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ristophe\Foot loisirs\Foot Loisirs 2015-2016\"/>
    </mc:Choice>
  </mc:AlternateContent>
  <bookViews>
    <workbookView xWindow="0" yWindow="0" windowWidth="28800" windowHeight="12045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A4" i="2" l="1"/>
  <c r="AQ4" i="2" l="1"/>
  <c r="AR4" i="2"/>
  <c r="AS4" i="2"/>
  <c r="AT4" i="2"/>
  <c r="AU4" i="2"/>
  <c r="AV4" i="2"/>
  <c r="AW4" i="2"/>
  <c r="AX4" i="2"/>
  <c r="AY4" i="2"/>
  <c r="AZ4" i="2"/>
  <c r="AQ5" i="2"/>
  <c r="AR5" i="2"/>
  <c r="AS5" i="2"/>
  <c r="AT5" i="2"/>
  <c r="AU5" i="2"/>
  <c r="AV5" i="2"/>
  <c r="AW5" i="2"/>
  <c r="AX5" i="2"/>
  <c r="AY5" i="2"/>
  <c r="AZ5" i="2"/>
  <c r="AQ6" i="2"/>
  <c r="AR6" i="2"/>
  <c r="AS6" i="2"/>
  <c r="AT6" i="2"/>
  <c r="AU6" i="2"/>
  <c r="AV6" i="2"/>
  <c r="AW6" i="2"/>
  <c r="AX6" i="2"/>
  <c r="AY6" i="2"/>
  <c r="AZ6" i="2"/>
  <c r="AQ7" i="2"/>
  <c r="AR7" i="2"/>
  <c r="AS7" i="2"/>
  <c r="AT7" i="2"/>
  <c r="AU7" i="2"/>
  <c r="AV7" i="2"/>
  <c r="AW7" i="2"/>
  <c r="AX7" i="2"/>
  <c r="AY7" i="2"/>
  <c r="AZ7" i="2"/>
  <c r="AQ8" i="2"/>
  <c r="AR8" i="2"/>
  <c r="AS8" i="2"/>
  <c r="AT8" i="2"/>
  <c r="AU8" i="2"/>
  <c r="AV8" i="2"/>
  <c r="AW8" i="2"/>
  <c r="AX8" i="2"/>
  <c r="AY8" i="2"/>
  <c r="AZ8" i="2"/>
  <c r="AQ10" i="2"/>
  <c r="AR10" i="2"/>
  <c r="AS10" i="2"/>
  <c r="AT10" i="2"/>
  <c r="AU10" i="2"/>
  <c r="AV10" i="2"/>
  <c r="AW10" i="2"/>
  <c r="AX10" i="2"/>
  <c r="AY10" i="2"/>
  <c r="AZ10" i="2"/>
  <c r="AQ11" i="2"/>
  <c r="AR11" i="2"/>
  <c r="AS11" i="2"/>
  <c r="AT11" i="2"/>
  <c r="AU11" i="2"/>
  <c r="AV11" i="2"/>
  <c r="AW11" i="2"/>
  <c r="AX11" i="2"/>
  <c r="AY11" i="2"/>
  <c r="AZ11" i="2"/>
  <c r="AQ12" i="2"/>
  <c r="AR12" i="2"/>
  <c r="AS12" i="2"/>
  <c r="AT12" i="2"/>
  <c r="AU12" i="2"/>
  <c r="AV12" i="2"/>
  <c r="AW12" i="2"/>
  <c r="AX12" i="2"/>
  <c r="AY12" i="2"/>
  <c r="AZ12" i="2"/>
  <c r="AQ13" i="2"/>
  <c r="AR13" i="2"/>
  <c r="AS13" i="2"/>
  <c r="AT13" i="2"/>
  <c r="AU13" i="2"/>
  <c r="AV13" i="2"/>
  <c r="AW13" i="2"/>
  <c r="AX13" i="2"/>
  <c r="AY13" i="2"/>
  <c r="AZ13" i="2"/>
  <c r="AQ14" i="2"/>
  <c r="AR14" i="2"/>
  <c r="AS14" i="2"/>
  <c r="AT14" i="2"/>
  <c r="AU14" i="2"/>
  <c r="AV14" i="2"/>
  <c r="AW14" i="2"/>
  <c r="AX14" i="2"/>
  <c r="AY14" i="2"/>
  <c r="AZ14" i="2"/>
  <c r="AQ15" i="2"/>
  <c r="AR15" i="2"/>
  <c r="AS15" i="2"/>
  <c r="AT15" i="2"/>
  <c r="AU15" i="2"/>
  <c r="AV15" i="2"/>
  <c r="AW15" i="2"/>
  <c r="AX15" i="2"/>
  <c r="AY15" i="2"/>
  <c r="AZ15" i="2"/>
  <c r="AQ17" i="2"/>
  <c r="AR17" i="2"/>
  <c r="AS17" i="2"/>
  <c r="AT17" i="2"/>
  <c r="AU17" i="2"/>
  <c r="AV17" i="2"/>
  <c r="AW17" i="2"/>
  <c r="AX17" i="2"/>
  <c r="AY17" i="2"/>
  <c r="AZ17" i="2"/>
  <c r="AQ18" i="2"/>
  <c r="AR18" i="2"/>
  <c r="AS18" i="2"/>
  <c r="AT18" i="2"/>
  <c r="AU18" i="2"/>
  <c r="AV18" i="2"/>
  <c r="AW18" i="2"/>
  <c r="AX18" i="2"/>
  <c r="AY18" i="2"/>
  <c r="AZ18" i="2"/>
  <c r="AQ19" i="2"/>
  <c r="AR19" i="2"/>
  <c r="AS19" i="2"/>
  <c r="AT19" i="2"/>
  <c r="AU19" i="2"/>
  <c r="AV19" i="2"/>
  <c r="AW19" i="2"/>
  <c r="AX19" i="2"/>
  <c r="AY19" i="2"/>
  <c r="AZ19" i="2"/>
  <c r="AQ20" i="2"/>
  <c r="AR20" i="2"/>
  <c r="AS20" i="2"/>
  <c r="AT20" i="2"/>
  <c r="AU20" i="2"/>
  <c r="AV20" i="2"/>
  <c r="AW20" i="2"/>
  <c r="AX20" i="2"/>
  <c r="AY20" i="2"/>
  <c r="AZ20" i="2"/>
  <c r="AQ21" i="2"/>
  <c r="AR21" i="2"/>
  <c r="AS21" i="2"/>
  <c r="AT21" i="2"/>
  <c r="AU21" i="2"/>
  <c r="AV21" i="2"/>
  <c r="AW21" i="2"/>
  <c r="AX21" i="2"/>
  <c r="AY21" i="2"/>
  <c r="AZ21" i="2"/>
  <c r="AQ22" i="2"/>
  <c r="AR22" i="2"/>
  <c r="AS22" i="2"/>
  <c r="AT22" i="2"/>
  <c r="AU22" i="2"/>
  <c r="AV22" i="2"/>
  <c r="AW22" i="2"/>
  <c r="AX22" i="2"/>
  <c r="AY22" i="2"/>
  <c r="AZ22" i="2"/>
  <c r="AQ24" i="2"/>
  <c r="AR24" i="2"/>
  <c r="AS24" i="2"/>
  <c r="AT24" i="2"/>
  <c r="AU24" i="2"/>
  <c r="AV24" i="2"/>
  <c r="AW24" i="2"/>
  <c r="AX24" i="2"/>
  <c r="AY24" i="2"/>
  <c r="AZ24" i="2"/>
  <c r="AQ25" i="2"/>
  <c r="AR25" i="2"/>
  <c r="AS25" i="2"/>
  <c r="AT25" i="2"/>
  <c r="AU25" i="2"/>
  <c r="AV25" i="2"/>
  <c r="AW25" i="2"/>
  <c r="AX25" i="2"/>
  <c r="AY25" i="2"/>
  <c r="AZ25" i="2"/>
  <c r="AQ26" i="2"/>
  <c r="AR26" i="2"/>
  <c r="AS26" i="2"/>
  <c r="AT26" i="2"/>
  <c r="AU26" i="2"/>
  <c r="AV26" i="2"/>
  <c r="AW26" i="2"/>
  <c r="AX26" i="2"/>
  <c r="AY26" i="2"/>
  <c r="AZ26" i="2"/>
  <c r="AQ27" i="2"/>
  <c r="AR27" i="2"/>
  <c r="AS27" i="2"/>
  <c r="AT27" i="2"/>
  <c r="AU27" i="2"/>
  <c r="AV27" i="2"/>
  <c r="AW27" i="2"/>
  <c r="AX27" i="2"/>
  <c r="AY27" i="2"/>
  <c r="AZ27" i="2"/>
  <c r="AQ28" i="2"/>
  <c r="AR28" i="2"/>
  <c r="AS28" i="2"/>
  <c r="AT28" i="2"/>
  <c r="AU28" i="2"/>
  <c r="AV28" i="2"/>
  <c r="AW28" i="2"/>
  <c r="AX28" i="2"/>
  <c r="AY28" i="2"/>
  <c r="AZ28" i="2"/>
  <c r="AQ29" i="2"/>
  <c r="AR29" i="2"/>
  <c r="AS29" i="2"/>
  <c r="AT29" i="2"/>
  <c r="AU29" i="2"/>
  <c r="AV29" i="2"/>
  <c r="AW29" i="2"/>
  <c r="AX29" i="2"/>
  <c r="AY29" i="2"/>
  <c r="AZ29" i="2"/>
  <c r="AQ31" i="2"/>
  <c r="AR31" i="2"/>
  <c r="AS31" i="2"/>
  <c r="AT31" i="2"/>
  <c r="AU31" i="2"/>
  <c r="AV31" i="2"/>
  <c r="AW31" i="2"/>
  <c r="AX31" i="2"/>
  <c r="AY31" i="2"/>
  <c r="AZ31" i="2"/>
  <c r="AQ32" i="2"/>
  <c r="AR32" i="2"/>
  <c r="AS32" i="2"/>
  <c r="AT32" i="2"/>
  <c r="AU32" i="2"/>
  <c r="AV32" i="2"/>
  <c r="AW32" i="2"/>
  <c r="AX32" i="2"/>
  <c r="AY32" i="2"/>
  <c r="AZ32" i="2"/>
  <c r="AQ33" i="2"/>
  <c r="AR33" i="2"/>
  <c r="AS33" i="2"/>
  <c r="AT33" i="2"/>
  <c r="AU33" i="2"/>
  <c r="AV33" i="2"/>
  <c r="AW33" i="2"/>
  <c r="AX33" i="2"/>
  <c r="AY33" i="2"/>
  <c r="AZ33" i="2"/>
  <c r="AQ34" i="2"/>
  <c r="AR34" i="2"/>
  <c r="AS34" i="2"/>
  <c r="AT34" i="2"/>
  <c r="AU34" i="2"/>
  <c r="AV34" i="2"/>
  <c r="AW34" i="2"/>
  <c r="AX34" i="2"/>
  <c r="AY34" i="2"/>
  <c r="AZ34" i="2"/>
  <c r="AQ35" i="2"/>
  <c r="AR35" i="2"/>
  <c r="AS35" i="2"/>
  <c r="AT35" i="2"/>
  <c r="AU35" i="2"/>
  <c r="AV35" i="2"/>
  <c r="AW35" i="2"/>
  <c r="AX35" i="2"/>
  <c r="AY35" i="2"/>
  <c r="AZ35" i="2"/>
  <c r="AQ36" i="2"/>
  <c r="AR36" i="2"/>
  <c r="AS36" i="2"/>
  <c r="AT36" i="2"/>
  <c r="AU36" i="2"/>
  <c r="AV36" i="2"/>
  <c r="AW36" i="2"/>
  <c r="AX36" i="2"/>
  <c r="AY36" i="2"/>
  <c r="AZ36" i="2"/>
  <c r="AQ38" i="2"/>
  <c r="AR38" i="2"/>
  <c r="AS38" i="2"/>
  <c r="AT38" i="2"/>
  <c r="AU38" i="2"/>
  <c r="AV38" i="2"/>
  <c r="AW38" i="2"/>
  <c r="AX38" i="2"/>
  <c r="AY38" i="2"/>
  <c r="AZ38" i="2"/>
  <c r="AQ39" i="2"/>
  <c r="AR39" i="2"/>
  <c r="AS39" i="2"/>
  <c r="AT39" i="2"/>
  <c r="AU39" i="2"/>
  <c r="AV39" i="2"/>
  <c r="AW39" i="2"/>
  <c r="AX39" i="2"/>
  <c r="AY39" i="2"/>
  <c r="AZ39" i="2"/>
  <c r="AQ40" i="2"/>
  <c r="AR40" i="2"/>
  <c r="AS40" i="2"/>
  <c r="AT40" i="2"/>
  <c r="AU40" i="2"/>
  <c r="AV40" i="2"/>
  <c r="AW40" i="2"/>
  <c r="AX40" i="2"/>
  <c r="AY40" i="2"/>
  <c r="AZ40" i="2"/>
  <c r="AQ41" i="2"/>
  <c r="AR41" i="2"/>
  <c r="AS41" i="2"/>
  <c r="AT41" i="2"/>
  <c r="AU41" i="2"/>
  <c r="AV41" i="2"/>
  <c r="AW41" i="2"/>
  <c r="AX41" i="2"/>
  <c r="AY41" i="2"/>
  <c r="AZ41" i="2"/>
  <c r="AQ42" i="2"/>
  <c r="AR42" i="2"/>
  <c r="AS42" i="2"/>
  <c r="AT42" i="2"/>
  <c r="AU42" i="2"/>
  <c r="AV42" i="2"/>
  <c r="AW42" i="2"/>
  <c r="AX42" i="2"/>
  <c r="AY42" i="2"/>
  <c r="AZ42" i="2"/>
  <c r="AQ43" i="2"/>
  <c r="AR43" i="2"/>
  <c r="AS43" i="2"/>
  <c r="AT43" i="2"/>
  <c r="AU43" i="2"/>
  <c r="AV43" i="2"/>
  <c r="AW43" i="2"/>
  <c r="AX43" i="2"/>
  <c r="AY43" i="2"/>
  <c r="AZ43" i="2"/>
  <c r="AQ45" i="2"/>
  <c r="AR45" i="2"/>
  <c r="AS45" i="2"/>
  <c r="AT45" i="2"/>
  <c r="AU45" i="2"/>
  <c r="AV45" i="2"/>
  <c r="AW45" i="2"/>
  <c r="AX45" i="2"/>
  <c r="AY45" i="2"/>
  <c r="AZ45" i="2"/>
  <c r="AQ46" i="2"/>
  <c r="AR46" i="2"/>
  <c r="AS46" i="2"/>
  <c r="AT46" i="2"/>
  <c r="AU46" i="2"/>
  <c r="AV46" i="2"/>
  <c r="AW46" i="2"/>
  <c r="AX46" i="2"/>
  <c r="AY46" i="2"/>
  <c r="AZ46" i="2"/>
  <c r="AQ47" i="2"/>
  <c r="AR47" i="2"/>
  <c r="AS47" i="2"/>
  <c r="AT47" i="2"/>
  <c r="AU47" i="2"/>
  <c r="AV47" i="2"/>
  <c r="AW47" i="2"/>
  <c r="AX47" i="2"/>
  <c r="AY47" i="2"/>
  <c r="AZ47" i="2"/>
  <c r="AQ48" i="2"/>
  <c r="AR48" i="2"/>
  <c r="AS48" i="2"/>
  <c r="AT48" i="2"/>
  <c r="AU48" i="2"/>
  <c r="AV48" i="2"/>
  <c r="AW48" i="2"/>
  <c r="AX48" i="2"/>
  <c r="AY48" i="2"/>
  <c r="AZ48" i="2"/>
  <c r="AZ3" i="2"/>
  <c r="AY3" i="2"/>
  <c r="AX3" i="2"/>
  <c r="AW3" i="2"/>
  <c r="AV3" i="2"/>
  <c r="AU3" i="2"/>
  <c r="AT3" i="2"/>
  <c r="AS3" i="2"/>
  <c r="AR3" i="2"/>
  <c r="AQ3" i="2"/>
  <c r="AO4" i="2"/>
  <c r="AP4" i="2"/>
  <c r="AO5" i="2"/>
  <c r="AP5" i="2"/>
  <c r="AO6" i="2"/>
  <c r="AP6" i="2"/>
  <c r="AO7" i="2"/>
  <c r="AP7" i="2"/>
  <c r="AO8" i="2"/>
  <c r="AP8" i="2"/>
  <c r="AO10" i="2"/>
  <c r="AP10" i="2"/>
  <c r="AO11" i="2"/>
  <c r="AP11" i="2"/>
  <c r="AO12" i="2"/>
  <c r="AP12" i="2"/>
  <c r="AO13" i="2"/>
  <c r="AP13" i="2"/>
  <c r="AO14" i="2"/>
  <c r="AP14" i="2"/>
  <c r="AO15" i="2"/>
  <c r="AP15" i="2"/>
  <c r="AO17" i="2"/>
  <c r="AP17" i="2"/>
  <c r="AO18" i="2"/>
  <c r="AP18" i="2"/>
  <c r="AO19" i="2"/>
  <c r="AP19" i="2"/>
  <c r="AO20" i="2"/>
  <c r="AP20" i="2"/>
  <c r="AO21" i="2"/>
  <c r="AP21" i="2"/>
  <c r="AO22" i="2"/>
  <c r="AP22" i="2"/>
  <c r="AO24" i="2"/>
  <c r="AP24" i="2"/>
  <c r="AO25" i="2"/>
  <c r="AP25" i="2"/>
  <c r="AO26" i="2"/>
  <c r="AP26" i="2"/>
  <c r="AO27" i="2"/>
  <c r="AP27" i="2"/>
  <c r="AO28" i="2"/>
  <c r="AP28" i="2"/>
  <c r="AO29" i="2"/>
  <c r="AP29" i="2"/>
  <c r="AO31" i="2"/>
  <c r="AP31" i="2"/>
  <c r="AO32" i="2"/>
  <c r="AP32" i="2"/>
  <c r="AO33" i="2"/>
  <c r="AP33" i="2"/>
  <c r="AO34" i="2"/>
  <c r="AP34" i="2"/>
  <c r="AO35" i="2"/>
  <c r="AP35" i="2"/>
  <c r="AO36" i="2"/>
  <c r="AP36" i="2"/>
  <c r="AO38" i="2"/>
  <c r="AP38" i="2"/>
  <c r="AO39" i="2"/>
  <c r="AP39" i="2"/>
  <c r="AO40" i="2"/>
  <c r="AP40" i="2"/>
  <c r="AO41" i="2"/>
  <c r="AP41" i="2"/>
  <c r="AO42" i="2"/>
  <c r="AP42" i="2"/>
  <c r="AO43" i="2"/>
  <c r="AP43" i="2"/>
  <c r="AO45" i="2"/>
  <c r="AP45" i="2"/>
  <c r="AO46" i="2"/>
  <c r="AP46" i="2"/>
  <c r="AO47" i="2"/>
  <c r="AP47" i="2"/>
  <c r="AO48" i="2"/>
  <c r="AP48" i="2"/>
  <c r="AP3" i="2"/>
  <c r="AO3" i="2"/>
  <c r="AM4" i="2"/>
  <c r="AN4" i="2"/>
  <c r="AM5" i="2"/>
  <c r="AN5" i="2"/>
  <c r="AM6" i="2"/>
  <c r="AN6" i="2"/>
  <c r="AM7" i="2"/>
  <c r="AN7" i="2"/>
  <c r="AM8" i="2"/>
  <c r="AN8" i="2"/>
  <c r="AM10" i="2"/>
  <c r="AN10" i="2"/>
  <c r="AM11" i="2"/>
  <c r="AN11" i="2"/>
  <c r="AM12" i="2"/>
  <c r="AN12" i="2"/>
  <c r="AM13" i="2"/>
  <c r="AN13" i="2"/>
  <c r="AM14" i="2"/>
  <c r="AN14" i="2"/>
  <c r="AM15" i="2"/>
  <c r="AN15" i="2"/>
  <c r="AM17" i="2"/>
  <c r="AN17" i="2"/>
  <c r="AM18" i="2"/>
  <c r="AN18" i="2"/>
  <c r="AM19" i="2"/>
  <c r="AN19" i="2"/>
  <c r="AM20" i="2"/>
  <c r="AN20" i="2"/>
  <c r="AM21" i="2"/>
  <c r="AN21" i="2"/>
  <c r="AM22" i="2"/>
  <c r="AN22" i="2"/>
  <c r="AM24" i="2"/>
  <c r="AN24" i="2"/>
  <c r="AM25" i="2"/>
  <c r="AN25" i="2"/>
  <c r="AM26" i="2"/>
  <c r="AN26" i="2"/>
  <c r="AM27" i="2"/>
  <c r="AN27" i="2"/>
  <c r="AM28" i="2"/>
  <c r="AN28" i="2"/>
  <c r="AM29" i="2"/>
  <c r="AN29" i="2"/>
  <c r="AM31" i="2"/>
  <c r="AN31" i="2"/>
  <c r="AM32" i="2"/>
  <c r="AN32" i="2"/>
  <c r="AM33" i="2"/>
  <c r="AN33" i="2"/>
  <c r="AM34" i="2"/>
  <c r="AN34" i="2"/>
  <c r="AM35" i="2"/>
  <c r="AN35" i="2"/>
  <c r="AM36" i="2"/>
  <c r="AN36" i="2"/>
  <c r="AM38" i="2"/>
  <c r="AN38" i="2"/>
  <c r="AM39" i="2"/>
  <c r="AN39" i="2"/>
  <c r="AM40" i="2"/>
  <c r="AN40" i="2"/>
  <c r="AM41" i="2"/>
  <c r="AN41" i="2"/>
  <c r="AM42" i="2"/>
  <c r="AN42" i="2"/>
  <c r="AM43" i="2"/>
  <c r="AN43" i="2"/>
  <c r="AM45" i="2"/>
  <c r="AN45" i="2"/>
  <c r="AM46" i="2"/>
  <c r="AN46" i="2"/>
  <c r="AM47" i="2"/>
  <c r="AN47" i="2"/>
  <c r="AM48" i="2"/>
  <c r="AN48" i="2"/>
  <c r="AN3" i="2"/>
  <c r="AM3" i="2"/>
  <c r="AK4" i="2"/>
  <c r="AL4" i="2"/>
  <c r="AK5" i="2"/>
  <c r="AL5" i="2"/>
  <c r="AK6" i="2"/>
  <c r="AL6" i="2"/>
  <c r="AK7" i="2"/>
  <c r="AL7" i="2"/>
  <c r="AK8" i="2"/>
  <c r="AL8" i="2"/>
  <c r="AK10" i="2"/>
  <c r="AL10" i="2"/>
  <c r="AK11" i="2"/>
  <c r="AL11" i="2"/>
  <c r="AK12" i="2"/>
  <c r="AL12" i="2"/>
  <c r="AK13" i="2"/>
  <c r="AL13" i="2"/>
  <c r="AK14" i="2"/>
  <c r="AL14" i="2"/>
  <c r="AK15" i="2"/>
  <c r="AL15" i="2"/>
  <c r="AK17" i="2"/>
  <c r="AL17" i="2"/>
  <c r="AK18" i="2"/>
  <c r="AL18" i="2"/>
  <c r="AK19" i="2"/>
  <c r="AL19" i="2"/>
  <c r="AK20" i="2"/>
  <c r="AL20" i="2"/>
  <c r="AK21" i="2"/>
  <c r="AL21" i="2"/>
  <c r="AK22" i="2"/>
  <c r="AL22" i="2"/>
  <c r="AK24" i="2"/>
  <c r="AL24" i="2"/>
  <c r="AK25" i="2"/>
  <c r="AL25" i="2"/>
  <c r="AK26" i="2"/>
  <c r="AL26" i="2"/>
  <c r="AK27" i="2"/>
  <c r="AL27" i="2"/>
  <c r="AK28" i="2"/>
  <c r="AL28" i="2"/>
  <c r="AK29" i="2"/>
  <c r="AL29" i="2"/>
  <c r="AK31" i="2"/>
  <c r="AL31" i="2"/>
  <c r="AK32" i="2"/>
  <c r="AL32" i="2"/>
  <c r="AK33" i="2"/>
  <c r="AL33" i="2"/>
  <c r="AK34" i="2"/>
  <c r="AL34" i="2"/>
  <c r="AK35" i="2"/>
  <c r="AL35" i="2"/>
  <c r="AK36" i="2"/>
  <c r="AL36" i="2"/>
  <c r="AK38" i="2"/>
  <c r="AL38" i="2"/>
  <c r="AK39" i="2"/>
  <c r="AL39" i="2"/>
  <c r="AK40" i="2"/>
  <c r="AL40" i="2"/>
  <c r="AK41" i="2"/>
  <c r="AL41" i="2"/>
  <c r="AK42" i="2"/>
  <c r="AL42" i="2"/>
  <c r="AK43" i="2"/>
  <c r="AL43" i="2"/>
  <c r="AK45" i="2"/>
  <c r="AL45" i="2"/>
  <c r="AK46" i="2"/>
  <c r="AL46" i="2"/>
  <c r="AK47" i="2"/>
  <c r="AL47" i="2"/>
  <c r="AK48" i="2"/>
  <c r="AL48" i="2"/>
  <c r="AL3" i="2"/>
  <c r="AK3" i="2"/>
  <c r="X4" i="2"/>
  <c r="B35" i="2" s="1"/>
  <c r="X5" i="2"/>
  <c r="B48" i="2" s="1"/>
  <c r="X6" i="2"/>
  <c r="B14" i="2" s="1"/>
  <c r="X7" i="2"/>
  <c r="B42" i="2" s="1"/>
  <c r="X8" i="2"/>
  <c r="B13" i="2" s="1"/>
  <c r="X9" i="2"/>
  <c r="A7" i="2" s="1"/>
  <c r="X10" i="2"/>
  <c r="B7" i="2" s="1"/>
  <c r="X3" i="2"/>
  <c r="B21" i="2" s="1"/>
  <c r="A11" i="2" l="1"/>
  <c r="A18" i="2"/>
  <c r="A25" i="2"/>
  <c r="A32" i="2"/>
  <c r="A39" i="2"/>
  <c r="A46" i="2"/>
  <c r="B4" i="2"/>
  <c r="B11" i="2"/>
  <c r="B18" i="2"/>
  <c r="B25" i="2"/>
  <c r="B32" i="2"/>
  <c r="B39" i="2"/>
  <c r="B46" i="2"/>
  <c r="A5" i="2"/>
  <c r="A12" i="2"/>
  <c r="A19" i="2"/>
  <c r="A26" i="2"/>
  <c r="A33" i="2"/>
  <c r="A40" i="2"/>
  <c r="A47" i="2"/>
  <c r="B5" i="2"/>
  <c r="B12" i="2"/>
  <c r="B19" i="2"/>
  <c r="B26" i="2"/>
  <c r="B33" i="2"/>
  <c r="B40" i="2"/>
  <c r="B47" i="2"/>
  <c r="A6" i="2"/>
  <c r="A13" i="2"/>
  <c r="A20" i="2"/>
  <c r="A27" i="2"/>
  <c r="A34" i="2"/>
  <c r="A41" i="2"/>
  <c r="A48" i="2"/>
  <c r="B6" i="2"/>
  <c r="B20" i="2"/>
  <c r="B27" i="2"/>
  <c r="B34" i="2"/>
  <c r="B41" i="2"/>
  <c r="A14" i="2"/>
  <c r="A21" i="2"/>
  <c r="A28" i="2"/>
  <c r="A35" i="2"/>
  <c r="AE8" i="2" s="1"/>
  <c r="A42" i="2"/>
  <c r="A49" i="2"/>
  <c r="B28" i="2"/>
  <c r="B49" i="2"/>
  <c r="AE9" i="2"/>
  <c r="AE10" i="2"/>
  <c r="AE4" i="2"/>
  <c r="AE5" i="2"/>
  <c r="AE6" i="2"/>
  <c r="AE7" i="2"/>
  <c r="AD3" i="2"/>
  <c r="AD4" i="2"/>
  <c r="AD5" i="2"/>
  <c r="AD6" i="2"/>
  <c r="AD7" i="2"/>
  <c r="AD8" i="2"/>
  <c r="AD9" i="2"/>
  <c r="AD10" i="2"/>
  <c r="AC3" i="2"/>
  <c r="AC4" i="2"/>
  <c r="AC5" i="2"/>
  <c r="AC6" i="2"/>
  <c r="AC7" i="2"/>
  <c r="AC8" i="2"/>
  <c r="AC9" i="2"/>
  <c r="AC10" i="2"/>
  <c r="AB3" i="2"/>
  <c r="AB4" i="2"/>
  <c r="AB5" i="2"/>
  <c r="AB6" i="2"/>
  <c r="AB7" i="2"/>
  <c r="AB8" i="2"/>
  <c r="AB9" i="2"/>
  <c r="AB10" i="2"/>
  <c r="AA3" i="2"/>
  <c r="AA4" i="2"/>
  <c r="AA5" i="2"/>
  <c r="AA6" i="2"/>
  <c r="AA7" i="2"/>
  <c r="AA8" i="2"/>
  <c r="AA9" i="2"/>
  <c r="AA10" i="2"/>
  <c r="Z3" i="2"/>
  <c r="Z4" i="2"/>
  <c r="Z5" i="2"/>
  <c r="Z6" i="2"/>
  <c r="Y6" i="2" s="1"/>
  <c r="Z7" i="2"/>
  <c r="Z8" i="2"/>
  <c r="Z9" i="2"/>
  <c r="Z10" i="2"/>
  <c r="AG3" i="2"/>
  <c r="AG4" i="2"/>
  <c r="AG5" i="2"/>
  <c r="AG6" i="2"/>
  <c r="AG7" i="2"/>
  <c r="AG8" i="2"/>
  <c r="AG9" i="2"/>
  <c r="AG10" i="2"/>
  <c r="AF3" i="2"/>
  <c r="AH3" i="2" s="1"/>
  <c r="AF4" i="2"/>
  <c r="AF5" i="2"/>
  <c r="AF6" i="2"/>
  <c r="AH6" i="2" s="1"/>
  <c r="AF7" i="2"/>
  <c r="AH7" i="2" s="1"/>
  <c r="AF8" i="2"/>
  <c r="AH8" i="2" s="1"/>
  <c r="AF9" i="2"/>
  <c r="AH9" i="2" s="1"/>
  <c r="AF10" i="2"/>
  <c r="AH10" i="2" s="1"/>
  <c r="AH5" i="2" l="1"/>
  <c r="Y5" i="2"/>
  <c r="Y9" i="2"/>
  <c r="AI9" i="2" s="1"/>
  <c r="AJ9" i="2" s="1"/>
  <c r="Y10" i="2"/>
  <c r="AI10" i="2" s="1"/>
  <c r="AJ10" i="2" s="1"/>
  <c r="Y8" i="2"/>
  <c r="Y7" i="2"/>
  <c r="AI7" i="2" s="1"/>
  <c r="AJ7" i="2" s="1"/>
  <c r="Y3" i="2"/>
  <c r="AI3" i="2" s="1"/>
  <c r="AJ3" i="2" s="1"/>
  <c r="AE3" i="2"/>
  <c r="Y4" i="2"/>
  <c r="AH4" i="2"/>
  <c r="AI5" i="2"/>
  <c r="AJ5" i="2" s="1"/>
  <c r="AI6" i="2"/>
  <c r="AJ6" i="2" s="1"/>
  <c r="AI8" i="2"/>
  <c r="AJ8" i="2" s="1"/>
  <c r="AI4" i="2" l="1"/>
  <c r="AJ4" i="2" s="1"/>
  <c r="W6" i="2" s="1"/>
  <c r="V6" i="2" s="1"/>
  <c r="W9" i="2"/>
  <c r="V9" i="2" s="1"/>
  <c r="W7" i="2" l="1"/>
  <c r="V7" i="2" s="1"/>
  <c r="W10" i="2"/>
  <c r="V10" i="2" s="1"/>
  <c r="W8" i="2"/>
  <c r="V8" i="2" s="1"/>
  <c r="W5" i="2"/>
  <c r="V5" i="2" s="1"/>
  <c r="I9" i="2" s="1"/>
  <c r="W3" i="2"/>
  <c r="V3" i="2" s="1"/>
  <c r="W4" i="2"/>
  <c r="V4" i="2" s="1"/>
  <c r="BA6" i="2" l="1"/>
  <c r="BB6" i="2" s="1"/>
  <c r="M9" i="2"/>
  <c r="P9" i="2"/>
  <c r="BA9" i="2"/>
  <c r="BB9" i="2" s="1"/>
  <c r="BA7" i="2"/>
  <c r="BB7" i="2" s="1"/>
  <c r="I4" i="2"/>
  <c r="P4" i="2" s="1"/>
  <c r="I5" i="2"/>
  <c r="N5" i="2" s="1"/>
  <c r="I10" i="2"/>
  <c r="L10" i="2" s="1"/>
  <c r="I8" i="2"/>
  <c r="I3" i="2"/>
  <c r="M3" i="2" s="1"/>
  <c r="BA5" i="2"/>
  <c r="BB5" i="2" s="1"/>
  <c r="BA4" i="2"/>
  <c r="BB4" i="2" s="1"/>
  <c r="I7" i="2"/>
  <c r="R7" i="2" s="1"/>
  <c r="BA3" i="2"/>
  <c r="BB3" i="2" s="1"/>
  <c r="I6" i="2"/>
  <c r="P6" i="2" s="1"/>
  <c r="BA8" i="2"/>
  <c r="BB8" i="2" s="1"/>
  <c r="BA10" i="2"/>
  <c r="BB10" i="2" s="1"/>
  <c r="N9" i="2"/>
  <c r="L9" i="2"/>
  <c r="K9" i="2"/>
  <c r="S9" i="2"/>
  <c r="J9" i="2"/>
  <c r="R9" i="2"/>
  <c r="Q9" i="2"/>
  <c r="O9" i="2"/>
  <c r="M10" i="2" l="1"/>
  <c r="O10" i="2"/>
  <c r="M8" i="2"/>
  <c r="P8" i="2"/>
  <c r="Q10" i="2"/>
  <c r="N8" i="2"/>
  <c r="J8" i="2"/>
  <c r="J10" i="2"/>
  <c r="S10" i="2"/>
  <c r="P10" i="2"/>
  <c r="K10" i="2"/>
  <c r="N10" i="2"/>
  <c r="R10" i="2"/>
  <c r="L7" i="2"/>
  <c r="Q8" i="2"/>
  <c r="O8" i="2"/>
  <c r="K8" i="2"/>
  <c r="J4" i="2"/>
  <c r="S4" i="2"/>
  <c r="P3" i="2"/>
  <c r="M4" i="2"/>
  <c r="L3" i="2"/>
  <c r="N4" i="2"/>
  <c r="Q4" i="2"/>
  <c r="K4" i="2"/>
  <c r="O4" i="2"/>
  <c r="R4" i="2"/>
  <c r="L4" i="2"/>
  <c r="K5" i="2"/>
  <c r="J5" i="2"/>
  <c r="O5" i="2"/>
  <c r="M5" i="2"/>
  <c r="Q6" i="2"/>
  <c r="Q5" i="2"/>
  <c r="S6" i="2"/>
  <c r="R8" i="2"/>
  <c r="L8" i="2"/>
  <c r="R5" i="2"/>
  <c r="L5" i="2"/>
  <c r="P7" i="2"/>
  <c r="S8" i="2"/>
  <c r="P5" i="2"/>
  <c r="S5" i="2"/>
  <c r="BC7" i="2"/>
  <c r="H7" i="2" s="1"/>
  <c r="O3" i="2"/>
  <c r="K3" i="2"/>
  <c r="N3" i="2"/>
  <c r="J3" i="2"/>
  <c r="R3" i="2"/>
  <c r="S3" i="2"/>
  <c r="Q3" i="2"/>
  <c r="BC4" i="2"/>
  <c r="H4" i="2" s="1"/>
  <c r="BC10" i="2"/>
  <c r="H10" i="2" s="1"/>
  <c r="BC5" i="2"/>
  <c r="H5" i="2" s="1"/>
  <c r="BC3" i="2"/>
  <c r="BC6" i="2"/>
  <c r="H6" i="2" s="1"/>
  <c r="K7" i="2"/>
  <c r="O7" i="2"/>
  <c r="J7" i="2"/>
  <c r="BC8" i="2"/>
  <c r="H8" i="2" s="1"/>
  <c r="M7" i="2"/>
  <c r="Q7" i="2"/>
  <c r="BC9" i="2"/>
  <c r="H9" i="2" s="1"/>
  <c r="S7" i="2"/>
  <c r="N7" i="2"/>
  <c r="O6" i="2"/>
  <c r="N6" i="2"/>
  <c r="L6" i="2"/>
  <c r="M6" i="2"/>
  <c r="K6" i="2"/>
  <c r="J6" i="2"/>
  <c r="R6" i="2"/>
</calcChain>
</file>

<file path=xl/sharedStrings.xml><?xml version="1.0" encoding="utf-8"?>
<sst xmlns="http://schemas.openxmlformats.org/spreadsheetml/2006/main" count="265" uniqueCount="90">
  <si>
    <t>ASSOCIATION SPORT &amp; LOISIRS SISTERONNAIS</t>
  </si>
  <si>
    <t>Dates</t>
  </si>
  <si>
    <t>Heures</t>
  </si>
  <si>
    <t>Rencontres</t>
  </si>
  <si>
    <t>Arbitrages</t>
  </si>
  <si>
    <t>19H</t>
  </si>
  <si>
    <t>20H</t>
  </si>
  <si>
    <t>MINETTO</t>
  </si>
  <si>
    <t>PEIPIN</t>
  </si>
  <si>
    <t>2ème Journée</t>
  </si>
  <si>
    <t>3ème Journée</t>
  </si>
  <si>
    <t>4ème Journée</t>
  </si>
  <si>
    <t>5ème Journée</t>
  </si>
  <si>
    <t>7ème Journée</t>
  </si>
  <si>
    <t>LAZER</t>
  </si>
  <si>
    <t xml:space="preserve">PEIPIN </t>
  </si>
  <si>
    <t>CALENDRIER CHAMPIONNAT AUTOMNE 2015</t>
  </si>
  <si>
    <t>BOCA</t>
  </si>
  <si>
    <t>SUPER U</t>
  </si>
  <si>
    <t>VOLPE</t>
  </si>
  <si>
    <t>SANOFI</t>
  </si>
  <si>
    <t>Lundi 26 octobre</t>
  </si>
  <si>
    <t>Jeudi 29 octobre</t>
  </si>
  <si>
    <t>Lundi 2 novembre</t>
  </si>
  <si>
    <t>Jeudi 5 novembre</t>
  </si>
  <si>
    <t xml:space="preserve">MINETTO </t>
  </si>
  <si>
    <t>Lundi 9 novembre</t>
  </si>
  <si>
    <t>Lundi 16 novembre</t>
  </si>
  <si>
    <t>Jeudi 19 novembre</t>
  </si>
  <si>
    <t>6 éme Journée</t>
  </si>
  <si>
    <r>
      <rPr>
        <sz val="10"/>
        <color indexed="8"/>
        <rFont val="Arial"/>
        <family val="2"/>
      </rPr>
      <t xml:space="preserve">             </t>
    </r>
    <r>
      <rPr>
        <b/>
        <sz val="10"/>
        <color indexed="8"/>
        <rFont val="Arial"/>
        <family val="2"/>
      </rPr>
      <t xml:space="preserve">   VOLPE</t>
    </r>
  </si>
  <si>
    <t>Lundi 23 novembre</t>
  </si>
  <si>
    <t>Jeudi 26 novembre</t>
  </si>
  <si>
    <t>Lundi 30 novembre</t>
  </si>
  <si>
    <t>PI&amp;KC</t>
  </si>
  <si>
    <t>Jeudi 12 novembre</t>
  </si>
  <si>
    <t>Reporté</t>
  </si>
  <si>
    <t>1ere Journée</t>
  </si>
  <si>
    <t>Match</t>
  </si>
  <si>
    <t>Score</t>
  </si>
  <si>
    <t>Fair-play</t>
  </si>
  <si>
    <t>2eme Journée</t>
  </si>
  <si>
    <t>3eme Journée</t>
  </si>
  <si>
    <t>4eme Journée</t>
  </si>
  <si>
    <t>5eme Journée</t>
  </si>
  <si>
    <t>6eme Journée</t>
  </si>
  <si>
    <t>7eme Journée</t>
  </si>
  <si>
    <t>Classement</t>
  </si>
  <si>
    <t>Equipes</t>
  </si>
  <si>
    <t>Pts Fair-Play</t>
  </si>
  <si>
    <t>Pts Score</t>
  </si>
  <si>
    <t>Matchs Joués</t>
  </si>
  <si>
    <t>Matchs Nuls</t>
  </si>
  <si>
    <t>Matchs Perdus</t>
  </si>
  <si>
    <t>Buts Pour</t>
  </si>
  <si>
    <t>Buts Contre</t>
  </si>
  <si>
    <t>Diff Buts</t>
  </si>
  <si>
    <t>Total Pts</t>
  </si>
  <si>
    <t xml:space="preserve">Critères : </t>
  </si>
  <si>
    <t>Match gagné 3 pts</t>
  </si>
  <si>
    <t>Match nul 1 pts</t>
  </si>
  <si>
    <t>Match perdu 0 pts</t>
  </si>
  <si>
    <t>1 pts : mauvais</t>
  </si>
  <si>
    <t>3 pts : moyen</t>
  </si>
  <si>
    <t>5 pts : bon</t>
  </si>
  <si>
    <t>Resultat score :</t>
  </si>
  <si>
    <t>Pour le fair-play 3 possibilités :</t>
  </si>
  <si>
    <t>Total Pts : Pts score + Pts Fair-Play détermine le classement final</t>
  </si>
  <si>
    <t>Si deux équipes sont ex-aequo, la meilleure sera celle qui aura marquée le plus de but et qui aura encaissée le moins de buts, c'est à dire l'équipe qui aura la meilleure  "Diff Buts"</t>
  </si>
  <si>
    <t>Diff Buts = ButsPour - Buts Contre</t>
  </si>
  <si>
    <t>Je souhaite faire un classement automatique pour ce championnat</t>
  </si>
  <si>
    <t>Merci pour votre aide !</t>
  </si>
  <si>
    <t>Avec la possibilité de changer le nom des équipes si besoin.</t>
  </si>
  <si>
    <t>Liste des Equipes</t>
  </si>
  <si>
    <t>%</t>
  </si>
  <si>
    <t>Pts Fair P</t>
  </si>
  <si>
    <t>J</t>
  </si>
  <si>
    <t>Matchs Gagnés</t>
  </si>
  <si>
    <t>G</t>
  </si>
  <si>
    <t>N</t>
  </si>
  <si>
    <t>P</t>
  </si>
  <si>
    <t>B+</t>
  </si>
  <si>
    <t>B-</t>
  </si>
  <si>
    <t>R</t>
  </si>
  <si>
    <t>Comment faire ?</t>
  </si>
  <si>
    <t xml:space="preserve">Arret du match avant le temps réglementaire </t>
  </si>
  <si>
    <t>Match perdu pour les 2 équipes</t>
  </si>
  <si>
    <t xml:space="preserve">Il faut que dans le tableau du classement apparaisent : </t>
  </si>
  <si>
    <t>1 - Le nombre de match joué</t>
  </si>
  <si>
    <t>2 - que le match joué soit comptabilé dans "match perdu"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</si>
</sst>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0" xfId="0" applyFont="1"/>
    <xf numFmtId="0" fontId="1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0" fillId="0" borderId="7" xfId="0" applyBorder="1"/>
    <xf numFmtId="0" fontId="7" fillId="0" borderId="7" xfId="0" applyFont="1" applyBorder="1"/>
    <xf numFmtId="0" fontId="1" fillId="0" borderId="3" xfId="0" applyFont="1" applyBorder="1"/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vertical="center"/>
    </xf>
    <xf numFmtId="0" fontId="1" fillId="2" borderId="5" xfId="0" applyFont="1" applyFill="1" applyBorder="1" applyAlignment="1"/>
    <xf numFmtId="0" fontId="1" fillId="2" borderId="13" xfId="0" applyFont="1" applyFill="1" applyBorder="1" applyAlignment="1"/>
    <xf numFmtId="0" fontId="1" fillId="2" borderId="6" xfId="0" applyFont="1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0" fillId="3" borderId="36" xfId="0" applyFill="1" applyBorder="1" applyAlignment="1">
      <alignment horizontal="center" vertical="center"/>
    </xf>
    <xf numFmtId="0" fontId="8" fillId="0" borderId="31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1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34" xfId="0" applyFill="1" applyBorder="1" applyAlignment="1">
      <alignment horizontal="center" vertical="center"/>
    </xf>
    <xf numFmtId="0" fontId="0" fillId="4" borderId="30" xfId="0" applyFill="1" applyBorder="1" applyAlignment="1">
      <alignment vertical="center"/>
    </xf>
    <xf numFmtId="0" fontId="0" fillId="4" borderId="30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3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8" fillId="0" borderId="0" xfId="0" applyFont="1" applyAlignment="1">
      <alignment horizontal="left" vertical="center" wrapText="1"/>
    </xf>
    <xf numFmtId="0" fontId="0" fillId="6" borderId="24" xfId="0" applyFill="1" applyBorder="1" applyAlignment="1">
      <alignment horizontal="center" vertical="center"/>
    </xf>
    <xf numFmtId="0" fontId="0" fillId="6" borderId="7" xfId="0" applyFill="1" applyBorder="1" applyAlignment="1">
      <alignment vertical="center"/>
    </xf>
    <xf numFmtId="0" fontId="0" fillId="6" borderId="7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0</xdr:col>
      <xdr:colOff>828675</xdr:colOff>
      <xdr:row>5</xdr:row>
      <xdr:rowOff>114300</xdr:rowOff>
    </xdr:to>
    <xdr:pic>
      <xdr:nvPicPr>
        <xdr:cNvPr id="1129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0</xdr:row>
      <xdr:rowOff>57150</xdr:rowOff>
    </xdr:from>
    <xdr:to>
      <xdr:col>4</xdr:col>
      <xdr:colOff>1533525</xdr:colOff>
      <xdr:row>5</xdr:row>
      <xdr:rowOff>104775</xdr:rowOff>
    </xdr:to>
    <xdr:pic>
      <xdr:nvPicPr>
        <xdr:cNvPr id="1130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6450" y="57150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61</xdr:row>
      <xdr:rowOff>66675</xdr:rowOff>
    </xdr:from>
    <xdr:to>
      <xdr:col>0</xdr:col>
      <xdr:colOff>828675</xdr:colOff>
      <xdr:row>66</xdr:row>
      <xdr:rowOff>114300</xdr:rowOff>
    </xdr:to>
    <xdr:pic>
      <xdr:nvPicPr>
        <xdr:cNvPr id="1131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0267950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61</xdr:row>
      <xdr:rowOff>57150</xdr:rowOff>
    </xdr:from>
    <xdr:to>
      <xdr:col>4</xdr:col>
      <xdr:colOff>1533525</xdr:colOff>
      <xdr:row>66</xdr:row>
      <xdr:rowOff>104775</xdr:rowOff>
    </xdr:to>
    <xdr:pic>
      <xdr:nvPicPr>
        <xdr:cNvPr id="1132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6450" y="10258425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workbookViewId="0">
      <selection activeCell="I18" sqref="I18"/>
    </sheetView>
  </sheetViews>
  <sheetFormatPr baseColWidth="10" defaultColWidth="11.5703125" defaultRowHeight="12.75" x14ac:dyDescent="0.2"/>
  <cols>
    <col min="1" max="1" width="20.140625" customWidth="1"/>
    <col min="2" max="2" width="9.28515625" bestFit="1" customWidth="1"/>
    <col min="3" max="5" width="24.5703125" customWidth="1"/>
    <col min="9" max="9" width="46.140625" customWidth="1"/>
  </cols>
  <sheetData>
    <row r="1" spans="1:9" ht="13.5" thickBot="1" x14ac:dyDescent="0.25">
      <c r="I1" s="73" t="s">
        <v>73</v>
      </c>
    </row>
    <row r="2" spans="1:9" x14ac:dyDescent="0.2">
      <c r="C2" s="92" t="s">
        <v>0</v>
      </c>
      <c r="D2" s="93"/>
      <c r="I2" t="s">
        <v>7</v>
      </c>
    </row>
    <row r="3" spans="1:9" ht="13.5" thickBot="1" x14ac:dyDescent="0.25">
      <c r="C3" s="94"/>
      <c r="D3" s="95"/>
      <c r="I3" t="s">
        <v>8</v>
      </c>
    </row>
    <row r="4" spans="1:9" ht="13.5" thickBot="1" x14ac:dyDescent="0.25">
      <c r="I4" t="s">
        <v>19</v>
      </c>
    </row>
    <row r="5" spans="1:9" x14ac:dyDescent="0.2">
      <c r="C5" s="92" t="s">
        <v>16</v>
      </c>
      <c r="D5" s="93"/>
      <c r="I5" t="s">
        <v>34</v>
      </c>
    </row>
    <row r="6" spans="1:9" ht="13.5" thickBot="1" x14ac:dyDescent="0.25">
      <c r="C6" s="94"/>
      <c r="D6" s="95"/>
      <c r="I6" t="s">
        <v>14</v>
      </c>
    </row>
    <row r="7" spans="1:9" x14ac:dyDescent="0.2">
      <c r="C7" s="16"/>
      <c r="D7" s="16"/>
      <c r="I7" t="s">
        <v>20</v>
      </c>
    </row>
    <row r="8" spans="1:9" x14ac:dyDescent="0.2">
      <c r="C8" s="16"/>
      <c r="D8" s="16"/>
      <c r="I8" t="s">
        <v>17</v>
      </c>
    </row>
    <row r="9" spans="1:9" ht="13.5" thickBot="1" x14ac:dyDescent="0.25">
      <c r="C9" s="13"/>
      <c r="D9" s="13"/>
      <c r="I9" t="s">
        <v>18</v>
      </c>
    </row>
    <row r="10" spans="1:9" ht="13.5" thickBot="1" x14ac:dyDescent="0.25">
      <c r="A10" s="32"/>
      <c r="B10" s="32"/>
    </row>
    <row r="11" spans="1:9" ht="13.5" thickBot="1" x14ac:dyDescent="0.25">
      <c r="A11" s="105" t="s">
        <v>3</v>
      </c>
      <c r="B11" s="106"/>
    </row>
    <row r="12" spans="1:9" x14ac:dyDescent="0.2">
      <c r="A12" s="3" t="s">
        <v>7</v>
      </c>
      <c r="B12" s="3" t="s">
        <v>34</v>
      </c>
      <c r="C12" s="1"/>
    </row>
    <row r="13" spans="1:9" x14ac:dyDescent="0.2">
      <c r="A13" s="5" t="s">
        <v>15</v>
      </c>
      <c r="B13" s="5" t="s">
        <v>14</v>
      </c>
    </row>
    <row r="14" spans="1:9" ht="13.5" thickBot="1" x14ac:dyDescent="0.25">
      <c r="A14" s="9" t="s">
        <v>19</v>
      </c>
      <c r="B14" s="9" t="s">
        <v>20</v>
      </c>
    </row>
    <row r="15" spans="1:9" ht="13.5" thickBot="1" x14ac:dyDescent="0.25">
      <c r="A15" s="15"/>
      <c r="B15" s="15"/>
    </row>
    <row r="16" spans="1:9" x14ac:dyDescent="0.2">
      <c r="A16" s="3"/>
      <c r="B16" s="3"/>
    </row>
    <row r="17" spans="1:5" ht="13.5" thickBot="1" x14ac:dyDescent="0.25">
      <c r="A17" s="9" t="s">
        <v>17</v>
      </c>
      <c r="B17" s="9" t="s">
        <v>18</v>
      </c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ht="13.5" thickBot="1" x14ac:dyDescent="0.25">
      <c r="A20" s="4"/>
      <c r="B20" s="4"/>
      <c r="C20" s="4"/>
      <c r="D20" s="4"/>
      <c r="E20" s="4"/>
    </row>
    <row r="21" spans="1:5" ht="13.5" thickBot="1" x14ac:dyDescent="0.25">
      <c r="A21" s="31" t="s">
        <v>9</v>
      </c>
      <c r="B21" s="32"/>
      <c r="C21" s="32"/>
      <c r="D21" s="32"/>
      <c r="E21" s="33"/>
    </row>
    <row r="22" spans="1:5" ht="13.5" thickBot="1" x14ac:dyDescent="0.25">
      <c r="A22" s="7" t="s">
        <v>1</v>
      </c>
      <c r="B22" s="6" t="s">
        <v>2</v>
      </c>
      <c r="C22" s="105" t="s">
        <v>3</v>
      </c>
      <c r="D22" s="106"/>
      <c r="E22" s="8" t="s">
        <v>4</v>
      </c>
    </row>
    <row r="23" spans="1:5" x14ac:dyDescent="0.2">
      <c r="A23" s="96" t="s">
        <v>21</v>
      </c>
      <c r="B23" s="3" t="s">
        <v>5</v>
      </c>
      <c r="C23" s="3" t="s">
        <v>7</v>
      </c>
      <c r="D23" s="3" t="s">
        <v>8</v>
      </c>
      <c r="E23" s="25" t="s">
        <v>34</v>
      </c>
    </row>
    <row r="24" spans="1:5" x14ac:dyDescent="0.2">
      <c r="A24" s="103"/>
      <c r="B24" s="28"/>
      <c r="C24" s="29"/>
      <c r="D24" s="29"/>
      <c r="E24" s="30"/>
    </row>
    <row r="25" spans="1:5" ht="13.5" thickBot="1" x14ac:dyDescent="0.25">
      <c r="A25" s="97"/>
      <c r="B25" s="9" t="s">
        <v>6</v>
      </c>
      <c r="C25" s="9" t="s">
        <v>19</v>
      </c>
      <c r="D25" s="9" t="s">
        <v>14</v>
      </c>
      <c r="E25" s="26" t="s">
        <v>36</v>
      </c>
    </row>
    <row r="26" spans="1:5" ht="13.5" thickBot="1" x14ac:dyDescent="0.25">
      <c r="A26" s="14"/>
      <c r="B26" s="15"/>
      <c r="C26" s="15"/>
      <c r="D26" s="15"/>
      <c r="E26" s="11"/>
    </row>
    <row r="27" spans="1:5" x14ac:dyDescent="0.2">
      <c r="A27" s="96" t="s">
        <v>22</v>
      </c>
      <c r="B27" s="3" t="s">
        <v>5</v>
      </c>
      <c r="C27" s="3" t="s">
        <v>17</v>
      </c>
      <c r="D27" s="3" t="s">
        <v>20</v>
      </c>
      <c r="E27" s="22" t="s">
        <v>34</v>
      </c>
    </row>
    <row r="28" spans="1:5" ht="13.5" thickBot="1" x14ac:dyDescent="0.25">
      <c r="A28" s="97"/>
      <c r="B28" s="9" t="s">
        <v>6</v>
      </c>
      <c r="C28" s="9" t="s">
        <v>18</v>
      </c>
      <c r="D28" s="9" t="s">
        <v>34</v>
      </c>
      <c r="E28" s="23" t="s">
        <v>17</v>
      </c>
    </row>
    <row r="29" spans="1:5" x14ac:dyDescent="0.2">
      <c r="A29" s="4"/>
      <c r="B29" s="4"/>
      <c r="C29" s="4"/>
      <c r="D29" s="4"/>
      <c r="E29" s="4"/>
    </row>
    <row r="30" spans="1:5" x14ac:dyDescent="0.2">
      <c r="A30" s="4"/>
      <c r="B30" s="4"/>
      <c r="C30" s="4"/>
      <c r="D30" s="4"/>
      <c r="E30" s="4"/>
    </row>
    <row r="31" spans="1:5" ht="13.5" thickBot="1" x14ac:dyDescent="0.25">
      <c r="A31" s="4"/>
      <c r="B31" s="4"/>
      <c r="C31" s="4"/>
      <c r="D31" s="4"/>
      <c r="E31" s="4"/>
    </row>
    <row r="32" spans="1:5" ht="13.5" thickBot="1" x14ac:dyDescent="0.25">
      <c r="A32" s="31" t="s">
        <v>10</v>
      </c>
      <c r="B32" s="32"/>
      <c r="C32" s="32"/>
      <c r="D32" s="32"/>
      <c r="E32" s="33"/>
    </row>
    <row r="33" spans="1:5" ht="13.5" thickBot="1" x14ac:dyDescent="0.25">
      <c r="A33" s="7" t="s">
        <v>1</v>
      </c>
      <c r="B33" s="6" t="s">
        <v>2</v>
      </c>
      <c r="C33" s="105" t="s">
        <v>3</v>
      </c>
      <c r="D33" s="106"/>
      <c r="E33" s="8" t="s">
        <v>4</v>
      </c>
    </row>
    <row r="34" spans="1:5" x14ac:dyDescent="0.2">
      <c r="A34" s="96" t="s">
        <v>23</v>
      </c>
      <c r="B34" s="24" t="s">
        <v>5</v>
      </c>
      <c r="C34" s="24" t="s">
        <v>14</v>
      </c>
      <c r="D34" s="24" t="s">
        <v>20</v>
      </c>
      <c r="E34" s="101" t="s">
        <v>17</v>
      </c>
    </row>
    <row r="35" spans="1:5" x14ac:dyDescent="0.2">
      <c r="A35" s="103"/>
      <c r="B35" s="5"/>
      <c r="C35" s="5"/>
      <c r="D35" s="5"/>
      <c r="E35" s="104"/>
    </row>
    <row r="36" spans="1:5" ht="13.5" thickBot="1" x14ac:dyDescent="0.25">
      <c r="A36" s="97"/>
      <c r="B36" s="17" t="s">
        <v>6</v>
      </c>
      <c r="C36" s="17" t="s">
        <v>19</v>
      </c>
      <c r="D36" s="17" t="s">
        <v>8</v>
      </c>
      <c r="E36" s="102"/>
    </row>
    <row r="37" spans="1:5" ht="13.5" thickBot="1" x14ac:dyDescent="0.25">
      <c r="A37" s="14"/>
      <c r="B37" s="15"/>
      <c r="C37" s="15"/>
      <c r="D37" s="15"/>
      <c r="E37" s="11"/>
    </row>
    <row r="38" spans="1:5" x14ac:dyDescent="0.2">
      <c r="A38" s="96" t="s">
        <v>24</v>
      </c>
      <c r="B38" s="3" t="s">
        <v>5</v>
      </c>
      <c r="C38" s="3" t="s">
        <v>17</v>
      </c>
      <c r="D38" s="3" t="s">
        <v>34</v>
      </c>
      <c r="E38" s="101" t="s">
        <v>8</v>
      </c>
    </row>
    <row r="39" spans="1:5" ht="13.5" thickBot="1" x14ac:dyDescent="0.25">
      <c r="A39" s="97"/>
      <c r="B39" s="9" t="s">
        <v>6</v>
      </c>
      <c r="C39" s="9" t="s">
        <v>18</v>
      </c>
      <c r="D39" s="9" t="s">
        <v>7</v>
      </c>
      <c r="E39" s="102"/>
    </row>
    <row r="40" spans="1:5" x14ac:dyDescent="0.2">
      <c r="A40" s="4"/>
      <c r="B40" s="4"/>
      <c r="C40" s="4"/>
      <c r="D40" s="4"/>
      <c r="E40" s="4"/>
    </row>
    <row r="41" spans="1:5" x14ac:dyDescent="0.2">
      <c r="A41" s="4"/>
      <c r="B41" s="4"/>
      <c r="C41" s="4"/>
      <c r="D41" s="4"/>
      <c r="E41" s="4"/>
    </row>
    <row r="42" spans="1:5" ht="13.5" thickBot="1" x14ac:dyDescent="0.25">
      <c r="A42" s="4"/>
      <c r="B42" s="4"/>
      <c r="C42" s="4"/>
      <c r="D42" s="4"/>
      <c r="E42" s="4"/>
    </row>
    <row r="43" spans="1:5" ht="13.5" thickBot="1" x14ac:dyDescent="0.25">
      <c r="A43" s="98" t="s">
        <v>11</v>
      </c>
      <c r="B43" s="99"/>
      <c r="C43" s="99"/>
      <c r="D43" s="99"/>
      <c r="E43" s="100"/>
    </row>
    <row r="44" spans="1:5" ht="13.5" thickBot="1" x14ac:dyDescent="0.25">
      <c r="A44" s="7" t="s">
        <v>1</v>
      </c>
      <c r="B44" s="6" t="s">
        <v>2</v>
      </c>
      <c r="C44" s="105" t="s">
        <v>3</v>
      </c>
      <c r="D44" s="106"/>
      <c r="E44" s="8" t="s">
        <v>4</v>
      </c>
    </row>
    <row r="45" spans="1:5" x14ac:dyDescent="0.2">
      <c r="A45" s="96" t="s">
        <v>26</v>
      </c>
      <c r="B45" s="24" t="s">
        <v>5</v>
      </c>
      <c r="C45" s="24" t="s">
        <v>8</v>
      </c>
      <c r="D45" s="24" t="s">
        <v>34</v>
      </c>
      <c r="E45" s="101" t="s">
        <v>14</v>
      </c>
    </row>
    <row r="46" spans="1:5" x14ac:dyDescent="0.2">
      <c r="A46" s="103"/>
      <c r="B46" s="5"/>
      <c r="C46" s="5"/>
      <c r="D46" s="5"/>
      <c r="E46" s="104"/>
    </row>
    <row r="47" spans="1:5" ht="13.5" thickBot="1" x14ac:dyDescent="0.25">
      <c r="A47" s="97"/>
      <c r="B47" s="9" t="s">
        <v>6</v>
      </c>
      <c r="C47" s="9" t="s">
        <v>19</v>
      </c>
      <c r="D47" s="9" t="s">
        <v>7</v>
      </c>
      <c r="E47" s="102"/>
    </row>
    <row r="48" spans="1:5" ht="13.5" thickBot="1" x14ac:dyDescent="0.25">
      <c r="A48" s="14"/>
      <c r="B48" s="15"/>
      <c r="C48" s="15"/>
      <c r="D48" s="15"/>
      <c r="E48" s="11"/>
    </row>
    <row r="49" spans="1:5" x14ac:dyDescent="0.2">
      <c r="A49" s="96" t="s">
        <v>35</v>
      </c>
      <c r="B49" s="3" t="s">
        <v>5</v>
      </c>
      <c r="C49" s="3" t="s">
        <v>17</v>
      </c>
      <c r="D49" s="3" t="s">
        <v>14</v>
      </c>
      <c r="E49" s="101" t="s">
        <v>8</v>
      </c>
    </row>
    <row r="50" spans="1:5" ht="13.5" thickBot="1" x14ac:dyDescent="0.25">
      <c r="A50" s="97"/>
      <c r="B50" s="17" t="s">
        <v>6</v>
      </c>
      <c r="C50" s="17" t="s">
        <v>18</v>
      </c>
      <c r="D50" s="17" t="s">
        <v>20</v>
      </c>
      <c r="E50" s="102"/>
    </row>
    <row r="51" spans="1:5" x14ac:dyDescent="0.2">
      <c r="A51" s="4"/>
      <c r="B51" s="4"/>
      <c r="C51" s="4"/>
      <c r="D51" s="4"/>
      <c r="E51" s="4"/>
    </row>
    <row r="52" spans="1:5" x14ac:dyDescent="0.2">
      <c r="A52" s="4"/>
      <c r="B52" s="4"/>
      <c r="C52" s="4"/>
      <c r="D52" s="4"/>
      <c r="E52" s="4"/>
    </row>
    <row r="53" spans="1:5" ht="13.5" thickBot="1" x14ac:dyDescent="0.25">
      <c r="A53" s="4"/>
      <c r="B53" s="4"/>
      <c r="C53" s="4"/>
      <c r="D53" s="4"/>
      <c r="E53" s="4"/>
    </row>
    <row r="54" spans="1:5" ht="13.5" thickBot="1" x14ac:dyDescent="0.25">
      <c r="A54" s="98" t="s">
        <v>12</v>
      </c>
      <c r="B54" s="99"/>
      <c r="C54" s="99"/>
      <c r="D54" s="99"/>
      <c r="E54" s="100"/>
    </row>
    <row r="55" spans="1:5" ht="13.5" thickBot="1" x14ac:dyDescent="0.25">
      <c r="A55" s="7" t="s">
        <v>1</v>
      </c>
      <c r="B55" s="6" t="s">
        <v>2</v>
      </c>
      <c r="C55" s="105" t="s">
        <v>3</v>
      </c>
      <c r="D55" s="106"/>
      <c r="E55" s="8" t="s">
        <v>4</v>
      </c>
    </row>
    <row r="56" spans="1:5" x14ac:dyDescent="0.2">
      <c r="A56" s="96" t="s">
        <v>27</v>
      </c>
      <c r="B56" s="3" t="s">
        <v>5</v>
      </c>
      <c r="C56" s="3" t="s">
        <v>14</v>
      </c>
      <c r="D56" s="3" t="s">
        <v>34</v>
      </c>
      <c r="E56" s="101" t="s">
        <v>19</v>
      </c>
    </row>
    <row r="57" spans="1:5" x14ac:dyDescent="0.2">
      <c r="A57" s="103"/>
      <c r="B57" s="27" t="s">
        <v>5</v>
      </c>
      <c r="C57" s="12" t="s">
        <v>7</v>
      </c>
      <c r="D57" s="12" t="s">
        <v>20</v>
      </c>
      <c r="E57" s="104"/>
    </row>
    <row r="58" spans="1:5" ht="13.5" thickBot="1" x14ac:dyDescent="0.25">
      <c r="A58" s="97"/>
      <c r="B58" s="9"/>
      <c r="C58" s="18"/>
      <c r="D58" s="18"/>
      <c r="E58" s="102"/>
    </row>
    <row r="59" spans="1:5" ht="13.5" thickBot="1" x14ac:dyDescent="0.25">
      <c r="A59" s="14"/>
      <c r="B59" s="15"/>
      <c r="C59" s="15"/>
      <c r="D59" s="15"/>
      <c r="E59" s="11"/>
    </row>
    <row r="60" spans="1:5" x14ac:dyDescent="0.2">
      <c r="A60" s="96" t="s">
        <v>28</v>
      </c>
      <c r="B60" s="3" t="s">
        <v>5</v>
      </c>
      <c r="C60" s="3" t="s">
        <v>17</v>
      </c>
      <c r="D60" s="3" t="s">
        <v>19</v>
      </c>
      <c r="E60" s="101" t="s">
        <v>20</v>
      </c>
    </row>
    <row r="61" spans="1:5" ht="13.5" thickBot="1" x14ac:dyDescent="0.25">
      <c r="A61" s="97"/>
      <c r="B61" s="9" t="s">
        <v>6</v>
      </c>
      <c r="C61" s="9" t="s">
        <v>18</v>
      </c>
      <c r="D61" s="9" t="s">
        <v>15</v>
      </c>
      <c r="E61" s="102"/>
    </row>
    <row r="62" spans="1:5" ht="12.75" hidden="1" customHeight="1" thickBot="1" x14ac:dyDescent="0.25"/>
    <row r="63" spans="1:5" hidden="1" x14ac:dyDescent="0.2">
      <c r="C63" s="92" t="s">
        <v>0</v>
      </c>
      <c r="D63" s="93"/>
    </row>
    <row r="64" spans="1:5" ht="12.75" hidden="1" customHeight="1" thickBot="1" x14ac:dyDescent="0.25">
      <c r="C64" s="94"/>
      <c r="D64" s="95"/>
    </row>
    <row r="65" spans="1:5" ht="13.5" hidden="1" thickBot="1" x14ac:dyDescent="0.25"/>
    <row r="66" spans="1:5" hidden="1" x14ac:dyDescent="0.2">
      <c r="C66" s="92" t="s">
        <v>16</v>
      </c>
      <c r="D66" s="93"/>
    </row>
    <row r="67" spans="1:5" ht="13.5" hidden="1" thickBot="1" x14ac:dyDescent="0.25">
      <c r="C67" s="94"/>
      <c r="D67" s="95"/>
    </row>
    <row r="68" spans="1:5" hidden="1" x14ac:dyDescent="0.2">
      <c r="C68" s="16"/>
      <c r="D68" s="16"/>
    </row>
    <row r="69" spans="1:5" hidden="1" x14ac:dyDescent="0.2">
      <c r="B69" s="10"/>
      <c r="C69" s="10"/>
      <c r="D69" s="10"/>
      <c r="E69" s="4"/>
    </row>
    <row r="70" spans="1:5" x14ac:dyDescent="0.2">
      <c r="B70" s="10"/>
      <c r="C70" s="10"/>
      <c r="D70" s="10"/>
      <c r="E70" s="4"/>
    </row>
    <row r="71" spans="1:5" x14ac:dyDescent="0.2">
      <c r="B71" s="10"/>
      <c r="C71" s="10"/>
      <c r="D71" s="10"/>
      <c r="E71" s="4"/>
    </row>
    <row r="72" spans="1:5" ht="13.5" thickBot="1" x14ac:dyDescent="0.25">
      <c r="B72" s="10"/>
      <c r="C72" s="10"/>
      <c r="D72" s="10"/>
      <c r="E72" s="4"/>
    </row>
    <row r="73" spans="1:5" ht="13.5" thickBot="1" x14ac:dyDescent="0.25">
      <c r="A73" s="98" t="s">
        <v>29</v>
      </c>
      <c r="B73" s="99"/>
      <c r="C73" s="99"/>
      <c r="D73" s="99"/>
      <c r="E73" s="100"/>
    </row>
    <row r="74" spans="1:5" ht="13.5" thickBot="1" x14ac:dyDescent="0.25">
      <c r="A74" s="7" t="s">
        <v>1</v>
      </c>
      <c r="B74" s="6" t="s">
        <v>2</v>
      </c>
      <c r="C74" s="105" t="s">
        <v>3</v>
      </c>
      <c r="D74" s="106"/>
      <c r="E74" s="8" t="s">
        <v>4</v>
      </c>
    </row>
    <row r="75" spans="1:5" x14ac:dyDescent="0.2">
      <c r="A75" s="107" t="s">
        <v>31</v>
      </c>
      <c r="B75" s="3" t="s">
        <v>5</v>
      </c>
      <c r="C75" s="3" t="s">
        <v>8</v>
      </c>
      <c r="D75" s="3" t="s">
        <v>20</v>
      </c>
      <c r="E75" s="111" t="s">
        <v>14</v>
      </c>
    </row>
    <row r="76" spans="1:5" x14ac:dyDescent="0.2">
      <c r="A76" s="108"/>
      <c r="B76" s="5" t="s">
        <v>5</v>
      </c>
      <c r="C76" s="5" t="s">
        <v>25</v>
      </c>
      <c r="D76" s="5" t="s">
        <v>17</v>
      </c>
      <c r="E76" s="112"/>
    </row>
    <row r="77" spans="1:5" ht="13.5" thickBot="1" x14ac:dyDescent="0.25">
      <c r="A77" s="109"/>
      <c r="B77" s="9" t="s">
        <v>6</v>
      </c>
      <c r="C77" s="19" t="s">
        <v>30</v>
      </c>
      <c r="D77" s="9" t="s">
        <v>34</v>
      </c>
      <c r="E77" s="113"/>
    </row>
    <row r="78" spans="1:5" ht="13.5" thickBot="1" x14ac:dyDescent="0.25">
      <c r="A78" s="14"/>
      <c r="B78" s="15"/>
      <c r="C78" s="15"/>
      <c r="D78" s="15"/>
      <c r="E78" s="11"/>
    </row>
    <row r="79" spans="1:5" x14ac:dyDescent="0.2">
      <c r="A79" s="96" t="s">
        <v>32</v>
      </c>
      <c r="B79" s="3" t="s">
        <v>5</v>
      </c>
      <c r="C79" s="3"/>
      <c r="D79" s="3"/>
      <c r="E79" s="101" t="s">
        <v>19</v>
      </c>
    </row>
    <row r="80" spans="1:5" ht="13.5" thickBot="1" x14ac:dyDescent="0.25">
      <c r="A80" s="97"/>
      <c r="B80" s="9" t="s">
        <v>6</v>
      </c>
      <c r="C80" s="9" t="s">
        <v>18</v>
      </c>
      <c r="D80" s="9" t="s">
        <v>14</v>
      </c>
      <c r="E80" s="102"/>
    </row>
    <row r="81" spans="1:5" x14ac:dyDescent="0.2">
      <c r="A81" s="16"/>
      <c r="B81" s="15"/>
      <c r="C81" s="15"/>
      <c r="D81" s="15"/>
      <c r="E81" s="16"/>
    </row>
    <row r="82" spans="1:5" x14ac:dyDescent="0.2">
      <c r="A82" s="16"/>
      <c r="B82" s="15"/>
      <c r="C82" s="15"/>
      <c r="D82" s="15"/>
      <c r="E82" s="16"/>
    </row>
    <row r="83" spans="1:5" ht="13.5" thickBot="1" x14ac:dyDescent="0.25">
      <c r="A83" s="4"/>
      <c r="B83" s="4"/>
      <c r="C83" s="4"/>
      <c r="D83" s="4"/>
      <c r="E83" s="4"/>
    </row>
    <row r="84" spans="1:5" x14ac:dyDescent="0.2">
      <c r="A84" s="114" t="s">
        <v>13</v>
      </c>
      <c r="B84" s="115"/>
      <c r="C84" s="115"/>
      <c r="D84" s="115"/>
      <c r="E84" s="116"/>
    </row>
    <row r="85" spans="1:5" x14ac:dyDescent="0.2">
      <c r="A85" s="2" t="s">
        <v>1</v>
      </c>
      <c r="B85" s="20" t="s">
        <v>2</v>
      </c>
      <c r="C85" s="110" t="s">
        <v>3</v>
      </c>
      <c r="D85" s="110"/>
      <c r="E85" s="21" t="s">
        <v>4</v>
      </c>
    </row>
    <row r="86" spans="1:5" x14ac:dyDescent="0.2">
      <c r="A86" s="117" t="s">
        <v>33</v>
      </c>
      <c r="B86" s="5" t="s">
        <v>5</v>
      </c>
      <c r="C86" s="5" t="s">
        <v>7</v>
      </c>
      <c r="D86" s="5" t="s">
        <v>14</v>
      </c>
      <c r="E86" s="104" t="s">
        <v>20</v>
      </c>
    </row>
    <row r="87" spans="1:5" x14ac:dyDescent="0.2">
      <c r="A87" s="108"/>
      <c r="B87" s="5" t="s">
        <v>5</v>
      </c>
      <c r="C87" s="5" t="s">
        <v>8</v>
      </c>
      <c r="D87" s="5" t="s">
        <v>17</v>
      </c>
      <c r="E87" s="104"/>
    </row>
    <row r="88" spans="1:5" x14ac:dyDescent="0.2">
      <c r="A88" s="108"/>
      <c r="B88" s="5" t="s">
        <v>6</v>
      </c>
      <c r="C88" s="5" t="s">
        <v>18</v>
      </c>
      <c r="D88" s="5" t="s">
        <v>19</v>
      </c>
      <c r="E88" s="104" t="s">
        <v>7</v>
      </c>
    </row>
    <row r="89" spans="1:5" ht="13.5" thickBot="1" x14ac:dyDescent="0.25">
      <c r="A89" s="109"/>
      <c r="B89" s="9" t="s">
        <v>6</v>
      </c>
      <c r="C89" s="9" t="s">
        <v>34</v>
      </c>
      <c r="D89" s="9" t="s">
        <v>20</v>
      </c>
      <c r="E89" s="102"/>
    </row>
  </sheetData>
  <mergeCells count="36">
    <mergeCell ref="C85:D85"/>
    <mergeCell ref="E75:E77"/>
    <mergeCell ref="A79:A80"/>
    <mergeCell ref="A84:E84"/>
    <mergeCell ref="A86:A89"/>
    <mergeCell ref="E86:E87"/>
    <mergeCell ref="E88:E89"/>
    <mergeCell ref="E79:E80"/>
    <mergeCell ref="A11:B11"/>
    <mergeCell ref="C22:D22"/>
    <mergeCell ref="A23:A25"/>
    <mergeCell ref="A75:A77"/>
    <mergeCell ref="A54:E54"/>
    <mergeCell ref="A38:A39"/>
    <mergeCell ref="A27:A28"/>
    <mergeCell ref="A43:E43"/>
    <mergeCell ref="C63:D64"/>
    <mergeCell ref="C66:D67"/>
    <mergeCell ref="C74:D74"/>
    <mergeCell ref="C33:D33"/>
    <mergeCell ref="C2:D3"/>
    <mergeCell ref="A60:A61"/>
    <mergeCell ref="A73:E73"/>
    <mergeCell ref="E38:E39"/>
    <mergeCell ref="E49:E50"/>
    <mergeCell ref="A56:A58"/>
    <mergeCell ref="E56:E58"/>
    <mergeCell ref="A45:A47"/>
    <mergeCell ref="E45:E47"/>
    <mergeCell ref="A49:A50"/>
    <mergeCell ref="A34:A36"/>
    <mergeCell ref="E34:E36"/>
    <mergeCell ref="C44:D44"/>
    <mergeCell ref="C5:D6"/>
    <mergeCell ref="C55:D55"/>
    <mergeCell ref="E60:E61"/>
  </mergeCells>
  <phoneticPr fontId="2" type="noConversion"/>
  <pageMargins left="0.19685039370078741" right="0.19685039370078741" top="0.39370078740157483" bottom="0.39370078740157483" header="0.51181102362204722" footer="0.51181102362204722"/>
  <pageSetup paperSize="9" orientation="portrait" horizontalDpi="300" verticalDpi="300" r:id="rId1"/>
  <headerFooter alignWithMargins="0"/>
  <rowBreaks count="1" manualBreakCount="1">
    <brk id="53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9"/>
  <sheetViews>
    <sheetView tabSelected="1" topLeftCell="A22" zoomScale="115" zoomScaleNormal="115" workbookViewId="0">
      <selection activeCell="M51" sqref="M51"/>
    </sheetView>
  </sheetViews>
  <sheetFormatPr baseColWidth="10" defaultColWidth="11.5703125" defaultRowHeight="12.75" x14ac:dyDescent="0.2"/>
  <cols>
    <col min="1" max="1" width="12.7109375" style="34" customWidth="1"/>
    <col min="2" max="2" width="13.42578125" style="34" customWidth="1"/>
    <col min="3" max="6" width="10.7109375" style="54" customWidth="1"/>
    <col min="7" max="7" width="11.42578125" style="34"/>
    <col min="8" max="8" width="10.42578125" style="34" customWidth="1"/>
    <col min="9" max="9" width="9.28515625" style="34" bestFit="1" customWidth="1"/>
    <col min="10" max="10" width="8.42578125" style="34" bestFit="1" customWidth="1"/>
    <col min="11" max="11" width="9.28515625" style="34" bestFit="1" customWidth="1"/>
    <col min="12" max="12" width="11.85546875" style="34" bestFit="1" customWidth="1"/>
    <col min="13" max="13" width="12.5703125" style="34" bestFit="1" customWidth="1"/>
    <col min="14" max="14" width="14.140625" style="34" bestFit="1" customWidth="1"/>
    <col min="15" max="15" width="11.42578125" style="34" bestFit="1" customWidth="1"/>
    <col min="16" max="16" width="13.5703125" style="34" bestFit="1" customWidth="1"/>
    <col min="17" max="17" width="9.28515625" style="34" bestFit="1" customWidth="1"/>
    <col min="18" max="18" width="10.85546875" style="34" bestFit="1" customWidth="1"/>
    <col min="19" max="19" width="8" style="34" bestFit="1" customWidth="1"/>
    <col min="20" max="20" width="11.42578125" style="34"/>
    <col min="21" max="28" width="0" style="34" hidden="1" customWidth="1"/>
    <col min="29" max="29" width="13.5703125" style="34" hidden="1" customWidth="1"/>
    <col min="30" max="34" width="0" style="34" hidden="1" customWidth="1"/>
    <col min="35" max="35" width="15.7109375" style="34" hidden="1" customWidth="1"/>
    <col min="36" max="36" width="19.28515625" style="34" hidden="1" customWidth="1"/>
    <col min="37" max="52" width="0" style="34" hidden="1" customWidth="1"/>
    <col min="53" max="53" width="35.42578125" style="34" hidden="1" customWidth="1"/>
    <col min="54" max="56" width="0" style="34" hidden="1" customWidth="1"/>
    <col min="57" max="16384" width="11.5703125" style="34"/>
  </cols>
  <sheetData>
    <row r="1" spans="1:55" ht="13.5" thickBot="1" x14ac:dyDescent="0.25"/>
    <row r="2" spans="1:55" ht="13.5" thickBot="1" x14ac:dyDescent="0.25">
      <c r="A2" s="121" t="s">
        <v>37</v>
      </c>
      <c r="B2" s="122"/>
      <c r="C2" s="122"/>
      <c r="D2" s="122"/>
      <c r="E2" s="122"/>
      <c r="F2" s="123"/>
      <c r="H2" s="78" t="s">
        <v>47</v>
      </c>
      <c r="I2" s="79" t="s">
        <v>48</v>
      </c>
      <c r="J2" s="79" t="s">
        <v>57</v>
      </c>
      <c r="K2" s="79" t="s">
        <v>50</v>
      </c>
      <c r="L2" s="79" t="s">
        <v>49</v>
      </c>
      <c r="M2" s="79" t="s">
        <v>51</v>
      </c>
      <c r="N2" s="79" t="s">
        <v>77</v>
      </c>
      <c r="O2" s="79" t="s">
        <v>52</v>
      </c>
      <c r="P2" s="79" t="s">
        <v>53</v>
      </c>
      <c r="Q2" s="79" t="s">
        <v>54</v>
      </c>
      <c r="R2" s="79" t="s">
        <v>55</v>
      </c>
      <c r="S2" s="80" t="s">
        <v>56</v>
      </c>
      <c r="W2" s="58" t="s">
        <v>47</v>
      </c>
      <c r="X2" s="59" t="s">
        <v>48</v>
      </c>
      <c r="Y2" s="59" t="s">
        <v>57</v>
      </c>
      <c r="Z2" s="59" t="s">
        <v>50</v>
      </c>
      <c r="AA2" s="59" t="s">
        <v>49</v>
      </c>
      <c r="AB2" s="59" t="s">
        <v>51</v>
      </c>
      <c r="AC2" s="59" t="s">
        <v>77</v>
      </c>
      <c r="AD2" s="59" t="s">
        <v>52</v>
      </c>
      <c r="AE2" s="59" t="s">
        <v>53</v>
      </c>
      <c r="AF2" s="59" t="s">
        <v>54</v>
      </c>
      <c r="AG2" s="59" t="s">
        <v>55</v>
      </c>
      <c r="AH2" s="60" t="s">
        <v>56</v>
      </c>
      <c r="AI2" s="63" t="s">
        <v>74</v>
      </c>
      <c r="AJ2" s="63" t="s">
        <v>74</v>
      </c>
      <c r="AK2" s="34" t="s">
        <v>50</v>
      </c>
      <c r="AL2" s="34" t="s">
        <v>50</v>
      </c>
      <c r="AM2" s="34" t="s">
        <v>75</v>
      </c>
      <c r="AN2" s="34" t="s">
        <v>75</v>
      </c>
      <c r="AO2" s="34" t="s">
        <v>76</v>
      </c>
      <c r="AP2" s="34" t="s">
        <v>76</v>
      </c>
      <c r="AQ2" s="34" t="s">
        <v>78</v>
      </c>
      <c r="AR2" s="34" t="s">
        <v>78</v>
      </c>
      <c r="AS2" s="34" t="s">
        <v>79</v>
      </c>
      <c r="AT2" s="34" t="s">
        <v>79</v>
      </c>
      <c r="AU2" s="34" t="s">
        <v>80</v>
      </c>
      <c r="AV2" s="34" t="s">
        <v>80</v>
      </c>
      <c r="AW2" s="34" t="s">
        <v>81</v>
      </c>
      <c r="AX2" s="34" t="s">
        <v>81</v>
      </c>
      <c r="AY2" s="34" t="s">
        <v>82</v>
      </c>
      <c r="AZ2" s="34" t="s">
        <v>82</v>
      </c>
      <c r="BA2" s="34" t="s">
        <v>48</v>
      </c>
      <c r="BB2" s="34" t="s">
        <v>74</v>
      </c>
      <c r="BC2" s="34" t="s">
        <v>83</v>
      </c>
    </row>
    <row r="3" spans="1:55" ht="12" customHeight="1" thickBot="1" x14ac:dyDescent="0.25">
      <c r="A3" s="65" t="s">
        <v>38</v>
      </c>
      <c r="B3" s="65" t="s">
        <v>38</v>
      </c>
      <c r="C3" s="65" t="s">
        <v>39</v>
      </c>
      <c r="D3" s="65" t="s">
        <v>39</v>
      </c>
      <c r="E3" s="65" t="s">
        <v>40</v>
      </c>
      <c r="F3" s="45" t="s">
        <v>40</v>
      </c>
      <c r="H3" s="74">
        <v>1</v>
      </c>
      <c r="I3" s="75" t="str">
        <f>VLOOKUP(U3,$V$3:$X$10,3,0)</f>
        <v>PI&amp;KC</v>
      </c>
      <c r="J3" s="76">
        <f>VLOOKUP(I3,$X$3:$AH$10,2,0)</f>
        <v>52</v>
      </c>
      <c r="K3" s="76">
        <f>VLOOKUP(I3,$X$3:$AH$10,3,0)</f>
        <v>17</v>
      </c>
      <c r="L3" s="76">
        <f>VLOOKUP(I3,$X$3:$AH$10,4,0)</f>
        <v>35</v>
      </c>
      <c r="M3" s="76">
        <f>VLOOKUP(I3,$X$3:$AH$10,5,0)</f>
        <v>7</v>
      </c>
      <c r="N3" s="76">
        <f>VLOOKUP(I3,$X$3:$AH$10,6,0)</f>
        <v>5</v>
      </c>
      <c r="O3" s="76">
        <f>VLOOKUP(I3,$X$3:$AH$10,7,0)</f>
        <v>2</v>
      </c>
      <c r="P3" s="76">
        <f>VLOOKUP(I3,$X$3:$AH$10,8,0)</f>
        <v>0</v>
      </c>
      <c r="Q3" s="76">
        <f>VLOOKUP(I3,$X$3:$AH$10,9,0)</f>
        <v>23</v>
      </c>
      <c r="R3" s="76">
        <f>VLOOKUP(I3,$X$3:$AH$10,10,0)</f>
        <v>10</v>
      </c>
      <c r="S3" s="77">
        <f>VLOOKUP(I3,$X$3:$AH$10,11,0)</f>
        <v>13</v>
      </c>
      <c r="U3" s="34">
        <v>1</v>
      </c>
      <c r="V3" s="34">
        <f>W3</f>
        <v>7</v>
      </c>
      <c r="W3" s="61">
        <f>RANK(AJ3,$AJ$3:$AJ$10)</f>
        <v>7</v>
      </c>
      <c r="X3" s="62" t="str">
        <f>Feuil1!I2</f>
        <v>MINETTO</v>
      </c>
      <c r="Y3" s="62">
        <f>Z3+AA3</f>
        <v>35</v>
      </c>
      <c r="Z3" s="62">
        <f t="shared" ref="Z3:Z10" si="0">SUMPRODUCT(($A$4:$A$49=X3)*($AK$3:$AK$48))+SUMPRODUCT(($B$4:$B$49=X3)*($AL$3:$AL$48))</f>
        <v>6</v>
      </c>
      <c r="AA3" s="62">
        <f t="shared" ref="AA3:AA10" si="1">SUMPRODUCT(($A$4:$A$49=X3)*($AM$3:$AM$48))+SUMPRODUCT(($B$4:$B$49=X3)*($AN$3:$AN$48))</f>
        <v>29</v>
      </c>
      <c r="AB3" s="62">
        <f t="shared" ref="AB3:AB10" si="2">SUMPRODUCT(($A$4:$A$49=X3)*($AO$3:$AO$48))+SUMPRODUCT(($B$4:$B$49=X3)*($AP$3:$AP$48))</f>
        <v>7</v>
      </c>
      <c r="AC3" s="62">
        <f t="shared" ref="AC3:AC10" si="3">SUMPRODUCT(($A$4:$A$49=X3)*($AQ$3:$AQ$48))+SUMPRODUCT(($B$4:$B$49=X3)*($AR$3:$AR$48))</f>
        <v>2</v>
      </c>
      <c r="AD3" s="62">
        <f t="shared" ref="AD3:AD10" si="4">SUMPRODUCT(($A$4:$A$49=X3)*($AS$3:$AS$48))+SUMPRODUCT(($B$4:$B$49=X3)*($AT$3:$AT$48))</f>
        <v>0</v>
      </c>
      <c r="AE3" s="62">
        <f t="shared" ref="AE3:AE10" si="5">SUMPRODUCT(($A$4:$A$49=X3)*($AU$3:$AU$48))+SUMPRODUCT(($B$4:$B$49=X3)*($AV$3:$AV$48))</f>
        <v>5</v>
      </c>
      <c r="AF3" s="62">
        <f t="shared" ref="AF3:AF10" si="6">SUMPRODUCT(($A$4:$A$49=X3)*($AW$3:$AW$48))+SUMPRODUCT(($B$4:$B$49=X3)*($AX$3:$AX$48))</f>
        <v>16</v>
      </c>
      <c r="AG3" s="62">
        <f t="shared" ref="AG3:AG10" si="7">SUMPRODUCT(($A$4:$A$49=X3)*($AY$3:$AY$48))+SUMPRODUCT(($B$4:$B$49=X3)*($AZ$3:$AZ$48))</f>
        <v>23</v>
      </c>
      <c r="AH3" s="66">
        <f>AF3-AG3</f>
        <v>-7</v>
      </c>
      <c r="AI3" s="62">
        <f>SUM(Y3*1000+(AH3)/100+(AF3)/1000)</f>
        <v>34999.946000000004</v>
      </c>
      <c r="AJ3" s="62">
        <f>AI3+0.000008</f>
        <v>34999.946008000006</v>
      </c>
      <c r="AK3" s="34">
        <f t="shared" ref="AK3:AK8" si="8">IF(C4="",0,IF(C4&gt;D4,3,IF(C4=D4,1,IF(C4&lt;D4,0))))</f>
        <v>0</v>
      </c>
      <c r="AL3" s="34">
        <f t="shared" ref="AL3:AL8" si="9">IF(D4="",0,IF(D4&gt;C4,3,IF(D4=C4,1,IF(D4&lt;C4,0))))</f>
        <v>3</v>
      </c>
      <c r="AM3" s="34">
        <f t="shared" ref="AM3:AN8" si="10">E4</f>
        <v>5</v>
      </c>
      <c r="AN3" s="34">
        <f t="shared" si="10"/>
        <v>5</v>
      </c>
      <c r="AO3" s="34">
        <f t="shared" ref="AO3:AP8" si="11">IF(C4="",0,1)</f>
        <v>1</v>
      </c>
      <c r="AP3" s="34">
        <f t="shared" si="11"/>
        <v>1</v>
      </c>
      <c r="AQ3" s="34" t="b">
        <f t="shared" ref="AQ3:AQ8" si="12">IF(C4&lt;&gt;"",IF(C4&gt;D4,1))</f>
        <v>0</v>
      </c>
      <c r="AR3" s="34">
        <f t="shared" ref="AR3:AR8" si="13">IF(D4&lt;&gt;"",IF(D4&gt;C4,1))</f>
        <v>1</v>
      </c>
      <c r="AS3" s="34" t="b">
        <f t="shared" ref="AS3:AS8" si="14">IF(C4&lt;&gt;"",IF(C4=D4,1))</f>
        <v>0</v>
      </c>
      <c r="AT3" s="34" t="b">
        <f t="shared" ref="AT3:AT8" si="15">IF(D4&lt;&gt;"",IF(D4=C4,1))</f>
        <v>0</v>
      </c>
      <c r="AU3" s="34">
        <f t="shared" ref="AU3:AU8" si="16">IF(C4&lt;&gt;"",IF(C4&lt;D4,1))</f>
        <v>1</v>
      </c>
      <c r="AV3" s="34" t="b">
        <f t="shared" ref="AV3:AV8" si="17">IF(D4&lt;&gt;"",IF(D4&lt;C4,1))</f>
        <v>0</v>
      </c>
      <c r="AW3" s="34">
        <f t="shared" ref="AW3:AX8" si="18">C4</f>
        <v>1</v>
      </c>
      <c r="AX3" s="34">
        <f t="shared" si="18"/>
        <v>4</v>
      </c>
      <c r="AY3" s="34">
        <f t="shared" ref="AY3:AY8" si="19">D4</f>
        <v>4</v>
      </c>
      <c r="AZ3" s="34">
        <f t="shared" ref="AZ3:AZ8" si="20">C4</f>
        <v>1</v>
      </c>
      <c r="BA3" s="34" t="str">
        <f>VLOOKUP(U3,$V$3:$X$10,3,0)</f>
        <v>PI&amp;KC</v>
      </c>
      <c r="BB3" s="34">
        <f>VLOOKUP(BA3,$X$3:$AJ$10,12,0)</f>
        <v>52000.152999999998</v>
      </c>
      <c r="BC3" s="34">
        <f>RANK(BB3,$BB$3:$BB$10)</f>
        <v>1</v>
      </c>
    </row>
    <row r="4" spans="1:55" ht="12" customHeight="1" x14ac:dyDescent="0.2">
      <c r="A4" s="42" t="str">
        <f>X3</f>
        <v>MINETTO</v>
      </c>
      <c r="B4" s="51" t="str">
        <f>X6</f>
        <v>PI&amp;KC</v>
      </c>
      <c r="C4" s="36">
        <v>1</v>
      </c>
      <c r="D4" s="37">
        <v>4</v>
      </c>
      <c r="E4" s="48">
        <v>5</v>
      </c>
      <c r="F4" s="37">
        <v>5</v>
      </c>
      <c r="H4" s="68">
        <f>IF(BB4=BB3,BC3,BC4)</f>
        <v>2</v>
      </c>
      <c r="I4" s="67" t="str">
        <f t="shared" ref="I4:I10" si="21">VLOOKUP(U4,$V$3:$X$10,3,0)</f>
        <v>SANOFI</v>
      </c>
      <c r="J4" s="71">
        <f t="shared" ref="J4:J10" si="22">VLOOKUP(I4,$X$3:$AH$10,2,0)</f>
        <v>47</v>
      </c>
      <c r="K4" s="71">
        <f t="shared" ref="K4:K10" si="23">VLOOKUP(I4,$X$3:$AH$10,3,0)</f>
        <v>12</v>
      </c>
      <c r="L4" s="71">
        <f t="shared" ref="L4:L10" si="24">VLOOKUP(I4,$X$3:$AH$10,4,0)</f>
        <v>35</v>
      </c>
      <c r="M4" s="71">
        <f t="shared" ref="M4:M10" si="25">VLOOKUP(I4,$X$3:$AH$10,5,0)</f>
        <v>7</v>
      </c>
      <c r="N4" s="71">
        <f t="shared" ref="N4:N10" si="26">VLOOKUP(I4,$X$3:$AH$10,6,0)</f>
        <v>3</v>
      </c>
      <c r="O4" s="71">
        <f t="shared" ref="O4:O10" si="27">VLOOKUP(I4,$X$3:$AH$10,7,0)</f>
        <v>3</v>
      </c>
      <c r="P4" s="71">
        <f t="shared" ref="P4:P10" si="28">VLOOKUP(I4,$X$3:$AH$10,8,0)</f>
        <v>1</v>
      </c>
      <c r="Q4" s="71">
        <f t="shared" ref="Q4:Q10" si="29">VLOOKUP(I4,$X$3:$AH$10,9,0)</f>
        <v>21</v>
      </c>
      <c r="R4" s="71">
        <f t="shared" ref="R4:R10" si="30">VLOOKUP(I4,$X$3:$AH$10,10,0)</f>
        <v>17</v>
      </c>
      <c r="S4" s="72">
        <f t="shared" ref="S4:S10" si="31">VLOOKUP(I4,$X$3:$AH$10,11,0)</f>
        <v>4</v>
      </c>
      <c r="U4" s="34">
        <v>2</v>
      </c>
      <c r="V4" s="34">
        <f t="shared" ref="V4:V10" si="32">W4</f>
        <v>8</v>
      </c>
      <c r="W4" s="61">
        <f t="shared" ref="W4:W10" si="33">RANK(AJ4,$AJ$3:$AJ$10)</f>
        <v>8</v>
      </c>
      <c r="X4" s="62" t="str">
        <f>Feuil1!I3</f>
        <v>PEIPIN</v>
      </c>
      <c r="Y4" s="62">
        <f t="shared" ref="Y4:Y10" si="34">Z4+AA4</f>
        <v>29</v>
      </c>
      <c r="Z4" s="62">
        <f t="shared" si="0"/>
        <v>0</v>
      </c>
      <c r="AA4" s="62">
        <f t="shared" si="1"/>
        <v>29</v>
      </c>
      <c r="AB4" s="62">
        <f t="shared" si="2"/>
        <v>6</v>
      </c>
      <c r="AC4" s="62">
        <f t="shared" si="3"/>
        <v>0</v>
      </c>
      <c r="AD4" s="62">
        <f t="shared" si="4"/>
        <v>0</v>
      </c>
      <c r="AE4" s="62">
        <f t="shared" si="5"/>
        <v>6</v>
      </c>
      <c r="AF4" s="62">
        <f t="shared" si="6"/>
        <v>14</v>
      </c>
      <c r="AG4" s="62">
        <f t="shared" si="7"/>
        <v>33</v>
      </c>
      <c r="AH4" s="66">
        <f t="shared" ref="AH4:AH10" si="35">AF4-AG4</f>
        <v>-19</v>
      </c>
      <c r="AI4" s="62">
        <f t="shared" ref="AI4:AI10" si="36">SUM(Y4*1000+(AH4)/100+(AF4)/1000)</f>
        <v>28999.824000000001</v>
      </c>
      <c r="AJ4" s="62">
        <f>AI4+0.000007</f>
        <v>28999.824006999999</v>
      </c>
      <c r="AK4" s="34">
        <f t="shared" si="8"/>
        <v>0</v>
      </c>
      <c r="AL4" s="34">
        <f t="shared" si="9"/>
        <v>3</v>
      </c>
      <c r="AM4" s="34">
        <f t="shared" si="10"/>
        <v>5</v>
      </c>
      <c r="AN4" s="34">
        <f t="shared" si="10"/>
        <v>5</v>
      </c>
      <c r="AO4" s="34">
        <f t="shared" si="11"/>
        <v>1</v>
      </c>
      <c r="AP4" s="34">
        <f t="shared" si="11"/>
        <v>1</v>
      </c>
      <c r="AQ4" s="34" t="b">
        <f t="shared" si="12"/>
        <v>0</v>
      </c>
      <c r="AR4" s="34">
        <f t="shared" si="13"/>
        <v>1</v>
      </c>
      <c r="AS4" s="34" t="b">
        <f t="shared" si="14"/>
        <v>0</v>
      </c>
      <c r="AT4" s="34" t="b">
        <f t="shared" si="15"/>
        <v>0</v>
      </c>
      <c r="AU4" s="34">
        <f t="shared" si="16"/>
        <v>1</v>
      </c>
      <c r="AV4" s="34" t="b">
        <f t="shared" si="17"/>
        <v>0</v>
      </c>
      <c r="AW4" s="34">
        <f t="shared" si="18"/>
        <v>0</v>
      </c>
      <c r="AX4" s="34">
        <f t="shared" si="18"/>
        <v>8</v>
      </c>
      <c r="AY4" s="34">
        <f t="shared" si="19"/>
        <v>8</v>
      </c>
      <c r="AZ4" s="34">
        <f t="shared" si="20"/>
        <v>0</v>
      </c>
      <c r="BA4" s="34" t="str">
        <f t="shared" ref="BA4:BA10" si="37">VLOOKUP(U4,$V$3:$X$10,3,0)</f>
        <v>SANOFI</v>
      </c>
      <c r="BB4" s="34">
        <f t="shared" ref="BB4:BB10" si="38">VLOOKUP(BA4,$X$3:$AJ$10,12,0)</f>
        <v>47000.061000000002</v>
      </c>
      <c r="BC4" s="34">
        <f t="shared" ref="BC4:BC10" si="39">RANK(BB4,$BB$3:$BB$10)</f>
        <v>2</v>
      </c>
    </row>
    <row r="5" spans="1:55" x14ac:dyDescent="0.2">
      <c r="A5" s="40" t="str">
        <f>X4</f>
        <v>PEIPIN</v>
      </c>
      <c r="B5" s="46" t="str">
        <f>X7</f>
        <v>LAZER</v>
      </c>
      <c r="C5" s="38">
        <v>0</v>
      </c>
      <c r="D5" s="52">
        <v>8</v>
      </c>
      <c r="E5" s="56">
        <v>5</v>
      </c>
      <c r="F5" s="52">
        <v>5</v>
      </c>
      <c r="H5" s="61">
        <f t="shared" ref="H5:H10" si="40">IF(BB5=BB4,BC4,BC5)</f>
        <v>3</v>
      </c>
      <c r="I5" s="62" t="str">
        <f t="shared" si="21"/>
        <v>SUPER U</v>
      </c>
      <c r="J5" s="69">
        <f t="shared" si="22"/>
        <v>43</v>
      </c>
      <c r="K5" s="69">
        <f t="shared" si="23"/>
        <v>13</v>
      </c>
      <c r="L5" s="69">
        <f t="shared" si="24"/>
        <v>30</v>
      </c>
      <c r="M5" s="69">
        <f t="shared" si="25"/>
        <v>6</v>
      </c>
      <c r="N5" s="69">
        <f t="shared" si="26"/>
        <v>4</v>
      </c>
      <c r="O5" s="69">
        <f t="shared" si="27"/>
        <v>1</v>
      </c>
      <c r="P5" s="69">
        <f t="shared" si="28"/>
        <v>1</v>
      </c>
      <c r="Q5" s="69">
        <f t="shared" si="29"/>
        <v>22</v>
      </c>
      <c r="R5" s="69">
        <f t="shared" si="30"/>
        <v>15</v>
      </c>
      <c r="S5" s="70">
        <f t="shared" si="31"/>
        <v>7</v>
      </c>
      <c r="U5" s="34">
        <v>3</v>
      </c>
      <c r="V5" s="34">
        <f t="shared" si="32"/>
        <v>6</v>
      </c>
      <c r="W5" s="61">
        <f t="shared" si="33"/>
        <v>6</v>
      </c>
      <c r="X5" s="62" t="str">
        <f>Feuil1!I4</f>
        <v>VOLPE</v>
      </c>
      <c r="Y5" s="62">
        <f t="shared" si="34"/>
        <v>39</v>
      </c>
      <c r="Z5" s="62">
        <f t="shared" si="0"/>
        <v>8</v>
      </c>
      <c r="AA5" s="62">
        <f t="shared" si="1"/>
        <v>31</v>
      </c>
      <c r="AB5" s="62">
        <f t="shared" si="2"/>
        <v>7</v>
      </c>
      <c r="AC5" s="62">
        <f t="shared" si="3"/>
        <v>2</v>
      </c>
      <c r="AD5" s="62">
        <f t="shared" si="4"/>
        <v>2</v>
      </c>
      <c r="AE5" s="62">
        <f t="shared" si="5"/>
        <v>3</v>
      </c>
      <c r="AF5" s="62">
        <f t="shared" si="6"/>
        <v>21</v>
      </c>
      <c r="AG5" s="62">
        <f t="shared" si="7"/>
        <v>24</v>
      </c>
      <c r="AH5" s="66">
        <f t="shared" si="35"/>
        <v>-3</v>
      </c>
      <c r="AI5" s="62">
        <f t="shared" si="36"/>
        <v>38999.991000000002</v>
      </c>
      <c r="AJ5" s="62">
        <f>AI5+0.000006</f>
        <v>38999.991006000004</v>
      </c>
      <c r="AK5" s="34">
        <f t="shared" si="8"/>
        <v>1</v>
      </c>
      <c r="AL5" s="34">
        <f t="shared" si="9"/>
        <v>1</v>
      </c>
      <c r="AM5" s="34">
        <f t="shared" si="10"/>
        <v>5</v>
      </c>
      <c r="AN5" s="34">
        <f t="shared" si="10"/>
        <v>5</v>
      </c>
      <c r="AO5" s="34">
        <f t="shared" si="11"/>
        <v>1</v>
      </c>
      <c r="AP5" s="34">
        <f t="shared" si="11"/>
        <v>1</v>
      </c>
      <c r="AQ5" s="34" t="b">
        <f t="shared" si="12"/>
        <v>0</v>
      </c>
      <c r="AR5" s="34" t="b">
        <f t="shared" si="13"/>
        <v>0</v>
      </c>
      <c r="AS5" s="34">
        <f t="shared" si="14"/>
        <v>1</v>
      </c>
      <c r="AT5" s="34">
        <f t="shared" si="15"/>
        <v>1</v>
      </c>
      <c r="AU5" s="34" t="b">
        <f t="shared" si="16"/>
        <v>0</v>
      </c>
      <c r="AV5" s="34" t="b">
        <f t="shared" si="17"/>
        <v>0</v>
      </c>
      <c r="AW5" s="34">
        <f t="shared" si="18"/>
        <v>4</v>
      </c>
      <c r="AX5" s="34">
        <f t="shared" si="18"/>
        <v>4</v>
      </c>
      <c r="AY5" s="34">
        <f t="shared" si="19"/>
        <v>4</v>
      </c>
      <c r="AZ5" s="34">
        <f t="shared" si="20"/>
        <v>4</v>
      </c>
      <c r="BA5" s="34" t="str">
        <f t="shared" si="37"/>
        <v>SUPER U</v>
      </c>
      <c r="BB5" s="34">
        <f t="shared" si="38"/>
        <v>43000.091999999997</v>
      </c>
      <c r="BC5" s="34">
        <f t="shared" si="39"/>
        <v>3</v>
      </c>
    </row>
    <row r="6" spans="1:55" x14ac:dyDescent="0.2">
      <c r="A6" s="40" t="str">
        <f>X5</f>
        <v>VOLPE</v>
      </c>
      <c r="B6" s="46" t="str">
        <f>X8</f>
        <v>SANOFI</v>
      </c>
      <c r="C6" s="38">
        <v>4</v>
      </c>
      <c r="D6" s="52">
        <v>4</v>
      </c>
      <c r="E6" s="56">
        <v>5</v>
      </c>
      <c r="F6" s="52">
        <v>5</v>
      </c>
      <c r="H6" s="129">
        <f t="shared" si="40"/>
        <v>4</v>
      </c>
      <c r="I6" s="130" t="str">
        <f t="shared" si="21"/>
        <v>BOCA</v>
      </c>
      <c r="J6" s="131">
        <f t="shared" si="22"/>
        <v>40</v>
      </c>
      <c r="K6" s="131">
        <f t="shared" si="23"/>
        <v>9</v>
      </c>
      <c r="L6" s="131">
        <f t="shared" si="24"/>
        <v>31</v>
      </c>
      <c r="M6" s="131">
        <f t="shared" si="25"/>
        <v>6</v>
      </c>
      <c r="N6" s="131">
        <f t="shared" si="26"/>
        <v>3</v>
      </c>
      <c r="O6" s="131">
        <f t="shared" si="27"/>
        <v>0</v>
      </c>
      <c r="P6" s="131">
        <f t="shared" si="28"/>
        <v>3</v>
      </c>
      <c r="Q6" s="131">
        <f t="shared" si="29"/>
        <v>15</v>
      </c>
      <c r="R6" s="131">
        <f t="shared" si="30"/>
        <v>14</v>
      </c>
      <c r="S6" s="132">
        <f t="shared" si="31"/>
        <v>1</v>
      </c>
      <c r="U6" s="34">
        <v>4</v>
      </c>
      <c r="V6" s="34">
        <f t="shared" si="32"/>
        <v>1</v>
      </c>
      <c r="W6" s="61">
        <f t="shared" si="33"/>
        <v>1</v>
      </c>
      <c r="X6" s="62" t="str">
        <f>Feuil1!I5</f>
        <v>PI&amp;KC</v>
      </c>
      <c r="Y6" s="62">
        <f t="shared" si="34"/>
        <v>52</v>
      </c>
      <c r="Z6" s="62">
        <f t="shared" si="0"/>
        <v>17</v>
      </c>
      <c r="AA6" s="62">
        <f t="shared" si="1"/>
        <v>35</v>
      </c>
      <c r="AB6" s="62">
        <f t="shared" si="2"/>
        <v>7</v>
      </c>
      <c r="AC6" s="62">
        <f t="shared" si="3"/>
        <v>5</v>
      </c>
      <c r="AD6" s="62">
        <f t="shared" si="4"/>
        <v>2</v>
      </c>
      <c r="AE6" s="62">
        <f t="shared" si="5"/>
        <v>0</v>
      </c>
      <c r="AF6" s="62">
        <f t="shared" si="6"/>
        <v>23</v>
      </c>
      <c r="AG6" s="62">
        <f t="shared" si="7"/>
        <v>10</v>
      </c>
      <c r="AH6" s="66">
        <f t="shared" si="35"/>
        <v>13</v>
      </c>
      <c r="AI6" s="62">
        <f t="shared" si="36"/>
        <v>52000.152999999998</v>
      </c>
      <c r="AJ6" s="62">
        <f>AI6+0.000005</f>
        <v>52000.153005</v>
      </c>
      <c r="AK6" s="34">
        <f t="shared" si="8"/>
        <v>0</v>
      </c>
      <c r="AL6" s="34">
        <f t="shared" si="9"/>
        <v>3</v>
      </c>
      <c r="AM6" s="34">
        <f t="shared" si="10"/>
        <v>5</v>
      </c>
      <c r="AN6" s="34">
        <f t="shared" si="10"/>
        <v>5</v>
      </c>
      <c r="AO6" s="34">
        <f t="shared" si="11"/>
        <v>1</v>
      </c>
      <c r="AP6" s="34">
        <f t="shared" si="11"/>
        <v>1</v>
      </c>
      <c r="AQ6" s="34" t="b">
        <f t="shared" si="12"/>
        <v>0</v>
      </c>
      <c r="AR6" s="34">
        <f t="shared" si="13"/>
        <v>1</v>
      </c>
      <c r="AS6" s="34" t="b">
        <f t="shared" si="14"/>
        <v>0</v>
      </c>
      <c r="AT6" s="34" t="b">
        <f t="shared" si="15"/>
        <v>0</v>
      </c>
      <c r="AU6" s="34">
        <f t="shared" si="16"/>
        <v>1</v>
      </c>
      <c r="AV6" s="34" t="b">
        <f t="shared" si="17"/>
        <v>0</v>
      </c>
      <c r="AW6" s="34">
        <f t="shared" si="18"/>
        <v>1</v>
      </c>
      <c r="AX6" s="34">
        <f t="shared" si="18"/>
        <v>5</v>
      </c>
      <c r="AY6" s="34">
        <f t="shared" si="19"/>
        <v>5</v>
      </c>
      <c r="AZ6" s="34">
        <f t="shared" si="20"/>
        <v>1</v>
      </c>
      <c r="BA6" s="34" t="str">
        <f t="shared" si="37"/>
        <v>BOCA</v>
      </c>
      <c r="BB6" s="34">
        <f t="shared" si="38"/>
        <v>40000.025000000001</v>
      </c>
      <c r="BC6" s="34">
        <f t="shared" si="39"/>
        <v>4</v>
      </c>
    </row>
    <row r="7" spans="1:55" ht="13.5" thickBot="1" x14ac:dyDescent="0.25">
      <c r="A7" s="41" t="str">
        <f>X9</f>
        <v>BOCA</v>
      </c>
      <c r="B7" s="47" t="str">
        <f>X10</f>
        <v>SUPER U</v>
      </c>
      <c r="C7" s="39">
        <v>1</v>
      </c>
      <c r="D7" s="53">
        <v>5</v>
      </c>
      <c r="E7" s="57">
        <v>5</v>
      </c>
      <c r="F7" s="53">
        <v>5</v>
      </c>
      <c r="H7" s="61">
        <f t="shared" si="40"/>
        <v>5</v>
      </c>
      <c r="I7" s="62" t="str">
        <f t="shared" si="21"/>
        <v>LAZER</v>
      </c>
      <c r="J7" s="69">
        <f t="shared" si="22"/>
        <v>39</v>
      </c>
      <c r="K7" s="69">
        <f t="shared" si="23"/>
        <v>9</v>
      </c>
      <c r="L7" s="69">
        <f t="shared" si="24"/>
        <v>30</v>
      </c>
      <c r="M7" s="69">
        <f t="shared" si="25"/>
        <v>6</v>
      </c>
      <c r="N7" s="69">
        <f t="shared" si="26"/>
        <v>3</v>
      </c>
      <c r="O7" s="69">
        <f t="shared" si="27"/>
        <v>0</v>
      </c>
      <c r="P7" s="69">
        <f t="shared" si="28"/>
        <v>3</v>
      </c>
      <c r="Q7" s="69">
        <f t="shared" si="29"/>
        <v>22</v>
      </c>
      <c r="R7" s="69">
        <f t="shared" si="30"/>
        <v>18</v>
      </c>
      <c r="S7" s="70">
        <f t="shared" si="31"/>
        <v>4</v>
      </c>
      <c r="U7" s="34">
        <v>5</v>
      </c>
      <c r="V7" s="34">
        <f t="shared" si="32"/>
        <v>5</v>
      </c>
      <c r="W7" s="61">
        <f t="shared" si="33"/>
        <v>5</v>
      </c>
      <c r="X7" s="62" t="str">
        <f>Feuil1!I6</f>
        <v>LAZER</v>
      </c>
      <c r="Y7" s="62">
        <f t="shared" si="34"/>
        <v>39</v>
      </c>
      <c r="Z7" s="62">
        <f t="shared" si="0"/>
        <v>9</v>
      </c>
      <c r="AA7" s="62">
        <f t="shared" si="1"/>
        <v>30</v>
      </c>
      <c r="AB7" s="62">
        <f t="shared" si="2"/>
        <v>6</v>
      </c>
      <c r="AC7" s="62">
        <f t="shared" si="3"/>
        <v>3</v>
      </c>
      <c r="AD7" s="62">
        <f t="shared" si="4"/>
        <v>0</v>
      </c>
      <c r="AE7" s="62">
        <f t="shared" si="5"/>
        <v>3</v>
      </c>
      <c r="AF7" s="62">
        <f t="shared" si="6"/>
        <v>22</v>
      </c>
      <c r="AG7" s="62">
        <f t="shared" si="7"/>
        <v>18</v>
      </c>
      <c r="AH7" s="66">
        <f t="shared" si="35"/>
        <v>4</v>
      </c>
      <c r="AI7" s="62">
        <f t="shared" si="36"/>
        <v>39000.061999999998</v>
      </c>
      <c r="AJ7" s="62">
        <f>AI7+0.000004</f>
        <v>39000.062003999999</v>
      </c>
      <c r="AK7" s="34">
        <f t="shared" si="8"/>
        <v>0</v>
      </c>
      <c r="AL7" s="34">
        <f t="shared" si="9"/>
        <v>0</v>
      </c>
      <c r="AM7" s="34">
        <f t="shared" si="10"/>
        <v>0</v>
      </c>
      <c r="AN7" s="34">
        <f t="shared" si="10"/>
        <v>0</v>
      </c>
      <c r="AO7" s="34">
        <f t="shared" si="11"/>
        <v>0</v>
      </c>
      <c r="AP7" s="34">
        <f t="shared" si="11"/>
        <v>0</v>
      </c>
      <c r="AQ7" s="34" t="b">
        <f t="shared" si="12"/>
        <v>0</v>
      </c>
      <c r="AR7" s="34" t="b">
        <f t="shared" si="13"/>
        <v>0</v>
      </c>
      <c r="AS7" s="34" t="b">
        <f t="shared" si="14"/>
        <v>0</v>
      </c>
      <c r="AT7" s="34" t="b">
        <f t="shared" si="15"/>
        <v>0</v>
      </c>
      <c r="AU7" s="34" t="b">
        <f t="shared" si="16"/>
        <v>0</v>
      </c>
      <c r="AV7" s="34" t="b">
        <f t="shared" si="17"/>
        <v>0</v>
      </c>
      <c r="AW7" s="34">
        <f t="shared" si="18"/>
        <v>0</v>
      </c>
      <c r="AX7" s="34">
        <f t="shared" si="18"/>
        <v>0</v>
      </c>
      <c r="AY7" s="34">
        <f t="shared" si="19"/>
        <v>0</v>
      </c>
      <c r="AZ7" s="34">
        <f t="shared" si="20"/>
        <v>0</v>
      </c>
      <c r="BA7" s="34" t="str">
        <f t="shared" si="37"/>
        <v>LAZER</v>
      </c>
      <c r="BB7" s="34">
        <f t="shared" si="38"/>
        <v>39000.061999999998</v>
      </c>
      <c r="BC7" s="34">
        <f t="shared" si="39"/>
        <v>5</v>
      </c>
    </row>
    <row r="8" spans="1:55" ht="13.5" thickBot="1" x14ac:dyDescent="0.25">
      <c r="A8" s="35"/>
      <c r="B8" s="35"/>
      <c r="C8" s="55"/>
      <c r="D8" s="55"/>
      <c r="E8" s="55"/>
      <c r="F8" s="55"/>
      <c r="H8" s="88">
        <f t="shared" si="40"/>
        <v>6</v>
      </c>
      <c r="I8" s="89" t="str">
        <f t="shared" si="21"/>
        <v>VOLPE</v>
      </c>
      <c r="J8" s="90">
        <f t="shared" si="22"/>
        <v>39</v>
      </c>
      <c r="K8" s="90">
        <f t="shared" si="23"/>
        <v>8</v>
      </c>
      <c r="L8" s="90">
        <f t="shared" si="24"/>
        <v>31</v>
      </c>
      <c r="M8" s="90">
        <f t="shared" si="25"/>
        <v>7</v>
      </c>
      <c r="N8" s="90">
        <f t="shared" si="26"/>
        <v>2</v>
      </c>
      <c r="O8" s="90">
        <f t="shared" si="27"/>
        <v>2</v>
      </c>
      <c r="P8" s="90">
        <f t="shared" si="28"/>
        <v>3</v>
      </c>
      <c r="Q8" s="90">
        <f t="shared" si="29"/>
        <v>21</v>
      </c>
      <c r="R8" s="90">
        <f t="shared" si="30"/>
        <v>24</v>
      </c>
      <c r="S8" s="91">
        <f t="shared" si="31"/>
        <v>-3</v>
      </c>
      <c r="U8" s="34">
        <v>6</v>
      </c>
      <c r="V8" s="34">
        <f t="shared" si="32"/>
        <v>2</v>
      </c>
      <c r="W8" s="61">
        <f t="shared" si="33"/>
        <v>2</v>
      </c>
      <c r="X8" s="62" t="str">
        <f>Feuil1!I7</f>
        <v>SANOFI</v>
      </c>
      <c r="Y8" s="62">
        <f t="shared" si="34"/>
        <v>47</v>
      </c>
      <c r="Z8" s="62">
        <f t="shared" si="0"/>
        <v>12</v>
      </c>
      <c r="AA8" s="62">
        <f t="shared" si="1"/>
        <v>35</v>
      </c>
      <c r="AB8" s="62">
        <f t="shared" si="2"/>
        <v>7</v>
      </c>
      <c r="AC8" s="62">
        <f t="shared" si="3"/>
        <v>3</v>
      </c>
      <c r="AD8" s="62">
        <f t="shared" si="4"/>
        <v>3</v>
      </c>
      <c r="AE8" s="62">
        <f t="shared" si="5"/>
        <v>1</v>
      </c>
      <c r="AF8" s="62">
        <f t="shared" si="6"/>
        <v>21</v>
      </c>
      <c r="AG8" s="62">
        <f t="shared" si="7"/>
        <v>17</v>
      </c>
      <c r="AH8" s="66">
        <f t="shared" si="35"/>
        <v>4</v>
      </c>
      <c r="AI8" s="62">
        <f t="shared" si="36"/>
        <v>47000.061000000002</v>
      </c>
      <c r="AJ8" s="62">
        <f>AI8+0.000003</f>
        <v>47000.061003000003</v>
      </c>
      <c r="AK8" s="34">
        <f t="shared" si="8"/>
        <v>0</v>
      </c>
      <c r="AL8" s="34">
        <f t="shared" si="9"/>
        <v>0</v>
      </c>
      <c r="AM8" s="34">
        <f t="shared" si="10"/>
        <v>0</v>
      </c>
      <c r="AN8" s="34">
        <f t="shared" si="10"/>
        <v>0</v>
      </c>
      <c r="AO8" s="34">
        <f t="shared" si="11"/>
        <v>0</v>
      </c>
      <c r="AP8" s="34">
        <f t="shared" si="11"/>
        <v>0</v>
      </c>
      <c r="AQ8" s="34" t="b">
        <f t="shared" si="12"/>
        <v>0</v>
      </c>
      <c r="AR8" s="34" t="b">
        <f t="shared" si="13"/>
        <v>0</v>
      </c>
      <c r="AS8" s="34" t="b">
        <f t="shared" si="14"/>
        <v>0</v>
      </c>
      <c r="AT8" s="34" t="b">
        <f t="shared" si="15"/>
        <v>0</v>
      </c>
      <c r="AU8" s="34" t="b">
        <f t="shared" si="16"/>
        <v>0</v>
      </c>
      <c r="AV8" s="34" t="b">
        <f t="shared" si="17"/>
        <v>0</v>
      </c>
      <c r="AW8" s="34">
        <f t="shared" si="18"/>
        <v>0</v>
      </c>
      <c r="AX8" s="34">
        <f t="shared" si="18"/>
        <v>0</v>
      </c>
      <c r="AY8" s="34">
        <f t="shared" si="19"/>
        <v>0</v>
      </c>
      <c r="AZ8" s="34">
        <f t="shared" si="20"/>
        <v>0</v>
      </c>
      <c r="BA8" s="34" t="str">
        <f t="shared" si="37"/>
        <v>VOLPE</v>
      </c>
      <c r="BB8" s="34">
        <f t="shared" si="38"/>
        <v>38999.991000000002</v>
      </c>
      <c r="BC8" s="34">
        <f t="shared" si="39"/>
        <v>6</v>
      </c>
    </row>
    <row r="9" spans="1:55" ht="13.5" thickBot="1" x14ac:dyDescent="0.25">
      <c r="A9" s="118" t="s">
        <v>41</v>
      </c>
      <c r="B9" s="119"/>
      <c r="C9" s="119"/>
      <c r="D9" s="119"/>
      <c r="E9" s="119"/>
      <c r="F9" s="120"/>
      <c r="H9" s="61">
        <f t="shared" si="40"/>
        <v>7</v>
      </c>
      <c r="I9" s="62" t="str">
        <f t="shared" si="21"/>
        <v>MINETTO</v>
      </c>
      <c r="J9" s="69">
        <f t="shared" si="22"/>
        <v>35</v>
      </c>
      <c r="K9" s="69">
        <f t="shared" si="23"/>
        <v>6</v>
      </c>
      <c r="L9" s="69">
        <f t="shared" si="24"/>
        <v>29</v>
      </c>
      <c r="M9" s="69">
        <f t="shared" si="25"/>
        <v>7</v>
      </c>
      <c r="N9" s="69">
        <f t="shared" si="26"/>
        <v>2</v>
      </c>
      <c r="O9" s="69">
        <f t="shared" si="27"/>
        <v>0</v>
      </c>
      <c r="P9" s="69">
        <f t="shared" si="28"/>
        <v>5</v>
      </c>
      <c r="Q9" s="69">
        <f t="shared" si="29"/>
        <v>16</v>
      </c>
      <c r="R9" s="69">
        <f t="shared" si="30"/>
        <v>23</v>
      </c>
      <c r="S9" s="70">
        <f t="shared" si="31"/>
        <v>-7</v>
      </c>
      <c r="U9" s="34">
        <v>7</v>
      </c>
      <c r="V9" s="34">
        <f t="shared" si="32"/>
        <v>4</v>
      </c>
      <c r="W9" s="61">
        <f t="shared" si="33"/>
        <v>4</v>
      </c>
      <c r="X9" s="62" t="str">
        <f>Feuil1!I8</f>
        <v>BOCA</v>
      </c>
      <c r="Y9" s="62">
        <f t="shared" si="34"/>
        <v>40</v>
      </c>
      <c r="Z9" s="62">
        <f t="shared" si="0"/>
        <v>9</v>
      </c>
      <c r="AA9" s="62">
        <f t="shared" si="1"/>
        <v>31</v>
      </c>
      <c r="AB9" s="62">
        <f t="shared" si="2"/>
        <v>6</v>
      </c>
      <c r="AC9" s="62">
        <f t="shared" si="3"/>
        <v>3</v>
      </c>
      <c r="AD9" s="62">
        <f t="shared" si="4"/>
        <v>0</v>
      </c>
      <c r="AE9" s="62">
        <f t="shared" si="5"/>
        <v>3</v>
      </c>
      <c r="AF9" s="62">
        <f t="shared" si="6"/>
        <v>15</v>
      </c>
      <c r="AG9" s="62">
        <f t="shared" si="7"/>
        <v>14</v>
      </c>
      <c r="AH9" s="66">
        <f t="shared" si="35"/>
        <v>1</v>
      </c>
      <c r="AI9" s="62">
        <f t="shared" si="36"/>
        <v>40000.025000000001</v>
      </c>
      <c r="AJ9" s="62">
        <f>AI9+0.000002</f>
        <v>40000.025002000002</v>
      </c>
      <c r="BA9" s="34" t="str">
        <f t="shared" si="37"/>
        <v>MINETTO</v>
      </c>
      <c r="BB9" s="34">
        <f t="shared" si="38"/>
        <v>34999.946000000004</v>
      </c>
      <c r="BC9" s="34">
        <f t="shared" si="39"/>
        <v>7</v>
      </c>
    </row>
    <row r="10" spans="1:55" ht="13.5" thickBot="1" x14ac:dyDescent="0.25">
      <c r="A10" s="64" t="s">
        <v>38</v>
      </c>
      <c r="B10" s="65" t="s">
        <v>38</v>
      </c>
      <c r="C10" s="64" t="s">
        <v>39</v>
      </c>
      <c r="D10" s="64" t="s">
        <v>39</v>
      </c>
      <c r="E10" s="64" t="s">
        <v>40</v>
      </c>
      <c r="F10" s="45" t="s">
        <v>40</v>
      </c>
      <c r="H10" s="125">
        <f t="shared" si="40"/>
        <v>8</v>
      </c>
      <c r="I10" s="126" t="str">
        <f t="shared" si="21"/>
        <v>PEIPIN</v>
      </c>
      <c r="J10" s="127">
        <f t="shared" si="22"/>
        <v>29</v>
      </c>
      <c r="K10" s="127">
        <f t="shared" si="23"/>
        <v>0</v>
      </c>
      <c r="L10" s="127">
        <f t="shared" si="24"/>
        <v>29</v>
      </c>
      <c r="M10" s="127">
        <f t="shared" si="25"/>
        <v>6</v>
      </c>
      <c r="N10" s="127">
        <f t="shared" si="26"/>
        <v>0</v>
      </c>
      <c r="O10" s="127">
        <f t="shared" si="27"/>
        <v>0</v>
      </c>
      <c r="P10" s="127">
        <f t="shared" si="28"/>
        <v>6</v>
      </c>
      <c r="Q10" s="127">
        <f t="shared" si="29"/>
        <v>14</v>
      </c>
      <c r="R10" s="127">
        <f t="shared" si="30"/>
        <v>33</v>
      </c>
      <c r="S10" s="128">
        <f t="shared" si="31"/>
        <v>-19</v>
      </c>
      <c r="U10" s="34">
        <v>8</v>
      </c>
      <c r="V10" s="34">
        <f t="shared" si="32"/>
        <v>3</v>
      </c>
      <c r="W10" s="61">
        <f t="shared" si="33"/>
        <v>3</v>
      </c>
      <c r="X10" s="62" t="str">
        <f>Feuil1!I9</f>
        <v>SUPER U</v>
      </c>
      <c r="Y10" s="62">
        <f t="shared" si="34"/>
        <v>43</v>
      </c>
      <c r="Z10" s="62">
        <f t="shared" si="0"/>
        <v>13</v>
      </c>
      <c r="AA10" s="62">
        <f t="shared" si="1"/>
        <v>30</v>
      </c>
      <c r="AB10" s="62">
        <f t="shared" si="2"/>
        <v>6</v>
      </c>
      <c r="AC10" s="62">
        <f t="shared" si="3"/>
        <v>4</v>
      </c>
      <c r="AD10" s="62">
        <f t="shared" si="4"/>
        <v>1</v>
      </c>
      <c r="AE10" s="62">
        <f t="shared" si="5"/>
        <v>1</v>
      </c>
      <c r="AF10" s="62">
        <f t="shared" si="6"/>
        <v>22</v>
      </c>
      <c r="AG10" s="62">
        <f t="shared" si="7"/>
        <v>15</v>
      </c>
      <c r="AH10" s="66">
        <f t="shared" si="35"/>
        <v>7</v>
      </c>
      <c r="AI10" s="62">
        <f t="shared" si="36"/>
        <v>43000.091999999997</v>
      </c>
      <c r="AJ10" s="62">
        <f>AI10+0.000001</f>
        <v>43000.092000999997</v>
      </c>
      <c r="AK10" s="34">
        <f t="shared" ref="AK10:AK15" si="41">IF(C11="",0,IF(C11&gt;D11,3,IF(C11=D11,1,IF(C11&lt;D11,0))))</f>
        <v>3</v>
      </c>
      <c r="AL10" s="34">
        <f t="shared" ref="AL10:AL15" si="42">IF(D11="",0,IF(D11&gt;C11,3,IF(D11=C11,1,IF(D11&lt;C11,0))))</f>
        <v>0</v>
      </c>
      <c r="AM10" s="34">
        <f t="shared" ref="AM10:AN15" si="43">E11</f>
        <v>3</v>
      </c>
      <c r="AN10" s="34">
        <f t="shared" si="43"/>
        <v>3</v>
      </c>
      <c r="AO10" s="34">
        <f t="shared" ref="AO10:AP15" si="44">IF(C11="",0,1)</f>
        <v>1</v>
      </c>
      <c r="AP10" s="34">
        <f t="shared" si="44"/>
        <v>1</v>
      </c>
      <c r="AQ10" s="34">
        <f t="shared" ref="AQ10:AQ15" si="45">IF(C11&lt;&gt;"",IF(C11&gt;D11,1))</f>
        <v>1</v>
      </c>
      <c r="AR10" s="34" t="b">
        <f t="shared" ref="AR10:AR15" si="46">IF(D11&lt;&gt;"",IF(D11&gt;C11,1))</f>
        <v>0</v>
      </c>
      <c r="AS10" s="34" t="b">
        <f t="shared" ref="AS10:AS15" si="47">IF(C11&lt;&gt;"",IF(C11=D11,1))</f>
        <v>0</v>
      </c>
      <c r="AT10" s="34" t="b">
        <f t="shared" ref="AT10:AT15" si="48">IF(D11&lt;&gt;"",IF(D11=C11,1))</f>
        <v>0</v>
      </c>
      <c r="AU10" s="34" t="b">
        <f t="shared" ref="AU10:AU15" si="49">IF(C11&lt;&gt;"",IF(C11&lt;D11,1))</f>
        <v>0</v>
      </c>
      <c r="AV10" s="34">
        <f t="shared" ref="AV10:AV15" si="50">IF(D11&lt;&gt;"",IF(D11&lt;C11,1))</f>
        <v>1</v>
      </c>
      <c r="AW10" s="34">
        <f t="shared" ref="AW10:AX15" si="51">C11</f>
        <v>5</v>
      </c>
      <c r="AX10" s="34">
        <f t="shared" si="51"/>
        <v>2</v>
      </c>
      <c r="AY10" s="34">
        <f t="shared" ref="AY10:AY15" si="52">D11</f>
        <v>2</v>
      </c>
      <c r="AZ10" s="34">
        <f t="shared" ref="AZ10:AZ15" si="53">C11</f>
        <v>5</v>
      </c>
      <c r="BA10" s="34" t="str">
        <f t="shared" si="37"/>
        <v>PEIPIN</v>
      </c>
      <c r="BB10" s="34">
        <f t="shared" si="38"/>
        <v>28999.824000000001</v>
      </c>
      <c r="BC10" s="34">
        <f t="shared" si="39"/>
        <v>8</v>
      </c>
    </row>
    <row r="11" spans="1:55" x14ac:dyDescent="0.2">
      <c r="A11" s="42" t="str">
        <f>X3</f>
        <v>MINETTO</v>
      </c>
      <c r="B11" s="51" t="str">
        <f>X4</f>
        <v>PEIPIN</v>
      </c>
      <c r="C11" s="36">
        <v>5</v>
      </c>
      <c r="D11" s="37">
        <v>2</v>
      </c>
      <c r="E11" s="48">
        <v>3</v>
      </c>
      <c r="F11" s="37">
        <v>3</v>
      </c>
      <c r="AK11" s="34">
        <f t="shared" si="41"/>
        <v>3</v>
      </c>
      <c r="AL11" s="34">
        <f t="shared" si="42"/>
        <v>0</v>
      </c>
      <c r="AM11" s="34">
        <f t="shared" si="43"/>
        <v>5</v>
      </c>
      <c r="AN11" s="34">
        <f t="shared" si="43"/>
        <v>5</v>
      </c>
      <c r="AO11" s="34">
        <f t="shared" si="44"/>
        <v>1</v>
      </c>
      <c r="AP11" s="34">
        <f t="shared" si="44"/>
        <v>1</v>
      </c>
      <c r="AQ11" s="34">
        <f t="shared" si="45"/>
        <v>1</v>
      </c>
      <c r="AR11" s="34" t="b">
        <f t="shared" si="46"/>
        <v>0</v>
      </c>
      <c r="AS11" s="34" t="b">
        <f t="shared" si="47"/>
        <v>0</v>
      </c>
      <c r="AT11" s="34" t="b">
        <f t="shared" si="48"/>
        <v>0</v>
      </c>
      <c r="AU11" s="34" t="b">
        <f t="shared" si="49"/>
        <v>0</v>
      </c>
      <c r="AV11" s="34">
        <f t="shared" si="50"/>
        <v>1</v>
      </c>
      <c r="AW11" s="34">
        <f t="shared" si="51"/>
        <v>5</v>
      </c>
      <c r="AX11" s="34">
        <f t="shared" si="51"/>
        <v>3</v>
      </c>
      <c r="AY11" s="34">
        <f t="shared" si="52"/>
        <v>3</v>
      </c>
      <c r="AZ11" s="34">
        <f t="shared" si="53"/>
        <v>5</v>
      </c>
    </row>
    <row r="12" spans="1:55" x14ac:dyDescent="0.2">
      <c r="A12" s="40" t="str">
        <f>X5</f>
        <v>VOLPE</v>
      </c>
      <c r="B12" s="46" t="str">
        <f>X7</f>
        <v>LAZER</v>
      </c>
      <c r="C12" s="38">
        <v>5</v>
      </c>
      <c r="D12" s="52">
        <v>3</v>
      </c>
      <c r="E12" s="56">
        <v>5</v>
      </c>
      <c r="F12" s="52">
        <v>5</v>
      </c>
      <c r="H12" s="35" t="s">
        <v>58</v>
      </c>
      <c r="AK12" s="34">
        <f t="shared" si="41"/>
        <v>0</v>
      </c>
      <c r="AL12" s="34">
        <f t="shared" si="42"/>
        <v>3</v>
      </c>
      <c r="AM12" s="34">
        <f t="shared" si="43"/>
        <v>5</v>
      </c>
      <c r="AN12" s="34">
        <f t="shared" si="43"/>
        <v>5</v>
      </c>
      <c r="AO12" s="34">
        <f t="shared" si="44"/>
        <v>1</v>
      </c>
      <c r="AP12" s="34">
        <f t="shared" si="44"/>
        <v>1</v>
      </c>
      <c r="AQ12" s="34" t="b">
        <f t="shared" si="45"/>
        <v>0</v>
      </c>
      <c r="AR12" s="34">
        <f t="shared" si="46"/>
        <v>1</v>
      </c>
      <c r="AS12" s="34" t="b">
        <f t="shared" si="47"/>
        <v>0</v>
      </c>
      <c r="AT12" s="34" t="b">
        <f t="shared" si="48"/>
        <v>0</v>
      </c>
      <c r="AU12" s="34">
        <f t="shared" si="49"/>
        <v>1</v>
      </c>
      <c r="AV12" s="34" t="b">
        <f t="shared" si="50"/>
        <v>0</v>
      </c>
      <c r="AW12" s="34">
        <f t="shared" si="51"/>
        <v>1</v>
      </c>
      <c r="AX12" s="34">
        <f t="shared" si="51"/>
        <v>3</v>
      </c>
      <c r="AY12" s="34">
        <f t="shared" si="52"/>
        <v>3</v>
      </c>
      <c r="AZ12" s="34">
        <f t="shared" si="53"/>
        <v>1</v>
      </c>
    </row>
    <row r="13" spans="1:55" x14ac:dyDescent="0.2">
      <c r="A13" s="40" t="str">
        <f>X9</f>
        <v>BOCA</v>
      </c>
      <c r="B13" s="46" t="str">
        <f>X8</f>
        <v>SANOFI</v>
      </c>
      <c r="C13" s="38">
        <v>1</v>
      </c>
      <c r="D13" s="52">
        <v>3</v>
      </c>
      <c r="E13" s="56">
        <v>5</v>
      </c>
      <c r="F13" s="52">
        <v>5</v>
      </c>
      <c r="N13" s="87"/>
      <c r="O13" s="87"/>
      <c r="P13" s="87"/>
      <c r="AK13" s="34">
        <f t="shared" si="41"/>
        <v>0</v>
      </c>
      <c r="AL13" s="34">
        <f t="shared" si="42"/>
        <v>3</v>
      </c>
      <c r="AM13" s="34">
        <f t="shared" si="43"/>
        <v>5</v>
      </c>
      <c r="AN13" s="34">
        <f t="shared" si="43"/>
        <v>5</v>
      </c>
      <c r="AO13" s="34">
        <f t="shared" si="44"/>
        <v>1</v>
      </c>
      <c r="AP13" s="34">
        <f t="shared" si="44"/>
        <v>1</v>
      </c>
      <c r="AQ13" s="34" t="b">
        <f t="shared" si="45"/>
        <v>0</v>
      </c>
      <c r="AR13" s="34">
        <f t="shared" si="46"/>
        <v>1</v>
      </c>
      <c r="AS13" s="34" t="b">
        <f t="shared" si="47"/>
        <v>0</v>
      </c>
      <c r="AT13" s="34" t="b">
        <f t="shared" si="48"/>
        <v>0</v>
      </c>
      <c r="AU13" s="34">
        <f t="shared" si="49"/>
        <v>1</v>
      </c>
      <c r="AV13" s="34" t="b">
        <f t="shared" si="50"/>
        <v>0</v>
      </c>
      <c r="AW13" s="34">
        <f t="shared" si="51"/>
        <v>1</v>
      </c>
      <c r="AX13" s="34">
        <f t="shared" si="51"/>
        <v>2</v>
      </c>
      <c r="AY13" s="34">
        <f t="shared" si="52"/>
        <v>2</v>
      </c>
      <c r="AZ13" s="34">
        <f t="shared" si="53"/>
        <v>1</v>
      </c>
    </row>
    <row r="14" spans="1:55" ht="13.5" thickBot="1" x14ac:dyDescent="0.25">
      <c r="A14" s="41" t="str">
        <f>X10</f>
        <v>SUPER U</v>
      </c>
      <c r="B14" s="47" t="str">
        <f>X6</f>
        <v>PI&amp;KC</v>
      </c>
      <c r="C14" s="39">
        <v>1</v>
      </c>
      <c r="D14" s="53">
        <v>2</v>
      </c>
      <c r="E14" s="57">
        <v>5</v>
      </c>
      <c r="F14" s="53">
        <v>5</v>
      </c>
      <c r="H14" s="35" t="s">
        <v>65</v>
      </c>
      <c r="AK14" s="34">
        <f t="shared" si="41"/>
        <v>0</v>
      </c>
      <c r="AL14" s="34">
        <f t="shared" si="42"/>
        <v>0</v>
      </c>
      <c r="AM14" s="34">
        <f t="shared" si="43"/>
        <v>0</v>
      </c>
      <c r="AN14" s="34">
        <f t="shared" si="43"/>
        <v>0</v>
      </c>
      <c r="AO14" s="34">
        <f t="shared" si="44"/>
        <v>0</v>
      </c>
      <c r="AP14" s="34">
        <f t="shared" si="44"/>
        <v>0</v>
      </c>
      <c r="AQ14" s="34" t="b">
        <f t="shared" si="45"/>
        <v>0</v>
      </c>
      <c r="AR14" s="34" t="b">
        <f t="shared" si="46"/>
        <v>0</v>
      </c>
      <c r="AS14" s="34" t="b">
        <f t="shared" si="47"/>
        <v>0</v>
      </c>
      <c r="AT14" s="34" t="b">
        <f t="shared" si="48"/>
        <v>0</v>
      </c>
      <c r="AU14" s="34" t="b">
        <f t="shared" si="49"/>
        <v>0</v>
      </c>
      <c r="AV14" s="34" t="b">
        <f t="shared" si="50"/>
        <v>0</v>
      </c>
      <c r="AW14" s="34">
        <f t="shared" si="51"/>
        <v>0</v>
      </c>
      <c r="AX14" s="34">
        <f t="shared" si="51"/>
        <v>0</v>
      </c>
      <c r="AY14" s="34">
        <f t="shared" si="52"/>
        <v>0</v>
      </c>
      <c r="AZ14" s="34">
        <f t="shared" si="53"/>
        <v>0</v>
      </c>
    </row>
    <row r="15" spans="1:55" ht="13.5" thickBot="1" x14ac:dyDescent="0.25">
      <c r="A15" s="35"/>
      <c r="B15" s="35"/>
      <c r="C15" s="55"/>
      <c r="D15" s="55"/>
      <c r="E15" s="55"/>
      <c r="F15" s="55"/>
      <c r="H15" s="35" t="s">
        <v>59</v>
      </c>
      <c r="AK15" s="34">
        <f t="shared" si="41"/>
        <v>0</v>
      </c>
      <c r="AL15" s="34">
        <f t="shared" si="42"/>
        <v>0</v>
      </c>
      <c r="AM15" s="34">
        <f t="shared" si="43"/>
        <v>0</v>
      </c>
      <c r="AN15" s="34">
        <f t="shared" si="43"/>
        <v>0</v>
      </c>
      <c r="AO15" s="34">
        <f t="shared" si="44"/>
        <v>0</v>
      </c>
      <c r="AP15" s="34">
        <f t="shared" si="44"/>
        <v>0</v>
      </c>
      <c r="AQ15" s="34" t="b">
        <f t="shared" si="45"/>
        <v>0</v>
      </c>
      <c r="AR15" s="34" t="b">
        <f t="shared" si="46"/>
        <v>0</v>
      </c>
      <c r="AS15" s="34" t="b">
        <f t="shared" si="47"/>
        <v>0</v>
      </c>
      <c r="AT15" s="34" t="b">
        <f t="shared" si="48"/>
        <v>0</v>
      </c>
      <c r="AU15" s="34" t="b">
        <f t="shared" si="49"/>
        <v>0</v>
      </c>
      <c r="AV15" s="34" t="b">
        <f t="shared" si="50"/>
        <v>0</v>
      </c>
      <c r="AW15" s="34">
        <f t="shared" si="51"/>
        <v>0</v>
      </c>
      <c r="AX15" s="34">
        <f t="shared" si="51"/>
        <v>0</v>
      </c>
      <c r="AY15" s="34">
        <f t="shared" si="52"/>
        <v>0</v>
      </c>
      <c r="AZ15" s="34">
        <f t="shared" si="53"/>
        <v>0</v>
      </c>
    </row>
    <row r="16" spans="1:55" ht="13.5" thickBot="1" x14ac:dyDescent="0.25">
      <c r="A16" s="118" t="s">
        <v>42</v>
      </c>
      <c r="B16" s="119"/>
      <c r="C16" s="119"/>
      <c r="D16" s="119"/>
      <c r="E16" s="119"/>
      <c r="F16" s="120"/>
      <c r="H16" s="35" t="s">
        <v>60</v>
      </c>
    </row>
    <row r="17" spans="1:52" ht="13.5" thickBot="1" x14ac:dyDescent="0.25">
      <c r="A17" s="64" t="s">
        <v>38</v>
      </c>
      <c r="B17" s="65" t="s">
        <v>38</v>
      </c>
      <c r="C17" s="64" t="s">
        <v>39</v>
      </c>
      <c r="D17" s="64" t="s">
        <v>39</v>
      </c>
      <c r="E17" s="64" t="s">
        <v>40</v>
      </c>
      <c r="F17" s="45" t="s">
        <v>40</v>
      </c>
      <c r="H17" s="35" t="s">
        <v>61</v>
      </c>
      <c r="AK17" s="34">
        <f t="shared" ref="AK17:AK22" si="54">IF(C18="",0,IF(C18&gt;D18,3,IF(C18=D18,1,IF(C18&lt;D18,0))))</f>
        <v>3</v>
      </c>
      <c r="AL17" s="34">
        <f t="shared" ref="AL17:AL22" si="55">IF(D18="",0,IF(D18&gt;C18,3,IF(D18=C18,1,IF(D18&lt;C18,0))))</f>
        <v>0</v>
      </c>
      <c r="AM17" s="34">
        <f t="shared" ref="AM17:AN22" si="56">E18</f>
        <v>5</v>
      </c>
      <c r="AN17" s="34">
        <f t="shared" si="56"/>
        <v>5</v>
      </c>
      <c r="AO17" s="34">
        <f t="shared" ref="AO17:AP22" si="57">IF(C18="",0,1)</f>
        <v>1</v>
      </c>
      <c r="AP17" s="34">
        <f t="shared" si="57"/>
        <v>1</v>
      </c>
      <c r="AQ17" s="34">
        <f t="shared" ref="AQ17:AQ22" si="58">IF(C18&lt;&gt;"",IF(C18&gt;D18,1))</f>
        <v>1</v>
      </c>
      <c r="AR17" s="34" t="b">
        <f t="shared" ref="AR17:AR22" si="59">IF(D18&lt;&gt;"",IF(D18&gt;C18,1))</f>
        <v>0</v>
      </c>
      <c r="AS17" s="34" t="b">
        <f t="shared" ref="AS17:AS22" si="60">IF(C18&lt;&gt;"",IF(C18=D18,1))</f>
        <v>0</v>
      </c>
      <c r="AT17" s="34" t="b">
        <f t="shared" ref="AT17:AT22" si="61">IF(D18&lt;&gt;"",IF(D18=C18,1))</f>
        <v>0</v>
      </c>
      <c r="AU17" s="34" t="b">
        <f t="shared" ref="AU17:AU22" si="62">IF(C18&lt;&gt;"",IF(C18&lt;D18,1))</f>
        <v>0</v>
      </c>
      <c r="AV17" s="34">
        <f t="shared" ref="AV17:AV22" si="63">IF(D18&lt;&gt;"",IF(D18&lt;C18,1))</f>
        <v>1</v>
      </c>
      <c r="AW17" s="34">
        <f t="shared" ref="AW17:AX22" si="64">C18</f>
        <v>3</v>
      </c>
      <c r="AX17" s="34">
        <f t="shared" si="64"/>
        <v>2</v>
      </c>
      <c r="AY17" s="34">
        <f t="shared" ref="AY17:AY22" si="65">D18</f>
        <v>2</v>
      </c>
      <c r="AZ17" s="34">
        <f t="shared" ref="AZ17:AZ22" si="66">C18</f>
        <v>3</v>
      </c>
    </row>
    <row r="18" spans="1:52" x14ac:dyDescent="0.2">
      <c r="A18" s="42" t="str">
        <f>X7</f>
        <v>LAZER</v>
      </c>
      <c r="B18" s="51" t="str">
        <f>X8</f>
        <v>SANOFI</v>
      </c>
      <c r="C18" s="36">
        <v>3</v>
      </c>
      <c r="D18" s="37">
        <v>2</v>
      </c>
      <c r="E18" s="48">
        <v>5</v>
      </c>
      <c r="F18" s="37">
        <v>5</v>
      </c>
      <c r="AK18" s="34">
        <f t="shared" si="54"/>
        <v>3</v>
      </c>
      <c r="AL18" s="34">
        <f t="shared" si="55"/>
        <v>0</v>
      </c>
      <c r="AM18" s="34">
        <f t="shared" si="56"/>
        <v>5</v>
      </c>
      <c r="AN18" s="34">
        <f t="shared" si="56"/>
        <v>5</v>
      </c>
      <c r="AO18" s="34">
        <f t="shared" si="57"/>
        <v>1</v>
      </c>
      <c r="AP18" s="34">
        <f t="shared" si="57"/>
        <v>1</v>
      </c>
      <c r="AQ18" s="34">
        <f t="shared" si="58"/>
        <v>1</v>
      </c>
      <c r="AR18" s="34" t="b">
        <f t="shared" si="59"/>
        <v>0</v>
      </c>
      <c r="AS18" s="34" t="b">
        <f t="shared" si="60"/>
        <v>0</v>
      </c>
      <c r="AT18" s="34" t="b">
        <f t="shared" si="61"/>
        <v>0</v>
      </c>
      <c r="AU18" s="34" t="b">
        <f t="shared" si="62"/>
        <v>0</v>
      </c>
      <c r="AV18" s="34">
        <f t="shared" si="63"/>
        <v>1</v>
      </c>
      <c r="AW18" s="34">
        <f t="shared" si="64"/>
        <v>4</v>
      </c>
      <c r="AX18" s="34">
        <f t="shared" si="64"/>
        <v>2</v>
      </c>
      <c r="AY18" s="34">
        <f t="shared" si="65"/>
        <v>2</v>
      </c>
      <c r="AZ18" s="34">
        <f t="shared" si="66"/>
        <v>4</v>
      </c>
    </row>
    <row r="19" spans="1:52" x14ac:dyDescent="0.2">
      <c r="A19" s="43" t="str">
        <f>X5</f>
        <v>VOLPE</v>
      </c>
      <c r="B19" s="49" t="str">
        <f>X4</f>
        <v>PEIPIN</v>
      </c>
      <c r="C19" s="38">
        <v>4</v>
      </c>
      <c r="D19" s="52">
        <v>2</v>
      </c>
      <c r="E19" s="56">
        <v>5</v>
      </c>
      <c r="F19" s="52">
        <v>5</v>
      </c>
      <c r="H19" s="35" t="s">
        <v>66</v>
      </c>
      <c r="AK19" s="34">
        <f t="shared" si="54"/>
        <v>0</v>
      </c>
      <c r="AL19" s="34">
        <f t="shared" si="55"/>
        <v>3</v>
      </c>
      <c r="AM19" s="34">
        <f t="shared" si="56"/>
        <v>5</v>
      </c>
      <c r="AN19" s="34">
        <f t="shared" si="56"/>
        <v>5</v>
      </c>
      <c r="AO19" s="34">
        <f t="shared" si="57"/>
        <v>1</v>
      </c>
      <c r="AP19" s="34">
        <f t="shared" si="57"/>
        <v>1</v>
      </c>
      <c r="AQ19" s="34" t="b">
        <f t="shared" si="58"/>
        <v>0</v>
      </c>
      <c r="AR19" s="34">
        <f t="shared" si="59"/>
        <v>1</v>
      </c>
      <c r="AS19" s="34" t="b">
        <f t="shared" si="60"/>
        <v>0</v>
      </c>
      <c r="AT19" s="34" t="b">
        <f t="shared" si="61"/>
        <v>0</v>
      </c>
      <c r="AU19" s="34">
        <f t="shared" si="62"/>
        <v>1</v>
      </c>
      <c r="AV19" s="34" t="b">
        <f t="shared" si="63"/>
        <v>0</v>
      </c>
      <c r="AW19" s="34">
        <f t="shared" si="64"/>
        <v>1</v>
      </c>
      <c r="AX19" s="34">
        <f t="shared" si="64"/>
        <v>2</v>
      </c>
      <c r="AY19" s="34">
        <f t="shared" si="65"/>
        <v>2</v>
      </c>
      <c r="AZ19" s="34">
        <f t="shared" si="66"/>
        <v>1</v>
      </c>
    </row>
    <row r="20" spans="1:52" x14ac:dyDescent="0.2">
      <c r="A20" s="40" t="str">
        <f>X9</f>
        <v>BOCA</v>
      </c>
      <c r="B20" s="46" t="str">
        <f>X6</f>
        <v>PI&amp;KC</v>
      </c>
      <c r="C20" s="38">
        <v>1</v>
      </c>
      <c r="D20" s="52">
        <v>2</v>
      </c>
      <c r="E20" s="56">
        <v>5</v>
      </c>
      <c r="F20" s="52">
        <v>5</v>
      </c>
      <c r="H20" s="35" t="s">
        <v>62</v>
      </c>
      <c r="AK20" s="34">
        <f t="shared" si="54"/>
        <v>3</v>
      </c>
      <c r="AL20" s="34">
        <f t="shared" si="55"/>
        <v>0</v>
      </c>
      <c r="AM20" s="34">
        <f t="shared" si="56"/>
        <v>5</v>
      </c>
      <c r="AN20" s="34">
        <f t="shared" si="56"/>
        <v>5</v>
      </c>
      <c r="AO20" s="34">
        <f t="shared" si="57"/>
        <v>1</v>
      </c>
      <c r="AP20" s="34">
        <f t="shared" si="57"/>
        <v>1</v>
      </c>
      <c r="AQ20" s="34">
        <f t="shared" si="58"/>
        <v>1</v>
      </c>
      <c r="AR20" s="34" t="b">
        <f t="shared" si="59"/>
        <v>0</v>
      </c>
      <c r="AS20" s="34" t="b">
        <f t="shared" si="60"/>
        <v>0</v>
      </c>
      <c r="AT20" s="34" t="b">
        <f t="shared" si="61"/>
        <v>0</v>
      </c>
      <c r="AU20" s="34" t="b">
        <f t="shared" si="62"/>
        <v>0</v>
      </c>
      <c r="AV20" s="34">
        <f t="shared" si="63"/>
        <v>1</v>
      </c>
      <c r="AW20" s="34">
        <f t="shared" si="64"/>
        <v>3</v>
      </c>
      <c r="AX20" s="34">
        <f t="shared" si="64"/>
        <v>2</v>
      </c>
      <c r="AY20" s="34">
        <f t="shared" si="65"/>
        <v>2</v>
      </c>
      <c r="AZ20" s="34">
        <f t="shared" si="66"/>
        <v>3</v>
      </c>
    </row>
    <row r="21" spans="1:52" ht="13.5" thickBot="1" x14ac:dyDescent="0.25">
      <c r="A21" s="41" t="str">
        <f>X10</f>
        <v>SUPER U</v>
      </c>
      <c r="B21" s="47" t="str">
        <f>X3</f>
        <v>MINETTO</v>
      </c>
      <c r="C21" s="39">
        <v>3</v>
      </c>
      <c r="D21" s="53">
        <v>2</v>
      </c>
      <c r="E21" s="57">
        <v>5</v>
      </c>
      <c r="F21" s="53">
        <v>5</v>
      </c>
      <c r="H21" s="35" t="s">
        <v>63</v>
      </c>
      <c r="AK21" s="34">
        <f t="shared" si="54"/>
        <v>0</v>
      </c>
      <c r="AL21" s="34">
        <f t="shared" si="55"/>
        <v>0</v>
      </c>
      <c r="AM21" s="34">
        <f t="shared" si="56"/>
        <v>0</v>
      </c>
      <c r="AN21" s="34">
        <f t="shared" si="56"/>
        <v>0</v>
      </c>
      <c r="AO21" s="34">
        <f t="shared" si="57"/>
        <v>0</v>
      </c>
      <c r="AP21" s="34">
        <f t="shared" si="57"/>
        <v>0</v>
      </c>
      <c r="AQ21" s="34" t="b">
        <f t="shared" si="58"/>
        <v>0</v>
      </c>
      <c r="AR21" s="34" t="b">
        <f t="shared" si="59"/>
        <v>0</v>
      </c>
      <c r="AS21" s="34" t="b">
        <f t="shared" si="60"/>
        <v>0</v>
      </c>
      <c r="AT21" s="34" t="b">
        <f t="shared" si="61"/>
        <v>0</v>
      </c>
      <c r="AU21" s="34" t="b">
        <f t="shared" si="62"/>
        <v>0</v>
      </c>
      <c r="AV21" s="34" t="b">
        <f t="shared" si="63"/>
        <v>0</v>
      </c>
      <c r="AW21" s="34">
        <f t="shared" si="64"/>
        <v>0</v>
      </c>
      <c r="AX21" s="34">
        <f t="shared" si="64"/>
        <v>0</v>
      </c>
      <c r="AY21" s="34">
        <f t="shared" si="65"/>
        <v>0</v>
      </c>
      <c r="AZ21" s="34">
        <f t="shared" si="66"/>
        <v>0</v>
      </c>
    </row>
    <row r="22" spans="1:52" ht="13.5" thickBot="1" x14ac:dyDescent="0.25">
      <c r="A22" s="35"/>
      <c r="B22" s="35"/>
      <c r="C22" s="55"/>
      <c r="D22" s="55"/>
      <c r="E22" s="55"/>
      <c r="F22" s="55"/>
      <c r="H22" s="35" t="s">
        <v>64</v>
      </c>
      <c r="AK22" s="34">
        <f t="shared" si="54"/>
        <v>0</v>
      </c>
      <c r="AL22" s="34">
        <f t="shared" si="55"/>
        <v>0</v>
      </c>
      <c r="AM22" s="34">
        <f t="shared" si="56"/>
        <v>0</v>
      </c>
      <c r="AN22" s="34">
        <f t="shared" si="56"/>
        <v>0</v>
      </c>
      <c r="AO22" s="34">
        <f t="shared" si="57"/>
        <v>0</v>
      </c>
      <c r="AP22" s="34">
        <f t="shared" si="57"/>
        <v>0</v>
      </c>
      <c r="AQ22" s="34" t="b">
        <f t="shared" si="58"/>
        <v>0</v>
      </c>
      <c r="AR22" s="34" t="b">
        <f t="shared" si="59"/>
        <v>0</v>
      </c>
      <c r="AS22" s="34" t="b">
        <f t="shared" si="60"/>
        <v>0</v>
      </c>
      <c r="AT22" s="34" t="b">
        <f t="shared" si="61"/>
        <v>0</v>
      </c>
      <c r="AU22" s="34" t="b">
        <f t="shared" si="62"/>
        <v>0</v>
      </c>
      <c r="AV22" s="34" t="b">
        <f t="shared" si="63"/>
        <v>0</v>
      </c>
      <c r="AW22" s="34">
        <f t="shared" si="64"/>
        <v>0</v>
      </c>
      <c r="AX22" s="34">
        <f t="shared" si="64"/>
        <v>0</v>
      </c>
      <c r="AY22" s="34">
        <f t="shared" si="65"/>
        <v>0</v>
      </c>
      <c r="AZ22" s="34">
        <f t="shared" si="66"/>
        <v>0</v>
      </c>
    </row>
    <row r="23" spans="1:52" ht="13.5" thickBot="1" x14ac:dyDescent="0.25">
      <c r="A23" s="118" t="s">
        <v>43</v>
      </c>
      <c r="B23" s="119"/>
      <c r="C23" s="119"/>
      <c r="D23" s="119"/>
      <c r="E23" s="119"/>
      <c r="F23" s="120"/>
    </row>
    <row r="24" spans="1:52" ht="13.5" thickBot="1" x14ac:dyDescent="0.25">
      <c r="A24" s="64" t="s">
        <v>38</v>
      </c>
      <c r="B24" s="65" t="s">
        <v>38</v>
      </c>
      <c r="C24" s="64" t="s">
        <v>39</v>
      </c>
      <c r="D24" s="64" t="s">
        <v>39</v>
      </c>
      <c r="E24" s="64" t="s">
        <v>40</v>
      </c>
      <c r="F24" s="45" t="s">
        <v>40</v>
      </c>
      <c r="H24" s="35" t="s">
        <v>67</v>
      </c>
      <c r="AK24" s="34">
        <f t="shared" ref="AK24:AK29" si="67">IF(C25="",0,IF(C25&gt;D25,3,IF(C25=D25,1,IF(C25&lt;D25,0))))</f>
        <v>0</v>
      </c>
      <c r="AL24" s="34">
        <f t="shared" ref="AL24:AL29" si="68">IF(D25="",0,IF(D25&gt;C25,3,IF(D25=C25,1,IF(D25&lt;C25,0))))</f>
        <v>3</v>
      </c>
      <c r="AM24" s="34">
        <f t="shared" ref="AM24:AN29" si="69">E25</f>
        <v>5</v>
      </c>
      <c r="AN24" s="34">
        <f t="shared" si="69"/>
        <v>5</v>
      </c>
      <c r="AO24" s="34">
        <f t="shared" ref="AO24:AP29" si="70">IF(C25="",0,1)</f>
        <v>1</v>
      </c>
      <c r="AP24" s="34">
        <f t="shared" si="70"/>
        <v>1</v>
      </c>
      <c r="AQ24" s="34" t="b">
        <f t="shared" ref="AQ24:AQ29" si="71">IF(C25&lt;&gt;"",IF(C25&gt;D25,1))</f>
        <v>0</v>
      </c>
      <c r="AR24" s="34">
        <f t="shared" ref="AR24:AR29" si="72">IF(D25&lt;&gt;"",IF(D25&gt;C25,1))</f>
        <v>1</v>
      </c>
      <c r="AS24" s="34" t="b">
        <f t="shared" ref="AS24:AS29" si="73">IF(C25&lt;&gt;"",IF(C25=D25,1))</f>
        <v>0</v>
      </c>
      <c r="AT24" s="34" t="b">
        <f t="shared" ref="AT24:AT29" si="74">IF(D25&lt;&gt;"",IF(D25=C25,1))</f>
        <v>0</v>
      </c>
      <c r="AU24" s="34">
        <f t="shared" ref="AU24:AU29" si="75">IF(C25&lt;&gt;"",IF(C25&lt;D25,1))</f>
        <v>1</v>
      </c>
      <c r="AV24" s="34" t="b">
        <f t="shared" ref="AV24:AV29" si="76">IF(D25&lt;&gt;"",IF(D25&lt;C25,1))</f>
        <v>0</v>
      </c>
      <c r="AW24" s="34">
        <f t="shared" ref="AW24:AX29" si="77">C25</f>
        <v>3</v>
      </c>
      <c r="AX24" s="34">
        <f t="shared" si="77"/>
        <v>5</v>
      </c>
      <c r="AY24" s="34">
        <f t="shared" ref="AY24:AY29" si="78">D25</f>
        <v>5</v>
      </c>
      <c r="AZ24" s="34">
        <f t="shared" ref="AZ24:AZ29" si="79">C25</f>
        <v>3</v>
      </c>
    </row>
    <row r="25" spans="1:52" x14ac:dyDescent="0.2">
      <c r="A25" s="42" t="str">
        <f>X4</f>
        <v>PEIPIN</v>
      </c>
      <c r="B25" s="51" t="str">
        <f>X6</f>
        <v>PI&amp;KC</v>
      </c>
      <c r="C25" s="36">
        <v>3</v>
      </c>
      <c r="D25" s="37">
        <v>5</v>
      </c>
      <c r="E25" s="48">
        <v>5</v>
      </c>
      <c r="F25" s="37">
        <v>5</v>
      </c>
      <c r="AK25" s="34">
        <f t="shared" si="67"/>
        <v>0</v>
      </c>
      <c r="AL25" s="34">
        <f t="shared" si="68"/>
        <v>3</v>
      </c>
      <c r="AM25" s="34">
        <f t="shared" si="69"/>
        <v>1</v>
      </c>
      <c r="AN25" s="34">
        <f t="shared" si="69"/>
        <v>1</v>
      </c>
      <c r="AO25" s="34">
        <f t="shared" si="70"/>
        <v>1</v>
      </c>
      <c r="AP25" s="34">
        <f t="shared" si="70"/>
        <v>1</v>
      </c>
      <c r="AQ25" s="34" t="b">
        <f t="shared" si="71"/>
        <v>0</v>
      </c>
      <c r="AR25" s="34">
        <f t="shared" si="72"/>
        <v>1</v>
      </c>
      <c r="AS25" s="34" t="b">
        <f t="shared" si="73"/>
        <v>0</v>
      </c>
      <c r="AT25" s="34" t="b">
        <f t="shared" si="74"/>
        <v>0</v>
      </c>
      <c r="AU25" s="34">
        <f t="shared" si="75"/>
        <v>1</v>
      </c>
      <c r="AV25" s="34" t="b">
        <f t="shared" si="76"/>
        <v>0</v>
      </c>
      <c r="AW25" s="34">
        <f t="shared" si="77"/>
        <v>2</v>
      </c>
      <c r="AX25" s="34">
        <f t="shared" si="77"/>
        <v>4</v>
      </c>
      <c r="AY25" s="34">
        <f t="shared" si="78"/>
        <v>4</v>
      </c>
      <c r="AZ25" s="34">
        <f t="shared" si="79"/>
        <v>2</v>
      </c>
    </row>
    <row r="26" spans="1:52" x14ac:dyDescent="0.2">
      <c r="A26" s="40" t="str">
        <f>X5</f>
        <v>VOLPE</v>
      </c>
      <c r="B26" s="46" t="str">
        <f>X3</f>
        <v>MINETTO</v>
      </c>
      <c r="C26" s="38">
        <v>2</v>
      </c>
      <c r="D26" s="52">
        <v>4</v>
      </c>
      <c r="E26" s="56">
        <v>1</v>
      </c>
      <c r="F26" s="52">
        <v>1</v>
      </c>
      <c r="H26" s="124" t="s">
        <v>68</v>
      </c>
      <c r="I26" s="124"/>
      <c r="J26" s="124"/>
      <c r="K26" s="124"/>
      <c r="L26" s="124"/>
      <c r="AK26" s="34">
        <f t="shared" si="67"/>
        <v>3</v>
      </c>
      <c r="AL26" s="34">
        <f t="shared" si="68"/>
        <v>0</v>
      </c>
      <c r="AM26" s="34">
        <f t="shared" si="69"/>
        <v>5</v>
      </c>
      <c r="AN26" s="34">
        <f t="shared" si="69"/>
        <v>5</v>
      </c>
      <c r="AO26" s="34">
        <f t="shared" si="70"/>
        <v>1</v>
      </c>
      <c r="AP26" s="34">
        <f t="shared" si="70"/>
        <v>1</v>
      </c>
      <c r="AQ26" s="34">
        <f t="shared" si="71"/>
        <v>1</v>
      </c>
      <c r="AR26" s="34" t="b">
        <f t="shared" si="72"/>
        <v>0</v>
      </c>
      <c r="AS26" s="34" t="b">
        <f t="shared" si="73"/>
        <v>0</v>
      </c>
      <c r="AT26" s="34" t="b">
        <f t="shared" si="74"/>
        <v>0</v>
      </c>
      <c r="AU26" s="34" t="b">
        <f t="shared" si="75"/>
        <v>0</v>
      </c>
      <c r="AV26" s="34">
        <f t="shared" si="76"/>
        <v>1</v>
      </c>
      <c r="AW26" s="34">
        <f t="shared" si="77"/>
        <v>3</v>
      </c>
      <c r="AX26" s="34">
        <f t="shared" si="77"/>
        <v>2</v>
      </c>
      <c r="AY26" s="34">
        <f t="shared" si="78"/>
        <v>2</v>
      </c>
      <c r="AZ26" s="34">
        <f t="shared" si="79"/>
        <v>3</v>
      </c>
    </row>
    <row r="27" spans="1:52" x14ac:dyDescent="0.2">
      <c r="A27" s="40" t="str">
        <f>X9</f>
        <v>BOCA</v>
      </c>
      <c r="B27" s="46" t="str">
        <f>X7</f>
        <v>LAZER</v>
      </c>
      <c r="C27" s="38">
        <v>3</v>
      </c>
      <c r="D27" s="52">
        <v>2</v>
      </c>
      <c r="E27" s="56">
        <v>5</v>
      </c>
      <c r="F27" s="52">
        <v>5</v>
      </c>
      <c r="H27" s="124"/>
      <c r="I27" s="124"/>
      <c r="J27" s="124"/>
      <c r="K27" s="124"/>
      <c r="L27" s="124"/>
      <c r="AK27" s="34">
        <f t="shared" si="67"/>
        <v>1</v>
      </c>
      <c r="AL27" s="34">
        <f t="shared" si="68"/>
        <v>1</v>
      </c>
      <c r="AM27" s="34">
        <f t="shared" si="69"/>
        <v>5</v>
      </c>
      <c r="AN27" s="34">
        <f t="shared" si="69"/>
        <v>5</v>
      </c>
      <c r="AO27" s="34">
        <f t="shared" si="70"/>
        <v>1</v>
      </c>
      <c r="AP27" s="34">
        <f t="shared" si="70"/>
        <v>1</v>
      </c>
      <c r="AQ27" s="34" t="b">
        <f t="shared" si="71"/>
        <v>0</v>
      </c>
      <c r="AR27" s="34" t="b">
        <f t="shared" si="72"/>
        <v>0</v>
      </c>
      <c r="AS27" s="34">
        <f t="shared" si="73"/>
        <v>1</v>
      </c>
      <c r="AT27" s="34">
        <f t="shared" si="74"/>
        <v>1</v>
      </c>
      <c r="AU27" s="34" t="b">
        <f t="shared" si="75"/>
        <v>0</v>
      </c>
      <c r="AV27" s="34" t="b">
        <f t="shared" si="76"/>
        <v>0</v>
      </c>
      <c r="AW27" s="34">
        <f t="shared" si="77"/>
        <v>2</v>
      </c>
      <c r="AX27" s="34">
        <f t="shared" si="77"/>
        <v>2</v>
      </c>
      <c r="AY27" s="34">
        <f t="shared" si="78"/>
        <v>2</v>
      </c>
      <c r="AZ27" s="34">
        <f t="shared" si="79"/>
        <v>2</v>
      </c>
    </row>
    <row r="28" spans="1:52" ht="13.5" thickBot="1" x14ac:dyDescent="0.25">
      <c r="A28" s="44" t="str">
        <f>X10</f>
        <v>SUPER U</v>
      </c>
      <c r="B28" s="50" t="str">
        <f>X8</f>
        <v>SANOFI</v>
      </c>
      <c r="C28" s="39">
        <v>2</v>
      </c>
      <c r="D28" s="53">
        <v>2</v>
      </c>
      <c r="E28" s="57">
        <v>5</v>
      </c>
      <c r="F28" s="53">
        <v>5</v>
      </c>
      <c r="H28" s="124"/>
      <c r="I28" s="124"/>
      <c r="J28" s="124"/>
      <c r="K28" s="124"/>
      <c r="L28" s="124"/>
      <c r="AK28" s="34">
        <f t="shared" si="67"/>
        <v>0</v>
      </c>
      <c r="AL28" s="34">
        <f t="shared" si="68"/>
        <v>0</v>
      </c>
      <c r="AM28" s="34">
        <f t="shared" si="69"/>
        <v>0</v>
      </c>
      <c r="AN28" s="34">
        <f t="shared" si="69"/>
        <v>0</v>
      </c>
      <c r="AO28" s="34">
        <f t="shared" si="70"/>
        <v>0</v>
      </c>
      <c r="AP28" s="34">
        <f t="shared" si="70"/>
        <v>0</v>
      </c>
      <c r="AQ28" s="34" t="b">
        <f t="shared" si="71"/>
        <v>0</v>
      </c>
      <c r="AR28" s="34" t="b">
        <f t="shared" si="72"/>
        <v>0</v>
      </c>
      <c r="AS28" s="34" t="b">
        <f t="shared" si="73"/>
        <v>0</v>
      </c>
      <c r="AT28" s="34" t="b">
        <f t="shared" si="74"/>
        <v>0</v>
      </c>
      <c r="AU28" s="34" t="b">
        <f t="shared" si="75"/>
        <v>0</v>
      </c>
      <c r="AV28" s="34" t="b">
        <f t="shared" si="76"/>
        <v>0</v>
      </c>
      <c r="AW28" s="34">
        <f t="shared" si="77"/>
        <v>0</v>
      </c>
      <c r="AX28" s="34">
        <f t="shared" si="77"/>
        <v>0</v>
      </c>
      <c r="AY28" s="34">
        <f t="shared" si="78"/>
        <v>0</v>
      </c>
      <c r="AZ28" s="34">
        <f t="shared" si="79"/>
        <v>0</v>
      </c>
    </row>
    <row r="29" spans="1:52" ht="13.5" thickBot="1" x14ac:dyDescent="0.25">
      <c r="A29" s="35"/>
      <c r="B29" s="35"/>
      <c r="C29" s="55"/>
      <c r="D29" s="55"/>
      <c r="E29" s="55"/>
      <c r="F29" s="55"/>
      <c r="H29" s="124"/>
      <c r="I29" s="124"/>
      <c r="J29" s="124"/>
      <c r="K29" s="124"/>
      <c r="L29" s="124"/>
      <c r="AK29" s="34">
        <f t="shared" si="67"/>
        <v>0</v>
      </c>
      <c r="AL29" s="34">
        <f t="shared" si="68"/>
        <v>0</v>
      </c>
      <c r="AM29" s="34">
        <f t="shared" si="69"/>
        <v>0</v>
      </c>
      <c r="AN29" s="34">
        <f t="shared" si="69"/>
        <v>0</v>
      </c>
      <c r="AO29" s="34">
        <f t="shared" si="70"/>
        <v>0</v>
      </c>
      <c r="AP29" s="34">
        <f t="shared" si="70"/>
        <v>0</v>
      </c>
      <c r="AQ29" s="34" t="b">
        <f t="shared" si="71"/>
        <v>0</v>
      </c>
      <c r="AR29" s="34" t="b">
        <f t="shared" si="72"/>
        <v>0</v>
      </c>
      <c r="AS29" s="34" t="b">
        <f t="shared" si="73"/>
        <v>0</v>
      </c>
      <c r="AT29" s="34" t="b">
        <f t="shared" si="74"/>
        <v>0</v>
      </c>
      <c r="AU29" s="34" t="b">
        <f t="shared" si="75"/>
        <v>0</v>
      </c>
      <c r="AV29" s="34" t="b">
        <f t="shared" si="76"/>
        <v>0</v>
      </c>
      <c r="AW29" s="34">
        <f t="shared" si="77"/>
        <v>0</v>
      </c>
      <c r="AX29" s="34">
        <f t="shared" si="77"/>
        <v>0</v>
      </c>
      <c r="AY29" s="34">
        <f t="shared" si="78"/>
        <v>0</v>
      </c>
      <c r="AZ29" s="34">
        <f t="shared" si="79"/>
        <v>0</v>
      </c>
    </row>
    <row r="30" spans="1:52" ht="13.5" thickBot="1" x14ac:dyDescent="0.25">
      <c r="A30" s="118" t="s">
        <v>44</v>
      </c>
      <c r="B30" s="119"/>
      <c r="C30" s="119"/>
      <c r="D30" s="119"/>
      <c r="E30" s="119"/>
      <c r="F30" s="120"/>
      <c r="H30" s="124"/>
      <c r="I30" s="124"/>
      <c r="J30" s="124"/>
      <c r="K30" s="124"/>
      <c r="L30" s="124"/>
    </row>
    <row r="31" spans="1:52" ht="13.5" thickBot="1" x14ac:dyDescent="0.25">
      <c r="A31" s="64" t="s">
        <v>38</v>
      </c>
      <c r="B31" s="65" t="s">
        <v>38</v>
      </c>
      <c r="C31" s="64" t="s">
        <v>39</v>
      </c>
      <c r="D31" s="64" t="s">
        <v>39</v>
      </c>
      <c r="E31" s="64" t="s">
        <v>40</v>
      </c>
      <c r="F31" s="45" t="s">
        <v>40</v>
      </c>
      <c r="AK31" s="34">
        <f t="shared" ref="AK31:AK36" si="80">IF(C32="",0,IF(C32&gt;D32,3,IF(C32=D32,1,IF(C32&lt;D32,0))))</f>
        <v>0</v>
      </c>
      <c r="AL31" s="34">
        <f t="shared" ref="AL31:AL36" si="81">IF(D32="",0,IF(D32&gt;C32,3,IF(D32=C32,1,IF(D32&lt;C32,0))))</f>
        <v>3</v>
      </c>
      <c r="AM31" s="34">
        <f t="shared" ref="AM31:AN36" si="82">E32</f>
        <v>5</v>
      </c>
      <c r="AN31" s="34">
        <f t="shared" si="82"/>
        <v>5</v>
      </c>
      <c r="AO31" s="34">
        <f t="shared" ref="AO31:AP36" si="83">IF(C32="",0,1)</f>
        <v>1</v>
      </c>
      <c r="AP31" s="34">
        <f t="shared" si="83"/>
        <v>1</v>
      </c>
      <c r="AQ31" s="34" t="b">
        <f t="shared" ref="AQ31:AQ36" si="84">IF(C32&lt;&gt;"",IF(C32&gt;D32,1))</f>
        <v>0</v>
      </c>
      <c r="AR31" s="34">
        <f t="shared" ref="AR31:AR36" si="85">IF(D32&lt;&gt;"",IF(D32&gt;C32,1))</f>
        <v>1</v>
      </c>
      <c r="AS31" s="34" t="b">
        <f t="shared" ref="AS31:AS36" si="86">IF(C32&lt;&gt;"",IF(C32=D32,1))</f>
        <v>0</v>
      </c>
      <c r="AT31" s="34" t="b">
        <f t="shared" ref="AT31:AT36" si="87">IF(D32&lt;&gt;"",IF(D32=C32,1))</f>
        <v>0</v>
      </c>
      <c r="AU31" s="34">
        <f t="shared" ref="AU31:AU36" si="88">IF(C32&lt;&gt;"",IF(C32&lt;D32,1))</f>
        <v>1</v>
      </c>
      <c r="AV31" s="34" t="b">
        <f t="shared" ref="AV31:AV36" si="89">IF(D32&lt;&gt;"",IF(D32&lt;C32,1))</f>
        <v>0</v>
      </c>
      <c r="AW31" s="34">
        <f t="shared" ref="AW31:AX36" si="90">C32</f>
        <v>1</v>
      </c>
      <c r="AX31" s="34">
        <f t="shared" si="90"/>
        <v>7</v>
      </c>
      <c r="AY31" s="34">
        <f t="shared" ref="AY31:AY36" si="91">D32</f>
        <v>7</v>
      </c>
      <c r="AZ31" s="34">
        <f t="shared" ref="AZ31:AZ36" si="92">C32</f>
        <v>1</v>
      </c>
    </row>
    <row r="32" spans="1:52" x14ac:dyDescent="0.2">
      <c r="A32" s="42" t="str">
        <f>X7</f>
        <v>LAZER</v>
      </c>
      <c r="B32" s="51" t="str">
        <f>X6</f>
        <v>PI&amp;KC</v>
      </c>
      <c r="C32" s="36">
        <v>1</v>
      </c>
      <c r="D32" s="37">
        <v>7</v>
      </c>
      <c r="E32" s="48">
        <v>5</v>
      </c>
      <c r="F32" s="37">
        <v>5</v>
      </c>
      <c r="H32" s="35" t="s">
        <v>69</v>
      </c>
      <c r="AK32" s="34">
        <f t="shared" si="80"/>
        <v>0</v>
      </c>
      <c r="AL32" s="34">
        <f t="shared" si="81"/>
        <v>3</v>
      </c>
      <c r="AM32" s="34">
        <f t="shared" si="82"/>
        <v>5</v>
      </c>
      <c r="AN32" s="34">
        <f t="shared" si="82"/>
        <v>5</v>
      </c>
      <c r="AO32" s="34">
        <f t="shared" si="83"/>
        <v>1</v>
      </c>
      <c r="AP32" s="34">
        <f t="shared" si="83"/>
        <v>1</v>
      </c>
      <c r="AQ32" s="34" t="b">
        <f t="shared" si="84"/>
        <v>0</v>
      </c>
      <c r="AR32" s="34">
        <f t="shared" si="85"/>
        <v>1</v>
      </c>
      <c r="AS32" s="34" t="b">
        <f t="shared" si="86"/>
        <v>0</v>
      </c>
      <c r="AT32" s="34" t="b">
        <f t="shared" si="87"/>
        <v>0</v>
      </c>
      <c r="AU32" s="34">
        <f t="shared" si="88"/>
        <v>1</v>
      </c>
      <c r="AV32" s="34" t="b">
        <f t="shared" si="89"/>
        <v>0</v>
      </c>
      <c r="AW32" s="34">
        <f t="shared" si="90"/>
        <v>2</v>
      </c>
      <c r="AX32" s="34">
        <f t="shared" si="90"/>
        <v>3</v>
      </c>
      <c r="AY32" s="34">
        <f t="shared" si="91"/>
        <v>3</v>
      </c>
      <c r="AZ32" s="34">
        <f t="shared" si="92"/>
        <v>2</v>
      </c>
    </row>
    <row r="33" spans="1:52" x14ac:dyDescent="0.2">
      <c r="A33" s="43" t="str">
        <f>X3</f>
        <v>MINETTO</v>
      </c>
      <c r="B33" s="49" t="str">
        <f>X8</f>
        <v>SANOFI</v>
      </c>
      <c r="C33" s="38">
        <v>2</v>
      </c>
      <c r="D33" s="52">
        <v>3</v>
      </c>
      <c r="E33" s="56">
        <v>5</v>
      </c>
      <c r="F33" s="52">
        <v>5</v>
      </c>
      <c r="AK33" s="34">
        <f t="shared" si="80"/>
        <v>3</v>
      </c>
      <c r="AL33" s="34">
        <f t="shared" si="81"/>
        <v>0</v>
      </c>
      <c r="AM33" s="34">
        <f t="shared" si="82"/>
        <v>5</v>
      </c>
      <c r="AN33" s="34">
        <f t="shared" si="82"/>
        <v>5</v>
      </c>
      <c r="AO33" s="34">
        <f t="shared" si="83"/>
        <v>1</v>
      </c>
      <c r="AP33" s="34">
        <f t="shared" si="83"/>
        <v>1</v>
      </c>
      <c r="AQ33" s="34">
        <f t="shared" si="84"/>
        <v>1</v>
      </c>
      <c r="AR33" s="34" t="b">
        <f t="shared" si="85"/>
        <v>0</v>
      </c>
      <c r="AS33" s="34" t="b">
        <f t="shared" si="86"/>
        <v>0</v>
      </c>
      <c r="AT33" s="34" t="b">
        <f t="shared" si="87"/>
        <v>0</v>
      </c>
      <c r="AU33" s="34" t="b">
        <f t="shared" si="88"/>
        <v>0</v>
      </c>
      <c r="AV33" s="34">
        <f t="shared" si="89"/>
        <v>1</v>
      </c>
      <c r="AW33" s="34">
        <f t="shared" si="90"/>
        <v>5</v>
      </c>
      <c r="AX33" s="34">
        <f t="shared" si="90"/>
        <v>1</v>
      </c>
      <c r="AY33" s="34">
        <f t="shared" si="91"/>
        <v>1</v>
      </c>
      <c r="AZ33" s="34">
        <f t="shared" si="92"/>
        <v>5</v>
      </c>
    </row>
    <row r="34" spans="1:52" x14ac:dyDescent="0.2">
      <c r="A34" s="40" t="str">
        <f>X9</f>
        <v>BOCA</v>
      </c>
      <c r="B34" s="46" t="str">
        <f>X5</f>
        <v>VOLPE</v>
      </c>
      <c r="C34" s="38">
        <v>5</v>
      </c>
      <c r="D34" s="52">
        <v>1</v>
      </c>
      <c r="E34" s="56">
        <v>5</v>
      </c>
      <c r="F34" s="52">
        <v>5</v>
      </c>
      <c r="H34" s="35" t="s">
        <v>70</v>
      </c>
      <c r="AK34" s="34">
        <f t="shared" si="80"/>
        <v>3</v>
      </c>
      <c r="AL34" s="34">
        <f t="shared" si="81"/>
        <v>0</v>
      </c>
      <c r="AM34" s="34">
        <f t="shared" si="82"/>
        <v>5</v>
      </c>
      <c r="AN34" s="34">
        <f t="shared" si="82"/>
        <v>5</v>
      </c>
      <c r="AO34" s="34">
        <f t="shared" si="83"/>
        <v>1</v>
      </c>
      <c r="AP34" s="34">
        <f t="shared" si="83"/>
        <v>1</v>
      </c>
      <c r="AQ34" s="34">
        <f t="shared" si="84"/>
        <v>1</v>
      </c>
      <c r="AR34" s="34" t="b">
        <f t="shared" si="85"/>
        <v>0</v>
      </c>
      <c r="AS34" s="34" t="b">
        <f t="shared" si="86"/>
        <v>0</v>
      </c>
      <c r="AT34" s="34" t="b">
        <f t="shared" si="87"/>
        <v>0</v>
      </c>
      <c r="AU34" s="34" t="b">
        <f t="shared" si="88"/>
        <v>0</v>
      </c>
      <c r="AV34" s="34">
        <f t="shared" si="89"/>
        <v>1</v>
      </c>
      <c r="AW34" s="34">
        <f t="shared" si="90"/>
        <v>6</v>
      </c>
      <c r="AX34" s="34">
        <f t="shared" si="90"/>
        <v>4</v>
      </c>
      <c r="AY34" s="34">
        <f t="shared" si="91"/>
        <v>4</v>
      </c>
      <c r="AZ34" s="34">
        <f t="shared" si="92"/>
        <v>6</v>
      </c>
    </row>
    <row r="35" spans="1:52" ht="13.5" thickBot="1" x14ac:dyDescent="0.25">
      <c r="A35" s="41" t="str">
        <f>X10</f>
        <v>SUPER U</v>
      </c>
      <c r="B35" s="47" t="str">
        <f>X4</f>
        <v>PEIPIN</v>
      </c>
      <c r="C35" s="39">
        <v>6</v>
      </c>
      <c r="D35" s="53">
        <v>4</v>
      </c>
      <c r="E35" s="57">
        <v>5</v>
      </c>
      <c r="F35" s="53">
        <v>5</v>
      </c>
      <c r="H35" s="35" t="s">
        <v>72</v>
      </c>
      <c r="AK35" s="34">
        <f t="shared" si="80"/>
        <v>0</v>
      </c>
      <c r="AL35" s="34">
        <f t="shared" si="81"/>
        <v>0</v>
      </c>
      <c r="AM35" s="34">
        <f t="shared" si="82"/>
        <v>0</v>
      </c>
      <c r="AN35" s="34">
        <f t="shared" si="82"/>
        <v>0</v>
      </c>
      <c r="AO35" s="34">
        <f t="shared" si="83"/>
        <v>0</v>
      </c>
      <c r="AP35" s="34">
        <f t="shared" si="83"/>
        <v>0</v>
      </c>
      <c r="AQ35" s="34" t="b">
        <f t="shared" si="84"/>
        <v>0</v>
      </c>
      <c r="AR35" s="34" t="b">
        <f t="shared" si="85"/>
        <v>0</v>
      </c>
      <c r="AS35" s="34" t="b">
        <f t="shared" si="86"/>
        <v>0</v>
      </c>
      <c r="AT35" s="34" t="b">
        <f t="shared" si="87"/>
        <v>0</v>
      </c>
      <c r="AU35" s="34" t="b">
        <f t="shared" si="88"/>
        <v>0</v>
      </c>
      <c r="AV35" s="34" t="b">
        <f t="shared" si="89"/>
        <v>0</v>
      </c>
      <c r="AW35" s="34">
        <f t="shared" si="90"/>
        <v>0</v>
      </c>
      <c r="AX35" s="34">
        <f t="shared" si="90"/>
        <v>0</v>
      </c>
      <c r="AY35" s="34">
        <f t="shared" si="91"/>
        <v>0</v>
      </c>
      <c r="AZ35" s="34">
        <f t="shared" si="92"/>
        <v>0</v>
      </c>
    </row>
    <row r="36" spans="1:52" ht="13.5" thickBot="1" x14ac:dyDescent="0.25">
      <c r="A36" s="35"/>
      <c r="B36" s="35"/>
      <c r="C36" s="55"/>
      <c r="D36" s="55"/>
      <c r="E36" s="55"/>
      <c r="F36" s="55"/>
      <c r="H36" s="35" t="s">
        <v>71</v>
      </c>
      <c r="AK36" s="34">
        <f t="shared" si="80"/>
        <v>0</v>
      </c>
      <c r="AL36" s="34">
        <f t="shared" si="81"/>
        <v>0</v>
      </c>
      <c r="AM36" s="34">
        <f t="shared" si="82"/>
        <v>0</v>
      </c>
      <c r="AN36" s="34">
        <f t="shared" si="82"/>
        <v>0</v>
      </c>
      <c r="AO36" s="34">
        <f t="shared" si="83"/>
        <v>0</v>
      </c>
      <c r="AP36" s="34">
        <f t="shared" si="83"/>
        <v>0</v>
      </c>
      <c r="AQ36" s="34" t="b">
        <f t="shared" si="84"/>
        <v>0</v>
      </c>
      <c r="AR36" s="34" t="b">
        <f t="shared" si="85"/>
        <v>0</v>
      </c>
      <c r="AS36" s="34" t="b">
        <f t="shared" si="86"/>
        <v>0</v>
      </c>
      <c r="AT36" s="34" t="b">
        <f t="shared" si="87"/>
        <v>0</v>
      </c>
      <c r="AU36" s="34" t="b">
        <f t="shared" si="88"/>
        <v>0</v>
      </c>
      <c r="AV36" s="34" t="b">
        <f t="shared" si="89"/>
        <v>0</v>
      </c>
      <c r="AW36" s="34">
        <f t="shared" si="90"/>
        <v>0</v>
      </c>
      <c r="AX36" s="34">
        <f t="shared" si="90"/>
        <v>0</v>
      </c>
      <c r="AY36" s="34">
        <f t="shared" si="91"/>
        <v>0</v>
      </c>
      <c r="AZ36" s="34">
        <f t="shared" si="92"/>
        <v>0</v>
      </c>
    </row>
    <row r="37" spans="1:52" ht="13.5" thickBot="1" x14ac:dyDescent="0.25">
      <c r="A37" s="118" t="s">
        <v>45</v>
      </c>
      <c r="B37" s="119"/>
      <c r="C37" s="119"/>
      <c r="D37" s="119"/>
      <c r="E37" s="119"/>
      <c r="F37" s="120"/>
    </row>
    <row r="38" spans="1:52" ht="13.5" thickBot="1" x14ac:dyDescent="0.25">
      <c r="A38" s="64" t="s">
        <v>38</v>
      </c>
      <c r="B38" s="65" t="s">
        <v>38</v>
      </c>
      <c r="C38" s="64" t="s">
        <v>39</v>
      </c>
      <c r="D38" s="64" t="s">
        <v>39</v>
      </c>
      <c r="E38" s="64" t="s">
        <v>40</v>
      </c>
      <c r="F38" s="45" t="s">
        <v>40</v>
      </c>
      <c r="AK38" s="34">
        <f t="shared" ref="AK38:AK43" si="93">IF(C39="",0,IF(C39&gt;D39,3,IF(C39=D39,1,IF(C39&lt;D39,0))))</f>
        <v>0</v>
      </c>
      <c r="AL38" s="34">
        <f t="shared" ref="AL38:AL43" si="94">IF(D39="",0,IF(D39&gt;C39,3,IF(D39=C39,1,IF(D39&lt;C39,0))))</f>
        <v>3</v>
      </c>
      <c r="AM38" s="34">
        <f t="shared" ref="AM38:AN43" si="95">E39</f>
        <v>5</v>
      </c>
      <c r="AN38" s="34">
        <f t="shared" si="95"/>
        <v>5</v>
      </c>
      <c r="AO38" s="34">
        <f t="shared" ref="AO38:AP43" si="96">IF(C39="",0,1)</f>
        <v>1</v>
      </c>
      <c r="AP38" s="34">
        <f t="shared" si="96"/>
        <v>1</v>
      </c>
      <c r="AQ38" s="34" t="b">
        <f t="shared" ref="AQ38:AQ43" si="97">IF(C39&lt;&gt;"",IF(C39&gt;D39,1))</f>
        <v>0</v>
      </c>
      <c r="AR38" s="34">
        <f t="shared" ref="AR38:AR43" si="98">IF(D39&lt;&gt;"",IF(D39&gt;C39,1))</f>
        <v>1</v>
      </c>
      <c r="AS38" s="34" t="b">
        <f t="shared" ref="AS38:AS43" si="99">IF(C39&lt;&gt;"",IF(C39=D39,1))</f>
        <v>0</v>
      </c>
      <c r="AT38" s="34" t="b">
        <f t="shared" ref="AT38:AT43" si="100">IF(D39&lt;&gt;"",IF(D39=C39,1))</f>
        <v>0</v>
      </c>
      <c r="AU38" s="34">
        <f t="shared" ref="AU38:AU43" si="101">IF(C39&lt;&gt;"",IF(C39&lt;D39,1))</f>
        <v>1</v>
      </c>
      <c r="AV38" s="34" t="b">
        <f t="shared" ref="AV38:AV43" si="102">IF(D39&lt;&gt;"",IF(D39&lt;C39,1))</f>
        <v>0</v>
      </c>
      <c r="AW38" s="34">
        <f t="shared" ref="AW38:AX43" si="103">C39</f>
        <v>3</v>
      </c>
      <c r="AX38" s="34">
        <f t="shared" si="103"/>
        <v>5</v>
      </c>
      <c r="AY38" s="34">
        <f t="shared" ref="AY38:AY43" si="104">D39</f>
        <v>5</v>
      </c>
      <c r="AZ38" s="34">
        <f t="shared" ref="AZ38:AZ43" si="105">C39</f>
        <v>3</v>
      </c>
    </row>
    <row r="39" spans="1:52" x14ac:dyDescent="0.2">
      <c r="A39" s="42" t="str">
        <f>X4</f>
        <v>PEIPIN</v>
      </c>
      <c r="B39" s="51" t="str">
        <f>X8</f>
        <v>SANOFI</v>
      </c>
      <c r="C39" s="36">
        <v>3</v>
      </c>
      <c r="D39" s="37">
        <v>5</v>
      </c>
      <c r="E39" s="48">
        <v>5</v>
      </c>
      <c r="F39" s="37">
        <v>5</v>
      </c>
      <c r="AK39" s="34">
        <f t="shared" si="93"/>
        <v>0</v>
      </c>
      <c r="AL39" s="34">
        <f t="shared" si="94"/>
        <v>3</v>
      </c>
      <c r="AM39" s="34">
        <f t="shared" si="95"/>
        <v>5</v>
      </c>
      <c r="AN39" s="34">
        <f t="shared" si="95"/>
        <v>5</v>
      </c>
      <c r="AO39" s="34">
        <f t="shared" si="96"/>
        <v>1</v>
      </c>
      <c r="AP39" s="34">
        <f t="shared" si="96"/>
        <v>1</v>
      </c>
      <c r="AQ39" s="34" t="b">
        <f t="shared" si="97"/>
        <v>0</v>
      </c>
      <c r="AR39" s="34">
        <f t="shared" si="98"/>
        <v>1</v>
      </c>
      <c r="AS39" s="34" t="b">
        <f t="shared" si="99"/>
        <v>0</v>
      </c>
      <c r="AT39" s="34" t="b">
        <f t="shared" si="100"/>
        <v>0</v>
      </c>
      <c r="AU39" s="34">
        <f t="shared" si="101"/>
        <v>1</v>
      </c>
      <c r="AV39" s="34" t="b">
        <f t="shared" si="102"/>
        <v>0</v>
      </c>
      <c r="AW39" s="34">
        <f t="shared" si="103"/>
        <v>1</v>
      </c>
      <c r="AX39" s="34">
        <f t="shared" si="103"/>
        <v>4</v>
      </c>
      <c r="AY39" s="34">
        <f t="shared" si="104"/>
        <v>4</v>
      </c>
      <c r="AZ39" s="34">
        <f t="shared" si="105"/>
        <v>1</v>
      </c>
    </row>
    <row r="40" spans="1:52" x14ac:dyDescent="0.2">
      <c r="A40" s="40" t="str">
        <f>X3</f>
        <v>MINETTO</v>
      </c>
      <c r="B40" s="46" t="str">
        <f>X9</f>
        <v>BOCA</v>
      </c>
      <c r="C40" s="38">
        <v>1</v>
      </c>
      <c r="D40" s="52">
        <v>4</v>
      </c>
      <c r="E40" s="56">
        <v>5</v>
      </c>
      <c r="F40" s="52">
        <v>5</v>
      </c>
      <c r="AK40" s="34">
        <f t="shared" si="93"/>
        <v>1</v>
      </c>
      <c r="AL40" s="34">
        <f t="shared" si="94"/>
        <v>1</v>
      </c>
      <c r="AM40" s="34">
        <f t="shared" si="95"/>
        <v>5</v>
      </c>
      <c r="AN40" s="34">
        <f t="shared" si="95"/>
        <v>5</v>
      </c>
      <c r="AO40" s="34">
        <f t="shared" si="96"/>
        <v>1</v>
      </c>
      <c r="AP40" s="34">
        <f t="shared" si="96"/>
        <v>1</v>
      </c>
      <c r="AQ40" s="34" t="b">
        <f t="shared" si="97"/>
        <v>0</v>
      </c>
      <c r="AR40" s="34" t="b">
        <f t="shared" si="98"/>
        <v>0</v>
      </c>
      <c r="AS40" s="34">
        <f t="shared" si="99"/>
        <v>1</v>
      </c>
      <c r="AT40" s="34">
        <f t="shared" si="100"/>
        <v>1</v>
      </c>
      <c r="AU40" s="34" t="b">
        <f t="shared" si="101"/>
        <v>0</v>
      </c>
      <c r="AV40" s="34" t="b">
        <f t="shared" si="102"/>
        <v>0</v>
      </c>
      <c r="AW40" s="34">
        <f t="shared" si="103"/>
        <v>1</v>
      </c>
      <c r="AX40" s="34">
        <f t="shared" si="103"/>
        <v>1</v>
      </c>
      <c r="AY40" s="34">
        <f t="shared" si="104"/>
        <v>1</v>
      </c>
      <c r="AZ40" s="34">
        <f t="shared" si="105"/>
        <v>1</v>
      </c>
    </row>
    <row r="41" spans="1:52" x14ac:dyDescent="0.2">
      <c r="A41" s="43" t="str">
        <f>X5</f>
        <v>VOLPE</v>
      </c>
      <c r="B41" s="46" t="str">
        <f>X6</f>
        <v>PI&amp;KC</v>
      </c>
      <c r="C41" s="38">
        <v>1</v>
      </c>
      <c r="D41" s="52">
        <v>1</v>
      </c>
      <c r="E41" s="56">
        <v>5</v>
      </c>
      <c r="F41" s="52">
        <v>5</v>
      </c>
      <c r="AK41" s="34">
        <f t="shared" si="93"/>
        <v>0</v>
      </c>
      <c r="AL41" s="34">
        <f t="shared" si="94"/>
        <v>0</v>
      </c>
      <c r="AM41" s="34">
        <f t="shared" si="95"/>
        <v>0</v>
      </c>
      <c r="AN41" s="34">
        <f t="shared" si="95"/>
        <v>0</v>
      </c>
      <c r="AO41" s="34">
        <f t="shared" si="96"/>
        <v>0</v>
      </c>
      <c r="AP41" s="34">
        <f t="shared" si="96"/>
        <v>0</v>
      </c>
      <c r="AQ41" s="34" t="b">
        <f t="shared" si="97"/>
        <v>0</v>
      </c>
      <c r="AR41" s="34" t="b">
        <f t="shared" si="98"/>
        <v>0</v>
      </c>
      <c r="AS41" s="34" t="b">
        <f t="shared" si="99"/>
        <v>0</v>
      </c>
      <c r="AT41" s="34" t="b">
        <f t="shared" si="100"/>
        <v>0</v>
      </c>
      <c r="AU41" s="34" t="b">
        <f t="shared" si="101"/>
        <v>0</v>
      </c>
      <c r="AV41" s="34" t="b">
        <f t="shared" si="102"/>
        <v>0</v>
      </c>
      <c r="AW41" s="34">
        <f t="shared" si="103"/>
        <v>0</v>
      </c>
      <c r="AX41" s="34">
        <f t="shared" si="103"/>
        <v>0</v>
      </c>
      <c r="AY41" s="34">
        <f t="shared" si="104"/>
        <v>0</v>
      </c>
      <c r="AZ41" s="34">
        <f t="shared" si="105"/>
        <v>0</v>
      </c>
    </row>
    <row r="42" spans="1:52" ht="13.5" thickBot="1" x14ac:dyDescent="0.25">
      <c r="A42" s="41" t="str">
        <f>X10</f>
        <v>SUPER U</v>
      </c>
      <c r="B42" s="47" t="str">
        <f>X7</f>
        <v>LAZER</v>
      </c>
      <c r="C42" s="39"/>
      <c r="D42" s="53"/>
      <c r="E42" s="57"/>
      <c r="F42" s="53"/>
      <c r="AK42" s="34">
        <f t="shared" si="93"/>
        <v>0</v>
      </c>
      <c r="AL42" s="34">
        <f t="shared" si="94"/>
        <v>0</v>
      </c>
      <c r="AM42" s="34">
        <f t="shared" si="95"/>
        <v>0</v>
      </c>
      <c r="AN42" s="34">
        <f t="shared" si="95"/>
        <v>0</v>
      </c>
      <c r="AO42" s="34">
        <f t="shared" si="96"/>
        <v>0</v>
      </c>
      <c r="AP42" s="34">
        <f t="shared" si="96"/>
        <v>0</v>
      </c>
      <c r="AQ42" s="34" t="b">
        <f t="shared" si="97"/>
        <v>0</v>
      </c>
      <c r="AR42" s="34" t="b">
        <f t="shared" si="98"/>
        <v>0</v>
      </c>
      <c r="AS42" s="34" t="b">
        <f t="shared" si="99"/>
        <v>0</v>
      </c>
      <c r="AT42" s="34" t="b">
        <f t="shared" si="100"/>
        <v>0</v>
      </c>
      <c r="AU42" s="34" t="b">
        <f t="shared" si="101"/>
        <v>0</v>
      </c>
      <c r="AV42" s="34" t="b">
        <f t="shared" si="102"/>
        <v>0</v>
      </c>
      <c r="AW42" s="34">
        <f t="shared" si="103"/>
        <v>0</v>
      </c>
      <c r="AX42" s="34">
        <f t="shared" si="103"/>
        <v>0</v>
      </c>
      <c r="AY42" s="34">
        <f t="shared" si="104"/>
        <v>0</v>
      </c>
      <c r="AZ42" s="34">
        <f t="shared" si="105"/>
        <v>0</v>
      </c>
    </row>
    <row r="43" spans="1:52" ht="13.5" thickBot="1" x14ac:dyDescent="0.25">
      <c r="A43" s="35"/>
      <c r="B43" s="35"/>
      <c r="C43" s="55"/>
      <c r="D43" s="55"/>
      <c r="E43" s="55"/>
      <c r="F43" s="55"/>
      <c r="AK43" s="34">
        <f t="shared" si="93"/>
        <v>0</v>
      </c>
      <c r="AL43" s="34">
        <f t="shared" si="94"/>
        <v>0</v>
      </c>
      <c r="AM43" s="34">
        <f t="shared" si="95"/>
        <v>0</v>
      </c>
      <c r="AN43" s="34">
        <f t="shared" si="95"/>
        <v>0</v>
      </c>
      <c r="AO43" s="34">
        <f t="shared" si="96"/>
        <v>0</v>
      </c>
      <c r="AP43" s="34">
        <f t="shared" si="96"/>
        <v>0</v>
      </c>
      <c r="AQ43" s="34" t="b">
        <f t="shared" si="97"/>
        <v>0</v>
      </c>
      <c r="AR43" s="34" t="b">
        <f t="shared" si="98"/>
        <v>0</v>
      </c>
      <c r="AS43" s="34" t="b">
        <f t="shared" si="99"/>
        <v>0</v>
      </c>
      <c r="AT43" s="34" t="b">
        <f t="shared" si="100"/>
        <v>0</v>
      </c>
      <c r="AU43" s="34" t="b">
        <f t="shared" si="101"/>
        <v>0</v>
      </c>
      <c r="AV43" s="34" t="b">
        <f t="shared" si="102"/>
        <v>0</v>
      </c>
      <c r="AW43" s="34">
        <f t="shared" si="103"/>
        <v>0</v>
      </c>
      <c r="AX43" s="34">
        <f t="shared" si="103"/>
        <v>0</v>
      </c>
      <c r="AY43" s="34">
        <f t="shared" si="104"/>
        <v>0</v>
      </c>
      <c r="AZ43" s="34">
        <f t="shared" si="105"/>
        <v>0</v>
      </c>
    </row>
    <row r="44" spans="1:52" ht="13.5" thickBot="1" x14ac:dyDescent="0.25">
      <c r="A44" s="118" t="s">
        <v>46</v>
      </c>
      <c r="B44" s="119"/>
      <c r="C44" s="119"/>
      <c r="D44" s="119"/>
      <c r="E44" s="119"/>
      <c r="F44" s="120"/>
    </row>
    <row r="45" spans="1:52" ht="13.5" thickBot="1" x14ac:dyDescent="0.25">
      <c r="A45" s="64" t="s">
        <v>38</v>
      </c>
      <c r="B45" s="65" t="s">
        <v>38</v>
      </c>
      <c r="C45" s="64" t="s">
        <v>39</v>
      </c>
      <c r="D45" s="64" t="s">
        <v>39</v>
      </c>
      <c r="E45" s="64" t="s">
        <v>40</v>
      </c>
      <c r="F45" s="45" t="s">
        <v>40</v>
      </c>
      <c r="AK45" s="34">
        <f>IF(C46="",0,IF(C46&gt;D46,3,IF(C46=D46,1,IF(C46&lt;D46,0))))</f>
        <v>0</v>
      </c>
      <c r="AL45" s="34">
        <f>IF(D46="",0,IF(D46&gt;C46,3,IF(D46=C46,1,IF(D46&lt;C46,0))))</f>
        <v>3</v>
      </c>
      <c r="AM45" s="34">
        <f t="shared" ref="AM45:AN48" si="106">E46</f>
        <v>5</v>
      </c>
      <c r="AN45" s="34">
        <f t="shared" si="106"/>
        <v>5</v>
      </c>
      <c r="AO45" s="34">
        <f t="shared" ref="AO45:AP48" si="107">IF(C46="",0,1)</f>
        <v>1</v>
      </c>
      <c r="AP45" s="34">
        <f t="shared" si="107"/>
        <v>1</v>
      </c>
      <c r="AQ45" s="34" t="b">
        <f>IF(C46&lt;&gt;"",IF(C46&gt;D46,1))</f>
        <v>0</v>
      </c>
      <c r="AR45" s="34">
        <f>IF(D46&lt;&gt;"",IF(D46&gt;C46,1))</f>
        <v>1</v>
      </c>
      <c r="AS45" s="34" t="b">
        <f>IF(C46&lt;&gt;"",IF(C46=D46,1))</f>
        <v>0</v>
      </c>
      <c r="AT45" s="34" t="b">
        <f>IF(D46&lt;&gt;"",IF(D46=C46,1))</f>
        <v>0</v>
      </c>
      <c r="AU45" s="34">
        <f>IF(C46&lt;&gt;"",IF(C46&lt;D46,1))</f>
        <v>1</v>
      </c>
      <c r="AV45" s="34" t="b">
        <f>IF(D46&lt;&gt;"",IF(D46&lt;C46,1))</f>
        <v>0</v>
      </c>
      <c r="AW45" s="34">
        <f t="shared" ref="AW45:AX48" si="108">C46</f>
        <v>1</v>
      </c>
      <c r="AX45" s="34">
        <f t="shared" si="108"/>
        <v>5</v>
      </c>
      <c r="AY45" s="34">
        <f>D46</f>
        <v>5</v>
      </c>
      <c r="AZ45" s="34">
        <f>C46</f>
        <v>1</v>
      </c>
    </row>
    <row r="46" spans="1:52" x14ac:dyDescent="0.2">
      <c r="A46" s="42" t="str">
        <f>X3</f>
        <v>MINETTO</v>
      </c>
      <c r="B46" s="51" t="str">
        <f>X7</f>
        <v>LAZER</v>
      </c>
      <c r="C46" s="36">
        <v>1</v>
      </c>
      <c r="D46" s="37">
        <v>5</v>
      </c>
      <c r="E46" s="48">
        <v>5</v>
      </c>
      <c r="F46" s="37">
        <v>5</v>
      </c>
      <c r="H46" s="81" t="s">
        <v>85</v>
      </c>
      <c r="I46" s="81"/>
      <c r="J46" s="81"/>
      <c r="K46" s="81"/>
      <c r="M46" s="81" t="s">
        <v>87</v>
      </c>
      <c r="N46" s="81"/>
      <c r="O46" s="81"/>
      <c r="P46" s="81"/>
      <c r="AK46" s="34">
        <f>IF(C47="",0,IF(C47&gt;D47,3,IF(C47=D47,1,IF(C47&lt;D47,0))))</f>
        <v>0</v>
      </c>
      <c r="AL46" s="34">
        <f>IF(D47="",0,IF(D47&gt;C47,3,IF(D47=C47,1,IF(D47&lt;C47,0))))</f>
        <v>0</v>
      </c>
      <c r="AM46" s="34">
        <f t="shared" si="106"/>
        <v>1</v>
      </c>
      <c r="AN46" s="34">
        <f t="shared" si="106"/>
        <v>1</v>
      </c>
      <c r="AO46" s="34">
        <f t="shared" si="107"/>
        <v>0</v>
      </c>
      <c r="AP46" s="34">
        <f t="shared" si="107"/>
        <v>0</v>
      </c>
      <c r="AQ46" s="34" t="b">
        <f>IF(C47&lt;&gt;"",IF(C47&gt;D47,1))</f>
        <v>0</v>
      </c>
      <c r="AR46" s="34" t="b">
        <f>IF(D47&lt;&gt;"",IF(D47&gt;C47,1))</f>
        <v>0</v>
      </c>
      <c r="AS46" s="34" t="b">
        <f>IF(C47&lt;&gt;"",IF(C47=D47,1))</f>
        <v>0</v>
      </c>
      <c r="AT46" s="34" t="b">
        <f>IF(D47&lt;&gt;"",IF(D47=C47,1))</f>
        <v>0</v>
      </c>
      <c r="AU46" s="34" t="b">
        <f>IF(C47&lt;&gt;"",IF(C47&lt;D47,1))</f>
        <v>0</v>
      </c>
      <c r="AV46" s="34" t="b">
        <f>IF(D47&lt;&gt;"",IF(D47&lt;C47,1))</f>
        <v>0</v>
      </c>
      <c r="AW46" s="34">
        <f t="shared" si="108"/>
        <v>0</v>
      </c>
      <c r="AX46" s="34">
        <f t="shared" si="108"/>
        <v>0</v>
      </c>
      <c r="AY46" s="34">
        <f>D47</f>
        <v>0</v>
      </c>
      <c r="AZ46" s="34">
        <f>C47</f>
        <v>0</v>
      </c>
    </row>
    <row r="47" spans="1:52" x14ac:dyDescent="0.2">
      <c r="A47" s="82" t="str">
        <f>X4</f>
        <v>PEIPIN</v>
      </c>
      <c r="B47" s="83" t="str">
        <f>X9</f>
        <v>BOCA</v>
      </c>
      <c r="C47" s="84"/>
      <c r="D47" s="85"/>
      <c r="E47" s="86">
        <v>1</v>
      </c>
      <c r="F47" s="85">
        <v>1</v>
      </c>
      <c r="H47" s="81" t="s">
        <v>86</v>
      </c>
      <c r="I47" s="81"/>
      <c r="J47" s="81"/>
      <c r="K47" s="81"/>
      <c r="M47" s="81" t="s">
        <v>88</v>
      </c>
      <c r="N47" s="81"/>
      <c r="O47" s="81"/>
      <c r="P47" s="81"/>
      <c r="AK47" s="34">
        <f>IF(C48="",0,IF(C48&gt;D48,3,IF(C48=D48,1,IF(C48&lt;D48,0))))</f>
        <v>3</v>
      </c>
      <c r="AL47" s="34">
        <f>IF(D48="",0,IF(D48&gt;C48,3,IF(D48=C48,1,IF(D48&lt;C48,0))))</f>
        <v>0</v>
      </c>
      <c r="AM47" s="34">
        <f t="shared" si="106"/>
        <v>5</v>
      </c>
      <c r="AN47" s="34">
        <f t="shared" si="106"/>
        <v>5</v>
      </c>
      <c r="AO47" s="34">
        <f t="shared" si="107"/>
        <v>1</v>
      </c>
      <c r="AP47" s="34">
        <f t="shared" si="107"/>
        <v>1</v>
      </c>
      <c r="AQ47" s="34">
        <f>IF(C48&lt;&gt;"",IF(C48&gt;D48,1))</f>
        <v>1</v>
      </c>
      <c r="AR47" s="34" t="b">
        <f>IF(D48&lt;&gt;"",IF(D48&gt;C48,1))</f>
        <v>0</v>
      </c>
      <c r="AS47" s="34" t="b">
        <f>IF(C48&lt;&gt;"",IF(C48=D48,1))</f>
        <v>0</v>
      </c>
      <c r="AT47" s="34" t="b">
        <f>IF(D48&lt;&gt;"",IF(D48=C48,1))</f>
        <v>0</v>
      </c>
      <c r="AU47" s="34" t="b">
        <f>IF(C48&lt;&gt;"",IF(C48&lt;D48,1))</f>
        <v>0</v>
      </c>
      <c r="AV47" s="34">
        <f>IF(D48&lt;&gt;"",IF(D48&lt;C48,1))</f>
        <v>1</v>
      </c>
      <c r="AW47" s="34">
        <f t="shared" si="108"/>
        <v>5</v>
      </c>
      <c r="AX47" s="34">
        <f t="shared" si="108"/>
        <v>4</v>
      </c>
      <c r="AY47" s="34">
        <f>D48</f>
        <v>4</v>
      </c>
      <c r="AZ47" s="34">
        <f>C48</f>
        <v>5</v>
      </c>
    </row>
    <row r="48" spans="1:52" x14ac:dyDescent="0.2">
      <c r="A48" s="40" t="str">
        <f>X10</f>
        <v>SUPER U</v>
      </c>
      <c r="B48" s="46" t="str">
        <f>X5</f>
        <v>VOLPE</v>
      </c>
      <c r="C48" s="38">
        <v>5</v>
      </c>
      <c r="D48" s="52">
        <v>4</v>
      </c>
      <c r="E48" s="56">
        <v>5</v>
      </c>
      <c r="F48" s="52">
        <v>5</v>
      </c>
      <c r="H48" s="81" t="s">
        <v>84</v>
      </c>
      <c r="I48" s="81"/>
      <c r="J48" s="81"/>
      <c r="K48" s="81"/>
      <c r="M48" s="81" t="s">
        <v>89</v>
      </c>
      <c r="N48" s="81"/>
      <c r="O48" s="81"/>
      <c r="P48" s="81"/>
      <c r="AK48" s="34">
        <f>IF(C49="",0,IF(C49&gt;D49,3,IF(C49=D49,1,IF(C49&lt;D49,0))))</f>
        <v>1</v>
      </c>
      <c r="AL48" s="34">
        <f>IF(D49="",0,IF(D49&gt;C49,3,IF(D49=C49,1,IF(D49&lt;C49,0))))</f>
        <v>1</v>
      </c>
      <c r="AM48" s="34">
        <f t="shared" si="106"/>
        <v>5</v>
      </c>
      <c r="AN48" s="34">
        <f t="shared" si="106"/>
        <v>5</v>
      </c>
      <c r="AO48" s="34">
        <f t="shared" si="107"/>
        <v>1</v>
      </c>
      <c r="AP48" s="34">
        <f t="shared" si="107"/>
        <v>1</v>
      </c>
      <c r="AQ48" s="34" t="b">
        <f>IF(C49&lt;&gt;"",IF(C49&gt;D49,1))</f>
        <v>0</v>
      </c>
      <c r="AR48" s="34" t="b">
        <f>IF(D49&lt;&gt;"",IF(D49&gt;C49,1))</f>
        <v>0</v>
      </c>
      <c r="AS48" s="34">
        <f>IF(C49&lt;&gt;"",IF(C49=D49,1))</f>
        <v>1</v>
      </c>
      <c r="AT48" s="34">
        <f>IF(D49&lt;&gt;"",IF(D49=C49,1))</f>
        <v>1</v>
      </c>
      <c r="AU48" s="34" t="b">
        <f>IF(C49&lt;&gt;"",IF(C49&lt;D49,1))</f>
        <v>0</v>
      </c>
      <c r="AV48" s="34" t="b">
        <f>IF(D49&lt;&gt;"",IF(D49&lt;C49,1))</f>
        <v>0</v>
      </c>
      <c r="AW48" s="34">
        <f t="shared" si="108"/>
        <v>2</v>
      </c>
      <c r="AX48" s="34">
        <f t="shared" si="108"/>
        <v>2</v>
      </c>
      <c r="AY48" s="34">
        <f>D49</f>
        <v>2</v>
      </c>
      <c r="AZ48" s="34">
        <f>C49</f>
        <v>2</v>
      </c>
    </row>
    <row r="49" spans="1:6" ht="13.5" thickBot="1" x14ac:dyDescent="0.25">
      <c r="A49" s="41" t="str">
        <f>X6</f>
        <v>PI&amp;KC</v>
      </c>
      <c r="B49" s="47" t="str">
        <f>X8</f>
        <v>SANOFI</v>
      </c>
      <c r="C49" s="39">
        <v>2</v>
      </c>
      <c r="D49" s="53">
        <v>2</v>
      </c>
      <c r="E49" s="57">
        <v>5</v>
      </c>
      <c r="F49" s="53">
        <v>5</v>
      </c>
    </row>
  </sheetData>
  <mergeCells count="8">
    <mergeCell ref="A16:F16"/>
    <mergeCell ref="A9:F9"/>
    <mergeCell ref="A2:F2"/>
    <mergeCell ref="H26:L30"/>
    <mergeCell ref="A44:F44"/>
    <mergeCell ref="A37:F37"/>
    <mergeCell ref="A30:F30"/>
    <mergeCell ref="A23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Shreck</dc:creator>
  <cp:lastModifiedBy>Shreck</cp:lastModifiedBy>
  <cp:lastPrinted>2015-10-28T14:59:17Z</cp:lastPrinted>
  <dcterms:created xsi:type="dcterms:W3CDTF">2012-09-25T07:51:29Z</dcterms:created>
  <dcterms:modified xsi:type="dcterms:W3CDTF">2015-12-18T14:34:11Z</dcterms:modified>
</cp:coreProperties>
</file>