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trlProps/ctrlProp9.xml" ContentType="application/vnd.ms-excel.controlproperties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mou\OneDrive\Bureau\"/>
    </mc:Choice>
  </mc:AlternateContent>
  <xr:revisionPtr revIDLastSave="0" documentId="13_ncr:1_{620F1B5A-9882-4424-AFC9-AB7EA67BE5D3}" xr6:coauthVersionLast="47" xr6:coauthVersionMax="47" xr10:uidLastSave="{00000000-0000-0000-0000-000000000000}"/>
  <bookViews>
    <workbookView xWindow="-108" yWindow="-108" windowWidth="23256" windowHeight="13896" activeTab="1" xr2:uid="{00000000-000D-0000-FFFF-FFFF00000000}"/>
  </bookViews>
  <sheets>
    <sheet name="Index" sheetId="5" r:id="rId1"/>
    <sheet name="Exploitation" sheetId="1" r:id="rId2"/>
    <sheet name="Planning" sheetId="3" r:id="rId3"/>
    <sheet name="Coffres" sheetId="6" r:id="rId4"/>
    <sheet name="Coffres BTP-R" sheetId="13" r:id="rId5"/>
    <sheet name="SOLO" sheetId="8" r:id="rId6"/>
    <sheet name="Préparation" sheetId="7" r:id="rId7"/>
    <sheet name="Suivi receveur" sheetId="9" r:id="rId8"/>
    <sheet name="Données" sheetId="10" r:id="rId9"/>
    <sheet name="Liste" sheetId="12" r:id="rId10"/>
  </sheets>
  <externalReferences>
    <externalReference r:id="rId11"/>
  </externalReferences>
  <definedNames>
    <definedName name="_xleta.IFERROR" hidden="1" xlm="1">#NAME?</definedName>
    <definedName name="_xleta.SHEET" hidden="1" xlm="1">#NAME?</definedName>
    <definedName name="cal" localSheetId="8">#REF!</definedName>
    <definedName name="cal" localSheetId="9">'[1]Covid-19'!#REF!</definedName>
    <definedName name="cal">#REF!</definedName>
    <definedName name="calendrier">#REF!</definedName>
    <definedName name="covid">#REF!</definedName>
    <definedName name="covid1">#REF!</definedName>
    <definedName name="Date_INSP">Planning!$A$2:$A$27</definedName>
    <definedName name="SUIVI_RECEVEUR">#REF!</definedName>
    <definedName name="_xlnm.Print_Area" localSheetId="3">Coffres!$D$39:$K$78</definedName>
    <definedName name="_xlnm.Print_Area" localSheetId="8">Données!$A$10:$BG$38</definedName>
    <definedName name="_xlnm.Print_Area" localSheetId="1">Exploitation!$A$1:$T$91</definedName>
    <definedName name="_xlnm.Print_Area" localSheetId="6">Préparation!$E$2:$M$26</definedName>
    <definedName name="_xlnm.Print_Area" localSheetId="5">SOLO!$A$43:$G$72</definedName>
    <definedName name="_xlnm.Print_Area" localSheetId="7">'Suivi receveur'!$A$1:$AF$160</definedName>
  </definedNames>
  <calcPr calcId="191029" iterate="1" iterateCount="157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143" i="9" l="1"/>
  <c r="Z143" i="9"/>
  <c r="AD123" i="9"/>
  <c r="Z123" i="9"/>
  <c r="AD103" i="9"/>
  <c r="Z103" i="9"/>
  <c r="AD83" i="9"/>
  <c r="Z83" i="9"/>
  <c r="Y81" i="9"/>
  <c r="I2" i="3" a="1"/>
  <c r="I2" i="3" s="1"/>
  <c r="L26" i="6"/>
  <c r="AD62" i="9"/>
  <c r="AD42" i="9"/>
  <c r="AD22" i="9"/>
  <c r="AD3" i="9"/>
  <c r="Z3" i="9"/>
  <c r="AD2" i="9"/>
  <c r="Q9" i="13"/>
  <c r="Q16" i="13"/>
  <c r="J1" i="1"/>
  <c r="A4" i="6"/>
  <c r="A6" i="6"/>
  <c r="A7" i="6" s="1"/>
  <c r="P70" i="1"/>
  <c r="G26" i="13"/>
  <c r="K26" i="13"/>
  <c r="C26" i="13"/>
  <c r="G23" i="13"/>
  <c r="K23" i="13"/>
  <c r="C23" i="13"/>
  <c r="G16" i="13"/>
  <c r="K16" i="13"/>
  <c r="C16" i="13"/>
  <c r="K13" i="13"/>
  <c r="G13" i="13"/>
  <c r="C13" i="13"/>
  <c r="M3" i="13"/>
  <c r="I3" i="13"/>
  <c r="E3" i="13"/>
  <c r="G70" i="6"/>
  <c r="P21" i="6"/>
  <c r="K73" i="6" s="1"/>
  <c r="O21" i="6"/>
  <c r="K72" i="6" s="1"/>
  <c r="N21" i="6"/>
  <c r="K71" i="6" s="1"/>
  <c r="M21" i="6"/>
  <c r="K70" i="6" s="1"/>
  <c r="L21" i="6"/>
  <c r="K69" i="6" s="1"/>
  <c r="Q20" i="6"/>
  <c r="Q19" i="6"/>
  <c r="Q18" i="6"/>
  <c r="E3" i="8"/>
  <c r="E4" i="6"/>
  <c r="E2" i="8"/>
  <c r="N10" i="6"/>
  <c r="N9" i="6"/>
  <c r="A29" i="1" l="1"/>
  <c r="M10" i="1"/>
  <c r="M11" i="1" s="1"/>
  <c r="Q21" i="6"/>
  <c r="K74" i="6" s="1"/>
  <c r="Q22" i="6"/>
  <c r="J4" i="6"/>
  <c r="K4" i="6"/>
  <c r="A1" i="10"/>
  <c r="A7" i="10" s="1"/>
  <c r="AM74" i="10"/>
  <c r="AK74" i="10"/>
  <c r="AJ74" i="10"/>
  <c r="AI74" i="10"/>
  <c r="AG74" i="10"/>
  <c r="AE74" i="10"/>
  <c r="AD74" i="10"/>
  <c r="AC74" i="10"/>
  <c r="AB74" i="10"/>
  <c r="AA74" i="10"/>
  <c r="Y74" i="10"/>
  <c r="W74" i="10"/>
  <c r="U74" i="10"/>
  <c r="T74" i="10"/>
  <c r="S74" i="10"/>
  <c r="R74" i="10"/>
  <c r="Q74" i="10"/>
  <c r="O74" i="10"/>
  <c r="M74" i="10"/>
  <c r="L74" i="10"/>
  <c r="K74" i="10"/>
  <c r="G74" i="10"/>
  <c r="F74" i="10"/>
  <c r="E74" i="10"/>
  <c r="D74" i="10"/>
  <c r="AM73" i="10"/>
  <c r="AK73" i="10"/>
  <c r="AJ73" i="10"/>
  <c r="AI73" i="10"/>
  <c r="AG73" i="10"/>
  <c r="AE73" i="10"/>
  <c r="AD73" i="10"/>
  <c r="AC73" i="10"/>
  <c r="AB73" i="10"/>
  <c r="AA73" i="10"/>
  <c r="Y73" i="10"/>
  <c r="W73" i="10"/>
  <c r="U73" i="10"/>
  <c r="T73" i="10"/>
  <c r="S73" i="10"/>
  <c r="R73" i="10"/>
  <c r="Q73" i="10"/>
  <c r="O73" i="10"/>
  <c r="M73" i="10"/>
  <c r="L73" i="10"/>
  <c r="K73" i="10"/>
  <c r="G73" i="10"/>
  <c r="F73" i="10"/>
  <c r="E73" i="10"/>
  <c r="D73" i="10"/>
  <c r="AM72" i="10"/>
  <c r="AK72" i="10"/>
  <c r="AJ72" i="10"/>
  <c r="AI72" i="10"/>
  <c r="AG72" i="10"/>
  <c r="AE72" i="10"/>
  <c r="AD72" i="10"/>
  <c r="AC72" i="10"/>
  <c r="AB72" i="10"/>
  <c r="AA72" i="10"/>
  <c r="Y72" i="10"/>
  <c r="W72" i="10"/>
  <c r="U72" i="10"/>
  <c r="T72" i="10"/>
  <c r="S72" i="10"/>
  <c r="R72" i="10"/>
  <c r="Q72" i="10"/>
  <c r="O72" i="10"/>
  <c r="M72" i="10"/>
  <c r="L72" i="10"/>
  <c r="K72" i="10"/>
  <c r="G72" i="10"/>
  <c r="F72" i="10"/>
  <c r="E72" i="10"/>
  <c r="D72" i="10"/>
  <c r="AM71" i="10"/>
  <c r="AK71" i="10"/>
  <c r="AJ71" i="10"/>
  <c r="AI71" i="10"/>
  <c r="AG71" i="10"/>
  <c r="AE71" i="10"/>
  <c r="AD71" i="10"/>
  <c r="AC71" i="10"/>
  <c r="AB71" i="10"/>
  <c r="AA71" i="10"/>
  <c r="Y71" i="10"/>
  <c r="W71" i="10"/>
  <c r="U71" i="10"/>
  <c r="T71" i="10"/>
  <c r="S71" i="10"/>
  <c r="R71" i="10"/>
  <c r="Q71" i="10"/>
  <c r="O71" i="10"/>
  <c r="M71" i="10"/>
  <c r="L71" i="10"/>
  <c r="K71" i="10"/>
  <c r="G71" i="10"/>
  <c r="F71" i="10"/>
  <c r="E71" i="10"/>
  <c r="D71" i="10"/>
  <c r="AM70" i="10"/>
  <c r="AK70" i="10"/>
  <c r="AJ70" i="10"/>
  <c r="AI70" i="10"/>
  <c r="AG70" i="10"/>
  <c r="AE70" i="10"/>
  <c r="AD70" i="10"/>
  <c r="AC70" i="10"/>
  <c r="AB70" i="10"/>
  <c r="AA70" i="10"/>
  <c r="Y70" i="10"/>
  <c r="W70" i="10"/>
  <c r="U70" i="10"/>
  <c r="T70" i="10"/>
  <c r="S70" i="10"/>
  <c r="R70" i="10"/>
  <c r="Q70" i="10"/>
  <c r="O70" i="10"/>
  <c r="M70" i="10"/>
  <c r="K70" i="10"/>
  <c r="G70" i="10"/>
  <c r="F70" i="10"/>
  <c r="E70" i="10"/>
  <c r="D70" i="10"/>
  <c r="AM69" i="10"/>
  <c r="AK69" i="10"/>
  <c r="AJ69" i="10"/>
  <c r="AI69" i="10"/>
  <c r="AG69" i="10"/>
  <c r="AE69" i="10"/>
  <c r="AD69" i="10"/>
  <c r="AC69" i="10"/>
  <c r="AB69" i="10"/>
  <c r="AA69" i="10"/>
  <c r="Y69" i="10"/>
  <c r="W69" i="10"/>
  <c r="U69" i="10"/>
  <c r="T69" i="10"/>
  <c r="S69" i="10"/>
  <c r="R69" i="10"/>
  <c r="Q69" i="10"/>
  <c r="G69" i="10"/>
  <c r="F69" i="10"/>
  <c r="E69" i="10"/>
  <c r="D69" i="10"/>
  <c r="AM68" i="10"/>
  <c r="AK68" i="10"/>
  <c r="AJ68" i="10"/>
  <c r="AI68" i="10"/>
  <c r="AG68" i="10"/>
  <c r="AE68" i="10"/>
  <c r="AD68" i="10"/>
  <c r="AC68" i="10"/>
  <c r="AB68" i="10"/>
  <c r="AA68" i="10"/>
  <c r="Y68" i="10"/>
  <c r="W68" i="10"/>
  <c r="U68" i="10"/>
  <c r="T68" i="10"/>
  <c r="S68" i="10"/>
  <c r="R68" i="10"/>
  <c r="Q68" i="10"/>
  <c r="O68" i="10"/>
  <c r="M68" i="10"/>
  <c r="L68" i="10"/>
  <c r="K68" i="10"/>
  <c r="G68" i="10"/>
  <c r="F68" i="10"/>
  <c r="E68" i="10"/>
  <c r="D68" i="10"/>
  <c r="S65" i="10"/>
  <c r="N65" i="10"/>
  <c r="S64" i="10"/>
  <c r="N64" i="10"/>
  <c r="S63" i="10"/>
  <c r="N63" i="10"/>
  <c r="S62" i="10"/>
  <c r="N62" i="10"/>
  <c r="S61" i="10"/>
  <c r="N61" i="10"/>
  <c r="S60" i="10"/>
  <c r="N60" i="10"/>
  <c r="K60" i="10"/>
  <c r="J60" i="10"/>
  <c r="S59" i="10"/>
  <c r="N59" i="10"/>
  <c r="K59" i="10"/>
  <c r="J59" i="10"/>
  <c r="S58" i="10"/>
  <c r="N58" i="10"/>
  <c r="K58" i="10"/>
  <c r="J58" i="10"/>
  <c r="S57" i="10"/>
  <c r="N57" i="10"/>
  <c r="K57" i="10"/>
  <c r="J57" i="10"/>
  <c r="S56" i="10"/>
  <c r="N56" i="10"/>
  <c r="K56" i="10"/>
  <c r="J56" i="10"/>
  <c r="S55" i="10"/>
  <c r="N55" i="10"/>
  <c r="K55" i="10"/>
  <c r="J55" i="10"/>
  <c r="S54" i="10"/>
  <c r="N54" i="10"/>
  <c r="K54" i="10"/>
  <c r="J54" i="10"/>
  <c r="S53" i="10"/>
  <c r="N53" i="10"/>
  <c r="K53" i="10"/>
  <c r="J53" i="10"/>
  <c r="S52" i="10"/>
  <c r="N52" i="10"/>
  <c r="K52" i="10"/>
  <c r="J52" i="10"/>
  <c r="S51" i="10"/>
  <c r="N51" i="10"/>
  <c r="K51" i="10"/>
  <c r="J51" i="10"/>
  <c r="S50" i="10"/>
  <c r="N50" i="10"/>
  <c r="K50" i="10"/>
  <c r="J50" i="10"/>
  <c r="S49" i="10"/>
  <c r="N49" i="10"/>
  <c r="K49" i="10"/>
  <c r="J49" i="10"/>
  <c r="S48" i="10"/>
  <c r="N48" i="10"/>
  <c r="K48" i="10"/>
  <c r="J48" i="10"/>
  <c r="S47" i="10"/>
  <c r="N47" i="10"/>
  <c r="K47" i="10"/>
  <c r="J47" i="10"/>
  <c r="S46" i="10"/>
  <c r="N46" i="10"/>
  <c r="K46" i="10"/>
  <c r="J46" i="10"/>
  <c r="S45" i="10"/>
  <c r="N45" i="10"/>
  <c r="BI38" i="10"/>
  <c r="BI37" i="10"/>
  <c r="BI36" i="10"/>
  <c r="BI35" i="10"/>
  <c r="BI34" i="10"/>
  <c r="BI33" i="10"/>
  <c r="BI32" i="10"/>
  <c r="BI31" i="10"/>
  <c r="BI30" i="10"/>
  <c r="BI29" i="10"/>
  <c r="BI28" i="10"/>
  <c r="BI27" i="10"/>
  <c r="BI26" i="10"/>
  <c r="BI25" i="10"/>
  <c r="BI24" i="10"/>
  <c r="BI23" i="10"/>
  <c r="BI22" i="10"/>
  <c r="BI21" i="10"/>
  <c r="BI20" i="10"/>
  <c r="BI19" i="10"/>
  <c r="BI18" i="10"/>
  <c r="A6" i="10"/>
  <c r="A5" i="10"/>
  <c r="F70" i="8"/>
  <c r="E70" i="8"/>
  <c r="D70" i="8"/>
  <c r="C70" i="8"/>
  <c r="B70" i="8"/>
  <c r="A70" i="8"/>
  <c r="F69" i="8"/>
  <c r="E69" i="8"/>
  <c r="D69" i="8"/>
  <c r="C69" i="8"/>
  <c r="B69" i="8"/>
  <c r="A69" i="8"/>
  <c r="F68" i="8"/>
  <c r="E68" i="8"/>
  <c r="D68" i="8"/>
  <c r="C68" i="8"/>
  <c r="B68" i="8"/>
  <c r="A68" i="8"/>
  <c r="F67" i="8"/>
  <c r="E67" i="8"/>
  <c r="D67" i="8"/>
  <c r="C67" i="8"/>
  <c r="B67" i="8"/>
  <c r="A67" i="8"/>
  <c r="F66" i="8"/>
  <c r="E66" i="8"/>
  <c r="D66" i="8"/>
  <c r="C66" i="8"/>
  <c r="B66" i="8"/>
  <c r="A66" i="8"/>
  <c r="F65" i="8"/>
  <c r="E65" i="8"/>
  <c r="D65" i="8"/>
  <c r="C65" i="8"/>
  <c r="B65" i="8"/>
  <c r="A65" i="8"/>
  <c r="F64" i="8"/>
  <c r="E64" i="8"/>
  <c r="D64" i="8"/>
  <c r="C64" i="8"/>
  <c r="B64" i="8"/>
  <c r="A64" i="8"/>
  <c r="F63" i="8"/>
  <c r="E63" i="8"/>
  <c r="D63" i="8"/>
  <c r="C63" i="8"/>
  <c r="B63" i="8"/>
  <c r="A63" i="8"/>
  <c r="F62" i="8"/>
  <c r="E62" i="8"/>
  <c r="D62" i="8"/>
  <c r="C62" i="8"/>
  <c r="B62" i="8"/>
  <c r="A62" i="8"/>
  <c r="F61" i="8"/>
  <c r="E61" i="8"/>
  <c r="D61" i="8"/>
  <c r="C61" i="8"/>
  <c r="B61" i="8"/>
  <c r="A61" i="8"/>
  <c r="F60" i="8"/>
  <c r="E60" i="8"/>
  <c r="D60" i="8"/>
  <c r="C60" i="8"/>
  <c r="B60" i="8"/>
  <c r="A60" i="8"/>
  <c r="F59" i="8"/>
  <c r="E59" i="8"/>
  <c r="D59" i="8"/>
  <c r="C59" i="8"/>
  <c r="B59" i="8"/>
  <c r="A59" i="8"/>
  <c r="F58" i="8"/>
  <c r="E58" i="8"/>
  <c r="D58" i="8"/>
  <c r="C58" i="8"/>
  <c r="B58" i="8"/>
  <c r="A58" i="8"/>
  <c r="F57" i="8"/>
  <c r="E57" i="8"/>
  <c r="D57" i="8"/>
  <c r="C57" i="8"/>
  <c r="B57" i="8"/>
  <c r="A57" i="8"/>
  <c r="F56" i="8"/>
  <c r="E56" i="8"/>
  <c r="D56" i="8"/>
  <c r="C56" i="8"/>
  <c r="B56" i="8"/>
  <c r="A56" i="8"/>
  <c r="F55" i="8"/>
  <c r="E55" i="8"/>
  <c r="D55" i="8"/>
  <c r="C55" i="8"/>
  <c r="B55" i="8"/>
  <c r="A55" i="8"/>
  <c r="F54" i="8"/>
  <c r="E54" i="8"/>
  <c r="D54" i="8"/>
  <c r="C54" i="8"/>
  <c r="B54" i="8"/>
  <c r="A54" i="8"/>
  <c r="F53" i="8"/>
  <c r="E53" i="8"/>
  <c r="D53" i="8"/>
  <c r="C53" i="8"/>
  <c r="B53" i="8"/>
  <c r="A53" i="8"/>
  <c r="F52" i="8"/>
  <c r="E52" i="8"/>
  <c r="D52" i="8"/>
  <c r="C52" i="8"/>
  <c r="B52" i="8"/>
  <c r="A52" i="8"/>
  <c r="F51" i="8"/>
  <c r="E51" i="8"/>
  <c r="D51" i="8"/>
  <c r="C51" i="8"/>
  <c r="B51" i="8"/>
  <c r="A51" i="8"/>
  <c r="F50" i="8"/>
  <c r="E50" i="8"/>
  <c r="D50" i="8"/>
  <c r="C50" i="8"/>
  <c r="B50" i="8"/>
  <c r="A50" i="8"/>
  <c r="F49" i="8"/>
  <c r="E49" i="8"/>
  <c r="D49" i="8"/>
  <c r="C49" i="8"/>
  <c r="B49" i="8"/>
  <c r="A49" i="8"/>
  <c r="F48" i="8"/>
  <c r="E48" i="8"/>
  <c r="D48" i="8"/>
  <c r="C48" i="8"/>
  <c r="B48" i="8"/>
  <c r="A48" i="8"/>
  <c r="F47" i="8"/>
  <c r="E47" i="8"/>
  <c r="D47" i="8"/>
  <c r="C47" i="8"/>
  <c r="B47" i="8"/>
  <c r="A47" i="8"/>
  <c r="F46" i="8"/>
  <c r="E46" i="8"/>
  <c r="D46" i="8"/>
  <c r="C46" i="8"/>
  <c r="B46" i="8"/>
  <c r="A46" i="8"/>
  <c r="F45" i="8"/>
  <c r="E45" i="8"/>
  <c r="D45" i="8"/>
  <c r="C45" i="8"/>
  <c r="B45" i="8"/>
  <c r="A45" i="8"/>
  <c r="E44" i="8"/>
  <c r="B44" i="8"/>
  <c r="G30" i="8"/>
  <c r="G70" i="8" s="1"/>
  <c r="G29" i="8"/>
  <c r="G69" i="8" s="1"/>
  <c r="G28" i="8"/>
  <c r="J28" i="8" s="1"/>
  <c r="G27" i="8"/>
  <c r="J27" i="8" s="1"/>
  <c r="G26" i="8"/>
  <c r="G66" i="8" s="1"/>
  <c r="G25" i="8"/>
  <c r="J25" i="8" s="1"/>
  <c r="G24" i="8"/>
  <c r="J24" i="8" s="1"/>
  <c r="G23" i="8"/>
  <c r="G63" i="8" s="1"/>
  <c r="G22" i="8"/>
  <c r="G62" i="8" s="1"/>
  <c r="G21" i="8"/>
  <c r="G61" i="8" s="1"/>
  <c r="G20" i="8"/>
  <c r="G60" i="8" s="1"/>
  <c r="G19" i="8"/>
  <c r="G59" i="8" s="1"/>
  <c r="G18" i="8"/>
  <c r="G58" i="8" s="1"/>
  <c r="G17" i="8"/>
  <c r="G57" i="8" s="1"/>
  <c r="G16" i="8"/>
  <c r="G56" i="8" s="1"/>
  <c r="G15" i="8"/>
  <c r="G55" i="8" s="1"/>
  <c r="G14" i="8"/>
  <c r="G54" i="8" s="1"/>
  <c r="G13" i="8"/>
  <c r="G53" i="8" s="1"/>
  <c r="G12" i="8"/>
  <c r="G52" i="8" s="1"/>
  <c r="G11" i="8"/>
  <c r="G51" i="8" s="1"/>
  <c r="G10" i="8"/>
  <c r="J10" i="8" s="1"/>
  <c r="G9" i="8"/>
  <c r="G49" i="8" s="1"/>
  <c r="G8" i="8"/>
  <c r="J8" i="8" s="1"/>
  <c r="G7" i="8"/>
  <c r="G47" i="8" s="1"/>
  <c r="G6" i="8"/>
  <c r="G46" i="8" s="1"/>
  <c r="G45" i="8"/>
  <c r="I4" i="8" l="1"/>
  <c r="L4" i="6"/>
  <c r="G48" i="8"/>
  <c r="G68" i="8"/>
  <c r="G67" i="8"/>
  <c r="J29" i="8"/>
  <c r="G65" i="8"/>
  <c r="A63" i="10"/>
  <c r="A2" i="10"/>
  <c r="J5" i="8"/>
  <c r="J9" i="8"/>
  <c r="J22" i="8"/>
  <c r="J26" i="8"/>
  <c r="J30" i="8"/>
  <c r="G31" i="8"/>
  <c r="G50" i="8"/>
  <c r="J6" i="8"/>
  <c r="J23" i="8"/>
  <c r="G64" i="8"/>
  <c r="J7" i="8"/>
  <c r="J21" i="8"/>
  <c r="K41" i="6" l="1"/>
  <c r="G71" i="8"/>
  <c r="L27" i="6"/>
  <c r="F73" i="6" s="1"/>
  <c r="H2" i="6"/>
  <c r="C63" i="10"/>
  <c r="D63" i="10" s="1"/>
  <c r="A8" i="10" s="1"/>
  <c r="A9" i="10"/>
  <c r="N11" i="10"/>
  <c r="F13" i="10" s="1"/>
  <c r="C4" i="8" l="1"/>
  <c r="H41" i="6"/>
  <c r="H4" i="6" s="1"/>
  <c r="V69" i="10"/>
  <c r="AL69" i="10"/>
  <c r="P69" i="10"/>
  <c r="AF69" i="10"/>
  <c r="Z69" i="10"/>
  <c r="X69" i="10"/>
  <c r="A15" i="10"/>
  <c r="I60" i="10" l="1"/>
  <c r="I46" i="10"/>
  <c r="I47" i="10"/>
  <c r="J70" i="10"/>
  <c r="AH69" i="10"/>
  <c r="H60" i="10"/>
  <c r="H46" i="10"/>
  <c r="H47" i="10"/>
  <c r="F43" i="8" l="1"/>
  <c r="C44" i="8" l="1"/>
  <c r="M11" i="7" l="1"/>
  <c r="L11" i="7"/>
  <c r="B6" i="7"/>
  <c r="B4" i="7"/>
  <c r="B5" i="7" s="1"/>
  <c r="B3" i="7"/>
  <c r="B22" i="7" s="1"/>
  <c r="B2" i="7"/>
  <c r="C2" i="7" s="1"/>
  <c r="B1" i="7"/>
  <c r="K65" i="6"/>
  <c r="K64" i="6"/>
  <c r="J62" i="6"/>
  <c r="I62" i="6"/>
  <c r="J60" i="6"/>
  <c r="I60" i="6"/>
  <c r="J59" i="6"/>
  <c r="I59" i="6"/>
  <c r="J58" i="6"/>
  <c r="I58" i="6"/>
  <c r="J57" i="6"/>
  <c r="I57" i="6"/>
  <c r="J56" i="6"/>
  <c r="I56" i="6"/>
  <c r="J55" i="6"/>
  <c r="I55" i="6"/>
  <c r="J54" i="6"/>
  <c r="I54" i="6"/>
  <c r="J53" i="6"/>
  <c r="I53" i="6"/>
  <c r="J51" i="6"/>
  <c r="I51" i="6"/>
  <c r="J50" i="6"/>
  <c r="I50" i="6"/>
  <c r="J49" i="6"/>
  <c r="I49" i="6"/>
  <c r="J48" i="6"/>
  <c r="I48" i="6"/>
  <c r="J47" i="6"/>
  <c r="I47" i="6"/>
  <c r="J46" i="6"/>
  <c r="I46" i="6"/>
  <c r="J45" i="6"/>
  <c r="I45" i="6"/>
  <c r="E41" i="6"/>
  <c r="H25" i="6"/>
  <c r="K62" i="6" s="1"/>
  <c r="H23" i="6"/>
  <c r="K60" i="6" s="1"/>
  <c r="H22" i="6"/>
  <c r="K59" i="6" s="1"/>
  <c r="H21" i="6"/>
  <c r="K58" i="6" s="1"/>
  <c r="H20" i="6"/>
  <c r="K57" i="6" s="1"/>
  <c r="H19" i="6"/>
  <c r="K56" i="6" s="1"/>
  <c r="H18" i="6"/>
  <c r="K55" i="6" s="1"/>
  <c r="H17" i="6"/>
  <c r="K54" i="6" s="1"/>
  <c r="H16" i="6"/>
  <c r="K53" i="6" s="1"/>
  <c r="H14" i="6"/>
  <c r="K51" i="6" s="1"/>
  <c r="H13" i="6"/>
  <c r="K50" i="6" s="1"/>
  <c r="L12" i="6"/>
  <c r="E69" i="6" s="1"/>
  <c r="H12" i="6"/>
  <c r="K49" i="6" s="1"/>
  <c r="N11" i="6"/>
  <c r="H11" i="6"/>
  <c r="K48" i="6" s="1"/>
  <c r="H10" i="6"/>
  <c r="K47" i="6" s="1"/>
  <c r="H9" i="6"/>
  <c r="K46" i="6" s="1"/>
  <c r="H8" i="6"/>
  <c r="M12" i="7" l="1"/>
  <c r="AD23" i="9"/>
  <c r="L12" i="7"/>
  <c r="Z23" i="9"/>
  <c r="G69" i="6"/>
  <c r="H26" i="6"/>
  <c r="K63" i="6" s="1"/>
  <c r="J2" i="7"/>
  <c r="J3" i="7" s="1"/>
  <c r="N12" i="6"/>
  <c r="G71" i="6" s="1"/>
  <c r="C3" i="7"/>
  <c r="C4" i="7"/>
  <c r="K45" i="6"/>
  <c r="I11" i="7" l="1"/>
  <c r="I5" i="7"/>
  <c r="J5" i="7" s="1"/>
  <c r="I19" i="7"/>
  <c r="I10" i="7"/>
  <c r="J10" i="7" s="1"/>
  <c r="M14" i="7"/>
  <c r="AD43" i="9"/>
  <c r="L14" i="7"/>
  <c r="Z43" i="9"/>
  <c r="M15" i="7"/>
  <c r="AD63" i="9"/>
  <c r="L15" i="7"/>
  <c r="Z63" i="9"/>
  <c r="H29" i="6"/>
  <c r="H31" i="6" s="1"/>
  <c r="I16" i="7"/>
  <c r="Z102" i="9" s="1"/>
  <c r="I18" i="7"/>
  <c r="Z122" i="9" s="1"/>
  <c r="I14" i="7"/>
  <c r="Z62" i="9" s="1"/>
  <c r="I15" i="7"/>
  <c r="Z82" i="9" s="1"/>
  <c r="I12" i="7"/>
  <c r="Z42" i="9" s="1"/>
  <c r="I7" i="7"/>
  <c r="J7" i="7" s="1"/>
  <c r="I6" i="7"/>
  <c r="J6" i="7" s="1"/>
  <c r="J19" i="7" l="1"/>
  <c r="Y141" i="9" s="1"/>
  <c r="Z142" i="9"/>
  <c r="Z2" i="9"/>
  <c r="K66" i="6"/>
  <c r="M16" i="7"/>
  <c r="M18" i="7" s="1"/>
  <c r="L16" i="7"/>
  <c r="L18" i="7" s="1"/>
  <c r="Z22" i="9"/>
  <c r="J18" i="7"/>
  <c r="Y121" i="9" s="1"/>
  <c r="J16" i="7"/>
  <c r="Y101" i="9" s="1"/>
  <c r="J15" i="7"/>
  <c r="J14" i="7"/>
  <c r="Y61" i="9" s="1"/>
  <c r="J12" i="7"/>
  <c r="Y41" i="9" s="1"/>
  <c r="J11" i="7"/>
  <c r="Y21" i="9" s="1"/>
  <c r="Y1" i="9"/>
  <c r="D33" i="6"/>
  <c r="K67" i="6"/>
  <c r="M19" i="7" l="1"/>
  <c r="L19" i="7"/>
  <c r="I40" i="6"/>
  <c r="E29" i="1" l="1"/>
  <c r="E30" i="1" s="1"/>
  <c r="A10" i="1"/>
  <c r="I29" i="1"/>
  <c r="I30" i="1" s="1"/>
  <c r="A30" i="1"/>
  <c r="Q10" i="1"/>
  <c r="Q11" i="1" s="1"/>
  <c r="I10" i="1"/>
  <c r="I11" i="1" s="1"/>
  <c r="E10" i="1"/>
  <c r="E11" i="1" s="1"/>
  <c r="R1" i="1"/>
  <c r="S1" i="1" s="1"/>
  <c r="N1" i="1"/>
  <c r="O1" i="1" s="1"/>
  <c r="K1" i="1"/>
  <c r="A11" i="1" l="1"/>
  <c r="H48" i="10"/>
  <c r="I48" i="10"/>
  <c r="H49" i="10"/>
  <c r="I49" i="10"/>
  <c r="H50" i="10"/>
  <c r="I50" i="10"/>
  <c r="H51" i="10"/>
  <c r="I51" i="10"/>
  <c r="H52" i="10"/>
  <c r="I52" i="10"/>
  <c r="H53" i="10"/>
  <c r="I53" i="10"/>
  <c r="H54" i="10"/>
  <c r="I54" i="10"/>
  <c r="H55" i="10"/>
  <c r="I55" i="10"/>
  <c r="H56" i="10"/>
  <c r="I56" i="10"/>
  <c r="H57" i="10"/>
  <c r="I57" i="10"/>
  <c r="H58" i="10"/>
  <c r="I58" i="10"/>
  <c r="H59" i="10"/>
  <c r="I59" i="10"/>
  <c r="J68" i="10"/>
  <c r="N68" i="10"/>
  <c r="P68" i="10"/>
  <c r="V68" i="10"/>
  <c r="X68" i="10"/>
  <c r="Z68" i="10"/>
  <c r="AF68" i="10"/>
  <c r="AH68" i="10"/>
  <c r="AL68" i="10"/>
  <c r="L70" i="10"/>
  <c r="N70" i="10"/>
  <c r="P70" i="10"/>
  <c r="V70" i="10"/>
  <c r="X70" i="10"/>
  <c r="Z70" i="10"/>
  <c r="AF70" i="10"/>
  <c r="AH70" i="10"/>
  <c r="AL70" i="10"/>
  <c r="J71" i="10"/>
  <c r="N71" i="10"/>
  <c r="P71" i="10"/>
  <c r="V71" i="10"/>
  <c r="X71" i="10"/>
  <c r="Z71" i="10"/>
  <c r="AF71" i="10"/>
  <c r="AH71" i="10"/>
  <c r="AL71" i="10"/>
  <c r="J72" i="10"/>
  <c r="N72" i="10"/>
  <c r="P72" i="10"/>
  <c r="V72" i="10"/>
  <c r="X72" i="10"/>
  <c r="Z72" i="10"/>
  <c r="AF72" i="10"/>
  <c r="AH72" i="10"/>
  <c r="AL72" i="10"/>
  <c r="J73" i="10"/>
  <c r="N73" i="10"/>
  <c r="P73" i="10"/>
  <c r="V73" i="10"/>
  <c r="X73" i="10"/>
  <c r="Z73" i="10"/>
  <c r="AF73" i="10"/>
  <c r="AH73" i="10"/>
  <c r="AL73" i="10"/>
  <c r="J74" i="10"/>
  <c r="N74" i="10"/>
  <c r="P74" i="10"/>
  <c r="V74" i="10"/>
  <c r="X74" i="10"/>
  <c r="Z74" i="10"/>
  <c r="AF74" i="10"/>
  <c r="AH74" i="10"/>
  <c r="AL74" i="10"/>
  <c r="F4" i="8" l="1"/>
  <c r="F3" i="8" s="1"/>
  <c r="F44" i="8" l="1"/>
  <c r="BJ27" i="10" l="1"/>
  <c r="H72" i="10"/>
  <c r="AB18" i="10"/>
  <c r="BJ18" i="10"/>
  <c r="AC19" i="10"/>
  <c r="AC20" i="10"/>
  <c r="AB21" i="10"/>
  <c r="AC21" i="10"/>
  <c r="BJ21" i="10"/>
  <c r="AC22" i="10"/>
  <c r="AC23" i="10"/>
  <c r="AB24" i="10"/>
  <c r="AC24" i="10"/>
  <c r="BJ24" i="10"/>
  <c r="AC25" i="10"/>
  <c r="AC26" i="10"/>
  <c r="AB27" i="10"/>
  <c r="AC27" i="10"/>
  <c r="AC28" i="10"/>
  <c r="AC29" i="10"/>
  <c r="AB30" i="10"/>
  <c r="AC30" i="10"/>
  <c r="BJ30" i="10"/>
  <c r="BJ33" i="10"/>
  <c r="BJ36" i="10"/>
  <c r="H68" i="10"/>
  <c r="H69" i="10"/>
  <c r="H70" i="10"/>
  <c r="H71" i="10"/>
  <c r="H73" i="10"/>
  <c r="H74" i="10"/>
  <c r="D80" i="10"/>
  <c r="D81" i="10"/>
  <c r="D82" i="10"/>
  <c r="D83" i="10"/>
  <c r="D84" i="10"/>
  <c r="D85" i="10"/>
  <c r="D86" i="1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<sst xmlns="http://schemas.openxmlformats.org/spreadsheetml/2006/main" count="822" uniqueCount="385">
  <si>
    <t>Heure</t>
  </si>
  <si>
    <t xml:space="preserve">Heure  </t>
  </si>
  <si>
    <t>Rec n°</t>
  </si>
  <si>
    <t>V14</t>
  </si>
  <si>
    <t xml:space="preserve">  Heure</t>
  </si>
  <si>
    <t>Q1</t>
  </si>
  <si>
    <t>Q2</t>
  </si>
  <si>
    <t>V13</t>
  </si>
  <si>
    <t>V23</t>
  </si>
  <si>
    <t>Q3</t>
  </si>
  <si>
    <t>Journée du:</t>
  </si>
  <si>
    <t>Pont de Normandie</t>
  </si>
  <si>
    <t>INSP Q1:</t>
  </si>
  <si>
    <t>INSP Q2:</t>
  </si>
  <si>
    <t>INSP Q3:</t>
  </si>
  <si>
    <t>Date</t>
  </si>
  <si>
    <t>Nom</t>
  </si>
  <si>
    <t>Mat. INSP</t>
  </si>
  <si>
    <t>Mat. REC</t>
  </si>
  <si>
    <t>Q1_V13</t>
  </si>
  <si>
    <t>Q2_V14</t>
  </si>
  <si>
    <t>Q1_V14</t>
  </si>
  <si>
    <t>Q1_V23</t>
  </si>
  <si>
    <t>Q2_V13</t>
  </si>
  <si>
    <t>Q2_V23</t>
  </si>
  <si>
    <t>Q3_V13</t>
  </si>
  <si>
    <t>Q3_V23</t>
  </si>
  <si>
    <t>Explication</t>
  </si>
  <si>
    <t>B/M</t>
  </si>
  <si>
    <t>Voie n°</t>
  </si>
  <si>
    <t xml:space="preserve"> </t>
  </si>
  <si>
    <t xml:space="preserve">  </t>
  </si>
  <si>
    <t xml:space="preserve">Etat des coffres à </t>
  </si>
  <si>
    <t>Saisir les infos dans ces cases</t>
  </si>
  <si>
    <t>DATE :</t>
  </si>
  <si>
    <t>INSPECTEUR :</t>
  </si>
  <si>
    <t>MATRICULE :</t>
  </si>
  <si>
    <t>Coffre d'échange</t>
  </si>
  <si>
    <t>Coffre des appoints</t>
  </si>
  <si>
    <t>VALEUR</t>
  </si>
  <si>
    <t>NOMBRE</t>
  </si>
  <si>
    <t>MONTANT</t>
  </si>
  <si>
    <t>Appoints enregistrés dans GEA</t>
  </si>
  <si>
    <t>BILLETS</t>
  </si>
  <si>
    <t xml:space="preserve">Valeur </t>
  </si>
  <si>
    <t>Début quart :</t>
  </si>
  <si>
    <t>Sortis :</t>
  </si>
  <si>
    <t>Enregistrés pendant quart :</t>
  </si>
  <si>
    <t>Reste :</t>
  </si>
  <si>
    <t>ROULEAUX</t>
  </si>
  <si>
    <t>2€ (50€)</t>
  </si>
  <si>
    <t>1€ (25€)</t>
  </si>
  <si>
    <t>50c (20€)</t>
  </si>
  <si>
    <t>20c (8€)</t>
  </si>
  <si>
    <t>10c (4€)</t>
  </si>
  <si>
    <t>5c (2,50€)</t>
  </si>
  <si>
    <t>2c (1€)</t>
  </si>
  <si>
    <t>Vrac</t>
  </si>
  <si>
    <t>1c (50c)</t>
  </si>
  <si>
    <t>VALEUR PIECES</t>
  </si>
  <si>
    <t>Contenu du coffre :</t>
  </si>
  <si>
    <t>Caisse SOLO début de quart</t>
  </si>
  <si>
    <t>Commande monnaie :</t>
  </si>
  <si>
    <t>Caisse SOLO fin de quart</t>
  </si>
  <si>
    <t>Commentaire exceptionnel :</t>
  </si>
  <si>
    <t>Avance coffre pour caisse SUBITO</t>
  </si>
  <si>
    <t>Montant total :</t>
  </si>
  <si>
    <t>Différence :</t>
  </si>
  <si>
    <t>La feuille de remboursement Subito contient des données: Pour basculer vers elle, cliquer</t>
  </si>
  <si>
    <t>ICI</t>
  </si>
  <si>
    <t>BORDEREAU DE DETAIL DE MONNAIE DANS LE COFFRE A :</t>
  </si>
  <si>
    <t>Coffre Echanges</t>
  </si>
  <si>
    <t>Pièces de</t>
  </si>
  <si>
    <t>"</t>
  </si>
  <si>
    <t>TOTAL DANS LE COFFRE :</t>
  </si>
  <si>
    <t>COMMANDE MONNAIE :</t>
  </si>
  <si>
    <t>MONTANT du FONDS de ROULEMENT du COFFRE :</t>
  </si>
  <si>
    <t xml:space="preserve">Ne pas chercher à modifier ces valeurs, mais remplir le tableau au dessus, </t>
  </si>
  <si>
    <t>elles seront reportées ici pour l'impression</t>
  </si>
  <si>
    <r>
      <t>L'INSPECTEUR DE SERVICE</t>
    </r>
    <r>
      <rPr>
        <i/>
        <sz val="10"/>
        <rFont val="Arial"/>
        <family val="2"/>
      </rPr>
      <t xml:space="preserve"> :</t>
    </r>
  </si>
  <si>
    <t>Feuille de présence journalière du</t>
  </si>
  <si>
    <t>Inspecteurs</t>
  </si>
  <si>
    <t>Horaire</t>
  </si>
  <si>
    <t>Personnel</t>
  </si>
  <si>
    <t>Receveurs</t>
  </si>
  <si>
    <t>Voie</t>
  </si>
  <si>
    <t>Sac B</t>
  </si>
  <si>
    <t>Sac M</t>
  </si>
  <si>
    <t>-</t>
  </si>
  <si>
    <t>Pour modifier le n° de sacs</t>
  </si>
  <si>
    <t>23</t>
  </si>
  <si>
    <t>"X" pour prépa du</t>
  </si>
  <si>
    <t>Pour afficher la date du jour taper "J"</t>
  </si>
  <si>
    <t>INSPECTEUR</t>
  </si>
  <si>
    <t>Remboursement Cartes SOLO</t>
  </si>
  <si>
    <t>Inspecteur :</t>
  </si>
  <si>
    <t>Matricule :</t>
  </si>
  <si>
    <t>Solde</t>
  </si>
  <si>
    <t xml:space="preserve">Nom  </t>
  </si>
  <si>
    <t>Date illisible</t>
  </si>
  <si>
    <t>N° carte</t>
  </si>
  <si>
    <t>Receveur</t>
  </si>
  <si>
    <t>Nombre de cartes</t>
  </si>
  <si>
    <t>Réappro</t>
  </si>
  <si>
    <t>L'Inspecteur de service :</t>
  </si>
  <si>
    <t>Emplacement pour bandes détachables des sacs</t>
  </si>
  <si>
    <t>TOTAL</t>
  </si>
  <si>
    <t>C.N.P</t>
  </si>
  <si>
    <t>Cat 1</t>
  </si>
  <si>
    <t>Cat 2</t>
  </si>
  <si>
    <t>Cat 3</t>
  </si>
  <si>
    <t>Cat 4</t>
  </si>
  <si>
    <t>R.P</t>
  </si>
  <si>
    <t>G.R.T</t>
  </si>
  <si>
    <t>Date heure d'aujourd'hui</t>
  </si>
  <si>
    <t>Utilisé par coffre, banque</t>
  </si>
  <si>
    <t>Heure d'aujourd'hui</t>
  </si>
  <si>
    <t>Appoint normal</t>
  </si>
  <si>
    <t>Utilisé par coffre</t>
  </si>
  <si>
    <t>Appoint minoré</t>
  </si>
  <si>
    <t>Date d'aujourd'hui (jj/mm/aaaa)</t>
  </si>
  <si>
    <t>Date d'hier</t>
  </si>
  <si>
    <t>Utilisé par coffre (si a2&lt;5)</t>
  </si>
  <si>
    <t xml:space="preserve"> Date du jour d'aujourd'hui</t>
  </si>
  <si>
    <t>Jour de la semaine (lundi=1) retenu pour mémorisation prépa, tableau F18 à P38</t>
  </si>
  <si>
    <t>Jour à prendre en compte calcul quart actuel</t>
  </si>
  <si>
    <t>13 H</t>
  </si>
  <si>
    <t>Quart actuel en fonction de l'heure</t>
  </si>
  <si>
    <t xml:space="preserve">Horaire de fin de quart </t>
  </si>
  <si>
    <t>21 H</t>
  </si>
  <si>
    <t>Jetons</t>
  </si>
  <si>
    <t>Appoints</t>
  </si>
  <si>
    <t>5 H</t>
  </si>
  <si>
    <t>Report
veille</t>
  </si>
  <si>
    <t>Consos</t>
  </si>
  <si>
    <t>Q
Suiv</t>
  </si>
  <si>
    <t>Lend
mat</t>
  </si>
  <si>
    <t>Tot
jour</t>
  </si>
  <si>
    <t>Retour
banque</t>
  </si>
  <si>
    <t>Quart
suivant</t>
  </si>
  <si>
    <t>Avance
Q1+CC</t>
  </si>
  <si>
    <t>Tot.
Q1</t>
  </si>
  <si>
    <t>Tot.
Q2</t>
  </si>
  <si>
    <t>Tot.
Q3</t>
  </si>
  <si>
    <t>Récept
reportés
quart préc</t>
  </si>
  <si>
    <t>Fins quart précédent
reportés quart</t>
  </si>
  <si>
    <t>Mat</t>
  </si>
  <si>
    <t>Ap</t>
  </si>
  <si>
    <t>Nuit</t>
  </si>
  <si>
    <t>Quart (de la semaine) en cours</t>
  </si>
  <si>
    <t>Jours fériés</t>
  </si>
  <si>
    <t>N° de sac Billets</t>
  </si>
  <si>
    <t>N° de sac Pièces</t>
  </si>
  <si>
    <t>Récup</t>
  </si>
  <si>
    <t>Sortis</t>
  </si>
  <si>
    <t>Prépa</t>
  </si>
  <si>
    <t>suivant</t>
  </si>
  <si>
    <t xml:space="preserve">Corrigés </t>
  </si>
  <si>
    <t>Subito</t>
  </si>
  <si>
    <t>Abrev</t>
  </si>
  <si>
    <t>Q préc</t>
  </si>
  <si>
    <t>CC</t>
  </si>
  <si>
    <t>Rlx</t>
  </si>
  <si>
    <t>Jour
suivant</t>
  </si>
  <si>
    <t>report</t>
  </si>
  <si>
    <t>en cours</t>
  </si>
  <si>
    <t>Lu</t>
  </si>
  <si>
    <t>i</t>
  </si>
  <si>
    <t>Lun ap midi</t>
  </si>
  <si>
    <t>lun</t>
  </si>
  <si>
    <t>Lun nuit</t>
  </si>
  <si>
    <t>Mar matin</t>
  </si>
  <si>
    <t>Ma</t>
  </si>
  <si>
    <t>Mar ap midi</t>
  </si>
  <si>
    <t>mar</t>
  </si>
  <si>
    <t>Mar nuit</t>
  </si>
  <si>
    <t>Mer mat</t>
  </si>
  <si>
    <t>Me</t>
  </si>
  <si>
    <t>Mer ap mid</t>
  </si>
  <si>
    <t>mer</t>
  </si>
  <si>
    <t>Mer nuit</t>
  </si>
  <si>
    <t>Jeu matin</t>
  </si>
  <si>
    <t>Je</t>
  </si>
  <si>
    <t>Jeu ap midi</t>
  </si>
  <si>
    <t>jeu</t>
  </si>
  <si>
    <t>Jeu nuit</t>
  </si>
  <si>
    <t>Ven matin</t>
  </si>
  <si>
    <t>Ve</t>
  </si>
  <si>
    <t>Ven ap midi</t>
  </si>
  <si>
    <t>ven</t>
  </si>
  <si>
    <t>Ven nuit</t>
  </si>
  <si>
    <t>Sam matin</t>
  </si>
  <si>
    <t>Sa</t>
  </si>
  <si>
    <t>Sam ap midi</t>
  </si>
  <si>
    <t>sam</t>
  </si>
  <si>
    <t>Sam nuit</t>
  </si>
  <si>
    <t>Dim mat</t>
  </si>
  <si>
    <t>Di</t>
  </si>
  <si>
    <t>Dim ap midi</t>
  </si>
  <si>
    <t>dim</t>
  </si>
  <si>
    <t>Dim nuit</t>
  </si>
  <si>
    <t>Lun matin</t>
  </si>
  <si>
    <t>Vente cartes</t>
  </si>
  <si>
    <t>Contrôle</t>
  </si>
  <si>
    <t xml:space="preserve">Dernier N° sac connu: </t>
  </si>
  <si>
    <t>Quart</t>
  </si>
  <si>
    <t>mat</t>
  </si>
  <si>
    <t>apm</t>
  </si>
  <si>
    <t>nuit</t>
  </si>
  <si>
    <t>M</t>
  </si>
  <si>
    <t>A</t>
  </si>
  <si>
    <t>N</t>
  </si>
  <si>
    <t>Préparation jour suivant</t>
  </si>
  <si>
    <t>Base/sac</t>
  </si>
  <si>
    <t>x?</t>
  </si>
  <si>
    <t>Résul</t>
  </si>
  <si>
    <t>Jour</t>
  </si>
  <si>
    <t>JETONS</t>
  </si>
  <si>
    <t>Insp</t>
  </si>
  <si>
    <t>12/21</t>
  </si>
  <si>
    <t>12</t>
  </si>
  <si>
    <t>13</t>
  </si>
  <si>
    <t>22</t>
  </si>
  <si>
    <t>Dimanche</t>
  </si>
  <si>
    <t>Lundi</t>
  </si>
  <si>
    <t>Mardi</t>
  </si>
  <si>
    <t xml:space="preserve">Mercredi </t>
  </si>
  <si>
    <t xml:space="preserve">Jeudi </t>
  </si>
  <si>
    <t>Vendredi</t>
  </si>
  <si>
    <t>Samedi</t>
  </si>
  <si>
    <t>(Mémo état quart de nuit pour report lendemain)</t>
  </si>
  <si>
    <t>lundi</t>
  </si>
  <si>
    <t>mardi</t>
  </si>
  <si>
    <t>mercredi</t>
  </si>
  <si>
    <t>jeudi</t>
  </si>
  <si>
    <t>vendredi</t>
  </si>
  <si>
    <t>samedi</t>
  </si>
  <si>
    <t>dimanche</t>
  </si>
  <si>
    <t>KBN</t>
  </si>
  <si>
    <t>CMT</t>
  </si>
  <si>
    <t>JPFT</t>
  </si>
  <si>
    <t>XBN</t>
  </si>
  <si>
    <t>FGS</t>
  </si>
  <si>
    <t>JMSU</t>
  </si>
  <si>
    <t>Quart 1</t>
  </si>
  <si>
    <t>N°</t>
  </si>
  <si>
    <t>RECEVEUR</t>
  </si>
  <si>
    <t>MATRICULE</t>
  </si>
  <si>
    <t>ABREV.</t>
  </si>
  <si>
    <t>Carte 100</t>
  </si>
  <si>
    <t>1 - PT</t>
  </si>
  <si>
    <t>LECROQ Wilfried</t>
  </si>
  <si>
    <t>WLQ</t>
  </si>
  <si>
    <t>Carte 101</t>
  </si>
  <si>
    <t>2 - PT</t>
  </si>
  <si>
    <t>VIGER Nathalie</t>
  </si>
  <si>
    <t>NVR</t>
  </si>
  <si>
    <t>Carte 102</t>
  </si>
  <si>
    <t>3 - PT</t>
  </si>
  <si>
    <t>CALMESNIL Valérie</t>
  </si>
  <si>
    <t>VCL</t>
  </si>
  <si>
    <t>Carte 103</t>
  </si>
  <si>
    <t>4 - PT</t>
  </si>
  <si>
    <t>BAILLIEUL Anne</t>
  </si>
  <si>
    <t>ABL</t>
  </si>
  <si>
    <t>Carte 104</t>
  </si>
  <si>
    <t>5 - PN</t>
  </si>
  <si>
    <t>TOUZET Jérôme</t>
  </si>
  <si>
    <t>JTT</t>
  </si>
  <si>
    <t>Carte 105</t>
  </si>
  <si>
    <t>6 - PN</t>
  </si>
  <si>
    <t>BUISSON Xavier</t>
  </si>
  <si>
    <t>DAVID  Céline</t>
  </si>
  <si>
    <t>7 - PN</t>
  </si>
  <si>
    <t>FAGOT J-Pierre</t>
  </si>
  <si>
    <t>PAILLETTE Olivier</t>
  </si>
  <si>
    <t>8 - PN</t>
  </si>
  <si>
    <t>Mousset C</t>
  </si>
  <si>
    <t>PAIN Véronique</t>
  </si>
  <si>
    <t>9 - PN</t>
  </si>
  <si>
    <t>BAUDOUIN Karine</t>
  </si>
  <si>
    <t>Labrousse Delphine</t>
  </si>
  <si>
    <t>10 - PT</t>
  </si>
  <si>
    <t>DÉMEILLERS J-J</t>
  </si>
  <si>
    <t>JJDS</t>
  </si>
  <si>
    <t>Maillard Florence</t>
  </si>
  <si>
    <t>11 - PT &amp; PN</t>
  </si>
  <si>
    <t>SALIOU J-Marie</t>
  </si>
  <si>
    <t>GULDNER Arielle</t>
  </si>
  <si>
    <t>12 - PT &amp; PN</t>
  </si>
  <si>
    <t>GILLES Fabienne</t>
  </si>
  <si>
    <t>FRÉRET Laëtitia</t>
  </si>
  <si>
    <t>13 - PT &amp; PN</t>
  </si>
  <si>
    <t>FONTAINE Bruno</t>
  </si>
  <si>
    <t>BFE</t>
  </si>
  <si>
    <t>MOREAU Béatrice</t>
  </si>
  <si>
    <t>14 - PT &amp; PN</t>
  </si>
  <si>
    <t>BOUKDIR Abdel</t>
  </si>
  <si>
    <t>ABR</t>
  </si>
  <si>
    <t>Dumont-Rôty F</t>
  </si>
  <si>
    <t>15 - PT &amp; PN</t>
  </si>
  <si>
    <t>MILLET Sylvain</t>
  </si>
  <si>
    <t>SMT</t>
  </si>
  <si>
    <t>DELINGER Nadège</t>
  </si>
  <si>
    <t>DURAND Thierry</t>
  </si>
  <si>
    <t>MONTIER Nathalie</t>
  </si>
  <si>
    <t>COEPEL Sandrine</t>
  </si>
  <si>
    <t>EUDE Sandrine</t>
  </si>
  <si>
    <t>BIEHLER Laure</t>
  </si>
  <si>
    <t>BAUDOUIN Charles</t>
  </si>
  <si>
    <t>POISSON Sylvie</t>
  </si>
  <si>
    <t>MARTIN Nicolas</t>
  </si>
  <si>
    <t>PAYA Fabien</t>
  </si>
  <si>
    <t>LEPAON Ludivine</t>
  </si>
  <si>
    <t>Lenormand Carole</t>
  </si>
  <si>
    <t>Lemaître Véronique</t>
  </si>
  <si>
    <t>Bouvier M-Annick</t>
  </si>
  <si>
    <t>Lallemand Béatrice</t>
  </si>
  <si>
    <t>Duhamel Françoise</t>
  </si>
  <si>
    <t>DUBOC Pierrette</t>
  </si>
  <si>
    <t>DAVESNE Sandrine</t>
  </si>
  <si>
    <t>EVEN Isabelle</t>
  </si>
  <si>
    <t>Heudier Christophe</t>
  </si>
  <si>
    <t>BARIL Stéphanie</t>
  </si>
  <si>
    <t>FONTAINE Léa</t>
  </si>
  <si>
    <t>FEREY Charles</t>
  </si>
  <si>
    <t>Painchault Fabien</t>
  </si>
  <si>
    <t>LECROQ Tristan</t>
  </si>
  <si>
    <t>GILLOT Elise</t>
  </si>
  <si>
    <t>PELÉ Myléna</t>
  </si>
  <si>
    <t>MOREAU Nathan</t>
  </si>
  <si>
    <t>FEREY Angèle</t>
  </si>
  <si>
    <t>LECROQ Dorian</t>
  </si>
  <si>
    <t>GILLOT Naomi</t>
  </si>
  <si>
    <t>MARTIN Pauline</t>
  </si>
  <si>
    <t>Coffre appoint bornes BTP-R</t>
  </si>
  <si>
    <t>Valeur</t>
  </si>
  <si>
    <t>Nombre de kits:</t>
  </si>
  <si>
    <t>Début de quart:</t>
  </si>
  <si>
    <t>Sortie:</t>
  </si>
  <si>
    <t>Enregistrés pendant le quart:</t>
  </si>
  <si>
    <t>Reste:</t>
  </si>
  <si>
    <t>Nombre d'appoints</t>
  </si>
  <si>
    <t>Chèque</t>
  </si>
  <si>
    <t>B:</t>
  </si>
  <si>
    <t>M:</t>
  </si>
  <si>
    <t>Montant roulement coffre</t>
  </si>
  <si>
    <t xml:space="preserve"> Détail appoint</t>
  </si>
  <si>
    <t>Nbre total</t>
  </si>
  <si>
    <t>Nombre d'appoints enregistrés</t>
  </si>
  <si>
    <t>Total appoints appoints receveurs</t>
  </si>
  <si>
    <t>Coffres appoints BTP-R</t>
  </si>
  <si>
    <t>Nbre d'appoints à 5€</t>
  </si>
  <si>
    <t>Nbre d'appoints à 0,10€</t>
  </si>
  <si>
    <t>Nbre d'appoints à 0,20€</t>
  </si>
  <si>
    <t>Nbre d'appoints à 0,50€</t>
  </si>
  <si>
    <t>Nbre d'appoints à 1€</t>
  </si>
  <si>
    <t>Total appoints BTP-R</t>
  </si>
  <si>
    <t>Caisse total</t>
  </si>
  <si>
    <t>DATE:</t>
  </si>
  <si>
    <t>Inspecteur n°:</t>
  </si>
  <si>
    <t>Insp :</t>
  </si>
  <si>
    <t>V11 coffre pièces</t>
  </si>
  <si>
    <t>Bols rendu monnaie BTP V12</t>
  </si>
  <si>
    <t>V12 coffre billets PL</t>
  </si>
  <si>
    <t>Total PL:</t>
  </si>
  <si>
    <t>V12 coffre billets VL</t>
  </si>
  <si>
    <t>TOTAL V12</t>
  </si>
  <si>
    <t>Bols rendu monnaie BTP V22</t>
  </si>
  <si>
    <t>V22 coffre billets PL</t>
  </si>
  <si>
    <t>V22 coffre billets VL</t>
  </si>
  <si>
    <t>TOTAL VL:</t>
  </si>
  <si>
    <t>V21 coffre pièces</t>
  </si>
  <si>
    <t>Montant des coffres billets maxi:6500€, poids maxi des V12&amp;22, 6,5kg et 75% pour les V11&amp;21.</t>
  </si>
  <si>
    <t>% Cuves et coffres de secours</t>
  </si>
  <si>
    <t>V11</t>
  </si>
  <si>
    <t>V15</t>
  </si>
  <si>
    <t>V25</t>
  </si>
  <si>
    <t>V24</t>
  </si>
  <si>
    <t>V21</t>
  </si>
  <si>
    <t>Anomalies</t>
  </si>
  <si>
    <t>Anomalie constatée</t>
  </si>
  <si>
    <t>Inspecteur n°</t>
  </si>
  <si>
    <t>Anomalies diverses (constat, casse matériel…)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</si>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</sst>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/m/yy\ h:mm"/>
    <numFmt numFmtId="165" formatCode="h:mm;@"/>
    <numFmt numFmtId="166" formatCode="dd/mm/yy"/>
    <numFmt numFmtId="167" formatCode="#,##0\ &quot;€&quot;"/>
    <numFmt numFmtId="168" formatCode="#,##0.00\ &quot;€&quot;"/>
    <numFmt numFmtId="169" formatCode="#,##0_ ;[Red]\-#,##0\ "/>
    <numFmt numFmtId="170" formatCode="#,##0.00\ _€"/>
    <numFmt numFmtId="171" formatCode="[$-F800]dddd\,\ mmmm\ dd\,\ yyyy"/>
    <numFmt numFmtId="172" formatCode="#,##0\ [$€-1]"/>
    <numFmt numFmtId="173" formatCode="#,##0.00\ [$€-1]"/>
    <numFmt numFmtId="174" formatCode="General\ &quot;%&quot;"/>
    <numFmt numFmtId="175" formatCode="#,###&quot;€&quot;"/>
    <numFmt numFmtId="176" formatCode="General\ &quot;€&quot;"/>
  </numFmts>
  <fonts count="105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1"/>
      <name val="Calibri"/>
      <family val="2"/>
    </font>
    <font>
      <b/>
      <sz val="16"/>
      <color theme="1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20"/>
      <color theme="0"/>
      <name val="Wingdings"/>
      <charset val="2"/>
    </font>
    <font>
      <b/>
      <i/>
      <sz val="18"/>
      <name val="Times New Roman"/>
      <family val="1"/>
    </font>
    <font>
      <sz val="10"/>
      <color indexed="48"/>
      <name val="Arial"/>
      <family val="2"/>
    </font>
    <font>
      <sz val="20"/>
      <name val="Arial"/>
      <family val="2"/>
    </font>
    <font>
      <b/>
      <u/>
      <sz val="20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4"/>
      <name val="Americana BT"/>
      <family val="1"/>
    </font>
    <font>
      <sz val="10"/>
      <color theme="0"/>
      <name val="Arial"/>
      <family val="2"/>
    </font>
    <font>
      <b/>
      <sz val="12"/>
      <name val="Arial"/>
      <family val="2"/>
    </font>
    <font>
      <b/>
      <sz val="20"/>
      <name val="Arial"/>
      <family val="2"/>
    </font>
    <font>
      <b/>
      <sz val="10"/>
      <color indexed="43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b/>
      <i/>
      <u/>
      <sz val="24"/>
      <color indexed="12"/>
      <name val="Arial"/>
      <family val="2"/>
    </font>
    <font>
      <i/>
      <u/>
      <sz val="10"/>
      <name val="Arial"/>
      <family val="2"/>
    </font>
    <font>
      <i/>
      <sz val="10"/>
      <name val="Arial"/>
      <family val="2"/>
    </font>
    <font>
      <sz val="10"/>
      <color indexed="18"/>
      <name val="Arial"/>
      <family val="2"/>
    </font>
    <font>
      <b/>
      <sz val="8"/>
      <name val="Arial"/>
      <family val="2"/>
    </font>
    <font>
      <b/>
      <sz val="10"/>
      <color indexed="18"/>
      <name val="Arial"/>
      <family val="2"/>
    </font>
    <font>
      <sz val="11"/>
      <color indexed="9"/>
      <name val="Albertus Extra Bold"/>
      <family val="2"/>
    </font>
    <font>
      <b/>
      <i/>
      <sz val="10"/>
      <color indexed="43"/>
      <name val="Arial"/>
      <family val="2"/>
    </font>
    <font>
      <b/>
      <i/>
      <sz val="11"/>
      <name val="Arial"/>
      <family val="2"/>
    </font>
    <font>
      <b/>
      <sz val="10"/>
      <color theme="0" tint="-4.9989318521683403E-2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sz val="14"/>
      <color indexed="9"/>
      <name val="Albertus Extra Bold"/>
    </font>
    <font>
      <b/>
      <sz val="11"/>
      <name val="Arial"/>
      <family val="2"/>
    </font>
    <font>
      <sz val="10"/>
      <color rgb="FF00B0F0"/>
      <name val="Arial"/>
      <family val="2"/>
    </font>
    <font>
      <sz val="11"/>
      <color theme="0"/>
      <name val="Arial"/>
      <family val="2"/>
    </font>
    <font>
      <u/>
      <sz val="11"/>
      <color theme="0"/>
      <name val="Arial"/>
      <family val="2"/>
    </font>
    <font>
      <b/>
      <u/>
      <sz val="10"/>
      <name val="Arial"/>
      <family val="2"/>
    </font>
    <font>
      <b/>
      <sz val="10"/>
      <color indexed="8"/>
      <name val="Arial"/>
      <family val="2"/>
    </font>
    <font>
      <b/>
      <sz val="11"/>
      <color rgb="FF00B050"/>
      <name val="Arial"/>
      <family val="2"/>
    </font>
    <font>
      <sz val="14"/>
      <color rgb="FFFF0000"/>
      <name val="Arial"/>
      <family val="2"/>
    </font>
    <font>
      <u/>
      <sz val="11"/>
      <name val="Arial"/>
      <family val="2"/>
    </font>
    <font>
      <sz val="8"/>
      <name val="Arial"/>
      <family val="2"/>
    </font>
    <font>
      <b/>
      <u/>
      <sz val="12"/>
      <color indexed="48"/>
      <name val="Arial"/>
      <family val="2"/>
    </font>
    <font>
      <b/>
      <sz val="10"/>
      <color theme="1"/>
      <name val="Arial"/>
      <family val="2"/>
    </font>
    <font>
      <b/>
      <sz val="18"/>
      <color theme="0"/>
      <name val="Arial"/>
      <family val="2"/>
    </font>
    <font>
      <sz val="10"/>
      <color indexed="9"/>
      <name val="Arial"/>
      <family val="2"/>
    </font>
    <font>
      <b/>
      <sz val="11"/>
      <color rgb="FFFF0000"/>
      <name val="Arial"/>
      <family val="2"/>
    </font>
    <font>
      <b/>
      <sz val="11"/>
      <name val="Times New Roman"/>
      <family val="1"/>
    </font>
    <font>
      <b/>
      <sz val="10"/>
      <color theme="0"/>
      <name val="Arial"/>
      <family val="2"/>
    </font>
    <font>
      <sz val="11"/>
      <color rgb="FF1F497D"/>
      <name val="Calibri"/>
      <family val="2"/>
    </font>
    <font>
      <b/>
      <sz val="9"/>
      <color theme="0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2"/>
      <name val="Arial Unicode MS"/>
      <family val="2"/>
    </font>
    <font>
      <sz val="10"/>
      <color rgb="FFFFFFCC"/>
      <name val="Arial"/>
      <family val="2"/>
    </font>
    <font>
      <b/>
      <sz val="12"/>
      <color rgb="FFFF0000"/>
      <name val="Arial"/>
      <family val="2"/>
    </font>
    <font>
      <b/>
      <sz val="14"/>
      <name val="Arial Unicode MS"/>
      <family val="2"/>
    </font>
    <font>
      <i/>
      <sz val="16"/>
      <color indexed="45"/>
      <name val="Garamond"/>
      <family val="1"/>
    </font>
    <font>
      <b/>
      <sz val="12"/>
      <name val="Times New Roman"/>
      <family val="1"/>
    </font>
    <font>
      <sz val="14"/>
      <color theme="0"/>
      <name val="Cambria"/>
      <family val="1"/>
      <scheme val="major"/>
    </font>
    <font>
      <b/>
      <sz val="14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i/>
      <sz val="20"/>
      <name val="Arial"/>
      <family val="2"/>
    </font>
    <font>
      <i/>
      <sz val="18"/>
      <name val="Arial"/>
      <family val="2"/>
    </font>
    <font>
      <sz val="20"/>
      <name val="Wingdings"/>
      <charset val="2"/>
    </font>
    <font>
      <sz val="9"/>
      <name val="Arial"/>
      <family val="2"/>
    </font>
    <font>
      <b/>
      <sz val="10"/>
      <name val="EuroMysoft"/>
    </font>
    <font>
      <b/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theme="3" tint="0.39997558519241921"/>
      <name val="Arial"/>
      <family val="2"/>
    </font>
    <font>
      <sz val="10"/>
      <color rgb="FFFF0000"/>
      <name val="Arial"/>
      <family val="2"/>
    </font>
    <font>
      <b/>
      <sz val="10"/>
      <color rgb="FFFF99FF"/>
      <name val="Arial"/>
      <family val="2"/>
    </font>
    <font>
      <sz val="10"/>
      <color rgb="FF0000FF"/>
      <name val="Arial"/>
      <family val="2"/>
    </font>
    <font>
      <sz val="10"/>
      <color rgb="FF009242"/>
      <name val="Arial"/>
      <family val="2"/>
    </font>
    <font>
      <b/>
      <sz val="10"/>
      <color rgb="FF0099FF"/>
      <name val="Arial"/>
      <family val="2"/>
    </font>
    <font>
      <sz val="10"/>
      <color rgb="FF0070C0"/>
      <name val="Arial"/>
      <family val="2"/>
    </font>
    <font>
      <sz val="10"/>
      <color rgb="FFC00000"/>
      <name val="Arial"/>
      <family val="2"/>
    </font>
    <font>
      <b/>
      <sz val="10"/>
      <color rgb="FF33CC33"/>
      <name val="Arial"/>
      <family val="2"/>
    </font>
    <font>
      <sz val="10"/>
      <color rgb="FFFF9900"/>
      <name val="Arial"/>
      <family val="2"/>
    </font>
    <font>
      <sz val="11"/>
      <color rgb="FFC00000"/>
      <name val="Calibri"/>
      <family val="2"/>
    </font>
    <font>
      <sz val="10"/>
      <color rgb="FF0000CC"/>
      <name val="Arial"/>
      <family val="2"/>
    </font>
    <font>
      <b/>
      <sz val="11"/>
      <color theme="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FF5050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u/>
      <sz val="12"/>
      <color theme="4"/>
      <name val="Calibri"/>
      <family val="2"/>
      <scheme val="minor"/>
    </font>
    <font>
      <b/>
      <sz val="14"/>
      <color theme="9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99"/>
        <bgColor indexed="64"/>
      </patternFill>
    </fill>
    <fill>
      <patternFill patternType="mediumGray"/>
    </fill>
    <fill>
      <patternFill patternType="solid">
        <fgColor theme="9" tint="0.399945066682943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99"/>
        <bgColor indexed="64"/>
      </patternFill>
    </fill>
  </fills>
  <borders count="17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hair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dashDotDot">
        <color indexed="64"/>
      </top>
      <bottom style="dashDotDot">
        <color indexed="64"/>
      </bottom>
      <diagonal/>
    </border>
    <border>
      <left/>
      <right/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Dot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hair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thin">
        <color indexed="64"/>
      </bottom>
      <diagonal/>
    </border>
    <border>
      <left/>
      <right/>
      <top style="medium">
        <color rgb="FFFF0000"/>
      </top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 style="medium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rgb="FFFF0000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/>
      <diagonal/>
    </border>
    <border diagonalUp="1"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/>
      <bottom style="medium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indexed="64"/>
      </top>
      <bottom/>
      <diagonal/>
    </border>
    <border>
      <left style="medium">
        <color rgb="FFFF0000"/>
      </left>
      <right style="thin">
        <color indexed="64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/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theme="9" tint="-0.24994659260841701"/>
      </left>
      <right/>
      <top style="medium">
        <color theme="9" tint="-0.24994659260841701"/>
      </top>
      <bottom/>
      <diagonal/>
    </border>
    <border>
      <left/>
      <right/>
      <top style="medium">
        <color theme="9" tint="-0.24994659260841701"/>
      </top>
      <bottom/>
      <diagonal/>
    </border>
    <border>
      <left/>
      <right style="medium">
        <color theme="9" tint="-0.24994659260841701"/>
      </right>
      <top style="medium">
        <color theme="9" tint="-0.24994659260841701"/>
      </top>
      <bottom/>
      <diagonal/>
    </border>
    <border>
      <left style="medium">
        <color theme="9" tint="-0.24994659260841701"/>
      </left>
      <right/>
      <top/>
      <bottom/>
      <diagonal/>
    </border>
    <border>
      <left/>
      <right style="medium">
        <color theme="9" tint="-0.24994659260841701"/>
      </right>
      <top/>
      <bottom/>
      <diagonal/>
    </border>
    <border>
      <left style="medium">
        <color theme="9" tint="-0.24994659260841701"/>
      </left>
      <right/>
      <top/>
      <bottom style="medium">
        <color theme="9" tint="-0.24994659260841701"/>
      </bottom>
      <diagonal/>
    </border>
    <border>
      <left/>
      <right/>
      <top/>
      <bottom style="medium">
        <color theme="9" tint="-0.24994659260841701"/>
      </bottom>
      <diagonal/>
    </border>
    <border>
      <left/>
      <right style="medium">
        <color theme="9" tint="-0.24994659260841701"/>
      </right>
      <top/>
      <bottom style="medium">
        <color theme="9" tint="-0.24994659260841701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ashDotDot">
        <color indexed="64"/>
      </right>
      <top style="slantDashDot">
        <color indexed="64"/>
      </top>
      <bottom/>
      <diagonal/>
    </border>
  </borders>
  <cellStyleXfs count="5">
    <xf numFmtId="0" fontId="0" fillId="0" borderId="0"/>
    <xf numFmtId="0" fontId="10" fillId="0" borderId="0"/>
    <xf numFmtId="0" fontId="10" fillId="0" borderId="0"/>
    <xf numFmtId="0" fontId="28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1346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7" xfId="0" applyBorder="1" applyAlignment="1">
      <alignment horizontal="center" vertical="center"/>
    </xf>
    <xf numFmtId="0" fontId="0" fillId="0" borderId="8" xfId="0" applyBorder="1"/>
    <xf numFmtId="0" fontId="0" fillId="2" borderId="6" xfId="0" applyFill="1" applyBorder="1"/>
    <xf numFmtId="0" fontId="0" fillId="2" borderId="7" xfId="0" applyFill="1" applyBorder="1"/>
    <xf numFmtId="0" fontId="0" fillId="2" borderId="4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0" xfId="0" applyAlignment="1">
      <alignment horizontal="left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5" borderId="32" xfId="0" applyFont="1" applyFill="1" applyBorder="1" applyAlignment="1">
      <alignment horizontal="center" vertical="center"/>
    </xf>
    <xf numFmtId="0" fontId="4" fillId="5" borderId="34" xfId="0" applyFont="1" applyFill="1" applyBorder="1" applyAlignment="1">
      <alignment horizontal="center" vertical="center"/>
    </xf>
    <xf numFmtId="0" fontId="4" fillId="5" borderId="35" xfId="0" applyFont="1" applyFill="1" applyBorder="1" applyAlignment="1">
      <alignment horizontal="center" vertical="center" textRotation="90"/>
    </xf>
    <xf numFmtId="0" fontId="4" fillId="4" borderId="34" xfId="0" applyFont="1" applyFill="1" applyBorder="1" applyAlignment="1">
      <alignment horizontal="center" vertical="center"/>
    </xf>
    <xf numFmtId="0" fontId="4" fillId="6" borderId="32" xfId="0" applyFont="1" applyFill="1" applyBorder="1" applyAlignment="1">
      <alignment horizontal="center" vertical="center"/>
    </xf>
    <xf numFmtId="0" fontId="4" fillId="6" borderId="34" xfId="0" applyFont="1" applyFill="1" applyBorder="1" applyAlignment="1">
      <alignment horizontal="center" vertical="center"/>
    </xf>
    <xf numFmtId="0" fontId="4" fillId="6" borderId="35" xfId="0" applyFont="1" applyFill="1" applyBorder="1" applyAlignment="1">
      <alignment horizontal="center" vertical="center" textRotation="90"/>
    </xf>
    <xf numFmtId="0" fontId="0" fillId="0" borderId="17" xfId="0" applyBorder="1" applyAlignment="1">
      <alignment vertical="center"/>
    </xf>
    <xf numFmtId="0" fontId="0" fillId="0" borderId="16" xfId="0" applyBorder="1"/>
    <xf numFmtId="0" fontId="0" fillId="0" borderId="15" xfId="0" applyBorder="1"/>
    <xf numFmtId="0" fontId="0" fillId="0" borderId="14" xfId="0" applyBorder="1"/>
    <xf numFmtId="0" fontId="0" fillId="0" borderId="38" xfId="0" applyBorder="1"/>
    <xf numFmtId="0" fontId="7" fillId="5" borderId="35" xfId="0" applyFont="1" applyFill="1" applyBorder="1" applyAlignment="1">
      <alignment horizontal="center" vertical="center" textRotation="90"/>
    </xf>
    <xf numFmtId="0" fontId="0" fillId="0" borderId="7" xfId="0" applyBorder="1"/>
    <xf numFmtId="0" fontId="0" fillId="0" borderId="4" xfId="0" applyBorder="1"/>
    <xf numFmtId="0" fontId="0" fillId="0" borderId="5" xfId="0" applyBorder="1"/>
    <xf numFmtId="0" fontId="0" fillId="0" borderId="10" xfId="0" applyBorder="1"/>
    <xf numFmtId="0" fontId="0" fillId="0" borderId="11" xfId="0" applyBorder="1"/>
    <xf numFmtId="0" fontId="0" fillId="0" borderId="0" xfId="0" applyProtection="1">
      <protection locked="0"/>
    </xf>
    <xf numFmtId="0" fontId="0" fillId="7" borderId="0" xfId="0" applyFill="1"/>
    <xf numFmtId="0" fontId="4" fillId="8" borderId="3" xfId="0" applyFont="1" applyFill="1" applyBorder="1" applyAlignment="1">
      <alignment horizontal="center" vertical="center" wrapText="1"/>
    </xf>
    <xf numFmtId="0" fontId="4" fillId="8" borderId="3" xfId="0" applyFont="1" applyFill="1" applyBorder="1" applyAlignment="1">
      <alignment horizontal="center" vertical="center"/>
    </xf>
    <xf numFmtId="0" fontId="0" fillId="0" borderId="2" xfId="0" applyBorder="1" applyProtection="1">
      <protection locked="0"/>
    </xf>
    <xf numFmtId="0" fontId="0" fillId="0" borderId="37" xfId="0" applyBorder="1" applyProtection="1">
      <protection locked="0"/>
    </xf>
    <xf numFmtId="14" fontId="0" fillId="0" borderId="0" xfId="0" applyNumberFormat="1"/>
    <xf numFmtId="0" fontId="3" fillId="2" borderId="32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4" fillId="2" borderId="32" xfId="0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4" fillId="2" borderId="34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4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34" xfId="0" applyFont="1" applyFill="1" applyBorder="1" applyAlignment="1" applyProtection="1">
      <alignment horizontal="center" vertical="center"/>
      <protection hidden="1"/>
    </xf>
    <xf numFmtId="0" fontId="4" fillId="2" borderId="32" xfId="0" applyFont="1" applyFill="1" applyBorder="1" applyAlignment="1" applyProtection="1">
      <alignment horizontal="center" vertical="center"/>
      <protection hidden="1"/>
    </xf>
    <xf numFmtId="0" fontId="0" fillId="0" borderId="1" xfId="0" applyBorder="1"/>
    <xf numFmtId="14" fontId="0" fillId="0" borderId="8" xfId="0" applyNumberFormat="1" applyBorder="1"/>
    <xf numFmtId="14" fontId="0" fillId="0" borderId="5" xfId="0" applyNumberFormat="1" applyBorder="1"/>
    <xf numFmtId="0" fontId="0" fillId="0" borderId="13" xfId="0" applyBorder="1"/>
    <xf numFmtId="0" fontId="0" fillId="0" borderId="37" xfId="0" applyBorder="1"/>
    <xf numFmtId="0" fontId="0" fillId="4" borderId="5" xfId="0" applyFill="1" applyBorder="1" applyProtection="1">
      <protection locked="0"/>
    </xf>
    <xf numFmtId="0" fontId="0" fillId="5" borderId="5" xfId="0" applyFill="1" applyBorder="1" applyProtection="1">
      <protection locked="0"/>
    </xf>
    <xf numFmtId="0" fontId="0" fillId="6" borderId="5" xfId="0" applyFill="1" applyBorder="1" applyProtection="1">
      <protection locked="0"/>
    </xf>
    <xf numFmtId="0" fontId="0" fillId="0" borderId="2" xfId="0" applyBorder="1"/>
    <xf numFmtId="14" fontId="0" fillId="0" borderId="2" xfId="0" applyNumberFormat="1" applyBorder="1"/>
    <xf numFmtId="14" fontId="0" fillId="0" borderId="37" xfId="0" applyNumberFormat="1" applyBorder="1"/>
    <xf numFmtId="0" fontId="0" fillId="0" borderId="26" xfId="0" applyBorder="1" applyAlignment="1" applyProtection="1">
      <alignment horizontal="center" vertical="center"/>
      <protection locked="0"/>
    </xf>
    <xf numFmtId="0" fontId="0" fillId="0" borderId="47" xfId="0" applyBorder="1" applyAlignment="1" applyProtection="1">
      <alignment horizontal="center" vertical="center"/>
      <protection locked="0"/>
    </xf>
    <xf numFmtId="0" fontId="5" fillId="2" borderId="48" xfId="0" applyFont="1" applyFill="1" applyBorder="1" applyAlignment="1" applyProtection="1">
      <alignment horizontal="center" vertical="center"/>
      <protection locked="0"/>
    </xf>
    <xf numFmtId="0" fontId="4" fillId="2" borderId="48" xfId="0" applyFont="1" applyFill="1" applyBorder="1" applyAlignment="1" applyProtection="1">
      <alignment horizontal="center" vertical="center" wrapText="1"/>
      <protection locked="0"/>
    </xf>
    <xf numFmtId="0" fontId="4" fillId="2" borderId="49" xfId="0" applyFont="1" applyFill="1" applyBorder="1" applyAlignment="1" applyProtection="1">
      <alignment horizontal="center" vertical="center" wrapText="1"/>
      <protection locked="0"/>
    </xf>
    <xf numFmtId="0" fontId="4" fillId="2" borderId="51" xfId="0" applyFont="1" applyFill="1" applyBorder="1" applyAlignment="1" applyProtection="1">
      <alignment horizontal="center" vertical="center" wrapText="1"/>
      <protection locked="0"/>
    </xf>
    <xf numFmtId="0" fontId="4" fillId="2" borderId="21" xfId="0" applyFont="1" applyFill="1" applyBorder="1" applyAlignment="1" applyProtection="1">
      <alignment vertical="center" wrapText="1"/>
      <protection locked="0"/>
    </xf>
    <xf numFmtId="0" fontId="4" fillId="2" borderId="40" xfId="0" applyFont="1" applyFill="1" applyBorder="1" applyAlignment="1" applyProtection="1">
      <alignment vertical="center" wrapText="1"/>
      <protection locked="0"/>
    </xf>
    <xf numFmtId="0" fontId="4" fillId="8" borderId="18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10" fillId="2" borderId="0" xfId="1" applyFill="1"/>
    <xf numFmtId="0" fontId="10" fillId="2" borderId="0" xfId="1" applyFill="1" applyAlignment="1">
      <alignment vertical="center"/>
    </xf>
    <xf numFmtId="0" fontId="10" fillId="2" borderId="0" xfId="1" applyFill="1" applyAlignment="1">
      <alignment horizontal="center" vertical="center"/>
    </xf>
    <xf numFmtId="0" fontId="10" fillId="0" borderId="0" xfId="2"/>
    <xf numFmtId="164" fontId="13" fillId="2" borderId="0" xfId="2" applyNumberFormat="1" applyFont="1" applyFill="1" applyProtection="1">
      <protection hidden="1"/>
    </xf>
    <xf numFmtId="0" fontId="13" fillId="2" borderId="0" xfId="2" applyFont="1" applyFill="1" applyProtection="1">
      <protection hidden="1"/>
    </xf>
    <xf numFmtId="0" fontId="10" fillId="2" borderId="0" xfId="2" applyFill="1"/>
    <xf numFmtId="165" fontId="13" fillId="2" borderId="0" xfId="2" applyNumberFormat="1" applyFont="1" applyFill="1" applyProtection="1">
      <protection hidden="1"/>
    </xf>
    <xf numFmtId="165" fontId="10" fillId="2" borderId="0" xfId="2" applyNumberFormat="1" applyFill="1"/>
    <xf numFmtId="15" fontId="19" fillId="0" borderId="0" xfId="2" applyNumberFormat="1" applyFont="1" applyAlignment="1" applyProtection="1">
      <alignment horizontal="center" vertical="center" wrapText="1"/>
      <protection hidden="1"/>
    </xf>
    <xf numFmtId="49" fontId="13" fillId="2" borderId="0" xfId="2" applyNumberFormat="1" applyFont="1" applyFill="1" applyProtection="1">
      <protection hidden="1"/>
    </xf>
    <xf numFmtId="49" fontId="10" fillId="2" borderId="0" xfId="2" applyNumberFormat="1" applyFill="1"/>
    <xf numFmtId="167" fontId="26" fillId="2" borderId="0" xfId="2" applyNumberFormat="1" applyFont="1" applyFill="1" applyAlignment="1">
      <alignment horizontal="center"/>
    </xf>
    <xf numFmtId="0" fontId="10" fillId="0" borderId="0" xfId="2" applyAlignment="1">
      <alignment horizontal="center" vertical="center"/>
    </xf>
    <xf numFmtId="0" fontId="10" fillId="0" borderId="0" xfId="2" applyAlignment="1">
      <alignment vertical="center"/>
    </xf>
    <xf numFmtId="0" fontId="32" fillId="0" borderId="0" xfId="2" applyFont="1" applyAlignment="1">
      <alignment vertical="center"/>
    </xf>
    <xf numFmtId="168" fontId="34" fillId="0" borderId="0" xfId="2" applyNumberFormat="1" applyFont="1" applyAlignment="1" applyProtection="1">
      <alignment horizontal="center" vertical="center"/>
      <protection locked="0"/>
    </xf>
    <xf numFmtId="0" fontId="10" fillId="0" borderId="0" xfId="2" applyAlignment="1">
      <alignment horizontal="right" vertical="center"/>
    </xf>
    <xf numFmtId="0" fontId="35" fillId="0" borderId="0" xfId="2" applyFont="1" applyAlignment="1" applyProtection="1">
      <alignment vertical="center"/>
      <protection hidden="1"/>
    </xf>
    <xf numFmtId="0" fontId="36" fillId="0" borderId="0" xfId="2" applyFont="1" applyAlignment="1">
      <alignment vertical="center"/>
    </xf>
    <xf numFmtId="167" fontId="26" fillId="0" borderId="0" xfId="2" applyNumberFormat="1" applyFont="1" applyAlignment="1" applyProtection="1">
      <alignment horizontal="center" vertical="center"/>
      <protection locked="0"/>
    </xf>
    <xf numFmtId="0" fontId="26" fillId="0" borderId="0" xfId="2" applyFont="1" applyAlignment="1">
      <alignment vertical="center"/>
    </xf>
    <xf numFmtId="0" fontId="49" fillId="0" borderId="0" xfId="2" applyFont="1"/>
    <xf numFmtId="0" fontId="10" fillId="0" borderId="0" xfId="1" applyAlignment="1" applyProtection="1">
      <alignment horizontal="center" vertical="center"/>
      <protection hidden="1"/>
    </xf>
    <xf numFmtId="14" fontId="19" fillId="0" borderId="0" xfId="1" applyNumberFormat="1" applyFont="1" applyAlignment="1" applyProtection="1">
      <alignment horizontal="center" vertical="center"/>
      <protection hidden="1"/>
    </xf>
    <xf numFmtId="0" fontId="23" fillId="0" borderId="0" xfId="1" applyFont="1" applyAlignment="1" applyProtection="1">
      <alignment horizontal="center" vertical="center"/>
      <protection hidden="1"/>
    </xf>
    <xf numFmtId="0" fontId="21" fillId="4" borderId="1" xfId="1" applyFont="1" applyFill="1" applyBorder="1" applyAlignment="1" applyProtection="1">
      <alignment horizontal="center" vertical="center"/>
      <protection hidden="1"/>
    </xf>
    <xf numFmtId="0" fontId="21" fillId="4" borderId="12" xfId="1" applyFont="1" applyFill="1" applyBorder="1" applyAlignment="1" applyProtection="1">
      <alignment horizontal="center" vertical="center"/>
      <protection hidden="1"/>
    </xf>
    <xf numFmtId="0" fontId="21" fillId="4" borderId="21" xfId="1" applyFont="1" applyFill="1" applyBorder="1" applyAlignment="1" applyProtection="1">
      <alignment horizontal="center" vertical="center"/>
      <protection hidden="1"/>
    </xf>
    <xf numFmtId="0" fontId="21" fillId="4" borderId="13" xfId="1" applyFont="1" applyFill="1" applyBorder="1" applyAlignment="1" applyProtection="1">
      <alignment horizontal="center" vertical="center"/>
      <protection hidden="1"/>
    </xf>
    <xf numFmtId="0" fontId="19" fillId="0" borderId="0" xfId="1" applyFont="1" applyAlignment="1" applyProtection="1">
      <alignment horizontal="center" vertical="center"/>
      <protection hidden="1"/>
    </xf>
    <xf numFmtId="20" fontId="51" fillId="0" borderId="1" xfId="1" applyNumberFormat="1" applyFont="1" applyBorder="1" applyAlignment="1" applyProtection="1">
      <alignment horizontal="center" vertical="center"/>
      <protection hidden="1"/>
    </xf>
    <xf numFmtId="0" fontId="10" fillId="0" borderId="1" xfId="1" applyBorder="1" applyAlignment="1" applyProtection="1">
      <alignment horizontal="center" vertical="center"/>
      <protection hidden="1"/>
    </xf>
    <xf numFmtId="0" fontId="27" fillId="14" borderId="12" xfId="1" applyFont="1" applyFill="1" applyBorder="1" applyAlignment="1" applyProtection="1">
      <alignment horizontal="center" vertical="center"/>
      <protection hidden="1"/>
    </xf>
    <xf numFmtId="0" fontId="27" fillId="14" borderId="21" xfId="1" applyFont="1" applyFill="1" applyBorder="1" applyAlignment="1" applyProtection="1">
      <alignment horizontal="center" vertical="center"/>
      <protection hidden="1"/>
    </xf>
    <xf numFmtId="0" fontId="27" fillId="14" borderId="13" xfId="1" applyFont="1" applyFill="1" applyBorder="1" applyAlignment="1" applyProtection="1">
      <alignment horizontal="center" vertical="center"/>
      <protection hidden="1"/>
    </xf>
    <xf numFmtId="0" fontId="10" fillId="0" borderId="4" xfId="1" applyBorder="1" applyAlignment="1" applyProtection="1">
      <alignment horizontal="center" vertical="center"/>
      <protection hidden="1"/>
    </xf>
    <xf numFmtId="0" fontId="13" fillId="0" borderId="0" xfId="1" applyFont="1" applyAlignment="1" applyProtection="1">
      <alignment horizontal="center" vertical="center"/>
      <protection hidden="1"/>
    </xf>
    <xf numFmtId="0" fontId="21" fillId="15" borderId="1" xfId="1" applyFont="1" applyFill="1" applyBorder="1" applyAlignment="1" applyProtection="1">
      <alignment horizontal="center" vertical="center"/>
      <protection hidden="1"/>
    </xf>
    <xf numFmtId="0" fontId="55" fillId="0" borderId="0" xfId="3" applyNumberFormat="1" applyFont="1" applyFill="1" applyBorder="1" applyAlignment="1" applyProtection="1">
      <alignment horizontal="center" vertical="center" wrapText="1"/>
      <protection hidden="1"/>
    </xf>
    <xf numFmtId="20" fontId="51" fillId="13" borderId="1" xfId="1" applyNumberFormat="1" applyFont="1" applyFill="1" applyBorder="1" applyAlignment="1" applyProtection="1">
      <alignment horizontal="center" vertical="center"/>
      <protection hidden="1"/>
    </xf>
    <xf numFmtId="20" fontId="51" fillId="2" borderId="1" xfId="1" applyNumberFormat="1" applyFont="1" applyFill="1" applyBorder="1" applyAlignment="1" applyProtection="1">
      <alignment horizontal="center" vertical="center"/>
      <protection hidden="1"/>
    </xf>
    <xf numFmtId="0" fontId="51" fillId="2" borderId="1" xfId="1" applyFont="1" applyFill="1" applyBorder="1" applyAlignment="1" applyProtection="1">
      <alignment horizontal="center" vertical="center"/>
      <protection hidden="1"/>
    </xf>
    <xf numFmtId="0" fontId="10" fillId="13" borderId="1" xfId="1" applyFill="1" applyBorder="1" applyAlignment="1" applyProtection="1">
      <alignment horizontal="center" vertical="center"/>
      <protection hidden="1"/>
    </xf>
    <xf numFmtId="0" fontId="56" fillId="13" borderId="1" xfId="1" applyFont="1" applyFill="1" applyBorder="1" applyAlignment="1" applyProtection="1">
      <alignment horizontal="center" vertical="center"/>
      <protection locked="0"/>
    </xf>
    <xf numFmtId="0" fontId="27" fillId="16" borderId="121" xfId="1" applyFont="1" applyFill="1" applyBorder="1" applyAlignment="1">
      <alignment horizontal="center" vertical="center"/>
    </xf>
    <xf numFmtId="0" fontId="10" fillId="2" borderId="4" xfId="1" applyFill="1" applyBorder="1" applyAlignment="1" applyProtection="1">
      <alignment vertical="center" wrapText="1"/>
      <protection hidden="1"/>
    </xf>
    <xf numFmtId="0" fontId="10" fillId="2" borderId="0" xfId="1" applyFill="1" applyAlignment="1" applyProtection="1">
      <alignment vertical="center" wrapText="1"/>
      <protection hidden="1"/>
    </xf>
    <xf numFmtId="0" fontId="27" fillId="13" borderId="1" xfId="1" applyFont="1" applyFill="1" applyBorder="1" applyAlignment="1" applyProtection="1">
      <alignment horizontal="center" vertical="center"/>
      <protection hidden="1"/>
    </xf>
    <xf numFmtId="0" fontId="27" fillId="16" borderId="1" xfId="1" quotePrefix="1" applyFont="1" applyFill="1" applyBorder="1" applyAlignment="1" applyProtection="1">
      <alignment horizontal="center" vertical="center"/>
      <protection locked="0" hidden="1"/>
    </xf>
    <xf numFmtId="0" fontId="10" fillId="0" borderId="5" xfId="1" applyBorder="1" applyAlignment="1" applyProtection="1">
      <alignment vertical="center" wrapText="1"/>
      <protection hidden="1"/>
    </xf>
    <xf numFmtId="20" fontId="51" fillId="13" borderId="2" xfId="1" applyNumberFormat="1" applyFont="1" applyFill="1" applyBorder="1" applyAlignment="1" applyProtection="1">
      <alignment horizontal="center" vertical="center"/>
      <protection hidden="1"/>
    </xf>
    <xf numFmtId="20" fontId="51" fillId="2" borderId="2" xfId="1" applyNumberFormat="1" applyFont="1" applyFill="1" applyBorder="1" applyAlignment="1" applyProtection="1">
      <alignment horizontal="center" vertical="center"/>
      <protection hidden="1"/>
    </xf>
    <xf numFmtId="0" fontId="51" fillId="2" borderId="2" xfId="1" applyFont="1" applyFill="1" applyBorder="1" applyAlignment="1" applyProtection="1">
      <alignment horizontal="center" vertical="center"/>
      <protection hidden="1"/>
    </xf>
    <xf numFmtId="0" fontId="27" fillId="13" borderId="2" xfId="1" applyFont="1" applyFill="1" applyBorder="1" applyAlignment="1" applyProtection="1">
      <alignment horizontal="center" vertical="center"/>
      <protection hidden="1"/>
    </xf>
    <xf numFmtId="0" fontId="27" fillId="16" borderId="2" xfId="1" quotePrefix="1" applyFont="1" applyFill="1" applyBorder="1" applyAlignment="1" applyProtection="1">
      <alignment horizontal="center" vertical="center"/>
      <protection locked="0" hidden="1"/>
    </xf>
    <xf numFmtId="0" fontId="27" fillId="16" borderId="2" xfId="1" quotePrefix="1" applyFont="1" applyFill="1" applyBorder="1" applyAlignment="1" applyProtection="1">
      <alignment horizontal="center" vertical="center"/>
      <protection locked="0"/>
    </xf>
    <xf numFmtId="0" fontId="10" fillId="0" borderId="0" xfId="1" applyAlignment="1" applyProtection="1">
      <alignment horizontal="center" vertical="center"/>
      <protection locked="0" hidden="1"/>
    </xf>
    <xf numFmtId="0" fontId="10" fillId="0" borderId="0" xfId="1" applyAlignment="1" applyProtection="1">
      <alignment vertical="center" wrapText="1"/>
      <protection hidden="1"/>
    </xf>
    <xf numFmtId="20" fontId="51" fillId="12" borderId="12" xfId="1" applyNumberFormat="1" applyFont="1" applyFill="1" applyBorder="1" applyAlignment="1" applyProtection="1">
      <alignment horizontal="center" vertical="center"/>
      <protection hidden="1"/>
    </xf>
    <xf numFmtId="20" fontId="51" fillId="12" borderId="21" xfId="1" applyNumberFormat="1" applyFont="1" applyFill="1" applyBorder="1" applyAlignment="1" applyProtection="1">
      <alignment horizontal="center" vertical="center"/>
      <protection hidden="1"/>
    </xf>
    <xf numFmtId="0" fontId="51" fillId="12" borderId="21" xfId="1" applyFont="1" applyFill="1" applyBorder="1" applyAlignment="1" applyProtection="1">
      <alignment horizontal="center" vertical="center"/>
      <protection hidden="1"/>
    </xf>
    <xf numFmtId="0" fontId="10" fillId="12" borderId="21" xfId="1" applyFill="1" applyBorder="1" applyAlignment="1" applyProtection="1">
      <alignment horizontal="center" vertical="center"/>
      <protection hidden="1"/>
    </xf>
    <xf numFmtId="0" fontId="27" fillId="12" borderId="21" xfId="1" applyFont="1" applyFill="1" applyBorder="1" applyAlignment="1" applyProtection="1">
      <alignment horizontal="center" vertical="center"/>
      <protection hidden="1"/>
    </xf>
    <xf numFmtId="0" fontId="27" fillId="12" borderId="13" xfId="1" applyFont="1" applyFill="1" applyBorder="1" applyAlignment="1" applyProtection="1">
      <alignment horizontal="center" vertical="center"/>
      <protection hidden="1"/>
    </xf>
    <xf numFmtId="0" fontId="27" fillId="12" borderId="12" xfId="1" quotePrefix="1" applyFont="1" applyFill="1" applyBorder="1" applyAlignment="1" applyProtection="1">
      <alignment horizontal="center" vertical="center"/>
      <protection locked="0" hidden="1"/>
    </xf>
    <xf numFmtId="0" fontId="27" fillId="12" borderId="13" xfId="1" quotePrefix="1" applyFont="1" applyFill="1" applyBorder="1" applyAlignment="1" applyProtection="1">
      <alignment horizontal="center" vertical="center"/>
      <protection locked="0"/>
    </xf>
    <xf numFmtId="0" fontId="10" fillId="0" borderId="5" xfId="1" applyBorder="1" applyAlignment="1" applyProtection="1">
      <alignment horizontal="center" vertical="center"/>
      <protection hidden="1"/>
    </xf>
    <xf numFmtId="20" fontId="51" fillId="17" borderId="3" xfId="1" applyNumberFormat="1" applyFont="1" applyFill="1" applyBorder="1" applyAlignment="1" applyProtection="1">
      <alignment horizontal="center" vertical="center"/>
      <protection hidden="1"/>
    </xf>
    <xf numFmtId="20" fontId="51" fillId="2" borderId="3" xfId="1" applyNumberFormat="1" applyFont="1" applyFill="1" applyBorder="1" applyAlignment="1" applyProtection="1">
      <alignment horizontal="center" vertical="center"/>
      <protection hidden="1"/>
    </xf>
    <xf numFmtId="0" fontId="51" fillId="2" borderId="3" xfId="1" applyFont="1" applyFill="1" applyBorder="1" applyAlignment="1" applyProtection="1">
      <alignment horizontal="center" vertical="center"/>
      <protection hidden="1"/>
    </xf>
    <xf numFmtId="0" fontId="10" fillId="17" borderId="3" xfId="1" applyFill="1" applyBorder="1" applyAlignment="1" applyProtection="1">
      <alignment horizontal="center" vertical="center"/>
      <protection hidden="1"/>
    </xf>
    <xf numFmtId="0" fontId="27" fillId="17" borderId="3" xfId="1" applyFont="1" applyFill="1" applyBorder="1" applyAlignment="1" applyProtection="1">
      <alignment horizontal="center" vertical="center"/>
      <protection hidden="1"/>
    </xf>
    <xf numFmtId="0" fontId="27" fillId="16" borderId="3" xfId="1" applyFont="1" applyFill="1" applyBorder="1" applyAlignment="1" applyProtection="1">
      <alignment horizontal="center" vertical="center"/>
      <protection locked="0" hidden="1"/>
    </xf>
    <xf numFmtId="0" fontId="10" fillId="0" borderId="0" xfId="1"/>
    <xf numFmtId="0" fontId="23" fillId="0" borderId="5" xfId="3" applyNumberFormat="1" applyFont="1" applyFill="1" applyBorder="1" applyAlignment="1" applyProtection="1">
      <alignment horizontal="center" vertical="center"/>
      <protection hidden="1"/>
    </xf>
    <xf numFmtId="20" fontId="51" fillId="17" borderId="1" xfId="1" applyNumberFormat="1" applyFont="1" applyFill="1" applyBorder="1" applyAlignment="1" applyProtection="1">
      <alignment horizontal="center" vertical="center"/>
      <protection hidden="1"/>
    </xf>
    <xf numFmtId="0" fontId="27" fillId="17" borderId="1" xfId="1" applyFont="1" applyFill="1" applyBorder="1" applyAlignment="1" applyProtection="1">
      <alignment horizontal="center" vertical="center"/>
      <protection hidden="1"/>
    </xf>
    <xf numFmtId="0" fontId="57" fillId="2" borderId="0" xfId="1" applyFont="1" applyFill="1" applyAlignment="1" applyProtection="1">
      <alignment horizontal="center" vertical="center" wrapText="1"/>
      <protection hidden="1"/>
    </xf>
    <xf numFmtId="20" fontId="51" fillId="17" borderId="2" xfId="1" applyNumberFormat="1" applyFont="1" applyFill="1" applyBorder="1" applyAlignment="1" applyProtection="1">
      <alignment horizontal="center" vertical="center"/>
      <protection hidden="1"/>
    </xf>
    <xf numFmtId="0" fontId="27" fillId="17" borderId="2" xfId="1" applyFont="1" applyFill="1" applyBorder="1" applyAlignment="1" applyProtection="1">
      <alignment horizontal="center" vertical="center"/>
      <protection hidden="1"/>
    </xf>
    <xf numFmtId="0" fontId="27" fillId="16" borderId="2" xfId="1" applyFont="1" applyFill="1" applyBorder="1" applyAlignment="1" applyProtection="1">
      <alignment horizontal="center" vertical="center"/>
      <protection locked="0" hidden="1"/>
    </xf>
    <xf numFmtId="0" fontId="27" fillId="12" borderId="12" xfId="1" applyFont="1" applyFill="1" applyBorder="1" applyAlignment="1" applyProtection="1">
      <alignment horizontal="center" vertical="center"/>
      <protection locked="0" hidden="1"/>
    </xf>
    <xf numFmtId="0" fontId="27" fillId="12" borderId="13" xfId="1" applyFont="1" applyFill="1" applyBorder="1" applyAlignment="1" applyProtection="1">
      <alignment horizontal="center" vertical="center"/>
      <protection locked="0" hidden="1"/>
    </xf>
    <xf numFmtId="0" fontId="59" fillId="0" borderId="0" xfId="1" applyFont="1"/>
    <xf numFmtId="20" fontId="51" fillId="18" borderId="3" xfId="1" applyNumberFormat="1" applyFont="1" applyFill="1" applyBorder="1" applyAlignment="1" applyProtection="1">
      <alignment horizontal="center" vertical="center"/>
      <protection hidden="1"/>
    </xf>
    <xf numFmtId="0" fontId="10" fillId="18" borderId="3" xfId="1" applyFill="1" applyBorder="1" applyAlignment="1" applyProtection="1">
      <alignment horizontal="center" vertical="center"/>
      <protection hidden="1"/>
    </xf>
    <xf numFmtId="0" fontId="27" fillId="18" borderId="3" xfId="1" applyFont="1" applyFill="1" applyBorder="1" applyAlignment="1" applyProtection="1">
      <alignment horizontal="center" vertical="center"/>
      <protection hidden="1"/>
    </xf>
    <xf numFmtId="0" fontId="27" fillId="16" borderId="3" xfId="1" quotePrefix="1" applyFont="1" applyFill="1" applyBorder="1" applyAlignment="1" applyProtection="1">
      <alignment horizontal="center" vertical="center"/>
      <protection locked="0" hidden="1"/>
    </xf>
    <xf numFmtId="20" fontId="51" fillId="18" borderId="1" xfId="1" applyNumberFormat="1" applyFont="1" applyFill="1" applyBorder="1" applyAlignment="1" applyProtection="1">
      <alignment horizontal="center" vertical="center"/>
      <protection hidden="1"/>
    </xf>
    <xf numFmtId="0" fontId="27" fillId="18" borderId="1" xfId="1" applyFont="1" applyFill="1" applyBorder="1" applyAlignment="1" applyProtection="1">
      <alignment horizontal="center" vertical="center"/>
      <protection hidden="1"/>
    </xf>
    <xf numFmtId="20" fontId="51" fillId="2" borderId="0" xfId="1" applyNumberFormat="1" applyFont="1" applyFill="1" applyAlignment="1" applyProtection="1">
      <alignment horizontal="center" vertical="center"/>
      <protection hidden="1"/>
    </xf>
    <xf numFmtId="0" fontId="51" fillId="2" borderId="0" xfId="1" applyFont="1" applyFill="1" applyAlignment="1" applyProtection="1">
      <alignment horizontal="center" vertical="center"/>
      <protection hidden="1"/>
    </xf>
    <xf numFmtId="0" fontId="27" fillId="2" borderId="0" xfId="1" quotePrefix="1" applyFont="1" applyFill="1" applyAlignment="1" applyProtection="1">
      <alignment horizontal="center" vertical="center"/>
      <protection locked="0"/>
    </xf>
    <xf numFmtId="0" fontId="10" fillId="2" borderId="0" xfId="1" applyFill="1" applyAlignment="1" applyProtection="1">
      <alignment horizontal="center" vertical="center"/>
      <protection hidden="1"/>
    </xf>
    <xf numFmtId="0" fontId="27" fillId="2" borderId="0" xfId="1" applyFont="1" applyFill="1" applyAlignment="1" applyProtection="1">
      <alignment horizontal="center" vertical="center"/>
      <protection locked="0" hidden="1"/>
    </xf>
    <xf numFmtId="0" fontId="27" fillId="2" borderId="0" xfId="1" applyFont="1" applyFill="1" applyAlignment="1" applyProtection="1">
      <alignment horizontal="center" vertical="center"/>
      <protection hidden="1"/>
    </xf>
    <xf numFmtId="0" fontId="27" fillId="2" borderId="0" xfId="1" quotePrefix="1" applyFont="1" applyFill="1" applyAlignment="1" applyProtection="1">
      <alignment horizontal="center" vertical="center"/>
      <protection locked="0" hidden="1"/>
    </xf>
    <xf numFmtId="0" fontId="21" fillId="0" borderId="2" xfId="1" applyFont="1" applyBorder="1" applyAlignment="1" applyProtection="1">
      <alignment horizontal="center" vertical="center"/>
      <protection hidden="1"/>
    </xf>
    <xf numFmtId="14" fontId="21" fillId="0" borderId="3" xfId="1" applyNumberFormat="1" applyFont="1" applyBorder="1" applyAlignment="1" applyProtection="1">
      <alignment horizontal="left" vertical="center"/>
      <protection hidden="1"/>
    </xf>
    <xf numFmtId="0" fontId="27" fillId="2" borderId="0" xfId="1" applyFont="1" applyFill="1" applyAlignment="1" applyProtection="1">
      <alignment horizontal="center" vertical="center"/>
      <protection locked="0"/>
    </xf>
    <xf numFmtId="0" fontId="27" fillId="2" borderId="0" xfId="1" applyFont="1" applyFill="1" applyAlignment="1" applyProtection="1">
      <alignment horizontal="center" vertical="center" wrapText="1"/>
      <protection locked="0"/>
    </xf>
    <xf numFmtId="14" fontId="23" fillId="0" borderId="0" xfId="1" applyNumberFormat="1" applyFont="1" applyAlignment="1" applyProtection="1">
      <alignment horizontal="center" vertical="center"/>
      <protection hidden="1"/>
    </xf>
    <xf numFmtId="0" fontId="10" fillId="2" borderId="0" xfId="1" applyFill="1" applyAlignment="1" applyProtection="1">
      <alignment horizontal="center" vertical="center" wrapText="1"/>
      <protection hidden="1"/>
    </xf>
    <xf numFmtId="20" fontId="51" fillId="2" borderId="0" xfId="1" applyNumberFormat="1" applyFont="1" applyFill="1" applyAlignment="1" applyProtection="1">
      <alignment vertical="center"/>
      <protection locked="0" hidden="1"/>
    </xf>
    <xf numFmtId="0" fontId="10" fillId="19" borderId="0" xfId="1" applyFill="1"/>
    <xf numFmtId="166" fontId="62" fillId="11" borderId="62" xfId="2" applyNumberFormat="1" applyFont="1" applyFill="1" applyBorder="1" applyAlignment="1">
      <alignment horizontal="center" vertical="center"/>
    </xf>
    <xf numFmtId="15" fontId="53" fillId="20" borderId="1" xfId="2" applyNumberFormat="1" applyFont="1" applyFill="1" applyBorder="1" applyAlignment="1">
      <alignment horizontal="center" vertical="center" wrapText="1"/>
    </xf>
    <xf numFmtId="0" fontId="62" fillId="11" borderId="113" xfId="1" applyFont="1" applyFill="1" applyBorder="1" applyAlignment="1">
      <alignment horizontal="center" vertical="center"/>
    </xf>
    <xf numFmtId="0" fontId="21" fillId="20" borderId="8" xfId="2" applyFont="1" applyFill="1" applyBorder="1" applyAlignment="1" applyProtection="1">
      <alignment horizontal="center" vertical="center"/>
      <protection hidden="1"/>
    </xf>
    <xf numFmtId="0" fontId="10" fillId="19" borderId="0" xfId="2" applyFill="1"/>
    <xf numFmtId="0" fontId="14" fillId="19" borderId="0" xfId="1" applyFont="1" applyFill="1"/>
    <xf numFmtId="0" fontId="14" fillId="0" borderId="0" xfId="1" applyFont="1"/>
    <xf numFmtId="0" fontId="17" fillId="21" borderId="10" xfId="1" applyFont="1" applyFill="1" applyBorder="1"/>
    <xf numFmtId="0" fontId="17" fillId="21" borderId="10" xfId="2" applyFont="1" applyFill="1" applyBorder="1" applyAlignment="1">
      <alignment horizontal="right" vertical="center"/>
    </xf>
    <xf numFmtId="0" fontId="63" fillId="21" borderId="10" xfId="2" applyFont="1" applyFill="1" applyBorder="1" applyAlignment="1">
      <alignment horizontal="left" vertical="center"/>
    </xf>
    <xf numFmtId="0" fontId="24" fillId="21" borderId="13" xfId="2" applyFont="1" applyFill="1" applyBorder="1" applyAlignment="1">
      <alignment horizontal="left" vertical="center"/>
    </xf>
    <xf numFmtId="0" fontId="21" fillId="0" borderId="1" xfId="1" applyFont="1" applyBorder="1" applyAlignment="1">
      <alignment horizontal="center" vertical="center" wrapText="1"/>
    </xf>
    <xf numFmtId="0" fontId="19" fillId="19" borderId="4" xfId="1" applyFont="1" applyFill="1" applyBorder="1" applyAlignment="1">
      <alignment horizontal="center" vertical="center" wrapText="1"/>
    </xf>
    <xf numFmtId="0" fontId="64" fillId="19" borderId="0" xfId="1" applyFont="1" applyFill="1" applyAlignment="1">
      <alignment horizontal="center" vertical="center"/>
    </xf>
    <xf numFmtId="0" fontId="27" fillId="0" borderId="1" xfId="1" applyFont="1" applyBorder="1" applyAlignment="1">
      <alignment horizontal="center" vertical="center"/>
    </xf>
    <xf numFmtId="0" fontId="27" fillId="0" borderId="1" xfId="1" applyFont="1" applyBorder="1" applyAlignment="1">
      <alignment horizontal="center" vertical="center" wrapText="1"/>
    </xf>
    <xf numFmtId="0" fontId="10" fillId="0" borderId="1" xfId="1" applyBorder="1" applyAlignment="1">
      <alignment horizontal="center" vertical="center" wrapText="1"/>
    </xf>
    <xf numFmtId="0" fontId="65" fillId="0" borderId="1" xfId="1" applyFont="1" applyBorder="1" applyAlignment="1">
      <alignment horizontal="center" vertical="center" wrapText="1"/>
    </xf>
    <xf numFmtId="168" fontId="27" fillId="19" borderId="4" xfId="1" applyNumberFormat="1" applyFont="1" applyFill="1" applyBorder="1" applyAlignment="1">
      <alignment horizontal="right" vertical="center" indent="2"/>
    </xf>
    <xf numFmtId="168" fontId="64" fillId="19" borderId="0" xfId="1" applyNumberFormat="1" applyFont="1" applyFill="1"/>
    <xf numFmtId="0" fontId="19" fillId="19" borderId="0" xfId="1" applyFont="1" applyFill="1"/>
    <xf numFmtId="14" fontId="17" fillId="22" borderId="1" xfId="1" applyNumberFormat="1" applyFont="1" applyFill="1" applyBorder="1" applyAlignment="1" applyProtection="1">
      <alignment horizontal="left" vertical="center" indent="1"/>
      <protection locked="0"/>
    </xf>
    <xf numFmtId="14" fontId="17" fillId="22" borderId="1" xfId="1" applyNumberFormat="1" applyFont="1" applyFill="1" applyBorder="1" applyAlignment="1" applyProtection="1">
      <alignment horizontal="center" vertical="center"/>
      <protection locked="0"/>
    </xf>
    <xf numFmtId="3" fontId="17" fillId="22" borderId="1" xfId="1" applyNumberFormat="1" applyFont="1" applyFill="1" applyBorder="1" applyAlignment="1" applyProtection="1">
      <alignment horizontal="center" vertical="center"/>
      <protection locked="0"/>
    </xf>
    <xf numFmtId="0" fontId="17" fillId="22" borderId="1" xfId="1" applyFont="1" applyFill="1" applyBorder="1" applyAlignment="1" applyProtection="1">
      <alignment horizontal="center" vertical="center"/>
      <protection locked="0"/>
    </xf>
    <xf numFmtId="0" fontId="17" fillId="22" borderId="1" xfId="1" applyFont="1" applyFill="1" applyBorder="1" applyAlignment="1" applyProtection="1">
      <alignment horizontal="right" vertical="center" indent="1"/>
      <protection locked="0"/>
    </xf>
    <xf numFmtId="0" fontId="17" fillId="0" borderId="1" xfId="1" applyFont="1" applyBorder="1" applyAlignment="1">
      <alignment horizontal="center" vertical="center"/>
    </xf>
    <xf numFmtId="0" fontId="64" fillId="19" borderId="0" xfId="1" applyFont="1" applyFill="1" applyAlignment="1">
      <alignment horizontal="center"/>
    </xf>
    <xf numFmtId="16" fontId="17" fillId="22" borderId="1" xfId="1" applyNumberFormat="1" applyFont="1" applyFill="1" applyBorder="1" applyAlignment="1" applyProtection="1">
      <alignment horizontal="left" vertical="center" indent="1"/>
      <protection locked="0"/>
    </xf>
    <xf numFmtId="0" fontId="19" fillId="19" borderId="0" xfId="1" applyFont="1" applyFill="1" applyAlignment="1">
      <alignment wrapText="1"/>
    </xf>
    <xf numFmtId="0" fontId="17" fillId="22" borderId="1" xfId="1" applyFont="1" applyFill="1" applyBorder="1" applyAlignment="1" applyProtection="1">
      <alignment horizontal="left" vertical="center" indent="1"/>
      <protection locked="0"/>
    </xf>
    <xf numFmtId="0" fontId="27" fillId="19" borderId="0" xfId="1" applyFont="1" applyFill="1"/>
    <xf numFmtId="0" fontId="27" fillId="19" borderId="0" xfId="1" applyFont="1" applyFill="1" applyAlignment="1">
      <alignment horizontal="right" vertical="center"/>
    </xf>
    <xf numFmtId="44" fontId="27" fillId="19" borderId="0" xfId="1" applyNumberFormat="1" applyFont="1" applyFill="1" applyAlignment="1">
      <alignment horizontal="center" vertical="center"/>
    </xf>
    <xf numFmtId="0" fontId="65" fillId="0" borderId="95" xfId="1" applyFont="1" applyBorder="1" applyAlignment="1">
      <alignment horizontal="center" vertical="center"/>
    </xf>
    <xf numFmtId="44" fontId="10" fillId="19" borderId="0" xfId="1" applyNumberFormat="1" applyFill="1" applyAlignment="1">
      <alignment horizontal="center" vertical="center"/>
    </xf>
    <xf numFmtId="0" fontId="64" fillId="19" borderId="0" xfId="1" applyFont="1" applyFill="1"/>
    <xf numFmtId="0" fontId="10" fillId="0" borderId="62" xfId="1" applyBorder="1"/>
    <xf numFmtId="166" fontId="62" fillId="11" borderId="56" xfId="1" applyNumberFormat="1" applyFont="1" applyFill="1" applyBorder="1" applyAlignment="1">
      <alignment horizontal="center" vertical="center"/>
    </xf>
    <xf numFmtId="0" fontId="62" fillId="11" borderId="57" xfId="1" applyFont="1" applyFill="1" applyBorder="1" applyAlignment="1">
      <alignment horizontal="center" vertical="center"/>
    </xf>
    <xf numFmtId="0" fontId="10" fillId="0" borderId="88" xfId="2" applyBorder="1" applyAlignment="1">
      <alignment horizontal="right" vertical="center"/>
    </xf>
    <xf numFmtId="166" fontId="20" fillId="21" borderId="89" xfId="2" applyNumberFormat="1" applyFont="1" applyFill="1" applyBorder="1" applyAlignment="1">
      <alignment horizontal="right" vertical="center"/>
    </xf>
    <xf numFmtId="0" fontId="66" fillId="21" borderId="90" xfId="2" applyFont="1" applyFill="1" applyBorder="1" applyAlignment="1">
      <alignment horizontal="left" vertical="center"/>
    </xf>
    <xf numFmtId="0" fontId="20" fillId="21" borderId="90" xfId="2" applyFont="1" applyFill="1" applyBorder="1" applyAlignment="1">
      <alignment horizontal="right" vertical="center"/>
    </xf>
    <xf numFmtId="0" fontId="18" fillId="21" borderId="98" xfId="2" applyFont="1" applyFill="1" applyBorder="1" applyAlignment="1">
      <alignment horizontal="left" vertical="center"/>
    </xf>
    <xf numFmtId="0" fontId="18" fillId="21" borderId="122" xfId="1" applyFont="1" applyFill="1" applyBorder="1" applyAlignment="1">
      <alignment horizontal="center" vertical="center" wrapText="1"/>
    </xf>
    <xf numFmtId="0" fontId="27" fillId="0" borderId="60" xfId="1" applyFont="1" applyBorder="1" applyAlignment="1">
      <alignment horizontal="center" vertical="center"/>
    </xf>
    <xf numFmtId="0" fontId="27" fillId="0" borderId="3" xfId="1" applyFont="1" applyBorder="1" applyAlignment="1">
      <alignment horizontal="center" vertical="center" wrapText="1"/>
    </xf>
    <xf numFmtId="0" fontId="27" fillId="0" borderId="3" xfId="1" applyFont="1" applyBorder="1" applyAlignment="1">
      <alignment horizontal="center" vertical="center"/>
    </xf>
    <xf numFmtId="0" fontId="65" fillId="0" borderId="64" xfId="1" applyFont="1" applyBorder="1" applyAlignment="1">
      <alignment horizontal="center" vertical="center" wrapText="1"/>
    </xf>
    <xf numFmtId="0" fontId="17" fillId="0" borderId="60" xfId="1" applyFont="1" applyBorder="1" applyAlignment="1">
      <alignment horizontal="left" vertical="center" indent="1"/>
    </xf>
    <xf numFmtId="14" fontId="17" fillId="0" borderId="1" xfId="1" applyNumberFormat="1" applyFont="1" applyBorder="1" applyAlignment="1">
      <alignment horizontal="center" vertical="center"/>
    </xf>
    <xf numFmtId="0" fontId="17" fillId="0" borderId="1" xfId="1" applyFont="1" applyBorder="1" applyAlignment="1">
      <alignment horizontal="right" vertical="center" indent="1"/>
    </xf>
    <xf numFmtId="0" fontId="17" fillId="0" borderId="64" xfId="1" applyFont="1" applyBorder="1" applyAlignment="1">
      <alignment horizontal="center" vertical="center"/>
    </xf>
    <xf numFmtId="0" fontId="17" fillId="0" borderId="123" xfId="1" applyFont="1" applyBorder="1" applyAlignment="1">
      <alignment horizontal="left" vertical="center" indent="1"/>
    </xf>
    <xf numFmtId="14" fontId="17" fillId="0" borderId="86" xfId="1" applyNumberFormat="1" applyFont="1" applyBorder="1" applyAlignment="1">
      <alignment horizontal="center" vertical="center"/>
    </xf>
    <xf numFmtId="0" fontId="17" fillId="0" borderId="86" xfId="1" applyFont="1" applyBorder="1" applyAlignment="1">
      <alignment horizontal="center" vertical="center"/>
    </xf>
    <xf numFmtId="0" fontId="17" fillId="0" borderId="87" xfId="1" applyFont="1" applyBorder="1" applyAlignment="1">
      <alignment horizontal="center" vertical="center"/>
    </xf>
    <xf numFmtId="0" fontId="27" fillId="0" borderId="56" xfId="1" applyFont="1" applyBorder="1" applyAlignment="1">
      <alignment vertical="center"/>
    </xf>
    <xf numFmtId="0" fontId="27" fillId="0" borderId="0" xfId="1" applyFont="1"/>
    <xf numFmtId="0" fontId="65" fillId="0" borderId="74" xfId="1" applyFont="1" applyBorder="1" applyAlignment="1">
      <alignment horizontal="center" vertical="center"/>
    </xf>
    <xf numFmtId="0" fontId="10" fillId="12" borderId="0" xfId="1" applyFill="1"/>
    <xf numFmtId="0" fontId="70" fillId="2" borderId="0" xfId="4" applyFont="1" applyFill="1" applyAlignment="1" applyProtection="1">
      <alignment vertical="center" wrapText="1"/>
      <protection locked="0" hidden="1"/>
    </xf>
    <xf numFmtId="0" fontId="70" fillId="2" borderId="0" xfId="4" applyFont="1" applyFill="1" applyAlignment="1" applyProtection="1">
      <alignment vertical="center"/>
      <protection locked="0" hidden="1"/>
    </xf>
    <xf numFmtId="0" fontId="71" fillId="2" borderId="0" xfId="4" applyFont="1" applyFill="1" applyAlignment="1" applyProtection="1">
      <alignment vertical="center"/>
      <protection locked="0" hidden="1"/>
    </xf>
    <xf numFmtId="0" fontId="10" fillId="2" borderId="0" xfId="1" applyFill="1" applyProtection="1">
      <protection locked="0"/>
    </xf>
    <xf numFmtId="0" fontId="71" fillId="2" borderId="0" xfId="4" applyFont="1" applyFill="1" applyAlignment="1" applyProtection="1">
      <alignment horizontal="center" vertical="center"/>
      <protection locked="0" hidden="1"/>
    </xf>
    <xf numFmtId="173" fontId="21" fillId="0" borderId="0" xfId="1" applyNumberFormat="1" applyFont="1" applyAlignment="1" applyProtection="1">
      <alignment vertical="center"/>
      <protection locked="0"/>
    </xf>
    <xf numFmtId="0" fontId="31" fillId="2" borderId="0" xfId="1" applyFont="1" applyFill="1" applyAlignment="1" applyProtection="1">
      <alignment horizontal="center" vertical="center"/>
      <protection locked="0"/>
    </xf>
    <xf numFmtId="0" fontId="67" fillId="0" borderId="0" xfId="1" applyFont="1" applyAlignment="1">
      <alignment vertical="center"/>
    </xf>
    <xf numFmtId="0" fontId="24" fillId="2" borderId="0" xfId="1" applyFont="1" applyFill="1" applyAlignment="1" applyProtection="1">
      <alignment vertical="center"/>
      <protection locked="0"/>
    </xf>
    <xf numFmtId="0" fontId="21" fillId="2" borderId="0" xfId="1" applyFont="1" applyFill="1" applyAlignment="1" applyProtection="1">
      <alignment vertical="center"/>
      <protection locked="0"/>
    </xf>
    <xf numFmtId="0" fontId="72" fillId="2" borderId="0" xfId="4" applyFont="1" applyFill="1" applyAlignment="1" applyProtection="1">
      <alignment vertical="center"/>
      <protection locked="0" hidden="1"/>
    </xf>
    <xf numFmtId="0" fontId="16" fillId="2" borderId="0" xfId="1" applyFont="1" applyFill="1" applyAlignment="1" applyProtection="1">
      <alignment horizontal="center" vertical="center" textRotation="180"/>
      <protection locked="0"/>
    </xf>
    <xf numFmtId="0" fontId="73" fillId="2" borderId="0" xfId="1" applyFont="1" applyFill="1" applyAlignment="1" applyProtection="1">
      <alignment horizontal="center" vertical="center" textRotation="180"/>
      <protection locked="0"/>
    </xf>
    <xf numFmtId="0" fontId="16" fillId="2" borderId="0" xfId="1" applyFont="1" applyFill="1" applyAlignment="1" applyProtection="1">
      <alignment vertical="center" textRotation="180"/>
      <protection locked="0"/>
    </xf>
    <xf numFmtId="0" fontId="74" fillId="2" borderId="0" xfId="1" applyFont="1" applyFill="1" applyAlignment="1" applyProtection="1">
      <alignment vertical="center" textRotation="180"/>
      <protection locked="0"/>
    </xf>
    <xf numFmtId="0" fontId="24" fillId="2" borderId="0" xfId="1" applyFont="1" applyFill="1" applyAlignment="1">
      <alignment vertical="center"/>
    </xf>
    <xf numFmtId="0" fontId="75" fillId="2" borderId="0" xfId="1" applyFont="1" applyFill="1" applyAlignment="1">
      <alignment vertical="center"/>
    </xf>
    <xf numFmtId="0" fontId="27" fillId="2" borderId="0" xfId="1" applyFont="1" applyFill="1" applyAlignment="1">
      <alignment horizontal="center" vertical="center"/>
    </xf>
    <xf numFmtId="0" fontId="42" fillId="2" borderId="0" xfId="1" applyFont="1" applyFill="1" applyAlignment="1">
      <alignment horizontal="center" vertical="center"/>
    </xf>
    <xf numFmtId="0" fontId="24" fillId="2" borderId="0" xfId="1" applyFont="1" applyFill="1" applyAlignment="1">
      <alignment horizontal="center" vertical="center"/>
    </xf>
    <xf numFmtId="0" fontId="21" fillId="2" borderId="0" xfId="1" applyFont="1" applyFill="1" applyAlignment="1">
      <alignment vertical="center"/>
    </xf>
    <xf numFmtId="0" fontId="21" fillId="2" borderId="0" xfId="1" applyFont="1" applyFill="1" applyAlignment="1">
      <alignment horizontal="center" vertical="center"/>
    </xf>
    <xf numFmtId="0" fontId="24" fillId="0" borderId="0" xfId="1" applyFont="1" applyAlignment="1">
      <alignment horizontal="center" vertical="center"/>
    </xf>
    <xf numFmtId="0" fontId="21" fillId="0" borderId="0" xfId="1" applyFont="1" applyAlignment="1">
      <alignment horizontal="center" vertical="center"/>
    </xf>
    <xf numFmtId="0" fontId="21" fillId="0" borderId="0" xfId="1" applyFont="1" applyAlignment="1">
      <alignment vertical="center"/>
    </xf>
    <xf numFmtId="0" fontId="10" fillId="0" borderId="0" xfId="1" applyAlignment="1">
      <alignment horizontal="right"/>
    </xf>
    <xf numFmtId="0" fontId="10" fillId="0" borderId="0" xfId="1" applyAlignment="1">
      <alignment vertical="center"/>
    </xf>
    <xf numFmtId="0" fontId="24" fillId="0" borderId="0" xfId="1" applyFont="1" applyAlignment="1">
      <alignment vertical="center"/>
    </xf>
    <xf numFmtId="0" fontId="10" fillId="0" borderId="0" xfId="1" applyAlignment="1">
      <alignment horizontal="center" vertical="center"/>
    </xf>
    <xf numFmtId="0" fontId="10" fillId="0" borderId="0" xfId="1" applyAlignment="1">
      <alignment horizontal="right" vertical="center"/>
    </xf>
    <xf numFmtId="0" fontId="10" fillId="0" borderId="0" xfId="1" applyAlignment="1">
      <alignment horizontal="center"/>
    </xf>
    <xf numFmtId="49" fontId="25" fillId="0" borderId="0" xfId="1" applyNumberFormat="1" applyFont="1" applyAlignment="1">
      <alignment horizontal="center" vertical="center"/>
    </xf>
    <xf numFmtId="49" fontId="25" fillId="2" borderId="0" xfId="1" applyNumberFormat="1" applyFont="1" applyFill="1" applyAlignment="1">
      <alignment horizontal="center" vertical="center"/>
    </xf>
    <xf numFmtId="0" fontId="31" fillId="0" borderId="0" xfId="1" applyFont="1" applyAlignment="1">
      <alignment horizontal="center" vertical="center"/>
    </xf>
    <xf numFmtId="0" fontId="24" fillId="0" borderId="0" xfId="1" applyFont="1" applyAlignment="1">
      <alignment vertical="center" wrapText="1"/>
    </xf>
    <xf numFmtId="0" fontId="76" fillId="0" borderId="0" xfId="1" applyFont="1" applyAlignment="1">
      <alignment horizontal="center" vertical="center" wrapText="1" shrinkToFit="1"/>
    </xf>
    <xf numFmtId="0" fontId="76" fillId="2" borderId="0" xfId="1" applyFont="1" applyFill="1" applyAlignment="1">
      <alignment horizontal="center" vertical="center" wrapText="1" shrinkToFit="1"/>
    </xf>
    <xf numFmtId="0" fontId="10" fillId="0" borderId="0" xfId="1" applyAlignment="1">
      <alignment horizontal="left" vertical="center"/>
    </xf>
    <xf numFmtId="172" fontId="21" fillId="0" borderId="0" xfId="1" applyNumberFormat="1" applyFont="1" applyAlignment="1">
      <alignment horizontal="center" vertical="center"/>
    </xf>
    <xf numFmtId="172" fontId="77" fillId="0" borderId="0" xfId="1" applyNumberFormat="1" applyFont="1" applyAlignment="1">
      <alignment horizontal="center" vertical="center"/>
    </xf>
    <xf numFmtId="0" fontId="10" fillId="2" borderId="0" xfId="1" applyFill="1" applyAlignment="1">
      <alignment horizontal="center"/>
    </xf>
    <xf numFmtId="168" fontId="21" fillId="0" borderId="0" xfId="1" applyNumberFormat="1" applyFont="1" applyAlignment="1" applyProtection="1">
      <alignment vertical="center"/>
      <protection locked="0"/>
    </xf>
    <xf numFmtId="173" fontId="77" fillId="0" borderId="0" xfId="1" applyNumberFormat="1" applyFont="1" applyAlignment="1">
      <alignment horizontal="center" vertical="center"/>
    </xf>
    <xf numFmtId="173" fontId="10" fillId="0" borderId="0" xfId="1" applyNumberFormat="1" applyAlignment="1">
      <alignment horizontal="center" vertical="center"/>
    </xf>
    <xf numFmtId="0" fontId="42" fillId="0" borderId="0" xfId="1" applyFont="1" applyAlignment="1">
      <alignment vertical="center"/>
    </xf>
    <xf numFmtId="0" fontId="42" fillId="0" borderId="0" xfId="1" applyFont="1" applyAlignment="1">
      <alignment horizontal="center" vertical="center"/>
    </xf>
    <xf numFmtId="173" fontId="42" fillId="2" borderId="0" xfId="1" applyNumberFormat="1" applyFont="1" applyFill="1" applyAlignment="1">
      <alignment vertical="center"/>
    </xf>
    <xf numFmtId="0" fontId="27" fillId="2" borderId="0" xfId="1" applyFont="1" applyFill="1" applyAlignment="1">
      <alignment vertical="center"/>
    </xf>
    <xf numFmtId="0" fontId="42" fillId="2" borderId="6" xfId="1" applyFont="1" applyFill="1" applyBorder="1" applyAlignment="1">
      <alignment vertical="center"/>
    </xf>
    <xf numFmtId="0" fontId="42" fillId="2" borderId="8" xfId="1" applyFont="1" applyFill="1" applyBorder="1" applyAlignment="1">
      <alignment horizontal="center" vertical="center"/>
    </xf>
    <xf numFmtId="173" fontId="42" fillId="2" borderId="4" xfId="1" applyNumberFormat="1" applyFont="1" applyFill="1" applyBorder="1" applyAlignment="1">
      <alignment vertical="center"/>
    </xf>
    <xf numFmtId="0" fontId="10" fillId="2" borderId="5" xfId="1" applyFill="1" applyBorder="1" applyAlignment="1">
      <alignment horizontal="center"/>
    </xf>
    <xf numFmtId="0" fontId="10" fillId="2" borderId="4" xfId="1" applyFill="1" applyBorder="1" applyAlignment="1">
      <alignment vertical="center"/>
    </xf>
    <xf numFmtId="0" fontId="42" fillId="2" borderId="5" xfId="1" applyFont="1" applyFill="1" applyBorder="1" applyAlignment="1">
      <alignment horizontal="center" vertical="center"/>
    </xf>
    <xf numFmtId="0" fontId="27" fillId="2" borderId="4" xfId="1" applyFont="1" applyFill="1" applyBorder="1" applyAlignment="1">
      <alignment vertical="center"/>
    </xf>
    <xf numFmtId="0" fontId="27" fillId="2" borderId="5" xfId="1" applyFont="1" applyFill="1" applyBorder="1" applyAlignment="1">
      <alignment vertical="center"/>
    </xf>
    <xf numFmtId="0" fontId="27" fillId="2" borderId="5" xfId="1" applyFont="1" applyFill="1" applyBorder="1" applyAlignment="1">
      <alignment horizontal="center" vertical="center"/>
    </xf>
    <xf numFmtId="0" fontId="75" fillId="2" borderId="4" xfId="1" applyFont="1" applyFill="1" applyBorder="1" applyAlignment="1">
      <alignment vertical="center"/>
    </xf>
    <xf numFmtId="0" fontId="10" fillId="2" borderId="9" xfId="1" applyFill="1" applyBorder="1"/>
    <xf numFmtId="0" fontId="10" fillId="2" borderId="11" xfId="1" applyFill="1" applyBorder="1" applyAlignment="1">
      <alignment vertical="center"/>
    </xf>
    <xf numFmtId="0" fontId="25" fillId="0" borderId="0" xfId="1" applyFont="1" applyAlignment="1">
      <alignment horizontal="center" vertical="center"/>
    </xf>
    <xf numFmtId="0" fontId="42" fillId="2" borderId="0" xfId="1" applyFont="1" applyFill="1" applyAlignment="1">
      <alignment vertical="center"/>
    </xf>
    <xf numFmtId="0" fontId="10" fillId="2" borderId="0" xfId="1" applyFill="1" applyAlignment="1">
      <alignment horizontal="right"/>
    </xf>
    <xf numFmtId="14" fontId="10" fillId="0" borderId="0" xfId="1" applyNumberFormat="1" applyAlignment="1">
      <alignment horizontal="center" vertical="center"/>
    </xf>
    <xf numFmtId="0" fontId="19" fillId="0" borderId="0" xfId="1" applyFont="1"/>
    <xf numFmtId="0" fontId="19" fillId="0" borderId="0" xfId="1" applyFont="1" applyAlignment="1">
      <alignment horizontal="center"/>
    </xf>
    <xf numFmtId="1" fontId="10" fillId="0" borderId="0" xfId="1" applyNumberFormat="1"/>
    <xf numFmtId="0" fontId="21" fillId="0" borderId="0" xfId="1" applyFont="1"/>
    <xf numFmtId="0" fontId="78" fillId="0" borderId="0" xfId="1" applyFont="1"/>
    <xf numFmtId="0" fontId="10" fillId="2" borderId="79" xfId="1" applyFill="1" applyBorder="1" applyAlignment="1">
      <alignment horizontal="center" vertical="center"/>
    </xf>
    <xf numFmtId="0" fontId="10" fillId="2" borderId="89" xfId="1" applyFill="1" applyBorder="1" applyAlignment="1">
      <alignment horizontal="center" vertical="center"/>
    </xf>
    <xf numFmtId="0" fontId="10" fillId="4" borderId="0" xfId="1" applyFill="1" applyAlignment="1">
      <alignment horizontal="center" vertical="center"/>
    </xf>
    <xf numFmtId="0" fontId="10" fillId="2" borderId="60" xfId="1" applyFill="1" applyBorder="1" applyAlignment="1">
      <alignment horizontal="center" vertical="center"/>
    </xf>
    <xf numFmtId="0" fontId="10" fillId="2" borderId="12" xfId="1" applyFill="1" applyBorder="1" applyAlignment="1">
      <alignment horizontal="center" vertical="center"/>
    </xf>
    <xf numFmtId="0" fontId="10" fillId="2" borderId="123" xfId="1" applyFill="1" applyBorder="1" applyAlignment="1">
      <alignment horizontal="center" vertical="center"/>
    </xf>
    <xf numFmtId="0" fontId="10" fillId="2" borderId="100" xfId="1" applyFill="1" applyBorder="1" applyAlignment="1">
      <alignment horizontal="center" vertical="center"/>
    </xf>
    <xf numFmtId="0" fontId="53" fillId="23" borderId="84" xfId="1" applyFont="1" applyFill="1" applyBorder="1" applyAlignment="1">
      <alignment vertical="center"/>
    </xf>
    <xf numFmtId="0" fontId="53" fillId="23" borderId="93" xfId="1" applyFont="1" applyFill="1" applyBorder="1" applyAlignment="1">
      <alignment vertical="center"/>
    </xf>
    <xf numFmtId="0" fontId="53" fillId="23" borderId="113" xfId="1" applyFont="1" applyFill="1" applyBorder="1" applyAlignment="1">
      <alignment horizontal="center" vertical="center"/>
    </xf>
    <xf numFmtId="0" fontId="10" fillId="0" borderId="0" xfId="1" applyAlignment="1">
      <alignment textRotation="90"/>
    </xf>
    <xf numFmtId="0" fontId="10" fillId="23" borderId="95" xfId="1" applyFill="1" applyBorder="1" applyAlignment="1">
      <alignment horizontal="center" vertical="center"/>
    </xf>
    <xf numFmtId="0" fontId="78" fillId="0" borderId="10" xfId="1" applyFont="1" applyBorder="1"/>
    <xf numFmtId="0" fontId="10" fillId="0" borderId="9" xfId="1" applyBorder="1" applyAlignment="1">
      <alignment vertical="center"/>
    </xf>
    <xf numFmtId="0" fontId="10" fillId="0" borderId="10" xfId="1" applyBorder="1" applyAlignment="1">
      <alignment vertical="center"/>
    </xf>
    <xf numFmtId="0" fontId="1" fillId="0" borderId="21" xfId="1" applyFont="1" applyBorder="1" applyAlignment="1">
      <alignment horizontal="center" vertical="center"/>
    </xf>
    <xf numFmtId="0" fontId="1" fillId="0" borderId="128" xfId="1" applyFont="1" applyBorder="1" applyAlignment="1">
      <alignment horizontal="center" vertical="center"/>
    </xf>
    <xf numFmtId="0" fontId="10" fillId="0" borderId="93" xfId="1" applyBorder="1" applyAlignment="1">
      <alignment horizontal="center" vertical="center"/>
    </xf>
    <xf numFmtId="0" fontId="10" fillId="0" borderId="74" xfId="1" applyBorder="1" applyAlignment="1">
      <alignment horizontal="center" vertical="center"/>
    </xf>
    <xf numFmtId="49" fontId="10" fillId="0" borderId="0" xfId="1" applyNumberFormat="1" applyAlignment="1">
      <alignment horizontal="center" vertical="center"/>
    </xf>
    <xf numFmtId="0" fontId="10" fillId="11" borderId="1" xfId="1" applyFill="1" applyBorder="1" applyAlignment="1">
      <alignment horizontal="center" vertical="center"/>
    </xf>
    <xf numFmtId="0" fontId="79" fillId="11" borderId="1" xfId="1" applyFont="1" applyFill="1" applyBorder="1" applyAlignment="1">
      <alignment horizontal="center" vertical="center"/>
    </xf>
    <xf numFmtId="0" fontId="80" fillId="11" borderId="1" xfId="1" applyFont="1" applyFill="1" applyBorder="1" applyAlignment="1">
      <alignment horizontal="center" vertical="center"/>
    </xf>
    <xf numFmtId="0" fontId="10" fillId="0" borderId="1" xfId="1" applyBorder="1" applyAlignment="1">
      <alignment horizontal="center"/>
    </xf>
    <xf numFmtId="0" fontId="10" fillId="0" borderId="12" xfId="1" applyBorder="1" applyAlignment="1">
      <alignment horizontal="center"/>
    </xf>
    <xf numFmtId="0" fontId="10" fillId="0" borderId="129" xfId="1" applyBorder="1" applyAlignment="1">
      <alignment horizontal="center"/>
    </xf>
    <xf numFmtId="0" fontId="10" fillId="0" borderId="1" xfId="1" applyBorder="1" applyAlignment="1">
      <alignment horizontal="center" vertical="center"/>
    </xf>
    <xf numFmtId="0" fontId="19" fillId="0" borderId="1" xfId="1" applyFont="1" applyBorder="1" applyAlignment="1">
      <alignment horizontal="center" vertical="center"/>
    </xf>
    <xf numFmtId="0" fontId="19" fillId="0" borderId="12" xfId="1" applyFont="1" applyBorder="1" applyAlignment="1">
      <alignment horizontal="center" vertical="center"/>
    </xf>
    <xf numFmtId="0" fontId="19" fillId="0" borderId="52" xfId="1" applyFont="1" applyBorder="1" applyAlignment="1">
      <alignment horizontal="center" vertical="center"/>
    </xf>
    <xf numFmtId="0" fontId="19" fillId="0" borderId="53" xfId="1" applyFont="1" applyBorder="1" applyAlignment="1">
      <alignment horizontal="center" vertical="center"/>
    </xf>
    <xf numFmtId="0" fontId="19" fillId="0" borderId="70" xfId="1" applyFont="1" applyBorder="1" applyAlignment="1">
      <alignment horizontal="center" vertical="center"/>
    </xf>
    <xf numFmtId="0" fontId="19" fillId="0" borderId="72" xfId="1" applyFont="1" applyBorder="1" applyAlignment="1">
      <alignment horizontal="center" vertical="center"/>
    </xf>
    <xf numFmtId="0" fontId="19" fillId="0" borderId="95" xfId="1" applyFont="1" applyBorder="1" applyAlignment="1">
      <alignment horizontal="center" vertical="center"/>
    </xf>
    <xf numFmtId="0" fontId="19" fillId="0" borderId="62" xfId="1" applyFont="1" applyBorder="1" applyAlignment="1">
      <alignment horizontal="center" vertical="center"/>
    </xf>
    <xf numFmtId="0" fontId="19" fillId="0" borderId="119" xfId="1" applyFont="1" applyBorder="1" applyAlignment="1">
      <alignment horizontal="center" vertical="center"/>
    </xf>
    <xf numFmtId="0" fontId="19" fillId="0" borderId="54" xfId="1" applyFont="1" applyBorder="1" applyAlignment="1">
      <alignment horizontal="center" vertical="center"/>
    </xf>
    <xf numFmtId="0" fontId="10" fillId="0" borderId="79" xfId="1" applyBorder="1"/>
    <xf numFmtId="0" fontId="10" fillId="0" borderId="57" xfId="1" applyBorder="1" applyAlignment="1">
      <alignment horizontal="center" vertical="center"/>
    </xf>
    <xf numFmtId="0" fontId="10" fillId="0" borderId="6" xfId="1" applyBorder="1" applyAlignment="1">
      <alignment horizontal="center" vertical="center"/>
    </xf>
    <xf numFmtId="0" fontId="10" fillId="12" borderId="7" xfId="1" applyFill="1" applyBorder="1" applyAlignment="1">
      <alignment horizontal="center" vertical="center"/>
    </xf>
    <xf numFmtId="0" fontId="10" fillId="0" borderId="7" xfId="1" applyBorder="1" applyAlignment="1">
      <alignment horizontal="center" vertical="center"/>
    </xf>
    <xf numFmtId="0" fontId="10" fillId="0" borderId="8" xfId="1" applyBorder="1" applyAlignment="1">
      <alignment horizontal="center" vertical="center"/>
    </xf>
    <xf numFmtId="0" fontId="10" fillId="0" borderId="4" xfId="1" applyBorder="1" applyAlignment="1">
      <alignment horizontal="center" vertical="center"/>
    </xf>
    <xf numFmtId="0" fontId="79" fillId="0" borderId="4" xfId="1" applyFont="1" applyBorder="1" applyAlignment="1">
      <alignment horizontal="center" vertical="center"/>
    </xf>
    <xf numFmtId="0" fontId="79" fillId="0" borderId="0" xfId="1" applyFont="1" applyAlignment="1">
      <alignment horizontal="center" vertical="center"/>
    </xf>
    <xf numFmtId="0" fontId="79" fillId="0" borderId="5" xfId="1" applyFont="1" applyBorder="1" applyAlignment="1">
      <alignment horizontal="center" vertical="center"/>
    </xf>
    <xf numFmtId="0" fontId="80" fillId="0" borderId="4" xfId="1" applyFont="1" applyBorder="1" applyAlignment="1">
      <alignment horizontal="center" vertical="center"/>
    </xf>
    <xf numFmtId="0" fontId="80" fillId="0" borderId="0" xfId="1" applyFont="1" applyAlignment="1">
      <alignment horizontal="center" vertical="center"/>
    </xf>
    <xf numFmtId="0" fontId="80" fillId="0" borderId="5" xfId="1" applyFont="1" applyBorder="1" applyAlignment="1">
      <alignment horizontal="center" vertical="center"/>
    </xf>
    <xf numFmtId="0" fontId="19" fillId="2" borderId="1" xfId="1" applyFont="1" applyFill="1" applyBorder="1" applyAlignment="1">
      <alignment horizontal="center" vertical="center"/>
    </xf>
    <xf numFmtId="0" fontId="81" fillId="0" borderId="1" xfId="1" applyFont="1" applyBorder="1" applyAlignment="1">
      <alignment horizontal="center" vertical="center"/>
    </xf>
    <xf numFmtId="0" fontId="81" fillId="0" borderId="12" xfId="1" applyFont="1" applyBorder="1" applyAlignment="1">
      <alignment horizontal="center" vertical="center"/>
    </xf>
    <xf numFmtId="0" fontId="10" fillId="12" borderId="58" xfId="1" applyFill="1" applyBorder="1" applyAlignment="1">
      <alignment horizontal="center" vertical="center"/>
    </xf>
    <xf numFmtId="0" fontId="10" fillId="12" borderId="0" xfId="1" applyFill="1" applyAlignment="1">
      <alignment horizontal="center" vertical="center"/>
    </xf>
    <xf numFmtId="0" fontId="10" fillId="0" borderId="60" xfId="1" applyBorder="1" applyAlignment="1">
      <alignment horizontal="center" vertical="center"/>
    </xf>
    <xf numFmtId="0" fontId="10" fillId="0" borderId="88" xfId="1" applyBorder="1" applyAlignment="1">
      <alignment horizontal="center" vertical="center"/>
    </xf>
    <xf numFmtId="0" fontId="10" fillId="0" borderId="59" xfId="1" applyBorder="1" applyAlignment="1">
      <alignment horizontal="center" vertical="center"/>
    </xf>
    <xf numFmtId="0" fontId="10" fillId="0" borderId="131" xfId="1" applyBorder="1" applyAlignment="1">
      <alignment horizontal="center" vertical="center"/>
    </xf>
    <xf numFmtId="0" fontId="78" fillId="0" borderId="132" xfId="1" applyFont="1" applyBorder="1" applyAlignment="1">
      <alignment horizontal="center" vertical="center"/>
    </xf>
    <xf numFmtId="0" fontId="82" fillId="0" borderId="133" xfId="1" applyFont="1" applyBorder="1" applyAlignment="1">
      <alignment horizontal="center" vertical="center"/>
    </xf>
    <xf numFmtId="0" fontId="10" fillId="0" borderId="134" xfId="1" applyBorder="1" applyAlignment="1">
      <alignment horizontal="center" vertical="center"/>
    </xf>
    <xf numFmtId="0" fontId="10" fillId="0" borderId="9" xfId="1" applyBorder="1" applyAlignment="1">
      <alignment horizontal="center" vertical="center"/>
    </xf>
    <xf numFmtId="0" fontId="10" fillId="0" borderId="96" xfId="1" applyBorder="1" applyAlignment="1">
      <alignment horizontal="center" vertical="center"/>
    </xf>
    <xf numFmtId="0" fontId="10" fillId="0" borderId="79" xfId="1" applyBorder="1" applyAlignment="1">
      <alignment horizontal="center" vertical="center"/>
    </xf>
    <xf numFmtId="0" fontId="10" fillId="0" borderId="89" xfId="1" applyBorder="1" applyAlignment="1">
      <alignment horizontal="center" vertical="center"/>
    </xf>
    <xf numFmtId="2" fontId="10" fillId="0" borderId="67" xfId="1" applyNumberFormat="1" applyBorder="1" applyAlignment="1">
      <alignment horizontal="center" vertical="center"/>
    </xf>
    <xf numFmtId="0" fontId="10" fillId="0" borderId="64" xfId="1" applyBorder="1" applyAlignment="1">
      <alignment horizontal="center" vertical="center"/>
    </xf>
    <xf numFmtId="0" fontId="10" fillId="0" borderId="5" xfId="1" applyBorder="1" applyAlignment="1">
      <alignment horizontal="center" vertical="center"/>
    </xf>
    <xf numFmtId="0" fontId="19" fillId="24" borderId="1" xfId="1" applyFont="1" applyFill="1" applyBorder="1" applyAlignment="1">
      <alignment horizontal="center" vertical="center"/>
    </xf>
    <xf numFmtId="0" fontId="19" fillId="24" borderId="12" xfId="1" applyFont="1" applyFill="1" applyBorder="1" applyAlignment="1">
      <alignment horizontal="center" vertical="center"/>
    </xf>
    <xf numFmtId="0" fontId="10" fillId="12" borderId="136" xfId="1" applyFill="1" applyBorder="1" applyAlignment="1">
      <alignment horizontal="center" vertical="center"/>
    </xf>
    <xf numFmtId="0" fontId="10" fillId="0" borderId="12" xfId="1" applyBorder="1" applyAlignment="1">
      <alignment horizontal="center" vertical="center"/>
    </xf>
    <xf numFmtId="0" fontId="10" fillId="0" borderId="67" xfId="1" applyBorder="1" applyAlignment="1">
      <alignment horizontal="center" vertical="center"/>
    </xf>
    <xf numFmtId="0" fontId="10" fillId="0" borderId="132" xfId="1" applyBorder="1" applyAlignment="1">
      <alignment horizontal="center" vertical="center"/>
    </xf>
    <xf numFmtId="0" fontId="82" fillId="0" borderId="137" xfId="1" applyFont="1" applyBorder="1" applyAlignment="1">
      <alignment horizontal="center" vertical="center"/>
    </xf>
    <xf numFmtId="1" fontId="10" fillId="0" borderId="132" xfId="1" applyNumberFormat="1" applyBorder="1" applyAlignment="1">
      <alignment horizontal="center" vertical="center"/>
    </xf>
    <xf numFmtId="0" fontId="10" fillId="24" borderId="86" xfId="1" applyFill="1" applyBorder="1" applyAlignment="1">
      <alignment horizontal="center" vertical="center"/>
    </xf>
    <xf numFmtId="0" fontId="19" fillId="24" borderId="86" xfId="1" applyFont="1" applyFill="1" applyBorder="1" applyAlignment="1">
      <alignment horizontal="center" vertical="center"/>
    </xf>
    <xf numFmtId="0" fontId="19" fillId="0" borderId="86" xfId="1" applyFont="1" applyBorder="1" applyAlignment="1">
      <alignment horizontal="center" vertical="center"/>
    </xf>
    <xf numFmtId="0" fontId="19" fillId="0" borderId="100" xfId="1" applyFont="1" applyBorder="1" applyAlignment="1">
      <alignment horizontal="center" vertical="center"/>
    </xf>
    <xf numFmtId="0" fontId="81" fillId="0" borderId="86" xfId="1" applyFont="1" applyBorder="1" applyAlignment="1">
      <alignment horizontal="center" vertical="center"/>
    </xf>
    <xf numFmtId="0" fontId="81" fillId="0" borderId="100" xfId="1" applyFont="1" applyBorder="1" applyAlignment="1">
      <alignment horizontal="center" vertical="center"/>
    </xf>
    <xf numFmtId="0" fontId="10" fillId="25" borderId="0" xfId="1" applyFill="1" applyAlignment="1">
      <alignment horizontal="center" vertical="center"/>
    </xf>
    <xf numFmtId="0" fontId="19" fillId="0" borderId="80" xfId="1" applyFont="1" applyBorder="1" applyAlignment="1">
      <alignment horizontal="center" vertical="center"/>
    </xf>
    <xf numFmtId="0" fontId="19" fillId="0" borderId="89" xfId="1" applyFont="1" applyBorder="1" applyAlignment="1">
      <alignment horizontal="center" vertical="center"/>
    </xf>
    <xf numFmtId="0" fontId="19" fillId="24" borderId="80" xfId="1" applyFont="1" applyFill="1" applyBorder="1" applyAlignment="1">
      <alignment horizontal="center" vertical="center"/>
    </xf>
    <xf numFmtId="0" fontId="81" fillId="0" borderId="80" xfId="1" applyFont="1" applyBorder="1" applyAlignment="1">
      <alignment horizontal="center" vertical="center"/>
    </xf>
    <xf numFmtId="0" fontId="81" fillId="0" borderId="89" xfId="1" applyFont="1" applyBorder="1" applyAlignment="1">
      <alignment horizontal="center" vertical="center"/>
    </xf>
    <xf numFmtId="0" fontId="10" fillId="25" borderId="136" xfId="1" applyFill="1" applyBorder="1" applyAlignment="1">
      <alignment horizontal="center" vertical="center"/>
    </xf>
    <xf numFmtId="0" fontId="10" fillId="25" borderId="7" xfId="1" applyFill="1" applyBorder="1" applyAlignment="1">
      <alignment horizontal="center" vertical="center"/>
    </xf>
    <xf numFmtId="0" fontId="10" fillId="0" borderId="65" xfId="1" applyBorder="1" applyAlignment="1">
      <alignment horizontal="left" vertical="center"/>
    </xf>
    <xf numFmtId="0" fontId="10" fillId="0" borderId="73" xfId="1" applyBorder="1" applyAlignment="1">
      <alignment horizontal="left" vertical="center"/>
    </xf>
    <xf numFmtId="0" fontId="10" fillId="26" borderId="0" xfId="1" applyFill="1" applyAlignment="1">
      <alignment horizontal="center" vertical="center"/>
    </xf>
    <xf numFmtId="0" fontId="10" fillId="26" borderId="136" xfId="1" applyFill="1" applyBorder="1" applyAlignment="1">
      <alignment horizontal="center" vertical="center"/>
    </xf>
    <xf numFmtId="0" fontId="10" fillId="26" borderId="7" xfId="1" applyFill="1" applyBorder="1" applyAlignment="1">
      <alignment horizontal="center" vertical="center"/>
    </xf>
    <xf numFmtId="0" fontId="19" fillId="2" borderId="80" xfId="1" applyFont="1" applyFill="1" applyBorder="1" applyAlignment="1">
      <alignment horizontal="center" vertical="center"/>
    </xf>
    <xf numFmtId="0" fontId="19" fillId="2" borderId="89" xfId="1" applyFont="1" applyFill="1" applyBorder="1" applyAlignment="1">
      <alignment horizontal="center" vertical="center"/>
    </xf>
    <xf numFmtId="0" fontId="10" fillId="4" borderId="136" xfId="1" applyFill="1" applyBorder="1" applyAlignment="1">
      <alignment horizontal="center" vertical="center"/>
    </xf>
    <xf numFmtId="0" fontId="10" fillId="4" borderId="7" xfId="1" applyFill="1" applyBorder="1" applyAlignment="1">
      <alignment horizontal="center" vertical="center"/>
    </xf>
    <xf numFmtId="0" fontId="19" fillId="24" borderId="3" xfId="1" applyFont="1" applyFill="1" applyBorder="1" applyAlignment="1">
      <alignment horizontal="center" vertical="center"/>
    </xf>
    <xf numFmtId="0" fontId="19" fillId="2" borderId="86" xfId="1" applyFont="1" applyFill="1" applyBorder="1" applyAlignment="1">
      <alignment horizontal="center" vertical="center"/>
    </xf>
    <xf numFmtId="0" fontId="19" fillId="2" borderId="100" xfId="1" applyFont="1" applyFill="1" applyBorder="1" applyAlignment="1">
      <alignment horizontal="center" vertical="center"/>
    </xf>
    <xf numFmtId="0" fontId="10" fillId="9" borderId="0" xfId="1" applyFill="1" applyAlignment="1">
      <alignment horizontal="center" vertical="center"/>
    </xf>
    <xf numFmtId="0" fontId="10" fillId="9" borderId="136" xfId="1" applyFill="1" applyBorder="1" applyAlignment="1">
      <alignment horizontal="center" vertical="center"/>
    </xf>
    <xf numFmtId="0" fontId="10" fillId="9" borderId="7" xfId="1" applyFill="1" applyBorder="1" applyAlignment="1">
      <alignment horizontal="center" vertical="center"/>
    </xf>
    <xf numFmtId="0" fontId="19" fillId="2" borderId="142" xfId="1" applyFont="1" applyFill="1" applyBorder="1" applyAlignment="1">
      <alignment horizontal="center" vertical="center"/>
    </xf>
    <xf numFmtId="0" fontId="81" fillId="0" borderId="142" xfId="1" applyFont="1" applyBorder="1" applyAlignment="1">
      <alignment horizontal="center" vertical="center"/>
    </xf>
    <xf numFmtId="0" fontId="81" fillId="0" borderId="143" xfId="1" applyFont="1" applyBorder="1" applyAlignment="1">
      <alignment horizontal="center" vertical="center"/>
    </xf>
    <xf numFmtId="0" fontId="10" fillId="17" borderId="0" xfId="1" applyFill="1" applyAlignment="1">
      <alignment horizontal="center" vertical="center"/>
    </xf>
    <xf numFmtId="0" fontId="19" fillId="0" borderId="0" xfId="1" applyFont="1" applyAlignment="1">
      <alignment horizontal="center" vertical="center"/>
    </xf>
    <xf numFmtId="0" fontId="10" fillId="17" borderId="136" xfId="1" applyFill="1" applyBorder="1" applyAlignment="1">
      <alignment horizontal="center" vertical="center"/>
    </xf>
    <xf numFmtId="0" fontId="10" fillId="17" borderId="7" xfId="1" applyFill="1" applyBorder="1" applyAlignment="1">
      <alignment horizontal="center" vertical="center"/>
    </xf>
    <xf numFmtId="0" fontId="10" fillId="27" borderId="0" xfId="1" applyFill="1" applyAlignment="1">
      <alignment horizontal="center" vertical="center"/>
    </xf>
    <xf numFmtId="0" fontId="10" fillId="27" borderId="136" xfId="1" applyFill="1" applyBorder="1" applyAlignment="1">
      <alignment horizontal="center" vertical="center"/>
    </xf>
    <xf numFmtId="0" fontId="10" fillId="27" borderId="7" xfId="1" applyFill="1" applyBorder="1" applyAlignment="1">
      <alignment horizontal="center" vertical="center"/>
    </xf>
    <xf numFmtId="0" fontId="10" fillId="27" borderId="10" xfId="1" applyFill="1" applyBorder="1" applyAlignment="1">
      <alignment horizontal="center" vertical="center"/>
    </xf>
    <xf numFmtId="0" fontId="10" fillId="0" borderId="10" xfId="1" applyBorder="1" applyAlignment="1">
      <alignment horizontal="center" vertical="center"/>
    </xf>
    <xf numFmtId="0" fontId="10" fillId="0" borderId="11" xfId="1" applyBorder="1" applyAlignment="1">
      <alignment horizontal="center" vertical="center"/>
    </xf>
    <xf numFmtId="0" fontId="79" fillId="0" borderId="9" xfId="1" applyFont="1" applyBorder="1" applyAlignment="1">
      <alignment horizontal="center" vertical="center"/>
    </xf>
    <xf numFmtId="0" fontId="79" fillId="0" borderId="10" xfId="1" applyFont="1" applyBorder="1" applyAlignment="1">
      <alignment horizontal="center" vertical="center"/>
    </xf>
    <xf numFmtId="0" fontId="79" fillId="0" borderId="11" xfId="1" applyFont="1" applyBorder="1" applyAlignment="1">
      <alignment horizontal="center" vertical="center"/>
    </xf>
    <xf numFmtId="0" fontId="80" fillId="0" borderId="9" xfId="1" applyFont="1" applyBorder="1" applyAlignment="1">
      <alignment horizontal="center" vertical="center"/>
    </xf>
    <xf numFmtId="0" fontId="80" fillId="0" borderId="10" xfId="1" applyFont="1" applyBorder="1" applyAlignment="1">
      <alignment horizontal="center" vertical="center"/>
    </xf>
    <xf numFmtId="0" fontId="80" fillId="0" borderId="11" xfId="1" applyFont="1" applyBorder="1" applyAlignment="1">
      <alignment horizontal="center" vertical="center"/>
    </xf>
    <xf numFmtId="0" fontId="80" fillId="0" borderId="3" xfId="1" applyFont="1" applyBorder="1" applyAlignment="1">
      <alignment horizontal="center" vertical="center"/>
    </xf>
    <xf numFmtId="0" fontId="10" fillId="27" borderId="123" xfId="1" applyFill="1" applyBorder="1" applyAlignment="1">
      <alignment horizontal="center" vertical="center"/>
    </xf>
    <xf numFmtId="0" fontId="10" fillId="27" borderId="69" xfId="1" applyFill="1" applyBorder="1" applyAlignment="1">
      <alignment horizontal="center" vertical="center"/>
    </xf>
    <xf numFmtId="0" fontId="10" fillId="0" borderId="123" xfId="1" applyBorder="1" applyAlignment="1">
      <alignment horizontal="center" vertical="center"/>
    </xf>
    <xf numFmtId="0" fontId="10" fillId="0" borderId="100" xfId="1" applyBorder="1" applyAlignment="1">
      <alignment horizontal="center" vertical="center"/>
    </xf>
    <xf numFmtId="0" fontId="10" fillId="0" borderId="87" xfId="1" applyBorder="1" applyAlignment="1">
      <alignment horizontal="center" vertical="center"/>
    </xf>
    <xf numFmtId="0" fontId="10" fillId="0" borderId="99" xfId="1" applyBorder="1" applyAlignment="1">
      <alignment horizontal="center" vertical="center"/>
    </xf>
    <xf numFmtId="1" fontId="10" fillId="0" borderId="99" xfId="1" applyNumberFormat="1" applyBorder="1" applyAlignment="1">
      <alignment horizontal="center" vertical="center"/>
    </xf>
    <xf numFmtId="0" fontId="10" fillId="28" borderId="1" xfId="1" applyFill="1" applyBorder="1" applyAlignment="1">
      <alignment horizontal="center"/>
    </xf>
    <xf numFmtId="0" fontId="10" fillId="28" borderId="1" xfId="1" applyFill="1" applyBorder="1" applyAlignment="1">
      <alignment horizontal="center" vertical="center"/>
    </xf>
    <xf numFmtId="0" fontId="10" fillId="0" borderId="92" xfId="1" applyBorder="1" applyAlignment="1">
      <alignment horizontal="center"/>
    </xf>
    <xf numFmtId="0" fontId="10" fillId="0" borderId="7" xfId="1" applyBorder="1" applyAlignment="1">
      <alignment horizontal="center"/>
    </xf>
    <xf numFmtId="0" fontId="10" fillId="0" borderId="7" xfId="1" applyBorder="1"/>
    <xf numFmtId="0" fontId="10" fillId="0" borderId="145" xfId="1" applyBorder="1" applyAlignment="1">
      <alignment horizontal="center" vertical="center"/>
    </xf>
    <xf numFmtId="0" fontId="10" fillId="0" borderId="65" xfId="1" applyBorder="1" applyAlignment="1">
      <alignment horizontal="center"/>
    </xf>
    <xf numFmtId="0" fontId="10" fillId="0" borderId="88" xfId="1" applyBorder="1" applyAlignment="1">
      <alignment horizontal="center"/>
    </xf>
    <xf numFmtId="0" fontId="10" fillId="0" borderId="10" xfId="1" applyBorder="1" applyAlignment="1">
      <alignment horizontal="center"/>
    </xf>
    <xf numFmtId="0" fontId="10" fillId="0" borderId="10" xfId="1" applyBorder="1"/>
    <xf numFmtId="0" fontId="10" fillId="0" borderId="120" xfId="1" applyBorder="1" applyAlignment="1">
      <alignment horizontal="center" vertical="center"/>
    </xf>
    <xf numFmtId="0" fontId="10" fillId="0" borderId="73" xfId="1" applyBorder="1" applyAlignment="1">
      <alignment horizontal="center" vertical="center"/>
    </xf>
    <xf numFmtId="0" fontId="10" fillId="0" borderId="68" xfId="1" applyBorder="1" applyAlignment="1">
      <alignment horizontal="center"/>
    </xf>
    <xf numFmtId="0" fontId="10" fillId="0" borderId="69" xfId="1" applyBorder="1" applyAlignment="1">
      <alignment horizontal="center"/>
    </xf>
    <xf numFmtId="0" fontId="10" fillId="0" borderId="69" xfId="1" applyBorder="1"/>
    <xf numFmtId="0" fontId="10" fillId="0" borderId="69" xfId="1" applyBorder="1" applyAlignment="1">
      <alignment horizontal="center" vertical="center"/>
    </xf>
    <xf numFmtId="0" fontId="10" fillId="0" borderId="94" xfId="1" applyBorder="1" applyAlignment="1">
      <alignment horizontal="center" vertical="center"/>
    </xf>
    <xf numFmtId="0" fontId="10" fillId="0" borderId="149" xfId="1" applyBorder="1" applyAlignment="1">
      <alignment horizontal="center" vertical="center"/>
    </xf>
    <xf numFmtId="0" fontId="10" fillId="0" borderId="150" xfId="1" applyBorder="1" applyAlignment="1">
      <alignment horizontal="center" vertical="center"/>
    </xf>
    <xf numFmtId="0" fontId="10" fillId="0" borderId="151" xfId="1" applyBorder="1" applyAlignment="1">
      <alignment horizontal="center" vertical="center"/>
    </xf>
    <xf numFmtId="0" fontId="10" fillId="0" borderId="152" xfId="1" applyBorder="1" applyAlignment="1">
      <alignment horizontal="center" vertical="center"/>
    </xf>
    <xf numFmtId="0" fontId="10" fillId="0" borderId="153" xfId="1" applyBorder="1" applyAlignment="1">
      <alignment horizontal="center" vertical="center"/>
    </xf>
    <xf numFmtId="0" fontId="10" fillId="0" borderId="84" xfId="1" applyBorder="1" applyAlignment="1">
      <alignment horizontal="center"/>
    </xf>
    <xf numFmtId="0" fontId="10" fillId="0" borderId="93" xfId="1" applyBorder="1" applyAlignment="1">
      <alignment horizontal="center"/>
    </xf>
    <xf numFmtId="0" fontId="10" fillId="29" borderId="65" xfId="1" applyFill="1" applyBorder="1" applyAlignment="1">
      <alignment horizontal="center" vertical="center"/>
    </xf>
    <xf numFmtId="49" fontId="10" fillId="0" borderId="4" xfId="1" applyNumberFormat="1" applyBorder="1" applyAlignment="1">
      <alignment horizontal="center" vertical="center"/>
    </xf>
    <xf numFmtId="49" fontId="10" fillId="0" borderId="5" xfId="1" applyNumberFormat="1" applyBorder="1" applyAlignment="1">
      <alignment horizontal="center" vertical="center"/>
    </xf>
    <xf numFmtId="0" fontId="43" fillId="0" borderId="5" xfId="1" applyFont="1" applyBorder="1" applyAlignment="1">
      <alignment horizontal="center" vertical="center"/>
    </xf>
    <xf numFmtId="0" fontId="43" fillId="0" borderId="73" xfId="1" applyFont="1" applyBorder="1" applyAlignment="1">
      <alignment horizontal="center" vertical="center"/>
    </xf>
    <xf numFmtId="0" fontId="10" fillId="29" borderId="65" xfId="1" applyFill="1" applyBorder="1" applyAlignment="1">
      <alignment horizontal="center" vertical="top"/>
    </xf>
    <xf numFmtId="0" fontId="10" fillId="29" borderId="84" xfId="1" applyFill="1" applyBorder="1" applyAlignment="1">
      <alignment horizontal="center" vertical="center"/>
    </xf>
    <xf numFmtId="0" fontId="10" fillId="0" borderId="112" xfId="1" applyBorder="1" applyAlignment="1">
      <alignment horizontal="center" vertical="center"/>
    </xf>
    <xf numFmtId="0" fontId="10" fillId="0" borderId="85" xfId="1" applyBorder="1" applyAlignment="1">
      <alignment horizontal="center" vertical="center"/>
    </xf>
    <xf numFmtId="0" fontId="43" fillId="0" borderId="85" xfId="1" applyFont="1" applyBorder="1" applyAlignment="1">
      <alignment horizontal="center" vertical="center"/>
    </xf>
    <xf numFmtId="0" fontId="43" fillId="0" borderId="113" xfId="1" applyFont="1" applyBorder="1" applyAlignment="1">
      <alignment horizontal="center" vertical="center"/>
    </xf>
    <xf numFmtId="0" fontId="10" fillId="0" borderId="154" xfId="1" applyBorder="1" applyAlignment="1">
      <alignment vertical="center"/>
    </xf>
    <xf numFmtId="0" fontId="10" fillId="0" borderId="154" xfId="1" applyBorder="1" applyAlignment="1">
      <alignment horizontal="center"/>
    </xf>
    <xf numFmtId="0" fontId="10" fillId="0" borderId="154" xfId="1" applyBorder="1" applyAlignment="1">
      <alignment horizontal="center" vertical="center"/>
    </xf>
    <xf numFmtId="0" fontId="10" fillId="0" borderId="154" xfId="1" applyBorder="1"/>
    <xf numFmtId="0" fontId="10" fillId="0" borderId="155" xfId="1" applyBorder="1" applyAlignment="1">
      <alignment horizontal="center" vertical="center"/>
    </xf>
    <xf numFmtId="0" fontId="10" fillId="0" borderId="156" xfId="1" applyBorder="1" applyAlignment="1">
      <alignment horizontal="center" vertical="center"/>
    </xf>
    <xf numFmtId="0" fontId="10" fillId="0" borderId="156" xfId="1" applyBorder="1"/>
    <xf numFmtId="0" fontId="10" fillId="0" borderId="157" xfId="1" applyBorder="1"/>
    <xf numFmtId="0" fontId="10" fillId="11" borderId="1" xfId="1" applyFill="1" applyBorder="1" applyAlignment="1">
      <alignment horizontal="center"/>
    </xf>
    <xf numFmtId="0" fontId="10" fillId="0" borderId="159" xfId="1" applyBorder="1"/>
    <xf numFmtId="0" fontId="10" fillId="0" borderId="160" xfId="1" applyBorder="1" applyAlignment="1">
      <alignment horizontal="center" vertical="center"/>
    </xf>
    <xf numFmtId="0" fontId="10" fillId="0" borderId="161" xfId="1" applyBorder="1" applyAlignment="1">
      <alignment horizontal="center" vertical="center"/>
    </xf>
    <xf numFmtId="0" fontId="10" fillId="0" borderId="162" xfId="1" applyBorder="1"/>
    <xf numFmtId="0" fontId="21" fillId="0" borderId="52" xfId="1" applyFont="1" applyBorder="1" applyAlignment="1" applyProtection="1">
      <alignment horizontal="center" vertical="center"/>
      <protection hidden="1"/>
    </xf>
    <xf numFmtId="0" fontId="21" fillId="0" borderId="54" xfId="1" applyFont="1" applyBorder="1" applyAlignment="1" applyProtection="1">
      <alignment horizontal="left" vertical="center" indent="1"/>
      <protection hidden="1"/>
    </xf>
    <xf numFmtId="0" fontId="10" fillId="0" borderId="95" xfId="1" applyBorder="1" applyAlignment="1">
      <alignment horizontal="center" vertical="center"/>
    </xf>
    <xf numFmtId="0" fontId="21" fillId="0" borderId="53" xfId="1" applyFont="1" applyBorder="1" applyAlignment="1">
      <alignment horizontal="center" vertical="center"/>
    </xf>
    <xf numFmtId="0" fontId="21" fillId="0" borderId="53" xfId="1" applyFont="1" applyBorder="1" applyAlignment="1">
      <alignment horizontal="left" vertical="center" indent="1"/>
    </xf>
    <xf numFmtId="0" fontId="21" fillId="0" borderId="54" xfId="1" applyFont="1" applyBorder="1" applyAlignment="1">
      <alignment horizontal="center" vertical="center"/>
    </xf>
    <xf numFmtId="0" fontId="10" fillId="0" borderId="163" xfId="1" applyBorder="1" applyAlignment="1" applyProtection="1">
      <alignment horizontal="center" vertical="center"/>
      <protection locked="0"/>
    </xf>
    <xf numFmtId="0" fontId="10" fillId="0" borderId="164" xfId="1" applyBorder="1" applyAlignment="1" applyProtection="1">
      <alignment horizontal="left" vertical="center" indent="1"/>
      <protection locked="0"/>
    </xf>
    <xf numFmtId="0" fontId="10" fillId="0" borderId="165" xfId="1" applyBorder="1" applyAlignment="1">
      <alignment horizontal="center" vertical="center"/>
    </xf>
    <xf numFmtId="0" fontId="83" fillId="0" borderId="166" xfId="1" applyFont="1" applyBorder="1" applyAlignment="1">
      <alignment horizontal="center" vertical="center"/>
    </xf>
    <xf numFmtId="0" fontId="83" fillId="0" borderId="166" xfId="1" applyFont="1" applyBorder="1" applyAlignment="1">
      <alignment horizontal="left" vertical="center" indent="1"/>
    </xf>
    <xf numFmtId="0" fontId="83" fillId="0" borderId="165" xfId="1" applyFont="1" applyBorder="1" applyAlignment="1">
      <alignment horizontal="center" vertical="center"/>
    </xf>
    <xf numFmtId="0" fontId="10" fillId="0" borderId="167" xfId="1" applyBorder="1" applyAlignment="1" applyProtection="1">
      <alignment horizontal="center" vertical="center"/>
      <protection locked="0"/>
    </xf>
    <xf numFmtId="0" fontId="10" fillId="0" borderId="168" xfId="1" applyBorder="1" applyAlignment="1" applyProtection="1">
      <alignment horizontal="left" vertical="center" indent="1"/>
      <protection locked="0"/>
    </xf>
    <xf numFmtId="0" fontId="10" fillId="0" borderId="169" xfId="1" applyBorder="1" applyAlignment="1">
      <alignment horizontal="center" vertical="center"/>
    </xf>
    <xf numFmtId="0" fontId="83" fillId="0" borderId="82" xfId="1" applyFont="1" applyBorder="1" applyAlignment="1">
      <alignment horizontal="center" vertical="center"/>
    </xf>
    <xf numFmtId="0" fontId="83" fillId="0" borderId="164" xfId="1" applyFont="1" applyBorder="1" applyAlignment="1">
      <alignment horizontal="left" vertical="center" indent="1"/>
    </xf>
    <xf numFmtId="0" fontId="83" fillId="0" borderId="164" xfId="1" applyFont="1" applyBorder="1" applyAlignment="1">
      <alignment horizontal="center" vertical="center"/>
    </xf>
    <xf numFmtId="0" fontId="10" fillId="0" borderId="170" xfId="1" applyBorder="1" applyAlignment="1">
      <alignment horizontal="center" vertical="center"/>
    </xf>
    <xf numFmtId="0" fontId="83" fillId="0" borderId="83" xfId="1" applyFont="1" applyBorder="1" applyAlignment="1">
      <alignment horizontal="center" vertical="center"/>
    </xf>
    <xf numFmtId="0" fontId="83" fillId="0" borderId="168" xfId="1" applyFont="1" applyBorder="1" applyAlignment="1">
      <alignment horizontal="left" vertical="center" indent="1"/>
    </xf>
    <xf numFmtId="0" fontId="83" fillId="0" borderId="168" xfId="1" applyFont="1" applyBorder="1" applyAlignment="1">
      <alignment horizontal="center" vertical="center"/>
    </xf>
    <xf numFmtId="0" fontId="84" fillId="0" borderId="83" xfId="1" applyFont="1" applyBorder="1" applyAlignment="1">
      <alignment horizontal="center" vertical="center"/>
    </xf>
    <xf numFmtId="0" fontId="84" fillId="0" borderId="168" xfId="1" applyFont="1" applyBorder="1" applyAlignment="1">
      <alignment horizontal="left" vertical="center" indent="1"/>
    </xf>
    <xf numFmtId="0" fontId="84" fillId="0" borderId="168" xfId="1" applyFont="1" applyBorder="1" applyAlignment="1">
      <alignment horizontal="center" vertical="center"/>
    </xf>
    <xf numFmtId="0" fontId="84" fillId="0" borderId="83" xfId="1" applyFont="1" applyBorder="1" applyAlignment="1" applyProtection="1">
      <alignment horizontal="center" vertical="center"/>
      <protection hidden="1"/>
    </xf>
    <xf numFmtId="0" fontId="84" fillId="0" borderId="168" xfId="1" applyFont="1" applyBorder="1" applyAlignment="1" applyProtection="1">
      <alignment horizontal="left" vertical="center" indent="1"/>
      <protection hidden="1"/>
    </xf>
    <xf numFmtId="0" fontId="80" fillId="0" borderId="167" xfId="1" applyFont="1" applyBorder="1" applyAlignment="1" applyProtection="1">
      <alignment horizontal="center" vertical="center"/>
      <protection locked="0"/>
    </xf>
    <xf numFmtId="0" fontId="85" fillId="0" borderId="168" xfId="1" applyFont="1" applyBorder="1" applyAlignment="1" applyProtection="1">
      <alignment horizontal="left" vertical="center" indent="1"/>
      <protection locked="0"/>
    </xf>
    <xf numFmtId="0" fontId="86" fillId="0" borderId="167" xfId="1" applyFont="1" applyBorder="1" applyAlignment="1" applyProtection="1">
      <alignment horizontal="center" vertical="center"/>
      <protection locked="0"/>
    </xf>
    <xf numFmtId="0" fontId="83" fillId="0" borderId="168" xfId="1" applyFont="1" applyBorder="1" applyAlignment="1" applyProtection="1">
      <alignment horizontal="left" vertical="center" indent="1"/>
      <protection locked="0"/>
    </xf>
    <xf numFmtId="0" fontId="83" fillId="0" borderId="83" xfId="1" applyFont="1" applyBorder="1" applyAlignment="1" applyProtection="1">
      <alignment horizontal="center" vertical="center"/>
      <protection hidden="1"/>
    </xf>
    <xf numFmtId="0" fontId="83" fillId="0" borderId="168" xfId="1" applyFont="1" applyBorder="1" applyAlignment="1" applyProtection="1">
      <alignment horizontal="left" vertical="center" indent="1"/>
      <protection hidden="1"/>
    </xf>
    <xf numFmtId="0" fontId="87" fillId="0" borderId="83" xfId="1" applyFont="1" applyBorder="1" applyAlignment="1" applyProtection="1">
      <alignment horizontal="center" vertical="center"/>
      <protection hidden="1"/>
    </xf>
    <xf numFmtId="0" fontId="87" fillId="0" borderId="168" xfId="1" applyFont="1" applyBorder="1" applyAlignment="1" applyProtection="1">
      <alignment horizontal="left" vertical="center" indent="1"/>
      <protection hidden="1"/>
    </xf>
    <xf numFmtId="0" fontId="87" fillId="0" borderId="168" xfId="1" applyFont="1" applyBorder="1" applyAlignment="1">
      <alignment horizontal="center" vertical="center"/>
    </xf>
    <xf numFmtId="0" fontId="85" fillId="0" borderId="168" xfId="1" applyFont="1" applyBorder="1" applyAlignment="1" applyProtection="1">
      <alignment horizontal="left" vertical="center" wrapText="1" indent="1"/>
      <protection locked="0"/>
    </xf>
    <xf numFmtId="0" fontId="10" fillId="0" borderId="83" xfId="1" applyBorder="1" applyAlignment="1">
      <alignment horizontal="center" vertical="center"/>
    </xf>
    <xf numFmtId="0" fontId="10" fillId="0" borderId="168" xfId="1" applyBorder="1" applyAlignment="1">
      <alignment horizontal="left" vertical="center" indent="1"/>
    </xf>
    <xf numFmtId="0" fontId="10" fillId="0" borderId="168" xfId="1" applyBorder="1" applyAlignment="1">
      <alignment horizontal="center" vertical="center"/>
    </xf>
    <xf numFmtId="0" fontId="79" fillId="0" borderId="167" xfId="1" applyFont="1" applyBorder="1" applyAlignment="1" applyProtection="1">
      <alignment horizontal="center" vertical="center"/>
      <protection locked="0"/>
    </xf>
    <xf numFmtId="0" fontId="88" fillId="0" borderId="168" xfId="1" applyFont="1" applyBorder="1" applyAlignment="1" applyProtection="1">
      <alignment horizontal="left" vertical="center" indent="1"/>
      <protection locked="0"/>
    </xf>
    <xf numFmtId="0" fontId="87" fillId="0" borderId="167" xfId="1" applyFont="1" applyBorder="1" applyAlignment="1" applyProtection="1">
      <alignment horizontal="center" vertical="center"/>
      <protection locked="0"/>
    </xf>
    <xf numFmtId="0" fontId="87" fillId="0" borderId="168" xfId="1" applyFont="1" applyBorder="1" applyAlignment="1" applyProtection="1">
      <alignment horizontal="left" vertical="center" indent="1"/>
      <protection locked="0"/>
    </xf>
    <xf numFmtId="0" fontId="89" fillId="0" borderId="167" xfId="1" applyFont="1" applyBorder="1" applyAlignment="1" applyProtection="1">
      <alignment horizontal="center" vertical="center"/>
      <protection locked="0"/>
    </xf>
    <xf numFmtId="0" fontId="89" fillId="0" borderId="168" xfId="1" applyFont="1" applyBorder="1" applyAlignment="1" applyProtection="1">
      <alignment horizontal="left" vertical="center" indent="1"/>
      <protection locked="0"/>
    </xf>
    <xf numFmtId="0" fontId="10" fillId="0" borderId="0" xfId="1" applyAlignment="1">
      <alignment horizontal="left" vertical="center" indent="1"/>
    </xf>
    <xf numFmtId="0" fontId="84" fillId="0" borderId="168" xfId="1" applyFont="1" applyBorder="1" applyAlignment="1" applyProtection="1">
      <alignment horizontal="left" vertical="center" indent="1"/>
      <protection locked="0"/>
    </xf>
    <xf numFmtId="0" fontId="88" fillId="0" borderId="168" xfId="1" applyFont="1" applyBorder="1" applyAlignment="1" applyProtection="1">
      <alignment horizontal="left" vertical="center" wrapText="1" indent="1"/>
      <protection locked="0"/>
    </xf>
    <xf numFmtId="0" fontId="89" fillId="0" borderId="168" xfId="1" quotePrefix="1" applyFont="1" applyBorder="1" applyAlignment="1" applyProtection="1">
      <alignment horizontal="left" vertical="center" indent="1"/>
      <protection locked="0"/>
    </xf>
    <xf numFmtId="0" fontId="90" fillId="0" borderId="168" xfId="1" applyFont="1" applyBorder="1" applyAlignment="1">
      <alignment horizontal="left" vertical="center" indent="1"/>
    </xf>
    <xf numFmtId="0" fontId="6" fillId="0" borderId="56" xfId="1" applyFont="1" applyBorder="1" applyAlignment="1">
      <alignment vertical="center"/>
    </xf>
    <xf numFmtId="0" fontId="10" fillId="0" borderId="56" xfId="1" applyBorder="1" applyAlignment="1" applyProtection="1">
      <alignment horizontal="left" vertical="center" indent="1"/>
      <protection locked="0"/>
    </xf>
    <xf numFmtId="0" fontId="91" fillId="0" borderId="163" xfId="1" applyFont="1" applyBorder="1" applyAlignment="1" applyProtection="1">
      <alignment horizontal="center" vertical="center"/>
      <protection locked="0"/>
    </xf>
    <xf numFmtId="0" fontId="10" fillId="0" borderId="167" xfId="1" applyBorder="1" applyAlignment="1">
      <alignment horizontal="center" vertical="center"/>
    </xf>
    <xf numFmtId="0" fontId="10" fillId="0" borderId="168" xfId="1" applyBorder="1" applyAlignment="1" applyProtection="1">
      <alignment horizontal="left" vertical="center" indent="1"/>
      <protection hidden="1"/>
    </xf>
    <xf numFmtId="0" fontId="10" fillId="0" borderId="167" xfId="1" applyBorder="1" applyAlignment="1" applyProtection="1">
      <alignment horizontal="center" vertical="center"/>
      <protection hidden="1"/>
    </xf>
    <xf numFmtId="0" fontId="10" fillId="0" borderId="91" xfId="1" applyBorder="1" applyAlignment="1">
      <alignment horizontal="center" vertical="center"/>
    </xf>
    <xf numFmtId="0" fontId="10" fillId="0" borderId="91" xfId="1" applyBorder="1" applyAlignment="1">
      <alignment horizontal="left" vertical="center" indent="1"/>
    </xf>
    <xf numFmtId="1" fontId="27" fillId="4" borderId="56" xfId="2" applyNumberFormat="1" applyFont="1" applyFill="1" applyBorder="1" applyAlignment="1" applyProtection="1">
      <alignment vertical="center" wrapText="1"/>
      <protection hidden="1"/>
    </xf>
    <xf numFmtId="1" fontId="27" fillId="4" borderId="57" xfId="2" applyNumberFormat="1" applyFont="1" applyFill="1" applyBorder="1" applyAlignment="1" applyProtection="1">
      <alignment vertical="center" wrapText="1"/>
      <protection hidden="1"/>
    </xf>
    <xf numFmtId="14" fontId="92" fillId="2" borderId="21" xfId="1" applyNumberFormat="1" applyFont="1" applyFill="1" applyBorder="1" applyAlignment="1" applyProtection="1">
      <alignment horizontal="left" vertical="center"/>
      <protection hidden="1"/>
    </xf>
    <xf numFmtId="22" fontId="10" fillId="0" borderId="0" xfId="2" applyNumberFormat="1"/>
    <xf numFmtId="166" fontId="10" fillId="0" borderId="0" xfId="2" applyNumberFormat="1"/>
    <xf numFmtId="0" fontId="10" fillId="0" borderId="0" xfId="2" applyAlignment="1">
      <alignment horizontal="center" vertical="center" wrapText="1"/>
    </xf>
    <xf numFmtId="168" fontId="21" fillId="0" borderId="0" xfId="2" applyNumberFormat="1" applyFont="1" applyAlignment="1">
      <alignment horizontal="center" vertical="center"/>
    </xf>
    <xf numFmtId="0" fontId="24" fillId="0" borderId="0" xfId="2" applyFont="1" applyAlignment="1">
      <alignment horizontal="left" vertical="center"/>
    </xf>
    <xf numFmtId="1" fontId="27" fillId="0" borderId="0" xfId="2" applyNumberFormat="1" applyFont="1" applyAlignment="1" applyProtection="1">
      <alignment horizontal="center" vertical="center"/>
      <protection hidden="1"/>
    </xf>
    <xf numFmtId="1" fontId="17" fillId="0" borderId="0" xfId="2" applyNumberFormat="1" applyFont="1" applyAlignment="1">
      <alignment horizontal="center" vertical="center"/>
    </xf>
    <xf numFmtId="1" fontId="50" fillId="0" borderId="0" xfId="2" applyNumberFormat="1" applyFont="1" applyAlignment="1" applyProtection="1">
      <alignment horizontal="center" vertical="center"/>
      <protection hidden="1"/>
    </xf>
    <xf numFmtId="6" fontId="17" fillId="0" borderId="0" xfId="2" applyNumberFormat="1" applyFont="1" applyAlignment="1" applyProtection="1">
      <alignment horizontal="center" vertical="center"/>
      <protection hidden="1"/>
    </xf>
    <xf numFmtId="1" fontId="24" fillId="0" borderId="0" xfId="2" applyNumberFormat="1" applyFont="1" applyAlignment="1" applyProtection="1">
      <alignment horizontal="center" vertical="center"/>
      <protection hidden="1"/>
    </xf>
    <xf numFmtId="6" fontId="24" fillId="0" borderId="0" xfId="2" applyNumberFormat="1" applyFont="1" applyAlignment="1" applyProtection="1">
      <alignment horizontal="center" vertical="center"/>
      <protection hidden="1"/>
    </xf>
    <xf numFmtId="0" fontId="10" fillId="0" borderId="0" xfId="2" applyAlignment="1">
      <alignment wrapText="1"/>
    </xf>
    <xf numFmtId="0" fontId="15" fillId="0" borderId="0" xfId="2" applyFont="1" applyAlignment="1" applyProtection="1">
      <alignment horizontal="left" vertical="center" wrapText="1"/>
      <protection hidden="1"/>
    </xf>
    <xf numFmtId="0" fontId="10" fillId="2" borderId="0" xfId="2" applyFill="1" applyAlignment="1">
      <alignment wrapText="1"/>
    </xf>
    <xf numFmtId="0" fontId="20" fillId="0" borderId="0" xfId="2" applyFont="1" applyAlignment="1">
      <alignment horizontal="right" vertical="center" wrapText="1"/>
    </xf>
    <xf numFmtId="166" fontId="18" fillId="2" borderId="0" xfId="2" applyNumberFormat="1" applyFont="1" applyFill="1" applyAlignment="1" applyProtection="1">
      <alignment horizontal="left" vertical="center" wrapText="1"/>
      <protection hidden="1"/>
    </xf>
    <xf numFmtId="0" fontId="18" fillId="2" borderId="0" xfId="2" applyFont="1" applyFill="1" applyAlignment="1" applyProtection="1">
      <alignment horizontal="center" vertical="center" wrapText="1"/>
      <protection locked="0" hidden="1"/>
    </xf>
    <xf numFmtId="0" fontId="10" fillId="0" borderId="0" xfId="2" applyAlignment="1" applyProtection="1">
      <alignment wrapText="1"/>
      <protection hidden="1"/>
    </xf>
    <xf numFmtId="0" fontId="22" fillId="2" borderId="0" xfId="2" applyFont="1" applyFill="1" applyAlignment="1">
      <alignment vertical="center" wrapText="1"/>
    </xf>
    <xf numFmtId="0" fontId="10" fillId="0" borderId="58" xfId="2" applyBorder="1" applyAlignment="1">
      <alignment wrapText="1"/>
    </xf>
    <xf numFmtId="0" fontId="10" fillId="0" borderId="11" xfId="2" applyBorder="1" applyAlignment="1">
      <alignment horizontal="center" vertical="center" wrapText="1"/>
    </xf>
    <xf numFmtId="0" fontId="10" fillId="0" borderId="59" xfId="2" applyBorder="1" applyAlignment="1">
      <alignment horizontal="center" vertical="center" wrapText="1"/>
    </xf>
    <xf numFmtId="1" fontId="27" fillId="0" borderId="1" xfId="2" applyNumberFormat="1" applyFont="1" applyBorder="1" applyAlignment="1" applyProtection="1">
      <alignment horizontal="center" vertical="center" wrapText="1"/>
      <protection hidden="1"/>
    </xf>
    <xf numFmtId="167" fontId="10" fillId="0" borderId="63" xfId="2" applyNumberFormat="1" applyBorder="1" applyAlignment="1">
      <alignment horizontal="center" vertical="center" wrapText="1"/>
    </xf>
    <xf numFmtId="0" fontId="10" fillId="9" borderId="1" xfId="2" applyFill="1" applyBorder="1" applyAlignment="1" applyProtection="1">
      <alignment horizontal="right" vertical="center" wrapText="1"/>
      <protection locked="0"/>
    </xf>
    <xf numFmtId="168" fontId="10" fillId="0" borderId="64" xfId="2" applyNumberFormat="1" applyBorder="1" applyAlignment="1" applyProtection="1">
      <alignment horizontal="right" vertical="center" wrapText="1"/>
      <protection hidden="1"/>
    </xf>
    <xf numFmtId="0" fontId="30" fillId="0" borderId="65" xfId="2" applyFont="1" applyBorder="1" applyAlignment="1">
      <alignment horizontal="right" vertical="center" wrapText="1"/>
    </xf>
    <xf numFmtId="0" fontId="30" fillId="0" borderId="0" xfId="2" applyFont="1" applyAlignment="1">
      <alignment horizontal="right" vertical="center" wrapText="1"/>
    </xf>
    <xf numFmtId="6" fontId="21" fillId="0" borderId="2" xfId="2" applyNumberFormat="1" applyFont="1" applyBorder="1" applyAlignment="1">
      <alignment horizontal="center" vertical="center" wrapText="1"/>
    </xf>
    <xf numFmtId="167" fontId="10" fillId="0" borderId="61" xfId="2" applyNumberFormat="1" applyBorder="1" applyAlignment="1">
      <alignment horizontal="center" vertical="center" wrapText="1"/>
    </xf>
    <xf numFmtId="6" fontId="31" fillId="0" borderId="65" xfId="2" applyNumberFormat="1" applyFont="1" applyBorder="1" applyAlignment="1">
      <alignment horizontal="center" vertical="center" wrapText="1"/>
    </xf>
    <xf numFmtId="6" fontId="31" fillId="0" borderId="0" xfId="2" applyNumberFormat="1" applyFont="1" applyAlignment="1">
      <alignment horizontal="center" vertical="center" wrapText="1"/>
    </xf>
    <xf numFmtId="0" fontId="21" fillId="9" borderId="1" xfId="2" applyFont="1" applyFill="1" applyBorder="1" applyAlignment="1" applyProtection="1">
      <alignment horizontal="center" vertical="center" wrapText="1"/>
      <protection locked="0"/>
    </xf>
    <xf numFmtId="168" fontId="21" fillId="0" borderId="64" xfId="2" applyNumberFormat="1" applyFont="1" applyBorder="1" applyAlignment="1">
      <alignment vertical="center" wrapText="1"/>
    </xf>
    <xf numFmtId="0" fontId="10" fillId="0" borderId="65" xfId="2" applyBorder="1" applyAlignment="1">
      <alignment horizontal="center" vertical="center" wrapText="1"/>
    </xf>
    <xf numFmtId="169" fontId="10" fillId="0" borderId="0" xfId="2" applyNumberFormat="1" applyAlignment="1">
      <alignment horizontal="center" vertical="center" wrapText="1"/>
    </xf>
    <xf numFmtId="0" fontId="21" fillId="9" borderId="2" xfId="2" applyFont="1" applyFill="1" applyBorder="1" applyAlignment="1" applyProtection="1">
      <alignment horizontal="center" vertical="center" wrapText="1"/>
      <protection locked="0"/>
    </xf>
    <xf numFmtId="168" fontId="21" fillId="0" borderId="61" xfId="2" applyNumberFormat="1" applyFont="1" applyBorder="1" applyAlignment="1">
      <alignment vertical="center" wrapText="1"/>
    </xf>
    <xf numFmtId="0" fontId="21" fillId="10" borderId="70" xfId="2" applyFont="1" applyFill="1" applyBorder="1" applyAlignment="1">
      <alignment horizontal="center" vertical="center" wrapText="1"/>
    </xf>
    <xf numFmtId="0" fontId="21" fillId="10" borderId="71" xfId="2" applyFont="1" applyFill="1" applyBorder="1" applyAlignment="1">
      <alignment horizontal="center" vertical="center" wrapText="1"/>
    </xf>
    <xf numFmtId="168" fontId="21" fillId="10" borderId="72" xfId="2" applyNumberFormat="1" applyFont="1" applyFill="1" applyBorder="1" applyAlignment="1">
      <alignment horizontal="right" vertical="center" wrapText="1"/>
    </xf>
    <xf numFmtId="0" fontId="10" fillId="4" borderId="55" xfId="2" applyFill="1" applyBorder="1" applyAlignment="1">
      <alignment wrapText="1"/>
    </xf>
    <xf numFmtId="0" fontId="10" fillId="4" borderId="56" xfId="2" applyFill="1" applyBorder="1" applyAlignment="1">
      <alignment wrapText="1"/>
    </xf>
    <xf numFmtId="167" fontId="10" fillId="0" borderId="75" xfId="2" applyNumberFormat="1" applyBorder="1" applyAlignment="1">
      <alignment horizontal="center" vertical="center" wrapText="1"/>
    </xf>
    <xf numFmtId="0" fontId="10" fillId="9" borderId="2" xfId="2" applyFill="1" applyBorder="1" applyAlignment="1" applyProtection="1">
      <alignment horizontal="right" vertical="center" wrapText="1"/>
      <protection locked="0"/>
    </xf>
    <xf numFmtId="168" fontId="10" fillId="0" borderId="61" xfId="2" applyNumberFormat="1" applyBorder="1" applyAlignment="1" applyProtection="1">
      <alignment horizontal="right" vertical="center" wrapText="1"/>
      <protection hidden="1"/>
    </xf>
    <xf numFmtId="0" fontId="10" fillId="11" borderId="65" xfId="2" applyFill="1" applyBorder="1" applyAlignment="1">
      <alignment wrapText="1"/>
    </xf>
    <xf numFmtId="0" fontId="10" fillId="11" borderId="21" xfId="2" applyFill="1" applyBorder="1" applyAlignment="1">
      <alignment wrapText="1"/>
    </xf>
    <xf numFmtId="168" fontId="10" fillId="11" borderId="64" xfId="2" applyNumberFormat="1" applyFill="1" applyBorder="1" applyAlignment="1">
      <alignment vertical="center" wrapText="1"/>
    </xf>
    <xf numFmtId="168" fontId="10" fillId="0" borderId="82" xfId="2" applyNumberFormat="1" applyBorder="1" applyAlignment="1">
      <alignment horizontal="center" vertical="center" wrapText="1"/>
    </xf>
    <xf numFmtId="0" fontId="10" fillId="9" borderId="3" xfId="2" applyFill="1" applyBorder="1" applyAlignment="1" applyProtection="1">
      <alignment horizontal="right" vertical="center" wrapText="1"/>
      <protection locked="0"/>
    </xf>
    <xf numFmtId="168" fontId="10" fillId="0" borderId="59" xfId="2" applyNumberFormat="1" applyBorder="1" applyAlignment="1" applyProtection="1">
      <alignment horizontal="right" vertical="center" wrapText="1"/>
      <protection hidden="1"/>
    </xf>
    <xf numFmtId="1" fontId="27" fillId="0" borderId="88" xfId="2" applyNumberFormat="1" applyFont="1" applyBorder="1" applyAlignment="1" applyProtection="1">
      <alignment horizontal="right" vertical="center" wrapText="1"/>
      <protection hidden="1"/>
    </xf>
    <xf numFmtId="1" fontId="27" fillId="0" borderId="11" xfId="2" applyNumberFormat="1" applyFont="1" applyBorder="1" applyAlignment="1" applyProtection="1">
      <alignment horizontal="right" vertical="center" wrapText="1"/>
      <protection hidden="1"/>
    </xf>
    <xf numFmtId="6" fontId="21" fillId="0" borderId="3" xfId="2" applyNumberFormat="1" applyFont="1" applyBorder="1" applyAlignment="1">
      <alignment horizontal="center" vertical="center" wrapText="1"/>
    </xf>
    <xf numFmtId="168" fontId="21" fillId="0" borderId="3" xfId="2" applyNumberFormat="1" applyFont="1" applyBorder="1" applyAlignment="1">
      <alignment horizontal="center" vertical="center" wrapText="1"/>
    </xf>
    <xf numFmtId="168" fontId="21" fillId="0" borderId="21" xfId="2" applyNumberFormat="1" applyFont="1" applyBorder="1" applyAlignment="1">
      <alignment horizontal="center" vertical="center" wrapText="1"/>
    </xf>
    <xf numFmtId="168" fontId="21" fillId="0" borderId="12" xfId="2" applyNumberFormat="1" applyFont="1" applyBorder="1" applyAlignment="1">
      <alignment horizontal="center" vertical="center" wrapText="1"/>
    </xf>
    <xf numFmtId="0" fontId="21" fillId="0" borderId="96" xfId="2" applyFont="1" applyBorder="1" applyAlignment="1">
      <alignment horizontal="center" vertical="center" wrapText="1"/>
    </xf>
    <xf numFmtId="168" fontId="10" fillId="0" borderId="83" xfId="2" applyNumberFormat="1" applyBorder="1" applyAlignment="1">
      <alignment horizontal="center" vertical="center" wrapText="1"/>
    </xf>
    <xf numFmtId="0" fontId="21" fillId="9" borderId="12" xfId="2" applyFont="1" applyFill="1" applyBorder="1" applyAlignment="1" applyProtection="1">
      <alignment horizontal="center" vertical="center" wrapText="1"/>
      <protection locked="0"/>
    </xf>
    <xf numFmtId="0" fontId="21" fillId="12" borderId="132" xfId="2" applyFont="1" applyFill="1" applyBorder="1" applyAlignment="1" applyProtection="1">
      <alignment horizontal="center" vertical="center" wrapText="1"/>
      <protection locked="0"/>
    </xf>
    <xf numFmtId="0" fontId="24" fillId="0" borderId="0" xfId="2" applyFont="1" applyAlignment="1">
      <alignment horizontal="right" vertical="center" wrapText="1"/>
    </xf>
    <xf numFmtId="168" fontId="10" fillId="0" borderId="91" xfId="2" applyNumberFormat="1" applyBorder="1" applyAlignment="1">
      <alignment horizontal="center" vertical="center" wrapText="1"/>
    </xf>
    <xf numFmtId="0" fontId="10" fillId="11" borderId="7" xfId="2" applyFill="1" applyBorder="1" applyAlignment="1">
      <alignment wrapText="1"/>
    </xf>
    <xf numFmtId="0" fontId="19" fillId="0" borderId="0" xfId="2" applyFont="1" applyAlignment="1">
      <alignment horizontal="center" vertical="center" wrapText="1"/>
    </xf>
    <xf numFmtId="49" fontId="27" fillId="0" borderId="0" xfId="2" applyNumberFormat="1" applyFont="1" applyAlignment="1">
      <alignment horizontal="center" vertical="center" wrapText="1"/>
    </xf>
    <xf numFmtId="0" fontId="37" fillId="0" borderId="0" xfId="2" applyFont="1" applyAlignment="1">
      <alignment horizontal="center" vertical="center" wrapText="1"/>
    </xf>
    <xf numFmtId="0" fontId="10" fillId="0" borderId="84" xfId="2" applyBorder="1" applyAlignment="1">
      <alignment wrapText="1"/>
    </xf>
    <xf numFmtId="0" fontId="10" fillId="0" borderId="93" xfId="2" applyBorder="1" applyAlignment="1">
      <alignment wrapText="1"/>
    </xf>
    <xf numFmtId="168" fontId="21" fillId="0" borderId="95" xfId="2" applyNumberFormat="1" applyFont="1" applyBorder="1" applyAlignment="1" applyProtection="1">
      <alignment horizontal="right" vertical="center" wrapText="1"/>
      <protection hidden="1"/>
    </xf>
    <xf numFmtId="0" fontId="21" fillId="9" borderId="96" xfId="2" applyFont="1" applyFill="1" applyBorder="1" applyAlignment="1" applyProtection="1">
      <alignment horizontal="center" vertical="center" wrapText="1"/>
      <protection locked="0"/>
    </xf>
    <xf numFmtId="0" fontId="10" fillId="0" borderId="97" xfId="2" applyBorder="1" applyAlignment="1">
      <alignment wrapText="1"/>
    </xf>
    <xf numFmtId="0" fontId="10" fillId="0" borderId="90" xfId="2" applyBorder="1" applyAlignment="1">
      <alignment wrapText="1"/>
    </xf>
    <xf numFmtId="168" fontId="10" fillId="9" borderId="81" xfId="2" applyNumberFormat="1" applyFill="1" applyBorder="1" applyAlignment="1" applyProtection="1">
      <alignment horizontal="right" vertical="center" wrapText="1"/>
      <protection locked="0"/>
    </xf>
    <xf numFmtId="0" fontId="21" fillId="12" borderId="99" xfId="2" applyFont="1" applyFill="1" applyBorder="1" applyAlignment="1">
      <alignment horizontal="center" vertical="center" wrapText="1"/>
    </xf>
    <xf numFmtId="168" fontId="10" fillId="9" borderId="64" xfId="2" applyNumberFormat="1" applyFill="1" applyBorder="1" applyAlignment="1" applyProtection="1">
      <alignment horizontal="right" vertical="center" wrapText="1"/>
      <protection locked="0"/>
    </xf>
    <xf numFmtId="168" fontId="21" fillId="0" borderId="0" xfId="2" applyNumberFormat="1" applyFont="1" applyAlignment="1" applyProtection="1">
      <alignment horizontal="center" vertical="center" wrapText="1"/>
      <protection locked="0"/>
    </xf>
    <xf numFmtId="168" fontId="24" fillId="10" borderId="74" xfId="2" applyNumberFormat="1" applyFont="1" applyFill="1" applyBorder="1" applyAlignment="1" applyProtection="1">
      <alignment horizontal="right" vertical="center" wrapText="1"/>
      <protection hidden="1"/>
    </xf>
    <xf numFmtId="168" fontId="21" fillId="9" borderId="95" xfId="2" applyNumberFormat="1" applyFont="1" applyFill="1" applyBorder="1" applyAlignment="1" applyProtection="1">
      <alignment horizontal="center" vertical="center" wrapText="1"/>
      <protection locked="0"/>
    </xf>
    <xf numFmtId="167" fontId="38" fillId="11" borderId="0" xfId="2" applyNumberFormat="1" applyFont="1" applyFill="1" applyAlignment="1">
      <alignment horizontal="center" vertical="center" wrapText="1"/>
    </xf>
    <xf numFmtId="168" fontId="24" fillId="2" borderId="0" xfId="2" applyNumberFormat="1" applyFont="1" applyFill="1" applyAlignment="1" applyProtection="1">
      <alignment horizontal="right" vertical="center" wrapText="1"/>
      <protection hidden="1"/>
    </xf>
    <xf numFmtId="168" fontId="21" fillId="2" borderId="0" xfId="2" applyNumberFormat="1" applyFont="1" applyFill="1" applyAlignment="1" applyProtection="1">
      <alignment horizontal="center" vertical="center" wrapText="1"/>
      <protection hidden="1"/>
    </xf>
    <xf numFmtId="168" fontId="21" fillId="2" borderId="0" xfId="2" applyNumberFormat="1" applyFont="1" applyFill="1" applyAlignment="1">
      <alignment horizontal="center" vertical="center" wrapText="1"/>
    </xf>
    <xf numFmtId="0" fontId="39" fillId="0" borderId="0" xfId="2" applyFont="1" applyAlignment="1">
      <alignment horizontal="right" vertical="center" wrapText="1"/>
    </xf>
    <xf numFmtId="168" fontId="40" fillId="0" borderId="0" xfId="2" applyNumberFormat="1" applyFont="1" applyAlignment="1" applyProtection="1">
      <alignment horizontal="right" vertical="center" wrapText="1"/>
      <protection hidden="1"/>
    </xf>
    <xf numFmtId="167" fontId="21" fillId="0" borderId="0" xfId="2" applyNumberFormat="1" applyFont="1" applyAlignment="1">
      <alignment horizontal="center" vertical="center" wrapText="1"/>
    </xf>
    <xf numFmtId="49" fontId="10" fillId="0" borderId="0" xfId="2" applyNumberFormat="1" applyAlignment="1">
      <alignment horizontal="center" vertical="center" wrapText="1"/>
    </xf>
    <xf numFmtId="1" fontId="10" fillId="0" borderId="0" xfId="2" applyNumberFormat="1" applyAlignment="1">
      <alignment horizontal="center" vertical="center" wrapText="1"/>
    </xf>
    <xf numFmtId="168" fontId="21" fillId="0" borderId="0" xfId="2" applyNumberFormat="1" applyFont="1" applyAlignment="1">
      <alignment horizontal="center" vertical="center" wrapText="1"/>
    </xf>
    <xf numFmtId="1" fontId="42" fillId="0" borderId="0" xfId="2" applyNumberFormat="1" applyFont="1" applyAlignment="1">
      <alignment horizontal="right" vertical="center" wrapText="1"/>
    </xf>
    <xf numFmtId="1" fontId="42" fillId="0" borderId="0" xfId="2" applyNumberFormat="1" applyFont="1" applyAlignment="1">
      <alignment horizontal="center" vertical="center" wrapText="1"/>
    </xf>
    <xf numFmtId="0" fontId="43" fillId="0" borderId="0" xfId="2" applyFont="1" applyAlignment="1">
      <alignment wrapText="1"/>
    </xf>
    <xf numFmtId="0" fontId="45" fillId="0" borderId="0" xfId="3" applyFont="1" applyAlignment="1" applyProtection="1">
      <alignment vertical="center" wrapText="1"/>
    </xf>
    <xf numFmtId="0" fontId="27" fillId="0" borderId="0" xfId="2" applyFont="1" applyAlignment="1">
      <alignment wrapText="1"/>
    </xf>
    <xf numFmtId="0" fontId="10" fillId="0" borderId="0" xfId="2" applyAlignment="1">
      <alignment vertical="center" wrapText="1"/>
    </xf>
    <xf numFmtId="0" fontId="46" fillId="0" borderId="0" xfId="2" applyFont="1" applyAlignment="1" applyProtection="1">
      <alignment horizontal="left" wrapText="1"/>
      <protection hidden="1"/>
    </xf>
    <xf numFmtId="0" fontId="10" fillId="0" borderId="0" xfId="2" applyAlignment="1">
      <alignment vertical="top" wrapText="1"/>
    </xf>
    <xf numFmtId="0" fontId="46" fillId="0" borderId="0" xfId="2" applyFont="1" applyAlignment="1" applyProtection="1">
      <alignment horizontal="left" vertical="center" wrapText="1"/>
      <protection hidden="1"/>
    </xf>
    <xf numFmtId="0" fontId="27" fillId="0" borderId="0" xfId="2" applyFont="1" applyAlignment="1">
      <alignment horizontal="right" vertical="center" wrapText="1"/>
    </xf>
    <xf numFmtId="166" fontId="42" fillId="0" borderId="82" xfId="2" applyNumberFormat="1" applyFont="1" applyBorder="1" applyAlignment="1" applyProtection="1">
      <alignment horizontal="left" vertical="center" wrapText="1"/>
      <protection hidden="1"/>
    </xf>
    <xf numFmtId="0" fontId="27" fillId="0" borderId="0" xfId="2" applyFont="1" applyAlignment="1">
      <alignment vertical="center" wrapText="1"/>
    </xf>
    <xf numFmtId="0" fontId="10" fillId="0" borderId="101" xfId="2" applyBorder="1" applyAlignment="1">
      <alignment wrapText="1"/>
    </xf>
    <xf numFmtId="0" fontId="10" fillId="0" borderId="56" xfId="2" applyBorder="1" applyAlignment="1">
      <alignment wrapText="1"/>
    </xf>
    <xf numFmtId="0" fontId="10" fillId="0" borderId="102" xfId="2" applyBorder="1" applyAlignment="1">
      <alignment wrapText="1"/>
    </xf>
    <xf numFmtId="0" fontId="10" fillId="0" borderId="80" xfId="2" applyBorder="1" applyAlignment="1">
      <alignment horizontal="center" vertical="center" wrapText="1"/>
    </xf>
    <xf numFmtId="0" fontId="10" fillId="0" borderId="81" xfId="2" applyBorder="1" applyAlignment="1">
      <alignment horizontal="center" vertical="center" wrapText="1"/>
    </xf>
    <xf numFmtId="167" fontId="27" fillId="0" borderId="103" xfId="2" applyNumberFormat="1" applyFont="1" applyBorder="1" applyAlignment="1">
      <alignment horizontal="right" vertical="center" wrapText="1"/>
    </xf>
    <xf numFmtId="0" fontId="27" fillId="0" borderId="1" xfId="2" applyFont="1" applyBorder="1" applyAlignment="1">
      <alignment horizontal="right" vertical="center" wrapText="1"/>
    </xf>
    <xf numFmtId="168" fontId="27" fillId="0" borderId="1" xfId="2" applyNumberFormat="1" applyFont="1" applyBorder="1" applyAlignment="1">
      <alignment horizontal="right" vertical="center" wrapText="1"/>
    </xf>
    <xf numFmtId="167" fontId="27" fillId="0" borderId="105" xfId="2" applyNumberFormat="1" applyFont="1" applyBorder="1" applyAlignment="1">
      <alignment horizontal="right" vertical="center" wrapText="1"/>
    </xf>
    <xf numFmtId="0" fontId="10" fillId="11" borderId="106" xfId="2" applyFill="1" applyBorder="1" applyAlignment="1">
      <alignment wrapText="1"/>
    </xf>
    <xf numFmtId="0" fontId="10" fillId="11" borderId="107" xfId="2" applyFill="1" applyBorder="1" applyAlignment="1">
      <alignment wrapText="1"/>
    </xf>
    <xf numFmtId="0" fontId="27" fillId="11" borderId="108" xfId="2" applyFont="1" applyFill="1" applyBorder="1" applyAlignment="1">
      <alignment vertical="center" wrapText="1"/>
    </xf>
    <xf numFmtId="0" fontId="27" fillId="0" borderId="1" xfId="2" applyFont="1" applyBorder="1" applyAlignment="1">
      <alignment vertical="center" wrapText="1"/>
    </xf>
    <xf numFmtId="170" fontId="27" fillId="11" borderId="64" xfId="2" applyNumberFormat="1" applyFont="1" applyFill="1" applyBorder="1" applyAlignment="1">
      <alignment horizontal="center" vertical="center" wrapText="1"/>
    </xf>
    <xf numFmtId="0" fontId="31" fillId="0" borderId="82" xfId="2" applyFont="1" applyBorder="1" applyAlignment="1">
      <alignment horizontal="center" wrapText="1"/>
    </xf>
    <xf numFmtId="168" fontId="10" fillId="0" borderId="82" xfId="2" applyNumberFormat="1" applyBorder="1" applyAlignment="1">
      <alignment vertical="center" wrapText="1"/>
    </xf>
    <xf numFmtId="168" fontId="10" fillId="0" borderId="110" xfId="2" applyNumberFormat="1" applyBorder="1" applyAlignment="1">
      <alignment wrapText="1"/>
    </xf>
    <xf numFmtId="168" fontId="27" fillId="0" borderId="111" xfId="2" applyNumberFormat="1" applyFont="1" applyBorder="1" applyAlignment="1">
      <alignment horizontal="right" vertical="center" wrapText="1"/>
    </xf>
    <xf numFmtId="0" fontId="10" fillId="0" borderId="83" xfId="2" applyBorder="1" applyAlignment="1">
      <alignment horizontal="center" wrapText="1"/>
    </xf>
    <xf numFmtId="168" fontId="10" fillId="0" borderId="83" xfId="2" applyNumberFormat="1" applyBorder="1" applyAlignment="1">
      <alignment vertical="center" wrapText="1"/>
    </xf>
    <xf numFmtId="168" fontId="10" fillId="0" borderId="63" xfId="2" applyNumberFormat="1" applyBorder="1" applyAlignment="1">
      <alignment wrapText="1"/>
    </xf>
    <xf numFmtId="168" fontId="27" fillId="0" borderId="103" xfId="2" applyNumberFormat="1" applyFont="1" applyBorder="1" applyAlignment="1">
      <alignment horizontal="right" vertical="center" wrapText="1"/>
    </xf>
    <xf numFmtId="168" fontId="27" fillId="0" borderId="105" xfId="2" applyNumberFormat="1" applyFont="1" applyBorder="1" applyAlignment="1">
      <alignment horizontal="right" vertical="center" wrapText="1"/>
    </xf>
    <xf numFmtId="0" fontId="10" fillId="0" borderId="4" xfId="2" applyBorder="1" applyAlignment="1">
      <alignment wrapText="1"/>
    </xf>
    <xf numFmtId="0" fontId="10" fillId="11" borderId="108" xfId="2" applyFill="1" applyBorder="1" applyAlignment="1">
      <alignment vertical="center" wrapText="1"/>
    </xf>
    <xf numFmtId="0" fontId="27" fillId="11" borderId="1" xfId="2" applyFont="1" applyFill="1" applyBorder="1" applyAlignment="1">
      <alignment vertical="center" wrapText="1"/>
    </xf>
    <xf numFmtId="0" fontId="31" fillId="0" borderId="111" xfId="2" applyFont="1" applyBorder="1" applyAlignment="1">
      <alignment horizontal="center" vertical="center" wrapText="1"/>
    </xf>
    <xf numFmtId="0" fontId="10" fillId="0" borderId="112" xfId="2" applyBorder="1" applyAlignment="1">
      <alignment wrapText="1"/>
    </xf>
    <xf numFmtId="168" fontId="42" fillId="0" borderId="95" xfId="2" applyNumberFormat="1" applyFont="1" applyBorder="1" applyAlignment="1" applyProtection="1">
      <alignment horizontal="right" vertical="center" wrapText="1"/>
      <protection hidden="1"/>
    </xf>
    <xf numFmtId="0" fontId="10" fillId="0" borderId="52" xfId="2" applyBorder="1" applyAlignment="1">
      <alignment wrapText="1"/>
    </xf>
    <xf numFmtId="0" fontId="10" fillId="0" borderId="53" xfId="2" applyBorder="1" applyAlignment="1">
      <alignment wrapText="1"/>
    </xf>
    <xf numFmtId="8" fontId="21" fillId="2" borderId="132" xfId="2" applyNumberFormat="1" applyFont="1" applyFill="1" applyBorder="1" applyAlignment="1" applyProtection="1">
      <alignment horizontal="center" vertical="center" wrapText="1"/>
      <protection locked="0"/>
    </xf>
    <xf numFmtId="0" fontId="21" fillId="12" borderId="2" xfId="2" applyFont="1" applyFill="1" applyBorder="1" applyAlignment="1">
      <alignment horizontal="center" vertical="center" wrapText="1"/>
    </xf>
    <xf numFmtId="8" fontId="21" fillId="12" borderId="99" xfId="2" applyNumberFormat="1" applyFont="1" applyFill="1" applyBorder="1" applyAlignment="1">
      <alignment horizontal="center" vertical="center" wrapText="1"/>
    </xf>
    <xf numFmtId="6" fontId="24" fillId="4" borderId="144" xfId="2" applyNumberFormat="1" applyFont="1" applyFill="1" applyBorder="1" applyAlignment="1" applyProtection="1">
      <alignment horizontal="center" vertical="center" wrapText="1"/>
      <protection hidden="1"/>
    </xf>
    <xf numFmtId="0" fontId="24" fillId="0" borderId="0" xfId="2" applyFont="1" applyAlignment="1" applyProtection="1">
      <alignment vertical="center"/>
      <protection hidden="1"/>
    </xf>
    <xf numFmtId="0" fontId="24" fillId="0" borderId="0" xfId="2" applyFont="1" applyAlignment="1">
      <alignment vertical="center"/>
    </xf>
    <xf numFmtId="1" fontId="24" fillId="4" borderId="101" xfId="2" applyNumberFormat="1" applyFont="1" applyFill="1" applyBorder="1" applyAlignment="1" applyProtection="1">
      <alignment vertical="center" wrapText="1"/>
      <protection hidden="1"/>
    </xf>
    <xf numFmtId="0" fontId="10" fillId="0" borderId="57" xfId="2" applyBorder="1" applyAlignment="1">
      <alignment wrapText="1"/>
    </xf>
    <xf numFmtId="0" fontId="47" fillId="0" borderId="172" xfId="2" applyFont="1" applyBorder="1" applyAlignment="1">
      <alignment horizontal="right" vertical="center" wrapText="1"/>
    </xf>
    <xf numFmtId="168" fontId="48" fillId="0" borderId="62" xfId="2" applyNumberFormat="1" applyFont="1" applyBorder="1" applyAlignment="1" applyProtection="1">
      <alignment horizontal="right" vertical="center" wrapText="1"/>
      <protection hidden="1"/>
    </xf>
    <xf numFmtId="1" fontId="27" fillId="0" borderId="12" xfId="2" applyNumberFormat="1" applyFont="1" applyBorder="1" applyAlignment="1" applyProtection="1">
      <alignment horizontal="center" vertical="center" wrapText="1"/>
      <protection hidden="1"/>
    </xf>
    <xf numFmtId="1" fontId="17" fillId="0" borderId="12" xfId="2" applyNumberFormat="1" applyFont="1" applyBorder="1" applyAlignment="1">
      <alignment horizontal="center" vertical="center"/>
    </xf>
    <xf numFmtId="0" fontId="24" fillId="0" borderId="122" xfId="2" applyFont="1" applyBorder="1" applyAlignment="1">
      <alignment horizontal="center" vertical="center" wrapText="1"/>
    </xf>
    <xf numFmtId="0" fontId="24" fillId="0" borderId="138" xfId="2" applyFont="1" applyBorder="1" applyAlignment="1">
      <alignment horizontal="center" vertical="center" wrapText="1"/>
    </xf>
    <xf numFmtId="8" fontId="24" fillId="30" borderId="94" xfId="2" applyNumberFormat="1" applyFont="1" applyFill="1" applyBorder="1" applyAlignment="1">
      <alignment horizontal="center" vertical="center" wrapText="1"/>
    </xf>
    <xf numFmtId="0" fontId="67" fillId="2" borderId="6" xfId="1" applyFont="1" applyFill="1" applyBorder="1" applyAlignment="1" applyProtection="1">
      <alignment horizontal="center" vertical="center"/>
      <protection hidden="1"/>
    </xf>
    <xf numFmtId="0" fontId="67" fillId="2" borderId="7" xfId="1" applyFont="1" applyFill="1" applyBorder="1" applyAlignment="1" applyProtection="1">
      <alignment horizontal="center" vertical="center"/>
      <protection hidden="1"/>
    </xf>
    <xf numFmtId="0" fontId="67" fillId="2" borderId="8" xfId="1" applyFont="1" applyFill="1" applyBorder="1" applyAlignment="1" applyProtection="1">
      <alignment horizontal="center" vertical="center"/>
      <protection hidden="1"/>
    </xf>
    <xf numFmtId="0" fontId="67" fillId="2" borderId="4" xfId="1" applyFont="1" applyFill="1" applyBorder="1" applyAlignment="1" applyProtection="1">
      <alignment horizontal="center" vertical="center"/>
      <protection hidden="1"/>
    </xf>
    <xf numFmtId="0" fontId="67" fillId="2" borderId="0" xfId="1" applyFont="1" applyFill="1" applyAlignment="1" applyProtection="1">
      <alignment horizontal="center" vertical="center"/>
      <protection hidden="1"/>
    </xf>
    <xf numFmtId="0" fontId="67" fillId="2" borderId="5" xfId="1" applyFont="1" applyFill="1" applyBorder="1" applyAlignment="1" applyProtection="1">
      <alignment horizontal="center" vertical="center"/>
      <protection hidden="1"/>
    </xf>
    <xf numFmtId="0" fontId="42" fillId="2" borderId="3" xfId="1" applyFont="1" applyFill="1" applyBorder="1" applyAlignment="1" applyProtection="1">
      <alignment horizontal="center" vertical="center"/>
      <protection hidden="1"/>
    </xf>
    <xf numFmtId="0" fontId="24" fillId="2" borderId="3" xfId="1" applyFont="1" applyFill="1" applyBorder="1" applyAlignment="1" applyProtection="1">
      <alignment vertical="center"/>
      <protection hidden="1"/>
    </xf>
    <xf numFmtId="0" fontId="67" fillId="2" borderId="9" xfId="1" applyFont="1" applyFill="1" applyBorder="1" applyAlignment="1" applyProtection="1">
      <alignment horizontal="center" vertical="center"/>
      <protection hidden="1"/>
    </xf>
    <xf numFmtId="0" fontId="67" fillId="2" borderId="10" xfId="1" applyFont="1" applyFill="1" applyBorder="1" applyAlignment="1" applyProtection="1">
      <alignment horizontal="center" vertical="center"/>
      <protection hidden="1"/>
    </xf>
    <xf numFmtId="0" fontId="67" fillId="2" borderId="11" xfId="1" applyFont="1" applyFill="1" applyBorder="1" applyAlignment="1" applyProtection="1">
      <alignment horizontal="center" vertical="center"/>
      <protection hidden="1"/>
    </xf>
    <xf numFmtId="0" fontId="24" fillId="2" borderId="3" xfId="1" applyFont="1" applyFill="1" applyBorder="1" applyAlignment="1" applyProtection="1">
      <alignment horizontal="center" vertical="center"/>
      <protection hidden="1"/>
    </xf>
    <xf numFmtId="0" fontId="24" fillId="2" borderId="1" xfId="1" applyFont="1" applyFill="1" applyBorder="1" applyAlignment="1" applyProtection="1">
      <alignment horizontal="center" vertical="center"/>
      <protection hidden="1"/>
    </xf>
    <xf numFmtId="0" fontId="10" fillId="2" borderId="4" xfId="1" applyFill="1" applyBorder="1" applyProtection="1">
      <protection hidden="1"/>
    </xf>
    <xf numFmtId="0" fontId="10" fillId="2" borderId="0" xfId="1" applyFill="1" applyProtection="1">
      <protection hidden="1"/>
    </xf>
    <xf numFmtId="0" fontId="31" fillId="2" borderId="0" xfId="1" applyFont="1" applyFill="1" applyAlignment="1" applyProtection="1">
      <alignment horizontal="center" vertical="center"/>
      <protection hidden="1"/>
    </xf>
    <xf numFmtId="0" fontId="69" fillId="2" borderId="0" xfId="4" applyFont="1" applyFill="1" applyAlignment="1" applyProtection="1">
      <alignment vertical="center" wrapText="1"/>
      <protection hidden="1"/>
    </xf>
    <xf numFmtId="0" fontId="10" fillId="2" borderId="5" xfId="1" applyFill="1" applyBorder="1" applyProtection="1">
      <protection hidden="1"/>
    </xf>
    <xf numFmtId="0" fontId="24" fillId="0" borderId="0" xfId="1" applyFont="1" applyAlignment="1" applyProtection="1">
      <alignment horizontal="center" vertical="center"/>
      <protection hidden="1"/>
    </xf>
    <xf numFmtId="0" fontId="10" fillId="2" borderId="12" xfId="1" applyFill="1" applyBorder="1" applyProtection="1">
      <protection hidden="1"/>
    </xf>
    <xf numFmtId="0" fontId="21" fillId="0" borderId="21" xfId="1" applyFont="1" applyBorder="1" applyAlignment="1" applyProtection="1">
      <alignment horizontal="center" vertical="center"/>
      <protection hidden="1"/>
    </xf>
    <xf numFmtId="0" fontId="10" fillId="0" borderId="21" xfId="1" applyBorder="1" applyAlignment="1" applyProtection="1">
      <alignment horizontal="center" vertical="center"/>
      <protection hidden="1"/>
    </xf>
    <xf numFmtId="0" fontId="10" fillId="2" borderId="13" xfId="1" applyFill="1" applyBorder="1" applyProtection="1">
      <protection hidden="1"/>
    </xf>
    <xf numFmtId="0" fontId="24" fillId="0" borderId="11" xfId="1" applyFont="1" applyBorder="1" applyAlignment="1" applyProtection="1">
      <alignment horizontal="center" vertical="center"/>
      <protection hidden="1"/>
    </xf>
    <xf numFmtId="168" fontId="21" fillId="0" borderId="21" xfId="1" applyNumberFormat="1" applyFont="1" applyBorder="1" applyAlignment="1" applyProtection="1">
      <alignment horizontal="center" vertical="center"/>
      <protection hidden="1"/>
    </xf>
    <xf numFmtId="6" fontId="21" fillId="0" borderId="4" xfId="1" applyNumberFormat="1" applyFont="1" applyBorder="1" applyAlignment="1" applyProtection="1">
      <alignment horizontal="center" vertical="center"/>
      <protection hidden="1"/>
    </xf>
    <xf numFmtId="0" fontId="21" fillId="0" borderId="0" xfId="1" applyFont="1" applyAlignment="1" applyProtection="1">
      <alignment horizontal="center" vertical="center"/>
      <protection hidden="1"/>
    </xf>
    <xf numFmtId="0" fontId="10" fillId="0" borderId="4" xfId="1" applyBorder="1"/>
    <xf numFmtId="0" fontId="24" fillId="0" borderId="4" xfId="1" applyFont="1" applyBorder="1" applyAlignment="1" applyProtection="1">
      <alignment horizontal="center" vertical="center"/>
      <protection hidden="1"/>
    </xf>
    <xf numFmtId="0" fontId="10" fillId="2" borderId="10" xfId="1" applyFill="1" applyBorder="1" applyProtection="1">
      <protection hidden="1"/>
    </xf>
    <xf numFmtId="0" fontId="70" fillId="2" borderId="10" xfId="4" applyFont="1" applyFill="1" applyBorder="1" applyAlignment="1" applyProtection="1">
      <alignment vertical="center" wrapText="1"/>
      <protection hidden="1"/>
    </xf>
    <xf numFmtId="0" fontId="70" fillId="2" borderId="10" xfId="4" applyFont="1" applyFill="1" applyBorder="1" applyAlignment="1" applyProtection="1">
      <alignment vertical="center"/>
      <protection hidden="1"/>
    </xf>
    <xf numFmtId="0" fontId="71" fillId="2" borderId="10" xfId="4" applyFont="1" applyFill="1" applyBorder="1" applyAlignment="1" applyProtection="1">
      <alignment vertical="center"/>
      <protection hidden="1"/>
    </xf>
    <xf numFmtId="0" fontId="71" fillId="0" borderId="10" xfId="4" applyFont="1" applyBorder="1" applyAlignment="1" applyProtection="1">
      <alignment vertical="center"/>
      <protection hidden="1"/>
    </xf>
    <xf numFmtId="0" fontId="71" fillId="0" borderId="10" xfId="4" applyFont="1" applyBorder="1" applyAlignment="1" applyProtection="1">
      <alignment horizontal="center" vertical="center"/>
      <protection hidden="1"/>
    </xf>
    <xf numFmtId="0" fontId="10" fillId="2" borderId="11" xfId="1" applyFill="1" applyBorder="1" applyProtection="1">
      <protection hidden="1"/>
    </xf>
    <xf numFmtId="0" fontId="10" fillId="0" borderId="9" xfId="1" applyBorder="1"/>
    <xf numFmtId="0" fontId="0" fillId="12" borderId="0" xfId="0" applyFill="1" applyProtection="1">
      <protection locked="0"/>
    </xf>
    <xf numFmtId="0" fontId="0" fillId="12" borderId="37" xfId="0" applyFill="1" applyBorder="1" applyProtection="1">
      <protection locked="0"/>
    </xf>
    <xf numFmtId="0" fontId="0" fillId="12" borderId="5" xfId="0" applyFill="1" applyBorder="1" applyProtection="1">
      <protection locked="0"/>
    </xf>
    <xf numFmtId="0" fontId="0" fillId="12" borderId="0" xfId="0" applyFill="1"/>
    <xf numFmtId="0" fontId="0" fillId="12" borderId="5" xfId="0" applyFill="1" applyBorder="1"/>
    <xf numFmtId="0" fontId="94" fillId="0" borderId="1" xfId="0" applyFont="1" applyBorder="1" applyAlignment="1" applyProtection="1">
      <alignment horizontal="center" vertical="center"/>
      <protection locked="0"/>
    </xf>
    <xf numFmtId="0" fontId="94" fillId="0" borderId="1" xfId="0" quotePrefix="1" applyFont="1" applyBorder="1" applyAlignment="1" applyProtection="1">
      <alignment horizontal="center" vertical="center"/>
      <protection locked="0"/>
    </xf>
    <xf numFmtId="0" fontId="94" fillId="0" borderId="12" xfId="0" applyFont="1" applyBorder="1" applyAlignment="1" applyProtection="1">
      <alignment horizontal="center" vertical="center"/>
      <protection locked="0"/>
    </xf>
    <xf numFmtId="0" fontId="94" fillId="0" borderId="3" xfId="0" applyFont="1" applyBorder="1" applyAlignment="1" applyProtection="1">
      <alignment horizontal="center" vertical="center"/>
      <protection locked="0"/>
    </xf>
    <xf numFmtId="0" fontId="94" fillId="0" borderId="37" xfId="0" applyFont="1" applyBorder="1" applyAlignment="1" applyProtection="1">
      <alignment horizontal="center" vertical="center"/>
      <protection locked="0"/>
    </xf>
    <xf numFmtId="0" fontId="94" fillId="0" borderId="4" xfId="0" applyFont="1" applyBorder="1" applyAlignment="1" applyProtection="1">
      <alignment horizontal="center" vertical="center"/>
      <protection locked="0"/>
    </xf>
    <xf numFmtId="0" fontId="102" fillId="31" borderId="7" xfId="0" applyFont="1" applyFill="1" applyBorder="1" applyAlignment="1" applyProtection="1">
      <alignment horizontal="center" vertical="center"/>
      <protection hidden="1"/>
    </xf>
    <xf numFmtId="0" fontId="102" fillId="31" borderId="6" xfId="0" applyFont="1" applyFill="1" applyBorder="1" applyAlignment="1" applyProtection="1">
      <alignment horizontal="center" vertical="center"/>
      <protection hidden="1"/>
    </xf>
    <xf numFmtId="0" fontId="0" fillId="2" borderId="37" xfId="0" applyFill="1" applyBorder="1"/>
    <xf numFmtId="0" fontId="0" fillId="2" borderId="5" xfId="0" applyFill="1" applyBorder="1"/>
    <xf numFmtId="168" fontId="102" fillId="4" borderId="1" xfId="0" applyNumberFormat="1" applyFont="1" applyFill="1" applyBorder="1" applyAlignment="1" applyProtection="1">
      <alignment horizontal="center" vertical="center"/>
      <protection hidden="1"/>
    </xf>
    <xf numFmtId="168" fontId="102" fillId="4" borderId="12" xfId="0" applyNumberFormat="1" applyFont="1" applyFill="1" applyBorder="1" applyAlignment="1" applyProtection="1">
      <alignment horizontal="center" vertical="center"/>
      <protection hidden="1"/>
    </xf>
    <xf numFmtId="175" fontId="102" fillId="4" borderId="2" xfId="0" applyNumberFormat="1" applyFont="1" applyFill="1" applyBorder="1" applyAlignment="1" applyProtection="1">
      <alignment horizontal="center" vertical="center"/>
      <protection hidden="1"/>
    </xf>
    <xf numFmtId="176" fontId="102" fillId="4" borderId="12" xfId="0" applyNumberFormat="1" applyFont="1" applyFill="1" applyBorder="1" applyAlignment="1" applyProtection="1">
      <alignment horizontal="center" vertical="center"/>
      <protection hidden="1"/>
    </xf>
    <xf numFmtId="176" fontId="102" fillId="4" borderId="13" xfId="0" applyNumberFormat="1" applyFont="1" applyFill="1" applyBorder="1" applyAlignment="1" applyProtection="1">
      <alignment horizontal="center" vertical="center"/>
      <protection hidden="1"/>
    </xf>
    <xf numFmtId="176" fontId="102" fillId="4" borderId="1" xfId="0" applyNumberFormat="1" applyFont="1" applyFill="1" applyBorder="1" applyAlignment="1" applyProtection="1">
      <alignment horizontal="center" vertical="center"/>
      <protection hidden="1"/>
    </xf>
    <xf numFmtId="176" fontId="102" fillId="4" borderId="10" xfId="0" applyNumberFormat="1" applyFont="1" applyFill="1" applyBorder="1" applyAlignment="1" applyProtection="1">
      <alignment horizontal="center" vertical="center"/>
      <protection hidden="1"/>
    </xf>
    <xf numFmtId="168" fontId="102" fillId="5" borderId="1" xfId="0" applyNumberFormat="1" applyFont="1" applyFill="1" applyBorder="1" applyAlignment="1" applyProtection="1">
      <alignment vertical="center"/>
      <protection hidden="1"/>
    </xf>
    <xf numFmtId="168" fontId="102" fillId="5" borderId="1" xfId="0" applyNumberFormat="1" applyFont="1" applyFill="1" applyBorder="1" applyAlignment="1" applyProtection="1">
      <alignment horizontal="center" vertical="center"/>
      <protection hidden="1"/>
    </xf>
    <xf numFmtId="175" fontId="102" fillId="5" borderId="3" xfId="0" applyNumberFormat="1" applyFont="1" applyFill="1" applyBorder="1" applyAlignment="1" applyProtection="1">
      <alignment horizontal="center" vertical="center"/>
      <protection hidden="1"/>
    </xf>
    <xf numFmtId="175" fontId="102" fillId="5" borderId="9" xfId="0" applyNumberFormat="1" applyFont="1" applyFill="1" applyBorder="1" applyAlignment="1" applyProtection="1">
      <alignment horizontal="center" vertical="center"/>
      <protection hidden="1"/>
    </xf>
    <xf numFmtId="175" fontId="102" fillId="5" borderId="1" xfId="0" applyNumberFormat="1" applyFont="1" applyFill="1" applyBorder="1" applyAlignment="1" applyProtection="1">
      <alignment horizontal="center" vertical="center"/>
      <protection hidden="1"/>
    </xf>
    <xf numFmtId="0" fontId="10" fillId="2" borderId="0" xfId="1" applyFill="1" applyAlignment="1">
      <alignment wrapText="1"/>
    </xf>
    <xf numFmtId="49" fontId="11" fillId="2" borderId="0" xfId="1" applyNumberFormat="1" applyFont="1" applyFill="1" applyAlignment="1">
      <alignment vertical="center"/>
    </xf>
    <xf numFmtId="0" fontId="12" fillId="2" borderId="0" xfId="1" applyFont="1" applyFill="1" applyAlignment="1">
      <alignment horizontal="center" vertical="center"/>
    </xf>
    <xf numFmtId="14" fontId="23" fillId="2" borderId="0" xfId="2" applyNumberFormat="1" applyFont="1" applyFill="1" applyProtection="1">
      <protection hidden="1"/>
    </xf>
    <xf numFmtId="0" fontId="23" fillId="2" borderId="0" xfId="2" applyFont="1" applyFill="1" applyProtection="1">
      <protection hidden="1"/>
    </xf>
    <xf numFmtId="22" fontId="23" fillId="2" borderId="0" xfId="2" applyNumberFormat="1" applyFont="1" applyFill="1" applyAlignment="1" applyProtection="1">
      <alignment wrapText="1"/>
      <protection hidden="1"/>
    </xf>
    <xf numFmtId="0" fontId="23" fillId="0" borderId="0" xfId="2" applyFont="1"/>
    <xf numFmtId="0" fontId="0" fillId="0" borderId="0" xfId="0" applyAlignment="1" applyProtection="1">
      <alignment horizontal="center" vertical="center"/>
      <protection locked="0"/>
    </xf>
    <xf numFmtId="0" fontId="21" fillId="2" borderId="1" xfId="1" applyFont="1" applyFill="1" applyBorder="1" applyAlignment="1" applyProtection="1">
      <alignment horizontal="center" vertical="center"/>
      <protection hidden="1"/>
    </xf>
    <xf numFmtId="0" fontId="24" fillId="2" borderId="1" xfId="1" applyFont="1" applyFill="1" applyBorder="1" applyAlignment="1" applyProtection="1">
      <alignment vertical="center"/>
      <protection hidden="1"/>
    </xf>
    <xf numFmtId="0" fontId="67" fillId="2" borderId="0" xfId="1" applyFont="1" applyFill="1" applyAlignment="1">
      <alignment vertical="center"/>
    </xf>
    <xf numFmtId="168" fontId="24" fillId="30" borderId="100" xfId="2" applyNumberFormat="1" applyFont="1" applyFill="1" applyBorder="1" applyAlignment="1">
      <alignment horizontal="center" vertical="center"/>
    </xf>
    <xf numFmtId="0" fontId="24" fillId="2" borderId="0" xfId="1" applyFont="1" applyFill="1" applyAlignment="1" applyProtection="1">
      <alignment horizontal="center" vertical="center"/>
      <protection locked="0"/>
    </xf>
    <xf numFmtId="0" fontId="68" fillId="2" borderId="0" xfId="1" applyFont="1" applyFill="1" applyAlignment="1" applyProtection="1">
      <alignment horizontal="center" vertical="center"/>
      <protection locked="0"/>
    </xf>
    <xf numFmtId="0" fontId="69" fillId="2" borderId="0" xfId="4" applyFont="1" applyFill="1" applyAlignment="1" applyProtection="1">
      <alignment vertical="center" wrapText="1"/>
      <protection locked="0"/>
    </xf>
    <xf numFmtId="0" fontId="10" fillId="2" borderId="0" xfId="1" applyFill="1" applyAlignment="1" applyProtection="1">
      <alignment horizontal="center" vertical="center"/>
      <protection locked="0"/>
    </xf>
    <xf numFmtId="174" fontId="102" fillId="31" borderId="7" xfId="0" applyNumberFormat="1" applyFont="1" applyFill="1" applyBorder="1" applyAlignment="1">
      <alignment horizontal="center" vertical="center"/>
    </xf>
    <xf numFmtId="174" fontId="102" fillId="31" borderId="8" xfId="0" applyNumberFormat="1" applyFont="1" applyFill="1" applyBorder="1" applyAlignment="1">
      <alignment horizontal="center" vertical="center"/>
    </xf>
    <xf numFmtId="0" fontId="24" fillId="0" borderId="1" xfId="2" applyFont="1" applyBorder="1" applyAlignment="1">
      <alignment horizontal="center" vertical="center" wrapText="1"/>
    </xf>
    <xf numFmtId="0" fontId="18" fillId="9" borderId="1" xfId="2" applyFont="1" applyFill="1" applyBorder="1" applyAlignment="1" applyProtection="1">
      <alignment horizontal="center" vertical="center" wrapText="1"/>
      <protection hidden="1"/>
    </xf>
    <xf numFmtId="0" fontId="18" fillId="9" borderId="1" xfId="2" applyFont="1" applyFill="1" applyBorder="1" applyAlignment="1">
      <alignment horizontal="center" vertical="center" wrapText="1"/>
    </xf>
    <xf numFmtId="0" fontId="42" fillId="0" borderId="82" xfId="2" applyFont="1" applyBorder="1" applyAlignment="1" applyProtection="1">
      <alignment horizontal="left" vertical="center" wrapText="1"/>
      <protection hidden="1"/>
    </xf>
    <xf numFmtId="49" fontId="27" fillId="18" borderId="1" xfId="1" applyNumberFormat="1" applyFont="1" applyFill="1" applyBorder="1" applyAlignment="1" applyProtection="1">
      <alignment horizontal="center" vertical="center"/>
      <protection hidden="1"/>
    </xf>
    <xf numFmtId="0" fontId="27" fillId="13" borderId="1" xfId="1" quotePrefix="1" applyFont="1" applyFill="1" applyBorder="1" applyAlignment="1" applyProtection="1">
      <alignment horizontal="center" vertical="center"/>
      <protection hidden="1"/>
    </xf>
    <xf numFmtId="0" fontId="27" fillId="17" borderId="1" xfId="1" quotePrefix="1" applyFont="1" applyFill="1" applyBorder="1" applyAlignment="1" applyProtection="1">
      <alignment horizontal="center" vertical="center"/>
      <protection hidden="1"/>
    </xf>
    <xf numFmtId="0" fontId="27" fillId="18" borderId="3" xfId="1" quotePrefix="1" applyFont="1" applyFill="1" applyBorder="1" applyAlignment="1" applyProtection="1">
      <alignment horizontal="center" vertical="center"/>
      <protection hidden="1"/>
    </xf>
    <xf numFmtId="0" fontId="27" fillId="18" borderId="1" xfId="1" quotePrefix="1" applyFont="1" applyFill="1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40" xfId="0" applyBorder="1" applyAlignment="1" applyProtection="1">
      <alignment horizontal="center" vertical="center"/>
      <protection locked="0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46" xfId="0" applyBorder="1" applyAlignment="1" applyProtection="1">
      <alignment horizontal="center" vertical="center"/>
      <protection locked="0"/>
    </xf>
    <xf numFmtId="0" fontId="7" fillId="5" borderId="30" xfId="0" applyFont="1" applyFill="1" applyBorder="1" applyAlignment="1" applyProtection="1">
      <alignment horizontal="center" vertical="center" textRotation="90"/>
      <protection hidden="1"/>
    </xf>
    <xf numFmtId="0" fontId="7" fillId="5" borderId="33" xfId="0" applyFont="1" applyFill="1" applyBorder="1" applyAlignment="1" applyProtection="1">
      <alignment horizontal="center" vertical="center" textRotation="90"/>
      <protection hidden="1"/>
    </xf>
    <xf numFmtId="0" fontId="7" fillId="5" borderId="35" xfId="0" applyFont="1" applyFill="1" applyBorder="1" applyAlignment="1" applyProtection="1">
      <alignment horizontal="center" vertical="center" textRotation="90"/>
      <protection hidden="1"/>
    </xf>
    <xf numFmtId="0" fontId="4" fillId="8" borderId="20" xfId="0" applyFont="1" applyFill="1" applyBorder="1" applyAlignment="1">
      <alignment horizontal="center" vertical="center" wrapText="1"/>
    </xf>
    <xf numFmtId="0" fontId="4" fillId="8" borderId="43" xfId="0" applyFont="1" applyFill="1" applyBorder="1" applyAlignment="1">
      <alignment horizontal="center" vertical="center" wrapText="1"/>
    </xf>
    <xf numFmtId="0" fontId="4" fillId="8" borderId="46" xfId="0" applyFont="1" applyFill="1" applyBorder="1" applyAlignment="1">
      <alignment horizontal="center" vertical="center" wrapText="1"/>
    </xf>
    <xf numFmtId="0" fontId="4" fillId="5" borderId="25" xfId="0" applyFont="1" applyFill="1" applyBorder="1" applyAlignment="1">
      <alignment horizontal="center" vertical="center" wrapText="1"/>
    </xf>
    <xf numFmtId="0" fontId="4" fillId="5" borderId="26" xfId="0" applyFont="1" applyFill="1" applyBorder="1" applyAlignment="1">
      <alignment horizontal="center" vertical="center" wrapText="1"/>
    </xf>
    <xf numFmtId="0" fontId="4" fillId="6" borderId="19" xfId="0" applyFont="1" applyFill="1" applyBorder="1" applyAlignment="1">
      <alignment horizontal="center" vertical="center" wrapText="1"/>
    </xf>
    <xf numFmtId="0" fontId="4" fillId="6" borderId="41" xfId="0" applyFont="1" applyFill="1" applyBorder="1" applyAlignment="1">
      <alignment horizontal="center" vertical="center" wrapText="1"/>
    </xf>
    <xf numFmtId="0" fontId="4" fillId="6" borderId="16" xfId="0" applyFont="1" applyFill="1" applyBorder="1" applyAlignment="1">
      <alignment horizontal="center" vertical="center" wrapText="1"/>
    </xf>
    <xf numFmtId="0" fontId="4" fillId="6" borderId="38" xfId="0" applyFont="1" applyFill="1" applyBorder="1" applyAlignment="1">
      <alignment horizontal="center" vertical="center" wrapText="1"/>
    </xf>
    <xf numFmtId="0" fontId="4" fillId="4" borderId="19" xfId="0" applyFont="1" applyFill="1" applyBorder="1" applyAlignment="1">
      <alignment horizontal="center" vertical="center" wrapText="1"/>
    </xf>
    <xf numFmtId="0" fontId="4" fillId="4" borderId="41" xfId="0" applyFont="1" applyFill="1" applyBorder="1" applyAlignment="1">
      <alignment horizontal="center" vertical="center" wrapText="1"/>
    </xf>
    <xf numFmtId="0" fontId="4" fillId="4" borderId="16" xfId="0" applyFont="1" applyFill="1" applyBorder="1" applyAlignment="1">
      <alignment horizontal="center" vertical="center" wrapText="1"/>
    </xf>
    <xf numFmtId="0" fontId="4" fillId="4" borderId="38" xfId="0" applyFont="1" applyFill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 wrapText="1"/>
    </xf>
    <xf numFmtId="0" fontId="4" fillId="6" borderId="19" xfId="0" applyFont="1" applyFill="1" applyBorder="1" applyAlignment="1" applyProtection="1">
      <alignment horizontal="center" vertical="center"/>
      <protection hidden="1"/>
    </xf>
    <xf numFmtId="0" fontId="4" fillId="6" borderId="41" xfId="0" applyFont="1" applyFill="1" applyBorder="1" applyAlignment="1" applyProtection="1">
      <alignment horizontal="center" vertical="center"/>
      <protection hidden="1"/>
    </xf>
    <xf numFmtId="0" fontId="4" fillId="6" borderId="16" xfId="0" applyFont="1" applyFill="1" applyBorder="1" applyAlignment="1" applyProtection="1">
      <alignment horizontal="center" vertical="center"/>
      <protection hidden="1"/>
    </xf>
    <xf numFmtId="0" fontId="4" fillId="6" borderId="38" xfId="0" applyFont="1" applyFill="1" applyBorder="1" applyAlignment="1" applyProtection="1">
      <alignment horizontal="center" vertical="center"/>
      <protection hidden="1"/>
    </xf>
    <xf numFmtId="0" fontId="5" fillId="5" borderId="30" xfId="0" applyFont="1" applyFill="1" applyBorder="1" applyAlignment="1">
      <alignment horizontal="center" vertical="center"/>
    </xf>
    <xf numFmtId="0" fontId="5" fillId="5" borderId="31" xfId="0" applyFont="1" applyFill="1" applyBorder="1" applyAlignment="1">
      <alignment horizontal="center" vertical="center"/>
    </xf>
    <xf numFmtId="0" fontId="7" fillId="4" borderId="34" xfId="0" applyFont="1" applyFill="1" applyBorder="1" applyAlignment="1" applyProtection="1">
      <alignment horizontal="center" vertical="center" textRotation="90"/>
      <protection hidden="1"/>
    </xf>
    <xf numFmtId="0" fontId="7" fillId="4" borderId="33" xfId="0" applyFont="1" applyFill="1" applyBorder="1" applyAlignment="1" applyProtection="1">
      <alignment horizontal="center" vertical="center" textRotation="90"/>
      <protection hidden="1"/>
    </xf>
    <xf numFmtId="0" fontId="5" fillId="4" borderId="30" xfId="0" applyFont="1" applyFill="1" applyBorder="1" applyAlignment="1">
      <alignment horizontal="center" vertical="center"/>
    </xf>
    <xf numFmtId="0" fontId="5" fillId="4" borderId="31" xfId="0" applyFont="1" applyFill="1" applyBorder="1" applyAlignment="1">
      <alignment horizontal="center" vertical="center"/>
    </xf>
    <xf numFmtId="0" fontId="4" fillId="8" borderId="42" xfId="0" applyFont="1" applyFill="1" applyBorder="1" applyAlignment="1">
      <alignment horizontal="center" vertical="center"/>
    </xf>
    <xf numFmtId="0" fontId="4" fillId="8" borderId="39" xfId="0" applyFont="1" applyFill="1" applyBorder="1" applyAlignment="1">
      <alignment horizontal="center" vertical="center"/>
    </xf>
    <xf numFmtId="0" fontId="4" fillId="8" borderId="41" xfId="0" applyFont="1" applyFill="1" applyBorder="1" applyAlignment="1">
      <alignment horizontal="center" vertical="center"/>
    </xf>
    <xf numFmtId="0" fontId="4" fillId="8" borderId="29" xfId="0" applyFont="1" applyFill="1" applyBorder="1" applyAlignment="1">
      <alignment horizontal="center" vertical="center"/>
    </xf>
    <xf numFmtId="0" fontId="4" fillId="8" borderId="14" xfId="0" applyFont="1" applyFill="1" applyBorder="1" applyAlignment="1">
      <alignment horizontal="center" vertical="center"/>
    </xf>
    <xf numFmtId="0" fontId="4" fillId="8" borderId="38" xfId="0" applyFont="1" applyFill="1" applyBorder="1" applyAlignment="1">
      <alignment horizontal="center" vertical="center"/>
    </xf>
    <xf numFmtId="0" fontId="4" fillId="8" borderId="42" xfId="0" applyFont="1" applyFill="1" applyBorder="1" applyAlignment="1">
      <alignment horizontal="right" vertical="center"/>
    </xf>
    <xf numFmtId="0" fontId="4" fillId="8" borderId="39" xfId="0" applyFont="1" applyFill="1" applyBorder="1" applyAlignment="1">
      <alignment horizontal="right" vertical="center"/>
    </xf>
    <xf numFmtId="0" fontId="4" fillId="8" borderId="29" xfId="0" applyFont="1" applyFill="1" applyBorder="1" applyAlignment="1">
      <alignment horizontal="right" vertical="center"/>
    </xf>
    <xf numFmtId="0" fontId="4" fillId="8" borderId="14" xfId="0" applyFont="1" applyFill="1" applyBorder="1" applyAlignment="1">
      <alignment horizontal="right" vertical="center"/>
    </xf>
    <xf numFmtId="0" fontId="5" fillId="4" borderId="30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 wrapText="1"/>
    </xf>
    <xf numFmtId="0" fontId="0" fillId="7" borderId="23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7" borderId="39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7" fillId="6" borderId="30" xfId="0" applyFont="1" applyFill="1" applyBorder="1" applyAlignment="1" applyProtection="1">
      <alignment horizontal="center" vertical="center" textRotation="90"/>
      <protection hidden="1"/>
    </xf>
    <xf numFmtId="0" fontId="7" fillId="6" borderId="33" xfId="0" applyFont="1" applyFill="1" applyBorder="1" applyAlignment="1" applyProtection="1">
      <alignment horizontal="center" vertical="center" textRotation="90"/>
      <protection hidden="1"/>
    </xf>
    <xf numFmtId="0" fontId="7" fillId="6" borderId="36" xfId="0" applyFont="1" applyFill="1" applyBorder="1" applyAlignment="1" applyProtection="1">
      <alignment horizontal="center" vertical="center" textRotation="90"/>
      <protection hidden="1"/>
    </xf>
    <xf numFmtId="0" fontId="5" fillId="8" borderId="42" xfId="0" applyFont="1" applyFill="1" applyBorder="1" applyAlignment="1">
      <alignment horizontal="center" vertical="center"/>
    </xf>
    <xf numFmtId="0" fontId="5" fillId="8" borderId="39" xfId="0" applyFont="1" applyFill="1" applyBorder="1" applyAlignment="1">
      <alignment horizontal="center" vertical="center"/>
    </xf>
    <xf numFmtId="0" fontId="5" fillId="8" borderId="41" xfId="0" applyFont="1" applyFill="1" applyBorder="1" applyAlignment="1">
      <alignment horizontal="center" vertical="center"/>
    </xf>
    <xf numFmtId="0" fontId="5" fillId="8" borderId="29" xfId="0" applyFont="1" applyFill="1" applyBorder="1" applyAlignment="1">
      <alignment horizontal="center" vertical="center"/>
    </xf>
    <xf numFmtId="0" fontId="5" fillId="8" borderId="14" xfId="0" applyFont="1" applyFill="1" applyBorder="1" applyAlignment="1">
      <alignment horizontal="center" vertical="center"/>
    </xf>
    <xf numFmtId="0" fontId="5" fillId="8" borderId="38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 wrapText="1"/>
    </xf>
    <xf numFmtId="0" fontId="5" fillId="5" borderId="31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right" vertical="center"/>
    </xf>
    <xf numFmtId="0" fontId="0" fillId="2" borderId="0" xfId="0" applyFill="1" applyAlignment="1">
      <alignment horizontal="right" vertical="center"/>
    </xf>
    <xf numFmtId="0" fontId="5" fillId="2" borderId="0" xfId="0" applyFont="1" applyFill="1" applyAlignment="1">
      <alignment horizontal="right" vertical="center"/>
    </xf>
    <xf numFmtId="14" fontId="0" fillId="2" borderId="0" xfId="0" applyNumberFormat="1" applyFill="1" applyAlignment="1">
      <alignment horizontal="left" vertical="center"/>
    </xf>
    <xf numFmtId="0" fontId="4" fillId="5" borderId="19" xfId="0" applyFont="1" applyFill="1" applyBorder="1" applyAlignment="1">
      <alignment horizontal="center" vertical="center" wrapText="1"/>
    </xf>
    <xf numFmtId="0" fontId="4" fillId="5" borderId="41" xfId="0" applyFont="1" applyFill="1" applyBorder="1" applyAlignment="1">
      <alignment horizontal="center" vertical="center" wrapText="1"/>
    </xf>
    <xf numFmtId="0" fontId="4" fillId="5" borderId="16" xfId="0" applyFont="1" applyFill="1" applyBorder="1" applyAlignment="1">
      <alignment horizontal="center" vertical="center" wrapText="1"/>
    </xf>
    <xf numFmtId="0" fontId="4" fillId="5" borderId="38" xfId="0" applyFont="1" applyFill="1" applyBorder="1" applyAlignment="1">
      <alignment horizontal="center" vertical="center" wrapText="1"/>
    </xf>
    <xf numFmtId="0" fontId="3" fillId="4" borderId="44" xfId="0" applyFont="1" applyFill="1" applyBorder="1" applyAlignment="1" applyProtection="1">
      <alignment horizontal="left" vertical="center"/>
      <protection hidden="1"/>
    </xf>
    <xf numFmtId="0" fontId="3" fillId="4" borderId="15" xfId="0" applyFont="1" applyFill="1" applyBorder="1" applyAlignment="1" applyProtection="1">
      <alignment horizontal="left" vertical="center"/>
      <protection hidden="1"/>
    </xf>
    <xf numFmtId="0" fontId="4" fillId="6" borderId="25" xfId="0" applyFont="1" applyFill="1" applyBorder="1" applyAlignment="1">
      <alignment horizontal="center" vertical="center" wrapText="1"/>
    </xf>
    <xf numFmtId="0" fontId="4" fillId="6" borderId="26" xfId="0" applyFont="1" applyFill="1" applyBorder="1" applyAlignment="1">
      <alignment horizontal="center" vertical="center" wrapText="1"/>
    </xf>
    <xf numFmtId="0" fontId="5" fillId="6" borderId="30" xfId="0" applyFont="1" applyFill="1" applyBorder="1" applyAlignment="1">
      <alignment horizontal="center" vertical="center"/>
    </xf>
    <xf numFmtId="0" fontId="5" fillId="6" borderId="31" xfId="0" applyFont="1" applyFill="1" applyBorder="1" applyAlignment="1">
      <alignment horizontal="center" vertical="center"/>
    </xf>
    <xf numFmtId="14" fontId="4" fillId="8" borderId="39" xfId="0" applyNumberFormat="1" applyFont="1" applyFill="1" applyBorder="1" applyAlignment="1">
      <alignment horizontal="left" vertical="center"/>
    </xf>
    <xf numFmtId="0" fontId="4" fillId="8" borderId="39" xfId="0" applyFont="1" applyFill="1" applyBorder="1" applyAlignment="1">
      <alignment horizontal="left" vertical="center"/>
    </xf>
    <xf numFmtId="0" fontId="4" fillId="8" borderId="14" xfId="0" applyFont="1" applyFill="1" applyBorder="1" applyAlignment="1">
      <alignment horizontal="left" vertical="center"/>
    </xf>
    <xf numFmtId="0" fontId="4" fillId="5" borderId="19" xfId="0" applyFont="1" applyFill="1" applyBorder="1" applyAlignment="1" applyProtection="1">
      <alignment horizontal="center" vertical="center"/>
      <protection hidden="1"/>
    </xf>
    <xf numFmtId="0" fontId="4" fillId="5" borderId="44" xfId="0" applyFont="1" applyFill="1" applyBorder="1" applyAlignment="1" applyProtection="1">
      <alignment horizontal="center" vertical="center"/>
      <protection hidden="1"/>
    </xf>
    <xf numFmtId="0" fontId="4" fillId="5" borderId="16" xfId="0" applyFont="1" applyFill="1" applyBorder="1" applyAlignment="1" applyProtection="1">
      <alignment horizontal="center" vertical="center"/>
      <protection hidden="1"/>
    </xf>
    <xf numFmtId="0" fontId="4" fillId="5" borderId="15" xfId="0" applyFont="1" applyFill="1" applyBorder="1" applyAlignment="1" applyProtection="1">
      <alignment horizontal="center" vertical="center"/>
      <protection hidden="1"/>
    </xf>
    <xf numFmtId="0" fontId="4" fillId="4" borderId="19" xfId="0" applyFont="1" applyFill="1" applyBorder="1" applyAlignment="1" applyProtection="1">
      <alignment horizontal="center" vertical="center"/>
      <protection hidden="1"/>
    </xf>
    <xf numFmtId="0" fontId="4" fillId="4" borderId="44" xfId="0" applyFont="1" applyFill="1" applyBorder="1" applyAlignment="1" applyProtection="1">
      <alignment horizontal="center"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0" fontId="4" fillId="4" borderId="15" xfId="0" applyFont="1" applyFill="1" applyBorder="1" applyAlignment="1" applyProtection="1">
      <alignment horizontal="center" vertical="center"/>
      <protection hidden="1"/>
    </xf>
    <xf numFmtId="0" fontId="3" fillId="6" borderId="19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6" borderId="44" xfId="0" applyFont="1" applyFill="1" applyBorder="1" applyAlignment="1" applyProtection="1">
      <alignment horizontal="left" vertical="center"/>
      <protection hidden="1"/>
    </xf>
    <xf numFmtId="0" fontId="3" fillId="6" borderId="15" xfId="0" applyFont="1" applyFill="1" applyBorder="1" applyAlignment="1" applyProtection="1">
      <alignment horizontal="left" vertical="center"/>
      <protection hidden="1"/>
    </xf>
    <xf numFmtId="0" fontId="3" fillId="5" borderId="44" xfId="0" applyFont="1" applyFill="1" applyBorder="1" applyAlignment="1" applyProtection="1">
      <alignment horizontal="left" vertical="center"/>
      <protection hidden="1"/>
    </xf>
    <xf numFmtId="0" fontId="3" fillId="5" borderId="15" xfId="0" applyFont="1" applyFill="1" applyBorder="1" applyAlignment="1" applyProtection="1">
      <alignment horizontal="left" vertical="center"/>
      <protection hidden="1"/>
    </xf>
    <xf numFmtId="0" fontId="3" fillId="4" borderId="19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7" fillId="6" borderId="34" xfId="0" applyFont="1" applyFill="1" applyBorder="1" applyAlignment="1" applyProtection="1">
      <alignment horizontal="center" vertical="center" textRotation="90"/>
      <protection hidden="1"/>
    </xf>
    <xf numFmtId="0" fontId="23" fillId="0" borderId="0" xfId="2" applyFont="1" applyAlignment="1">
      <alignment horizontal="center"/>
    </xf>
    <xf numFmtId="0" fontId="14" fillId="0" borderId="0" xfId="2" applyFont="1" applyAlignment="1">
      <alignment horizontal="right" wrapText="1"/>
    </xf>
    <xf numFmtId="0" fontId="10" fillId="9" borderId="12" xfId="1" applyFill="1" applyBorder="1" applyAlignment="1" applyProtection="1">
      <alignment horizontal="center" vertical="center" wrapText="1"/>
      <protection hidden="1"/>
    </xf>
    <xf numFmtId="0" fontId="10" fillId="9" borderId="21" xfId="1" applyFill="1" applyBorder="1" applyAlignment="1" applyProtection="1">
      <alignment horizontal="center" vertical="center" wrapText="1"/>
      <protection hidden="1"/>
    </xf>
    <xf numFmtId="0" fontId="10" fillId="9" borderId="13" xfId="1" applyFill="1" applyBorder="1" applyAlignment="1" applyProtection="1">
      <alignment horizontal="center" vertical="center" wrapText="1"/>
      <protection hidden="1"/>
    </xf>
    <xf numFmtId="0" fontId="20" fillId="0" borderId="0" xfId="2" applyFont="1" applyAlignment="1">
      <alignment horizontal="right" vertical="center" wrapText="1"/>
    </xf>
    <xf numFmtId="0" fontId="18" fillId="0" borderId="0" xfId="2" applyFont="1" applyAlignment="1">
      <alignment horizontal="left" vertical="center" wrapText="1"/>
    </xf>
    <xf numFmtId="0" fontId="16" fillId="4" borderId="12" xfId="2" applyFont="1" applyFill="1" applyBorder="1" applyAlignment="1">
      <alignment horizontal="center" vertical="center" wrapText="1"/>
    </xf>
    <xf numFmtId="0" fontId="16" fillId="4" borderId="21" xfId="2" applyFont="1" applyFill="1" applyBorder="1" applyAlignment="1">
      <alignment horizontal="center" vertical="center" wrapText="1"/>
    </xf>
    <xf numFmtId="0" fontId="16" fillId="4" borderId="13" xfId="2" applyFont="1" applyFill="1" applyBorder="1" applyAlignment="1">
      <alignment horizontal="center" vertical="center" wrapText="1"/>
    </xf>
    <xf numFmtId="0" fontId="24" fillId="4" borderId="52" xfId="2" applyFont="1" applyFill="1" applyBorder="1" applyAlignment="1">
      <alignment horizontal="center" vertical="center" wrapText="1"/>
    </xf>
    <xf numFmtId="0" fontId="24" fillId="4" borderId="53" xfId="2" applyFont="1" applyFill="1" applyBorder="1" applyAlignment="1">
      <alignment horizontal="center" vertical="center" wrapText="1"/>
    </xf>
    <xf numFmtId="0" fontId="24" fillId="4" borderId="54" xfId="2" applyFont="1" applyFill="1" applyBorder="1" applyAlignment="1">
      <alignment horizontal="center" vertical="center" wrapText="1"/>
    </xf>
    <xf numFmtId="0" fontId="24" fillId="4" borderId="55" xfId="2" applyFont="1" applyFill="1" applyBorder="1" applyAlignment="1">
      <alignment horizontal="center" vertical="center" wrapText="1"/>
    </xf>
    <xf numFmtId="0" fontId="24" fillId="4" borderId="56" xfId="2" applyFont="1" applyFill="1" applyBorder="1" applyAlignment="1">
      <alignment horizontal="center" vertical="center" wrapText="1"/>
    </xf>
    <xf numFmtId="0" fontId="24" fillId="4" borderId="57" xfId="2" applyFont="1" applyFill="1" applyBorder="1" applyAlignment="1">
      <alignment horizontal="center" vertical="center" wrapText="1"/>
    </xf>
    <xf numFmtId="0" fontId="25" fillId="0" borderId="0" xfId="2" applyFont="1" applyAlignment="1">
      <alignment horizontal="center" vertical="center" wrapText="1"/>
    </xf>
    <xf numFmtId="0" fontId="10" fillId="0" borderId="0" xfId="2" applyAlignment="1">
      <alignment horizontal="center" vertical="center" wrapText="1"/>
    </xf>
    <xf numFmtId="0" fontId="10" fillId="0" borderId="9" xfId="2" applyBorder="1" applyAlignment="1">
      <alignment horizontal="center" vertical="center" wrapText="1"/>
    </xf>
    <xf numFmtId="0" fontId="10" fillId="0" borderId="11" xfId="2" applyBorder="1" applyAlignment="1">
      <alignment horizontal="center" vertical="center" wrapText="1"/>
    </xf>
    <xf numFmtId="1" fontId="27" fillId="0" borderId="60" xfId="2" applyNumberFormat="1" applyFont="1" applyBorder="1" applyAlignment="1" applyProtection="1">
      <alignment horizontal="center" vertical="center" wrapText="1"/>
      <protection hidden="1"/>
    </xf>
    <xf numFmtId="1" fontId="27" fillId="0" borderId="1" xfId="2" applyNumberFormat="1" applyFont="1" applyBorder="1" applyAlignment="1" applyProtection="1">
      <alignment horizontal="center" vertical="center" wrapText="1"/>
      <protection hidden="1"/>
    </xf>
    <xf numFmtId="1" fontId="27" fillId="0" borderId="2" xfId="2" applyNumberFormat="1" applyFont="1" applyBorder="1" applyAlignment="1" applyProtection="1">
      <alignment horizontal="center" vertical="center" wrapText="1"/>
      <protection hidden="1"/>
    </xf>
    <xf numFmtId="1" fontId="27" fillId="0" borderId="61" xfId="2" applyNumberFormat="1" applyFont="1" applyBorder="1" applyAlignment="1" applyProtection="1">
      <alignment horizontal="center" vertical="center" wrapText="1"/>
      <protection hidden="1"/>
    </xf>
    <xf numFmtId="0" fontId="29" fillId="0" borderId="0" xfId="3" applyFont="1" applyFill="1" applyBorder="1" applyAlignment="1" applyProtection="1">
      <alignment horizontal="center" vertical="center"/>
    </xf>
    <xf numFmtId="0" fontId="21" fillId="0" borderId="62" xfId="2" applyFont="1" applyBorder="1" applyAlignment="1">
      <alignment horizontal="center" vertical="center" textRotation="255" wrapText="1"/>
    </xf>
    <xf numFmtId="0" fontId="21" fillId="0" borderId="66" xfId="2" applyFont="1" applyBorder="1" applyAlignment="1">
      <alignment horizontal="center" vertical="center" textRotation="255" wrapText="1"/>
    </xf>
    <xf numFmtId="0" fontId="21" fillId="0" borderId="74" xfId="2" applyFont="1" applyBorder="1" applyAlignment="1">
      <alignment horizontal="center" vertical="center" textRotation="255" wrapText="1"/>
    </xf>
    <xf numFmtId="0" fontId="10" fillId="0" borderId="67" xfId="2" applyBorder="1" applyAlignment="1">
      <alignment horizontal="right" vertical="center" wrapText="1"/>
    </xf>
    <xf numFmtId="0" fontId="10" fillId="0" borderId="21" xfId="2" applyBorder="1" applyAlignment="1">
      <alignment horizontal="right" vertical="center" wrapText="1"/>
    </xf>
    <xf numFmtId="0" fontId="25" fillId="0" borderId="0" xfId="2" applyFont="1" applyAlignment="1">
      <alignment horizontal="center" vertical="center"/>
    </xf>
    <xf numFmtId="0" fontId="10" fillId="0" borderId="13" xfId="2" applyBorder="1" applyAlignment="1">
      <alignment horizontal="right" vertical="center" wrapText="1"/>
    </xf>
    <xf numFmtId="0" fontId="10" fillId="0" borderId="68" xfId="2" applyBorder="1" applyAlignment="1">
      <alignment horizontal="right" vertical="center" wrapText="1"/>
    </xf>
    <xf numFmtId="0" fontId="10" fillId="0" borderId="69" xfId="2" applyBorder="1" applyAlignment="1">
      <alignment horizontal="right" vertical="center" wrapText="1"/>
    </xf>
    <xf numFmtId="1" fontId="27" fillId="4" borderId="76" xfId="2" applyNumberFormat="1" applyFont="1" applyFill="1" applyBorder="1" applyAlignment="1" applyProtection="1">
      <alignment horizontal="center" vertical="center" wrapText="1"/>
      <protection hidden="1"/>
    </xf>
    <xf numFmtId="1" fontId="27" fillId="4" borderId="77" xfId="2" applyNumberFormat="1" applyFont="1" applyFill="1" applyBorder="1" applyAlignment="1" applyProtection="1">
      <alignment horizontal="center" vertical="center" wrapText="1"/>
      <protection hidden="1"/>
    </xf>
    <xf numFmtId="1" fontId="27" fillId="4" borderId="78" xfId="2" applyNumberFormat="1" applyFont="1" applyFill="1" applyBorder="1" applyAlignment="1" applyProtection="1">
      <alignment horizontal="center" vertical="center" wrapText="1"/>
      <protection hidden="1"/>
    </xf>
    <xf numFmtId="0" fontId="42" fillId="0" borderId="62" xfId="2" applyFont="1" applyBorder="1" applyAlignment="1">
      <alignment horizontal="center" vertical="center" wrapText="1"/>
    </xf>
    <xf numFmtId="0" fontId="42" fillId="0" borderId="74" xfId="2" applyFont="1" applyBorder="1" applyAlignment="1">
      <alignment horizontal="center" vertical="center" wrapText="1"/>
    </xf>
    <xf numFmtId="0" fontId="33" fillId="0" borderId="62" xfId="2" applyFont="1" applyBorder="1" applyAlignment="1">
      <alignment horizontal="center" vertical="center" textRotation="255" wrapText="1" shrinkToFit="1"/>
    </xf>
    <xf numFmtId="0" fontId="33" fillId="0" borderId="66" xfId="2" applyFont="1" applyBorder="1" applyAlignment="1">
      <alignment horizontal="center" vertical="center" textRotation="255" wrapText="1" shrinkToFit="1"/>
    </xf>
    <xf numFmtId="0" fontId="33" fillId="0" borderId="74" xfId="2" applyFont="1" applyBorder="1" applyAlignment="1">
      <alignment horizontal="center" vertical="center" textRotation="255" wrapText="1" shrinkToFit="1"/>
    </xf>
    <xf numFmtId="0" fontId="10" fillId="0" borderId="67" xfId="2" applyBorder="1" applyAlignment="1">
      <alignment horizontal="right" wrapText="1"/>
    </xf>
    <xf numFmtId="0" fontId="10" fillId="0" borderId="13" xfId="2" applyBorder="1" applyAlignment="1">
      <alignment horizontal="right" wrapText="1"/>
    </xf>
    <xf numFmtId="0" fontId="21" fillId="0" borderId="13" xfId="2" applyFont="1" applyBorder="1" applyAlignment="1">
      <alignment horizontal="right" wrapText="1"/>
    </xf>
    <xf numFmtId="1" fontId="42" fillId="0" borderId="70" xfId="2" applyNumberFormat="1" applyFont="1" applyBorder="1" applyAlignment="1" applyProtection="1">
      <alignment horizontal="center" vertical="center" wrapText="1"/>
      <protection hidden="1"/>
    </xf>
    <xf numFmtId="1" fontId="42" fillId="0" borderId="71" xfId="2" applyNumberFormat="1" applyFont="1" applyBorder="1" applyAlignment="1" applyProtection="1">
      <alignment horizontal="center" vertical="center" wrapText="1"/>
      <protection hidden="1"/>
    </xf>
    <xf numFmtId="1" fontId="42" fillId="0" borderId="72" xfId="2" applyNumberFormat="1" applyFont="1" applyBorder="1" applyAlignment="1" applyProtection="1">
      <alignment horizontal="center" vertical="center" wrapText="1"/>
      <protection hidden="1"/>
    </xf>
    <xf numFmtId="0" fontId="17" fillId="0" borderId="65" xfId="2" applyFont="1" applyBorder="1" applyAlignment="1">
      <alignment horizontal="right" vertical="center" wrapText="1"/>
    </xf>
    <xf numFmtId="0" fontId="24" fillId="0" borderId="0" xfId="2" applyFont="1" applyAlignment="1">
      <alignment horizontal="right" vertical="center" wrapText="1"/>
    </xf>
    <xf numFmtId="0" fontId="10" fillId="4" borderId="55" xfId="2" applyFill="1" applyBorder="1" applyAlignment="1">
      <alignment horizontal="center" vertical="center" wrapText="1"/>
    </xf>
    <xf numFmtId="0" fontId="10" fillId="4" borderId="56" xfId="2" applyFill="1" applyBorder="1" applyAlignment="1">
      <alignment horizontal="center" vertical="center" wrapText="1"/>
    </xf>
    <xf numFmtId="0" fontId="10" fillId="4" borderId="57" xfId="2" applyFill="1" applyBorder="1" applyAlignment="1">
      <alignment horizontal="center" vertical="center" wrapText="1"/>
    </xf>
    <xf numFmtId="0" fontId="10" fillId="4" borderId="84" xfId="2" applyFill="1" applyBorder="1" applyAlignment="1">
      <alignment horizontal="center" vertical="center" wrapText="1"/>
    </xf>
    <xf numFmtId="0" fontId="10" fillId="4" borderId="93" xfId="2" applyFill="1" applyBorder="1" applyAlignment="1">
      <alignment horizontal="center" vertical="center" wrapText="1"/>
    </xf>
    <xf numFmtId="0" fontId="10" fillId="4" borderId="113" xfId="2" applyFill="1" applyBorder="1" applyAlignment="1">
      <alignment horizontal="center" vertical="center" wrapText="1"/>
    </xf>
    <xf numFmtId="0" fontId="27" fillId="0" borderId="55" xfId="2" applyFont="1" applyBorder="1" applyAlignment="1">
      <alignment horizontal="center" vertical="center" wrapText="1"/>
    </xf>
    <xf numFmtId="0" fontId="27" fillId="0" borderId="84" xfId="2" applyFont="1" applyBorder="1" applyAlignment="1">
      <alignment horizontal="center" vertical="center" wrapText="1"/>
    </xf>
    <xf numFmtId="49" fontId="27" fillId="0" borderId="0" xfId="2" applyNumberFormat="1" applyFont="1" applyAlignment="1">
      <alignment horizontal="right" vertical="center" wrapText="1"/>
    </xf>
    <xf numFmtId="0" fontId="37" fillId="0" borderId="0" xfId="2" applyFont="1" applyAlignment="1">
      <alignment horizontal="center" vertical="center" wrapText="1"/>
    </xf>
    <xf numFmtId="0" fontId="31" fillId="0" borderId="65" xfId="2" applyFont="1" applyBorder="1" applyAlignment="1">
      <alignment horizontal="right" vertical="center" wrapText="1"/>
    </xf>
    <xf numFmtId="0" fontId="31" fillId="0" borderId="0" xfId="2" applyFont="1" applyAlignment="1">
      <alignment horizontal="right" vertical="center" wrapText="1"/>
    </xf>
    <xf numFmtId="0" fontId="21" fillId="0" borderId="69" xfId="2" applyFont="1" applyBorder="1" applyAlignment="1">
      <alignment horizontal="right" vertical="center" wrapText="1"/>
    </xf>
    <xf numFmtId="0" fontId="21" fillId="0" borderId="94" xfId="2" applyFont="1" applyBorder="1" applyAlignment="1">
      <alignment horizontal="right" vertical="center" wrapText="1"/>
    </xf>
    <xf numFmtId="0" fontId="21" fillId="4" borderId="55" xfId="2" applyFont="1" applyFill="1" applyBorder="1" applyAlignment="1">
      <alignment horizontal="center" vertical="center" wrapText="1"/>
    </xf>
    <xf numFmtId="0" fontId="21" fillId="4" borderId="57" xfId="2" applyFont="1" applyFill="1" applyBorder="1" applyAlignment="1">
      <alignment horizontal="center" vertical="center" wrapText="1"/>
    </xf>
    <xf numFmtId="0" fontId="10" fillId="0" borderId="90" xfId="2" applyBorder="1" applyAlignment="1">
      <alignment horizontal="right" vertical="center" wrapText="1"/>
    </xf>
    <xf numFmtId="0" fontId="10" fillId="0" borderId="98" xfId="2" applyBorder="1" applyAlignment="1">
      <alignment horizontal="right" vertical="center" wrapText="1"/>
    </xf>
    <xf numFmtId="168" fontId="21" fillId="12" borderId="68" xfId="2" applyNumberFormat="1" applyFont="1" applyFill="1" applyBorder="1" applyAlignment="1" applyProtection="1">
      <alignment horizontal="center" vertical="center" wrapText="1"/>
      <protection hidden="1"/>
    </xf>
    <xf numFmtId="168" fontId="21" fillId="12" borderId="94" xfId="2" applyNumberFormat="1" applyFont="1" applyFill="1" applyBorder="1" applyAlignment="1" applyProtection="1">
      <alignment horizontal="center" vertical="center" wrapText="1"/>
      <protection hidden="1"/>
    </xf>
    <xf numFmtId="0" fontId="10" fillId="0" borderId="4" xfId="2" applyBorder="1" applyAlignment="1">
      <alignment horizontal="right" vertical="center"/>
    </xf>
    <xf numFmtId="0" fontId="10" fillId="0" borderId="0" xfId="2" applyAlignment="1">
      <alignment horizontal="right" vertical="center"/>
    </xf>
    <xf numFmtId="0" fontId="10" fillId="9" borderId="92" xfId="2" applyFill="1" applyBorder="1" applyAlignment="1" applyProtection="1">
      <alignment horizontal="right" vertical="center" wrapText="1"/>
      <protection locked="0"/>
    </xf>
    <xf numFmtId="0" fontId="10" fillId="9" borderId="7" xfId="2" applyFill="1" applyBorder="1" applyAlignment="1" applyProtection="1">
      <alignment horizontal="right" vertical="center" wrapText="1"/>
      <protection locked="0"/>
    </xf>
    <xf numFmtId="0" fontId="10" fillId="9" borderId="8" xfId="2" applyFill="1" applyBorder="1" applyAlignment="1" applyProtection="1">
      <alignment horizontal="right" vertical="center" wrapText="1"/>
      <protection locked="0"/>
    </xf>
    <xf numFmtId="0" fontId="21" fillId="0" borderId="0" xfId="2" applyFont="1" applyAlignment="1">
      <alignment horizontal="center" vertical="center" wrapText="1"/>
    </xf>
    <xf numFmtId="167" fontId="38" fillId="11" borderId="56" xfId="2" applyNumberFormat="1" applyFont="1" applyFill="1" applyBorder="1" applyAlignment="1">
      <alignment horizontal="center" vertical="center" wrapText="1"/>
    </xf>
    <xf numFmtId="167" fontId="38" fillId="11" borderId="57" xfId="2" applyNumberFormat="1" applyFont="1" applyFill="1" applyBorder="1" applyAlignment="1">
      <alignment horizontal="center" vertical="center" wrapText="1"/>
    </xf>
    <xf numFmtId="0" fontId="24" fillId="0" borderId="69" xfId="2" applyFont="1" applyBorder="1" applyAlignment="1">
      <alignment horizontal="right" vertical="center" wrapText="1"/>
    </xf>
    <xf numFmtId="0" fontId="24" fillId="0" borderId="94" xfId="2" applyFont="1" applyBorder="1" applyAlignment="1">
      <alignment horizontal="right" vertical="center" wrapText="1"/>
    </xf>
    <xf numFmtId="0" fontId="21" fillId="4" borderId="52" xfId="2" applyFont="1" applyFill="1" applyBorder="1" applyAlignment="1">
      <alignment horizontal="center" vertical="center" wrapText="1"/>
    </xf>
    <xf numFmtId="0" fontId="21" fillId="4" borderId="54" xfId="2" applyFont="1" applyFill="1" applyBorder="1" applyAlignment="1">
      <alignment horizontal="center" vertical="center" wrapText="1"/>
    </xf>
    <xf numFmtId="1" fontId="27" fillId="0" borderId="0" xfId="2" applyNumberFormat="1" applyFont="1" applyAlignment="1">
      <alignment horizontal="right" vertical="center" wrapText="1"/>
    </xf>
    <xf numFmtId="0" fontId="41" fillId="9" borderId="0" xfId="2" applyFont="1" applyFill="1" applyAlignment="1" applyProtection="1">
      <alignment horizontal="center" vertical="center" wrapText="1"/>
      <protection hidden="1"/>
    </xf>
    <xf numFmtId="1" fontId="37" fillId="0" borderId="0" xfId="2" applyNumberFormat="1" applyFont="1" applyAlignment="1">
      <alignment horizontal="center" vertical="center" wrapText="1"/>
    </xf>
    <xf numFmtId="168" fontId="21" fillId="0" borderId="0" xfId="2" applyNumberFormat="1" applyFont="1" applyAlignment="1" applyProtection="1">
      <alignment horizontal="center" vertical="center" wrapText="1"/>
      <protection hidden="1"/>
    </xf>
    <xf numFmtId="0" fontId="10" fillId="0" borderId="112" xfId="2" applyBorder="1" applyAlignment="1">
      <alignment horizontal="right" vertical="center" wrapText="1"/>
    </xf>
    <xf numFmtId="0" fontId="10" fillId="0" borderId="93" xfId="2" applyBorder="1" applyAlignment="1">
      <alignment horizontal="right" vertical="center" wrapText="1"/>
    </xf>
    <xf numFmtId="0" fontId="10" fillId="0" borderId="117" xfId="2" applyBorder="1" applyAlignment="1">
      <alignment horizontal="right" vertical="center" wrapText="1"/>
    </xf>
    <xf numFmtId="0" fontId="10" fillId="0" borderId="118" xfId="2" applyBorder="1" applyAlignment="1">
      <alignment horizontal="right" vertical="center" wrapText="1"/>
    </xf>
    <xf numFmtId="0" fontId="44" fillId="0" borderId="0" xfId="2" applyFont="1" applyAlignment="1">
      <alignment horizontal="right" vertical="center" wrapText="1"/>
    </xf>
    <xf numFmtId="0" fontId="10" fillId="0" borderId="0" xfId="2" applyAlignment="1">
      <alignment horizontal="right" vertical="center" wrapText="1"/>
    </xf>
    <xf numFmtId="0" fontId="27" fillId="0" borderId="0" xfId="2" applyFont="1" applyAlignment="1">
      <alignment horizontal="right" vertical="center" wrapText="1"/>
    </xf>
    <xf numFmtId="0" fontId="42" fillId="0" borderId="82" xfId="2" applyFont="1" applyBorder="1" applyAlignment="1" applyProtection="1">
      <alignment horizontal="left" vertical="center" wrapText="1"/>
      <protection hidden="1"/>
    </xf>
    <xf numFmtId="0" fontId="24" fillId="4" borderId="100" xfId="2" applyFont="1" applyFill="1" applyBorder="1" applyAlignment="1">
      <alignment horizontal="center" vertical="center" wrapText="1"/>
    </xf>
    <xf numFmtId="0" fontId="24" fillId="4" borderId="69" xfId="2" applyFont="1" applyFill="1" applyBorder="1" applyAlignment="1">
      <alignment horizontal="center" vertical="center" wrapText="1"/>
    </xf>
    <xf numFmtId="0" fontId="24" fillId="4" borderId="94" xfId="2" applyFont="1" applyFill="1" applyBorder="1" applyAlignment="1">
      <alignment horizontal="center" vertical="center" wrapText="1"/>
    </xf>
    <xf numFmtId="0" fontId="10" fillId="0" borderId="89" xfId="2" applyBorder="1" applyAlignment="1">
      <alignment horizontal="center" vertical="center" wrapText="1"/>
    </xf>
    <xf numFmtId="0" fontId="10" fillId="0" borderId="98" xfId="2" applyBorder="1" applyAlignment="1">
      <alignment horizontal="center" vertical="center" wrapText="1"/>
    </xf>
    <xf numFmtId="0" fontId="33" fillId="0" borderId="4" xfId="2" applyFont="1" applyBorder="1" applyAlignment="1">
      <alignment horizontal="center" vertical="center" textRotation="255" wrapText="1" shrinkToFit="1"/>
    </xf>
    <xf numFmtId="0" fontId="21" fillId="0" borderId="5" xfId="2" applyFont="1" applyBorder="1" applyAlignment="1">
      <alignment horizontal="center" vertical="center" textRotation="255" wrapText="1"/>
    </xf>
    <xf numFmtId="0" fontId="21" fillId="0" borderId="104" xfId="2" applyFont="1" applyBorder="1" applyAlignment="1">
      <alignment horizontal="center" vertical="center" textRotation="255" wrapText="1"/>
    </xf>
    <xf numFmtId="0" fontId="33" fillId="0" borderId="109" xfId="2" applyFont="1" applyBorder="1" applyAlignment="1">
      <alignment horizontal="center" vertical="center" textRotation="255" wrapText="1" shrinkToFit="1"/>
    </xf>
    <xf numFmtId="0" fontId="21" fillId="0" borderId="112" xfId="2" applyFont="1" applyBorder="1" applyAlignment="1">
      <alignment horizontal="right" vertical="center" wrapText="1"/>
    </xf>
    <xf numFmtId="0" fontId="21" fillId="0" borderId="93" xfId="2" applyFont="1" applyBorder="1" applyAlignment="1">
      <alignment horizontal="right" vertical="center" wrapText="1"/>
    </xf>
    <xf numFmtId="0" fontId="21" fillId="0" borderId="113" xfId="2" applyFont="1" applyBorder="1" applyAlignment="1">
      <alignment horizontal="right" vertical="center" wrapText="1"/>
    </xf>
    <xf numFmtId="0" fontId="10" fillId="0" borderId="114" xfId="2" applyBorder="1" applyAlignment="1">
      <alignment horizontal="right" vertical="center" wrapText="1"/>
    </xf>
    <xf numFmtId="0" fontId="10" fillId="0" borderId="115" xfId="2" applyBorder="1" applyAlignment="1">
      <alignment horizontal="right" vertical="center" wrapText="1"/>
    </xf>
    <xf numFmtId="0" fontId="10" fillId="0" borderId="116" xfId="2" applyBorder="1" applyAlignment="1">
      <alignment horizontal="right" vertical="center" wrapText="1"/>
    </xf>
    <xf numFmtId="1" fontId="27" fillId="0" borderId="68" xfId="2" applyNumberFormat="1" applyFont="1" applyBorder="1" applyAlignment="1" applyProtection="1">
      <alignment horizontal="center" vertical="center"/>
      <protection hidden="1"/>
    </xf>
    <xf numFmtId="1" fontId="27" fillId="0" borderId="69" xfId="2" applyNumberFormat="1" applyFont="1" applyBorder="1" applyAlignment="1" applyProtection="1">
      <alignment horizontal="center" vertical="center"/>
      <protection hidden="1"/>
    </xf>
    <xf numFmtId="1" fontId="27" fillId="0" borderId="171" xfId="2" applyNumberFormat="1" applyFont="1" applyBorder="1" applyAlignment="1" applyProtection="1">
      <alignment horizontal="center" vertical="center"/>
      <protection hidden="1"/>
    </xf>
    <xf numFmtId="0" fontId="10" fillId="0" borderId="67" xfId="2" applyBorder="1" applyAlignment="1">
      <alignment horizontal="center" vertical="center" wrapText="1"/>
    </xf>
    <xf numFmtId="0" fontId="10" fillId="0" borderId="21" xfId="2" applyBorder="1" applyAlignment="1">
      <alignment horizontal="center" vertical="center" wrapText="1"/>
    </xf>
    <xf numFmtId="0" fontId="10" fillId="0" borderId="13" xfId="2" applyBorder="1" applyAlignment="1">
      <alignment horizontal="center" vertical="center" wrapText="1"/>
    </xf>
    <xf numFmtId="0" fontId="24" fillId="0" borderId="119" xfId="2" applyFont="1" applyBorder="1" applyAlignment="1">
      <alignment horizontal="right" vertical="center" wrapText="1"/>
    </xf>
    <xf numFmtId="0" fontId="24" fillId="0" borderId="53" xfId="2" applyFont="1" applyBorder="1" applyAlignment="1">
      <alignment horizontal="right" vertical="center" wrapText="1"/>
    </xf>
    <xf numFmtId="0" fontId="24" fillId="0" borderId="54" xfId="2" applyFont="1" applyBorder="1" applyAlignment="1">
      <alignment horizontal="right" vertical="center" wrapText="1"/>
    </xf>
    <xf numFmtId="1" fontId="27" fillId="0" borderId="67" xfId="2" applyNumberFormat="1" applyFont="1" applyBorder="1" applyAlignment="1" applyProtection="1">
      <alignment horizontal="center" vertical="center"/>
      <protection hidden="1"/>
    </xf>
    <xf numFmtId="1" fontId="27" fillId="0" borderId="21" xfId="2" applyNumberFormat="1" applyFont="1" applyBorder="1" applyAlignment="1" applyProtection="1">
      <alignment horizontal="center" vertical="center"/>
      <protection hidden="1"/>
    </xf>
    <xf numFmtId="1" fontId="27" fillId="0" borderId="13" xfId="2" applyNumberFormat="1" applyFont="1" applyBorder="1" applyAlignment="1" applyProtection="1">
      <alignment horizontal="center" vertical="center"/>
      <protection hidden="1"/>
    </xf>
    <xf numFmtId="1" fontId="24" fillId="4" borderId="124" xfId="2" applyNumberFormat="1" applyFont="1" applyFill="1" applyBorder="1" applyAlignment="1" applyProtection="1">
      <alignment horizontal="center" vertical="center" wrapText="1"/>
      <protection hidden="1"/>
    </xf>
    <xf numFmtId="1" fontId="24" fillId="4" borderId="134" xfId="2" applyNumberFormat="1" applyFont="1" applyFill="1" applyBorder="1" applyAlignment="1" applyProtection="1">
      <alignment horizontal="center" vertical="center" wrapText="1"/>
      <protection hidden="1"/>
    </xf>
    <xf numFmtId="0" fontId="21" fillId="4" borderId="53" xfId="2" applyFont="1" applyFill="1" applyBorder="1" applyAlignment="1">
      <alignment horizontal="center" vertical="center" wrapText="1"/>
    </xf>
    <xf numFmtId="0" fontId="10" fillId="0" borderId="97" xfId="2" applyBorder="1" applyAlignment="1">
      <alignment horizontal="center" vertical="center" wrapText="1"/>
    </xf>
    <xf numFmtId="0" fontId="10" fillId="0" borderId="90" xfId="2" applyBorder="1" applyAlignment="1">
      <alignment horizontal="center" vertical="center" wrapText="1"/>
    </xf>
    <xf numFmtId="0" fontId="30" fillId="0" borderId="0" xfId="2" applyFont="1" applyAlignment="1">
      <alignment horizontal="center" vertical="center"/>
    </xf>
    <xf numFmtId="0" fontId="10" fillId="0" borderId="68" xfId="2" applyBorder="1" applyAlignment="1">
      <alignment horizontal="center" vertical="center" wrapText="1"/>
    </xf>
    <xf numFmtId="0" fontId="10" fillId="0" borderId="69" xfId="2" applyBorder="1" applyAlignment="1">
      <alignment horizontal="center" vertical="center" wrapText="1"/>
    </xf>
    <xf numFmtId="0" fontId="10" fillId="0" borderId="171" xfId="2" applyBorder="1" applyAlignment="1">
      <alignment horizontal="center" vertical="center" wrapText="1"/>
    </xf>
    <xf numFmtId="1" fontId="17" fillId="4" borderId="55" xfId="2" applyNumberFormat="1" applyFont="1" applyFill="1" applyBorder="1" applyAlignment="1" applyProtection="1">
      <alignment horizontal="center" vertical="center" wrapText="1"/>
      <protection hidden="1"/>
    </xf>
    <xf numFmtId="1" fontId="27" fillId="4" borderId="57" xfId="2" applyNumberFormat="1" applyFont="1" applyFill="1" applyBorder="1" applyAlignment="1" applyProtection="1">
      <alignment horizontal="center" vertical="center" wrapText="1"/>
      <protection hidden="1"/>
    </xf>
    <xf numFmtId="1" fontId="27" fillId="4" borderId="84" xfId="2" applyNumberFormat="1" applyFont="1" applyFill="1" applyBorder="1" applyAlignment="1" applyProtection="1">
      <alignment horizontal="center" vertical="center" wrapText="1"/>
      <protection hidden="1"/>
    </xf>
    <xf numFmtId="1" fontId="27" fillId="4" borderId="113" xfId="2" applyNumberFormat="1" applyFont="1" applyFill="1" applyBorder="1" applyAlignment="1" applyProtection="1">
      <alignment horizontal="center" vertical="center" wrapText="1"/>
      <protection hidden="1"/>
    </xf>
    <xf numFmtId="1" fontId="24" fillId="30" borderId="62" xfId="2" applyNumberFormat="1" applyFont="1" applyFill="1" applyBorder="1" applyAlignment="1" applyProtection="1">
      <alignment horizontal="center" vertical="center"/>
      <protection hidden="1"/>
    </xf>
    <xf numFmtId="1" fontId="24" fillId="30" borderId="74" xfId="2" applyNumberFormat="1" applyFont="1" applyFill="1" applyBorder="1" applyAlignment="1" applyProtection="1">
      <alignment horizontal="center" vertical="center"/>
      <protection hidden="1"/>
    </xf>
    <xf numFmtId="174" fontId="3" fillId="0" borderId="12" xfId="0" applyNumberFormat="1" applyFont="1" applyBorder="1" applyAlignment="1">
      <alignment horizontal="center" vertical="center"/>
    </xf>
    <xf numFmtId="174" fontId="3" fillId="0" borderId="13" xfId="0" applyNumberFormat="1" applyFont="1" applyBorder="1" applyAlignment="1">
      <alignment horizontal="center" vertical="center"/>
    </xf>
    <xf numFmtId="0" fontId="104" fillId="31" borderId="6" xfId="0" applyFont="1" applyFill="1" applyBorder="1" applyAlignment="1">
      <alignment horizontal="center" vertical="center" wrapText="1"/>
    </xf>
    <xf numFmtId="0" fontId="104" fillId="31" borderId="7" xfId="0" applyFont="1" applyFill="1" applyBorder="1" applyAlignment="1">
      <alignment horizontal="center" vertical="center" wrapText="1"/>
    </xf>
    <xf numFmtId="0" fontId="104" fillId="31" borderId="8" xfId="0" applyFont="1" applyFill="1" applyBorder="1" applyAlignment="1">
      <alignment horizontal="center" vertical="center" wrapText="1"/>
    </xf>
    <xf numFmtId="0" fontId="104" fillId="31" borderId="4" xfId="0" applyFont="1" applyFill="1" applyBorder="1" applyAlignment="1">
      <alignment horizontal="center" vertical="center" wrapText="1"/>
    </xf>
    <xf numFmtId="0" fontId="104" fillId="31" borderId="0" xfId="0" applyFont="1" applyFill="1" applyAlignment="1">
      <alignment horizontal="center" vertical="center" wrapText="1"/>
    </xf>
    <xf numFmtId="0" fontId="104" fillId="31" borderId="5" xfId="0" applyFont="1" applyFill="1" applyBorder="1" applyAlignment="1">
      <alignment horizontal="center" vertical="center" wrapText="1"/>
    </xf>
    <xf numFmtId="0" fontId="104" fillId="31" borderId="9" xfId="0" applyFont="1" applyFill="1" applyBorder="1" applyAlignment="1">
      <alignment horizontal="center" vertical="center" wrapText="1"/>
    </xf>
    <xf numFmtId="0" fontId="104" fillId="31" borderId="10" xfId="0" applyFont="1" applyFill="1" applyBorder="1" applyAlignment="1">
      <alignment horizontal="center" vertical="center" wrapText="1"/>
    </xf>
    <xf numFmtId="0" fontId="104" fillId="31" borderId="11" xfId="0" applyFont="1" applyFill="1" applyBorder="1" applyAlignment="1">
      <alignment horizontal="center" vertical="center" wrapText="1"/>
    </xf>
    <xf numFmtId="0" fontId="0" fillId="12" borderId="6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12" borderId="8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1" xfId="0" applyFill="1" applyBorder="1" applyAlignment="1">
      <alignment horizontal="center" vertical="center"/>
    </xf>
    <xf numFmtId="0" fontId="95" fillId="31" borderId="0" xfId="0" applyFont="1" applyFill="1" applyAlignment="1" applyProtection="1">
      <alignment horizontal="right" vertical="center"/>
      <protection hidden="1"/>
    </xf>
    <xf numFmtId="0" fontId="95" fillId="31" borderId="10" xfId="0" applyFont="1" applyFill="1" applyBorder="1" applyAlignment="1" applyProtection="1">
      <alignment horizontal="right" vertical="center"/>
      <protection hidden="1"/>
    </xf>
    <xf numFmtId="14" fontId="96" fillId="31" borderId="5" xfId="0" applyNumberFormat="1" applyFont="1" applyFill="1" applyBorder="1" applyAlignment="1">
      <alignment horizontal="left" vertical="center"/>
    </xf>
    <xf numFmtId="0" fontId="96" fillId="31" borderId="11" xfId="0" applyFont="1" applyFill="1" applyBorder="1" applyAlignment="1">
      <alignment horizontal="left" vertical="center"/>
    </xf>
    <xf numFmtId="0" fontId="97" fillId="31" borderId="4" xfId="0" applyFont="1" applyFill="1" applyBorder="1" applyAlignment="1" applyProtection="1">
      <alignment horizontal="center" vertical="center"/>
      <protection hidden="1"/>
    </xf>
    <xf numFmtId="0" fontId="97" fillId="31" borderId="0" xfId="0" applyFont="1" applyFill="1" applyAlignment="1" applyProtection="1">
      <alignment horizontal="center" vertical="center"/>
      <protection hidden="1"/>
    </xf>
    <xf numFmtId="0" fontId="97" fillId="31" borderId="5" xfId="0" applyFont="1" applyFill="1" applyBorder="1" applyAlignment="1" applyProtection="1">
      <alignment horizontal="center" vertical="center"/>
      <protection hidden="1"/>
    </xf>
    <xf numFmtId="0" fontId="97" fillId="31" borderId="9" xfId="0" applyFont="1" applyFill="1" applyBorder="1" applyAlignment="1" applyProtection="1">
      <alignment horizontal="center" vertical="center"/>
      <protection hidden="1"/>
    </xf>
    <xf numFmtId="0" fontId="97" fillId="31" borderId="10" xfId="0" applyFont="1" applyFill="1" applyBorder="1" applyAlignment="1" applyProtection="1">
      <alignment horizontal="center" vertical="center"/>
      <protection hidden="1"/>
    </xf>
    <xf numFmtId="0" fontId="97" fillId="31" borderId="11" xfId="0" applyFont="1" applyFill="1" applyBorder="1" applyAlignment="1" applyProtection="1">
      <alignment horizontal="center" vertical="center"/>
      <protection hidden="1"/>
    </xf>
    <xf numFmtId="0" fontId="97" fillId="31" borderId="6" xfId="0" applyFont="1" applyFill="1" applyBorder="1" applyAlignment="1" applyProtection="1">
      <alignment horizontal="center" vertical="center"/>
      <protection hidden="1"/>
    </xf>
    <xf numFmtId="0" fontId="97" fillId="31" borderId="7" xfId="0" applyFont="1" applyFill="1" applyBorder="1" applyAlignment="1" applyProtection="1">
      <alignment horizontal="center" vertical="center"/>
      <protection hidden="1"/>
    </xf>
    <xf numFmtId="0" fontId="97" fillId="31" borderId="8" xfId="0" applyFont="1" applyFill="1" applyBorder="1" applyAlignment="1" applyProtection="1">
      <alignment horizontal="center" vertical="center"/>
      <protection hidden="1"/>
    </xf>
    <xf numFmtId="0" fontId="102" fillId="4" borderId="7" xfId="0" applyFont="1" applyFill="1" applyBorder="1" applyAlignment="1" applyProtection="1">
      <alignment horizontal="center" vertical="center" wrapText="1"/>
      <protection hidden="1"/>
    </xf>
    <xf numFmtId="0" fontId="102" fillId="4" borderId="10" xfId="0" applyFont="1" applyFill="1" applyBorder="1" applyAlignment="1" applyProtection="1">
      <alignment horizontal="center" vertical="center" wrapText="1"/>
      <protection hidden="1"/>
    </xf>
    <xf numFmtId="0" fontId="100" fillId="31" borderId="6" xfId="0" applyFont="1" applyFill="1" applyBorder="1" applyAlignment="1" applyProtection="1">
      <alignment horizontal="right" vertical="center"/>
      <protection hidden="1"/>
    </xf>
    <xf numFmtId="0" fontId="100" fillId="31" borderId="7" xfId="0" applyFont="1" applyFill="1" applyBorder="1" applyAlignment="1" applyProtection="1">
      <alignment horizontal="right" vertical="center"/>
      <protection hidden="1"/>
    </xf>
    <xf numFmtId="0" fontId="100" fillId="31" borderId="9" xfId="0" applyFont="1" applyFill="1" applyBorder="1" applyAlignment="1" applyProtection="1">
      <alignment horizontal="right" vertical="center"/>
      <protection hidden="1"/>
    </xf>
    <xf numFmtId="0" fontId="100" fillId="31" borderId="10" xfId="0" applyFont="1" applyFill="1" applyBorder="1" applyAlignment="1" applyProtection="1">
      <alignment horizontal="right" vertical="center"/>
      <protection hidden="1"/>
    </xf>
    <xf numFmtId="0" fontId="100" fillId="31" borderId="7" xfId="0" applyFont="1" applyFill="1" applyBorder="1" applyAlignment="1" applyProtection="1">
      <alignment horizontal="left" vertical="center"/>
      <protection hidden="1"/>
    </xf>
    <xf numFmtId="0" fontId="100" fillId="31" borderId="8" xfId="0" applyFont="1" applyFill="1" applyBorder="1" applyAlignment="1" applyProtection="1">
      <alignment horizontal="left" vertical="center"/>
      <protection hidden="1"/>
    </xf>
    <xf numFmtId="0" fontId="100" fillId="31" borderId="10" xfId="0" applyFont="1" applyFill="1" applyBorder="1" applyAlignment="1" applyProtection="1">
      <alignment horizontal="left" vertical="center"/>
      <protection hidden="1"/>
    </xf>
    <xf numFmtId="0" fontId="100" fillId="31" borderId="11" xfId="0" applyFont="1" applyFill="1" applyBorder="1" applyAlignment="1" applyProtection="1">
      <alignment horizontal="left" vertical="center"/>
      <protection hidden="1"/>
    </xf>
    <xf numFmtId="0" fontId="101" fillId="12" borderId="12" xfId="0" applyFont="1" applyFill="1" applyBorder="1" applyAlignment="1" applyProtection="1">
      <alignment horizontal="center" vertical="center"/>
      <protection hidden="1"/>
    </xf>
    <xf numFmtId="0" fontId="101" fillId="12" borderId="21" xfId="0" applyFont="1" applyFill="1" applyBorder="1" applyAlignment="1" applyProtection="1">
      <alignment horizontal="center" vertical="center"/>
      <protection hidden="1"/>
    </xf>
    <xf numFmtId="0" fontId="101" fillId="12" borderId="13" xfId="0" applyFont="1" applyFill="1" applyBorder="1" applyAlignment="1" applyProtection="1">
      <alignment horizontal="center" vertical="center"/>
      <protection hidden="1"/>
    </xf>
    <xf numFmtId="0" fontId="102" fillId="16" borderId="7" xfId="0" applyFont="1" applyFill="1" applyBorder="1" applyAlignment="1" applyProtection="1">
      <alignment horizontal="center" vertical="center"/>
      <protection hidden="1"/>
    </xf>
    <xf numFmtId="0" fontId="102" fillId="16" borderId="8" xfId="0" applyFont="1" applyFill="1" applyBorder="1" applyAlignment="1" applyProtection="1">
      <alignment horizontal="center" vertical="center"/>
      <protection hidden="1"/>
    </xf>
    <xf numFmtId="174" fontId="102" fillId="0" borderId="6" xfId="0" applyNumberFormat="1" applyFont="1" applyBorder="1" applyAlignment="1" applyProtection="1">
      <alignment horizontal="center" vertical="center"/>
      <protection locked="0"/>
    </xf>
    <xf numFmtId="174" fontId="102" fillId="0" borderId="7" xfId="0" applyNumberFormat="1" applyFont="1" applyBorder="1" applyAlignment="1" applyProtection="1">
      <alignment horizontal="center" vertical="center"/>
      <protection locked="0"/>
    </xf>
    <xf numFmtId="174" fontId="102" fillId="0" borderId="8" xfId="0" applyNumberFormat="1" applyFont="1" applyBorder="1" applyAlignment="1" applyProtection="1">
      <alignment horizontal="center" vertical="center"/>
      <protection locked="0"/>
    </xf>
    <xf numFmtId="0" fontId="98" fillId="31" borderId="7" xfId="0" applyFont="1" applyFill="1" applyBorder="1" applyAlignment="1" applyProtection="1">
      <alignment horizontal="right" vertical="center"/>
      <protection hidden="1"/>
    </xf>
    <xf numFmtId="0" fontId="99" fillId="31" borderId="8" xfId="0" applyFont="1" applyFill="1" applyBorder="1" applyAlignment="1" applyProtection="1">
      <alignment horizontal="right" vertical="center"/>
      <protection hidden="1"/>
    </xf>
    <xf numFmtId="0" fontId="99" fillId="31" borderId="10" xfId="0" applyFont="1" applyFill="1" applyBorder="1" applyAlignment="1" applyProtection="1">
      <alignment horizontal="right" vertical="center"/>
      <protection hidden="1"/>
    </xf>
    <xf numFmtId="0" fontId="99" fillId="31" borderId="11" xfId="0" applyFont="1" applyFill="1" applyBorder="1" applyAlignment="1" applyProtection="1">
      <alignment horizontal="right" vertical="center"/>
      <protection hidden="1"/>
    </xf>
    <xf numFmtId="0" fontId="102" fillId="12" borderId="7" xfId="0" applyFont="1" applyFill="1" applyBorder="1" applyAlignment="1" applyProtection="1">
      <alignment horizontal="center" vertical="center"/>
      <protection hidden="1"/>
    </xf>
    <xf numFmtId="0" fontId="102" fillId="12" borderId="8" xfId="0" applyFont="1" applyFill="1" applyBorder="1" applyAlignment="1" applyProtection="1">
      <alignment horizontal="center" vertical="center"/>
      <protection hidden="1"/>
    </xf>
    <xf numFmtId="0" fontId="102" fillId="12" borderId="10" xfId="0" applyFont="1" applyFill="1" applyBorder="1" applyAlignment="1" applyProtection="1">
      <alignment horizontal="center" vertical="center"/>
      <protection hidden="1"/>
    </xf>
    <xf numFmtId="0" fontId="102" fillId="12" borderId="11" xfId="0" applyFont="1" applyFill="1" applyBorder="1" applyAlignment="1" applyProtection="1">
      <alignment horizontal="center" vertical="center"/>
      <protection hidden="1"/>
    </xf>
    <xf numFmtId="0" fontId="103" fillId="32" borderId="6" xfId="0" applyFont="1" applyFill="1" applyBorder="1" applyAlignment="1">
      <alignment horizontal="center" vertical="center" wrapText="1"/>
    </xf>
    <xf numFmtId="0" fontId="93" fillId="32" borderId="7" xfId="0" applyFont="1" applyFill="1" applyBorder="1" applyAlignment="1">
      <alignment horizontal="center" vertical="center" wrapText="1"/>
    </xf>
    <xf numFmtId="0" fontId="93" fillId="32" borderId="8" xfId="0" applyFont="1" applyFill="1" applyBorder="1" applyAlignment="1">
      <alignment horizontal="center" vertical="center" wrapText="1"/>
    </xf>
    <xf numFmtId="0" fontId="93" fillId="32" borderId="4" xfId="0" applyFont="1" applyFill="1" applyBorder="1" applyAlignment="1">
      <alignment horizontal="center" vertical="center" wrapText="1"/>
    </xf>
    <xf numFmtId="0" fontId="93" fillId="32" borderId="0" xfId="0" applyFont="1" applyFill="1" applyAlignment="1">
      <alignment horizontal="center" vertical="center" wrapText="1"/>
    </xf>
    <xf numFmtId="0" fontId="93" fillId="32" borderId="5" xfId="0" applyFont="1" applyFill="1" applyBorder="1" applyAlignment="1">
      <alignment horizontal="center" vertical="center" wrapText="1"/>
    </xf>
    <xf numFmtId="0" fontId="93" fillId="32" borderId="9" xfId="0" applyFont="1" applyFill="1" applyBorder="1" applyAlignment="1">
      <alignment horizontal="center" vertical="center" wrapText="1"/>
    </xf>
    <xf numFmtId="0" fontId="93" fillId="32" borderId="10" xfId="0" applyFont="1" applyFill="1" applyBorder="1" applyAlignment="1">
      <alignment horizontal="center" vertical="center" wrapText="1"/>
    </xf>
    <xf numFmtId="0" fontId="93" fillId="32" borderId="11" xfId="0" applyFont="1" applyFill="1" applyBorder="1" applyAlignment="1">
      <alignment horizontal="center" vertical="center" wrapText="1"/>
    </xf>
    <xf numFmtId="0" fontId="103" fillId="0" borderId="6" xfId="0" applyFont="1" applyBorder="1" applyAlignment="1">
      <alignment horizontal="center" vertical="center" wrapText="1"/>
    </xf>
    <xf numFmtId="0" fontId="103" fillId="0" borderId="7" xfId="0" applyFont="1" applyBorder="1" applyAlignment="1">
      <alignment horizontal="center" vertical="center" wrapText="1"/>
    </xf>
    <xf numFmtId="0" fontId="103" fillId="0" borderId="8" xfId="0" applyFont="1" applyBorder="1" applyAlignment="1">
      <alignment horizontal="center" vertical="center" wrapText="1"/>
    </xf>
    <xf numFmtId="0" fontId="103" fillId="0" borderId="4" xfId="0" applyFont="1" applyBorder="1" applyAlignment="1">
      <alignment horizontal="center" vertical="center" wrapText="1"/>
    </xf>
    <xf numFmtId="0" fontId="103" fillId="0" borderId="0" xfId="0" applyFont="1" applyAlignment="1">
      <alignment horizontal="center" vertical="center" wrapText="1"/>
    </xf>
    <xf numFmtId="0" fontId="103" fillId="0" borderId="5" xfId="0" applyFont="1" applyBorder="1" applyAlignment="1">
      <alignment horizontal="center" vertical="center" wrapText="1"/>
    </xf>
    <xf numFmtId="0" fontId="103" fillId="0" borderId="9" xfId="0" applyFont="1" applyBorder="1" applyAlignment="1">
      <alignment horizontal="center" vertical="center" wrapText="1"/>
    </xf>
    <xf numFmtId="0" fontId="103" fillId="0" borderId="10" xfId="0" applyFont="1" applyBorder="1" applyAlignment="1">
      <alignment horizontal="center" vertical="center" wrapText="1"/>
    </xf>
    <xf numFmtId="0" fontId="103" fillId="0" borderId="11" xfId="0" applyFont="1" applyBorder="1" applyAlignment="1">
      <alignment horizontal="center" vertical="center" wrapText="1"/>
    </xf>
    <xf numFmtId="0" fontId="102" fillId="31" borderId="7" xfId="0" applyFont="1" applyFill="1" applyBorder="1" applyAlignment="1" applyProtection="1">
      <alignment horizontal="center" vertical="center"/>
      <protection hidden="1"/>
    </xf>
    <xf numFmtId="0" fontId="102" fillId="31" borderId="8" xfId="0" applyFont="1" applyFill="1" applyBorder="1" applyAlignment="1" applyProtection="1">
      <alignment horizontal="center" vertical="center"/>
      <protection hidden="1"/>
    </xf>
    <xf numFmtId="0" fontId="102" fillId="5" borderId="7" xfId="0" applyFont="1" applyFill="1" applyBorder="1" applyAlignment="1" applyProtection="1">
      <alignment horizontal="center" vertical="center" wrapText="1"/>
      <protection hidden="1"/>
    </xf>
    <xf numFmtId="0" fontId="102" fillId="5" borderId="0" xfId="0" applyFont="1" applyFill="1" applyAlignment="1" applyProtection="1">
      <alignment horizontal="center" vertical="center" wrapText="1"/>
      <protection hidden="1"/>
    </xf>
    <xf numFmtId="0" fontId="102" fillId="5" borderId="7" xfId="0" applyFont="1" applyFill="1" applyBorder="1" applyAlignment="1" applyProtection="1">
      <alignment horizontal="center" vertical="center"/>
      <protection hidden="1"/>
    </xf>
    <xf numFmtId="0" fontId="102" fillId="5" borderId="8" xfId="0" applyFont="1" applyFill="1" applyBorder="1" applyAlignment="1" applyProtection="1">
      <alignment horizontal="center" vertical="center"/>
      <protection hidden="1"/>
    </xf>
    <xf numFmtId="0" fontId="102" fillId="5" borderId="10" xfId="0" applyFont="1" applyFill="1" applyBorder="1" applyAlignment="1" applyProtection="1">
      <alignment horizontal="center" vertical="center"/>
      <protection hidden="1"/>
    </xf>
    <xf numFmtId="0" fontId="102" fillId="5" borderId="11" xfId="0" applyFont="1" applyFill="1" applyBorder="1" applyAlignment="1" applyProtection="1">
      <alignment horizontal="center" vertical="center"/>
      <protection hidden="1"/>
    </xf>
    <xf numFmtId="0" fontId="102" fillId="5" borderId="21" xfId="0" applyFont="1" applyFill="1" applyBorder="1" applyAlignment="1" applyProtection="1">
      <alignment horizontal="center" vertical="center"/>
      <protection hidden="1"/>
    </xf>
    <xf numFmtId="0" fontId="102" fillId="5" borderId="13" xfId="0" applyFont="1" applyFill="1" applyBorder="1" applyAlignment="1" applyProtection="1">
      <alignment horizontal="center" vertical="center"/>
      <protection hidden="1"/>
    </xf>
    <xf numFmtId="176" fontId="102" fillId="5" borderId="12" xfId="0" applyNumberFormat="1" applyFont="1" applyFill="1" applyBorder="1" applyAlignment="1" applyProtection="1">
      <alignment horizontal="center" vertical="center"/>
      <protection hidden="1"/>
    </xf>
    <xf numFmtId="176" fontId="102" fillId="5" borderId="21" xfId="0" applyNumberFormat="1" applyFont="1" applyFill="1" applyBorder="1" applyAlignment="1" applyProtection="1">
      <alignment horizontal="center" vertical="center"/>
      <protection hidden="1"/>
    </xf>
    <xf numFmtId="176" fontId="102" fillId="5" borderId="13" xfId="0" applyNumberFormat="1" applyFont="1" applyFill="1" applyBorder="1" applyAlignment="1" applyProtection="1">
      <alignment horizontal="center" vertical="center"/>
      <protection hidden="1"/>
    </xf>
    <xf numFmtId="0" fontId="102" fillId="16" borderId="12" xfId="0" applyFont="1" applyFill="1" applyBorder="1" applyAlignment="1" applyProtection="1">
      <alignment horizontal="center" vertical="center"/>
      <protection hidden="1"/>
    </xf>
    <xf numFmtId="0" fontId="102" fillId="16" borderId="13" xfId="0" applyFont="1" applyFill="1" applyBorder="1" applyAlignment="1" applyProtection="1">
      <alignment horizontal="center" vertical="center"/>
      <protection hidden="1"/>
    </xf>
    <xf numFmtId="174" fontId="102" fillId="0" borderId="12" xfId="0" applyNumberFormat="1" applyFont="1" applyBorder="1" applyAlignment="1" applyProtection="1">
      <alignment horizontal="center" vertical="center"/>
      <protection locked="0"/>
    </xf>
    <xf numFmtId="174" fontId="102" fillId="0" borderId="21" xfId="0" applyNumberFormat="1" applyFont="1" applyBorder="1" applyAlignment="1" applyProtection="1">
      <alignment horizontal="center" vertical="center"/>
      <protection locked="0"/>
    </xf>
    <xf numFmtId="174" fontId="102" fillId="0" borderId="13" xfId="0" applyNumberFormat="1" applyFont="1" applyBorder="1" applyAlignment="1" applyProtection="1">
      <alignment horizontal="center" vertical="center"/>
      <protection locked="0"/>
    </xf>
    <xf numFmtId="0" fontId="102" fillId="4" borderId="7" xfId="0" applyFont="1" applyFill="1" applyBorder="1" applyAlignment="1" applyProtection="1">
      <alignment horizontal="center" vertical="center"/>
      <protection hidden="1"/>
    </xf>
    <xf numFmtId="0" fontId="102" fillId="4" borderId="8" xfId="0" applyFont="1" applyFill="1" applyBorder="1" applyAlignment="1" applyProtection="1">
      <alignment horizontal="center" vertical="center"/>
      <protection hidden="1"/>
    </xf>
    <xf numFmtId="0" fontId="102" fillId="4" borderId="10" xfId="0" applyFont="1" applyFill="1" applyBorder="1" applyAlignment="1" applyProtection="1">
      <alignment horizontal="center" vertical="center"/>
      <protection hidden="1"/>
    </xf>
    <xf numFmtId="0" fontId="102" fillId="4" borderId="11" xfId="0" applyFont="1" applyFill="1" applyBorder="1" applyAlignment="1" applyProtection="1">
      <alignment horizontal="center" vertical="center"/>
      <protection hidden="1"/>
    </xf>
    <xf numFmtId="175" fontId="102" fillId="4" borderId="10" xfId="0" applyNumberFormat="1" applyFont="1" applyFill="1" applyBorder="1" applyAlignment="1" applyProtection="1">
      <alignment horizontal="center" vertical="center"/>
      <protection hidden="1"/>
    </xf>
    <xf numFmtId="175" fontId="102" fillId="4" borderId="11" xfId="0" applyNumberFormat="1" applyFont="1" applyFill="1" applyBorder="1" applyAlignment="1" applyProtection="1">
      <alignment horizontal="center" vertical="center"/>
      <protection hidden="1"/>
    </xf>
    <xf numFmtId="176" fontId="102" fillId="4" borderId="12" xfId="0" applyNumberFormat="1" applyFont="1" applyFill="1" applyBorder="1" applyAlignment="1" applyProtection="1">
      <alignment horizontal="center" vertical="center"/>
      <protection hidden="1"/>
    </xf>
    <xf numFmtId="176" fontId="102" fillId="4" borderId="21" xfId="0" applyNumberFormat="1" applyFont="1" applyFill="1" applyBorder="1" applyAlignment="1" applyProtection="1">
      <alignment horizontal="center" vertical="center"/>
      <protection hidden="1"/>
    </xf>
    <xf numFmtId="176" fontId="102" fillId="4" borderId="13" xfId="0" applyNumberFormat="1" applyFont="1" applyFill="1" applyBorder="1" applyAlignment="1" applyProtection="1">
      <alignment horizontal="center" vertical="center"/>
      <protection hidden="1"/>
    </xf>
    <xf numFmtId="0" fontId="62" fillId="11" borderId="52" xfId="1" applyFont="1" applyFill="1" applyBorder="1" applyAlignment="1">
      <alignment horizontal="center" vertical="center"/>
    </xf>
    <xf numFmtId="0" fontId="62" fillId="11" borderId="53" xfId="1" applyFont="1" applyFill="1" applyBorder="1" applyAlignment="1">
      <alignment horizontal="center" vertical="center"/>
    </xf>
    <xf numFmtId="0" fontId="10" fillId="22" borderId="12" xfId="1" applyFill="1" applyBorder="1" applyAlignment="1">
      <alignment horizontal="center" vertical="center"/>
    </xf>
    <xf numFmtId="0" fontId="10" fillId="22" borderId="21" xfId="1" applyFill="1" applyBorder="1" applyAlignment="1">
      <alignment horizontal="center" vertical="center"/>
    </xf>
    <xf numFmtId="0" fontId="10" fillId="22" borderId="13" xfId="1" applyFill="1" applyBorder="1" applyAlignment="1">
      <alignment horizontal="center" vertical="center"/>
    </xf>
    <xf numFmtId="0" fontId="62" fillId="11" borderId="55" xfId="1" applyFont="1" applyFill="1" applyBorder="1" applyAlignment="1">
      <alignment horizontal="center" vertical="center"/>
    </xf>
    <xf numFmtId="0" fontId="62" fillId="11" borderId="56" xfId="1" applyFont="1" applyFill="1" applyBorder="1" applyAlignment="1">
      <alignment horizontal="center" vertical="center"/>
    </xf>
    <xf numFmtId="0" fontId="24" fillId="0" borderId="0" xfId="1" applyFont="1" applyAlignment="1">
      <alignment horizontal="center" vertical="top"/>
    </xf>
    <xf numFmtId="0" fontId="53" fillId="0" borderId="0" xfId="1" applyFont="1" applyAlignment="1" applyProtection="1">
      <alignment horizontal="left" vertical="center" indent="1"/>
      <protection hidden="1"/>
    </xf>
    <xf numFmtId="0" fontId="54" fillId="0" borderId="0" xfId="1" applyFont="1" applyAlignment="1" applyProtection="1">
      <alignment horizontal="center" vertical="center"/>
      <protection locked="0" hidden="1"/>
    </xf>
    <xf numFmtId="0" fontId="21" fillId="13" borderId="12" xfId="1" applyFont="1" applyFill="1" applyBorder="1" applyAlignment="1" applyProtection="1">
      <alignment horizontal="right" vertical="center"/>
      <protection hidden="1"/>
    </xf>
    <xf numFmtId="0" fontId="21" fillId="13" borderId="21" xfId="1" applyFont="1" applyFill="1" applyBorder="1" applyAlignment="1" applyProtection="1">
      <alignment horizontal="right" vertical="center"/>
      <protection hidden="1"/>
    </xf>
    <xf numFmtId="171" fontId="42" fillId="13" borderId="21" xfId="1" applyNumberFormat="1" applyFont="1" applyFill="1" applyBorder="1" applyAlignment="1" applyProtection="1">
      <alignment horizontal="left" vertical="center"/>
      <protection hidden="1"/>
    </xf>
    <xf numFmtId="171" fontId="42" fillId="13" borderId="13" xfId="1" applyNumberFormat="1" applyFont="1" applyFill="1" applyBorder="1" applyAlignment="1" applyProtection="1">
      <alignment horizontal="left" vertical="center"/>
      <protection hidden="1"/>
    </xf>
    <xf numFmtId="0" fontId="42" fillId="0" borderId="21" xfId="1" applyFont="1" applyBorder="1" applyAlignment="1" applyProtection="1">
      <alignment horizontal="left" vertical="center"/>
      <protection hidden="1"/>
    </xf>
    <xf numFmtId="0" fontId="42" fillId="0" borderId="21" xfId="1" applyFont="1" applyBorder="1" applyAlignment="1" applyProtection="1">
      <alignment horizontal="center" vertical="center"/>
      <protection hidden="1"/>
    </xf>
    <xf numFmtId="0" fontId="21" fillId="4" borderId="1" xfId="1" applyFont="1" applyFill="1" applyBorder="1" applyAlignment="1" applyProtection="1">
      <alignment horizontal="center" vertical="center"/>
      <protection hidden="1"/>
    </xf>
    <xf numFmtId="171" fontId="52" fillId="0" borderId="0" xfId="1" applyNumberFormat="1" applyFont="1" applyAlignment="1" applyProtection="1">
      <alignment horizontal="center" vertical="center"/>
      <protection hidden="1"/>
    </xf>
    <xf numFmtId="0" fontId="10" fillId="0" borderId="0" xfId="1" applyAlignment="1" applyProtection="1">
      <alignment horizontal="center" vertical="center"/>
      <protection hidden="1"/>
    </xf>
    <xf numFmtId="0" fontId="21" fillId="0" borderId="2" xfId="1" applyFont="1" applyBorder="1" applyAlignment="1" applyProtection="1">
      <alignment horizontal="center" vertical="center" wrapText="1"/>
      <protection hidden="1"/>
    </xf>
    <xf numFmtId="0" fontId="10" fillId="0" borderId="3" xfId="1" applyBorder="1" applyAlignment="1" applyProtection="1">
      <alignment horizontal="center" vertical="center" wrapText="1"/>
      <protection hidden="1"/>
    </xf>
    <xf numFmtId="20" fontId="51" fillId="2" borderId="0" xfId="1" applyNumberFormat="1" applyFont="1" applyFill="1" applyAlignment="1" applyProtection="1">
      <alignment horizontal="center" vertical="center"/>
      <protection locked="0" hidden="1"/>
    </xf>
    <xf numFmtId="0" fontId="57" fillId="16" borderId="6" xfId="1" applyFont="1" applyFill="1" applyBorder="1" applyAlignment="1" applyProtection="1">
      <alignment horizontal="center" vertical="center" wrapText="1"/>
      <protection hidden="1"/>
    </xf>
    <xf numFmtId="0" fontId="57" fillId="16" borderId="7" xfId="1" applyFont="1" applyFill="1" applyBorder="1" applyAlignment="1" applyProtection="1">
      <alignment horizontal="center" vertical="center" wrapText="1"/>
      <protection hidden="1"/>
    </xf>
    <xf numFmtId="0" fontId="57" fillId="16" borderId="8" xfId="1" applyFont="1" applyFill="1" applyBorder="1" applyAlignment="1" applyProtection="1">
      <alignment horizontal="center" vertical="center" wrapText="1"/>
      <protection hidden="1"/>
    </xf>
    <xf numFmtId="0" fontId="57" fillId="16" borderId="4" xfId="1" applyFont="1" applyFill="1" applyBorder="1" applyAlignment="1" applyProtection="1">
      <alignment horizontal="center" vertical="center" wrapText="1"/>
      <protection hidden="1"/>
    </xf>
    <xf numFmtId="0" fontId="57" fillId="16" borderId="0" xfId="1" applyFont="1" applyFill="1" applyAlignment="1" applyProtection="1">
      <alignment horizontal="center" vertical="center" wrapText="1"/>
      <protection hidden="1"/>
    </xf>
    <xf numFmtId="0" fontId="57" fillId="16" borderId="5" xfId="1" applyFont="1" applyFill="1" applyBorder="1" applyAlignment="1" applyProtection="1">
      <alignment horizontal="center" vertical="center" wrapText="1"/>
      <protection hidden="1"/>
    </xf>
    <xf numFmtId="0" fontId="57" fillId="16" borderId="9" xfId="1" applyFont="1" applyFill="1" applyBorder="1" applyAlignment="1" applyProtection="1">
      <alignment horizontal="center" vertical="center" wrapText="1"/>
      <protection hidden="1"/>
    </xf>
    <xf numFmtId="0" fontId="57" fillId="16" borderId="10" xfId="1" applyFont="1" applyFill="1" applyBorder="1" applyAlignment="1" applyProtection="1">
      <alignment horizontal="center" vertical="center" wrapText="1"/>
      <protection hidden="1"/>
    </xf>
    <xf numFmtId="0" fontId="57" fillId="16" borderId="11" xfId="1" applyFont="1" applyFill="1" applyBorder="1" applyAlignment="1" applyProtection="1">
      <alignment horizontal="center" vertical="center" wrapText="1"/>
      <protection hidden="1"/>
    </xf>
    <xf numFmtId="0" fontId="58" fillId="0" borderId="0" xfId="1" applyFont="1"/>
    <xf numFmtId="0" fontId="10" fillId="0" borderId="0" xfId="1"/>
    <xf numFmtId="0" fontId="60" fillId="2" borderId="0" xfId="1" applyFont="1" applyFill="1" applyAlignment="1" applyProtection="1">
      <alignment horizontal="center" vertical="center" wrapText="1"/>
      <protection hidden="1"/>
    </xf>
    <xf numFmtId="15" fontId="61" fillId="2" borderId="2" xfId="1" applyNumberFormat="1" applyFont="1" applyFill="1" applyBorder="1" applyAlignment="1" applyProtection="1">
      <alignment horizontal="center" vertical="center"/>
      <protection locked="0" hidden="1"/>
    </xf>
    <xf numFmtId="15" fontId="61" fillId="2" borderId="3" xfId="1" applyNumberFormat="1" applyFont="1" applyFill="1" applyBorder="1" applyAlignment="1" applyProtection="1">
      <alignment horizontal="center" vertical="center"/>
      <protection locked="0" hidden="1"/>
    </xf>
    <xf numFmtId="0" fontId="10" fillId="2" borderId="0" xfId="1" applyFill="1" applyAlignment="1" applyProtection="1">
      <alignment horizontal="center" vertical="center"/>
      <protection hidden="1"/>
    </xf>
    <xf numFmtId="0" fontId="24" fillId="20" borderId="6" xfId="1" applyFont="1" applyFill="1" applyBorder="1" applyAlignment="1" applyProtection="1">
      <alignment horizontal="center" vertical="center"/>
      <protection hidden="1"/>
    </xf>
    <xf numFmtId="0" fontId="24" fillId="20" borderId="7" xfId="1" applyFont="1" applyFill="1" applyBorder="1" applyAlignment="1" applyProtection="1">
      <alignment horizontal="center" vertical="center"/>
      <protection hidden="1"/>
    </xf>
    <xf numFmtId="0" fontId="24" fillId="20" borderId="8" xfId="1" applyFont="1" applyFill="1" applyBorder="1" applyAlignment="1" applyProtection="1">
      <alignment horizontal="center" vertical="center"/>
      <protection hidden="1"/>
    </xf>
    <xf numFmtId="0" fontId="24" fillId="20" borderId="12" xfId="1" applyFont="1" applyFill="1" applyBorder="1" applyAlignment="1" applyProtection="1">
      <alignment horizontal="center" vertical="center"/>
      <protection hidden="1"/>
    </xf>
    <xf numFmtId="0" fontId="24" fillId="20" borderId="21" xfId="1" applyFont="1" applyFill="1" applyBorder="1" applyAlignment="1" applyProtection="1">
      <alignment horizontal="center" vertical="center"/>
      <protection hidden="1"/>
    </xf>
    <xf numFmtId="0" fontId="24" fillId="20" borderId="13" xfId="1" applyFont="1" applyFill="1" applyBorder="1" applyAlignment="1" applyProtection="1">
      <alignment horizontal="center" vertical="center"/>
      <protection hidden="1"/>
    </xf>
    <xf numFmtId="0" fontId="24" fillId="0" borderId="12" xfId="1" applyFont="1" applyBorder="1" applyAlignment="1" applyProtection="1">
      <alignment horizontal="center" vertical="center"/>
      <protection hidden="1"/>
    </xf>
    <xf numFmtId="0" fontId="24" fillId="0" borderId="21" xfId="1" applyFont="1" applyBorder="1" applyAlignment="1" applyProtection="1">
      <alignment horizontal="center" vertical="center"/>
      <protection hidden="1"/>
    </xf>
    <xf numFmtId="0" fontId="24" fillId="0" borderId="13" xfId="1" applyFont="1" applyBorder="1" applyAlignment="1" applyProtection="1">
      <alignment horizontal="center" vertical="center"/>
      <protection hidden="1"/>
    </xf>
    <xf numFmtId="172" fontId="24" fillId="20" borderId="6" xfId="1" applyNumberFormat="1" applyFont="1" applyFill="1" applyBorder="1" applyAlignment="1" applyProtection="1">
      <alignment horizontal="center" vertical="center"/>
      <protection hidden="1"/>
    </xf>
    <xf numFmtId="172" fontId="24" fillId="20" borderId="8" xfId="1" applyNumberFormat="1" applyFont="1" applyFill="1" applyBorder="1" applyAlignment="1" applyProtection="1">
      <alignment horizontal="center" vertical="center"/>
      <protection hidden="1"/>
    </xf>
    <xf numFmtId="172" fontId="24" fillId="20" borderId="9" xfId="1" applyNumberFormat="1" applyFont="1" applyFill="1" applyBorder="1" applyAlignment="1" applyProtection="1">
      <alignment horizontal="center" vertical="center"/>
      <protection hidden="1"/>
    </xf>
    <xf numFmtId="172" fontId="24" fillId="20" borderId="11" xfId="1" applyNumberFormat="1" applyFont="1" applyFill="1" applyBorder="1" applyAlignment="1" applyProtection="1">
      <alignment horizontal="center" vertical="center"/>
      <protection hidden="1"/>
    </xf>
    <xf numFmtId="6" fontId="21" fillId="0" borderId="12" xfId="1" applyNumberFormat="1" applyFont="1" applyBorder="1" applyAlignment="1" applyProtection="1">
      <alignment horizontal="center" vertical="center"/>
      <protection hidden="1"/>
    </xf>
    <xf numFmtId="0" fontId="21" fillId="0" borderId="13" xfId="1" applyFont="1" applyBorder="1" applyAlignment="1" applyProtection="1">
      <alignment horizontal="center" vertical="center"/>
      <protection hidden="1"/>
    </xf>
    <xf numFmtId="6" fontId="24" fillId="0" borderId="12" xfId="1" applyNumberFormat="1" applyFont="1" applyBorder="1" applyAlignment="1" applyProtection="1">
      <alignment horizontal="center" vertical="center"/>
      <protection hidden="1"/>
    </xf>
    <xf numFmtId="0" fontId="21" fillId="0" borderId="12" xfId="1" applyFont="1" applyBorder="1" applyAlignment="1" applyProtection="1">
      <alignment horizontal="center" vertical="center"/>
      <protection hidden="1"/>
    </xf>
    <xf numFmtId="0" fontId="21" fillId="0" borderId="21" xfId="1" applyFont="1" applyBorder="1" applyAlignment="1" applyProtection="1">
      <alignment horizontal="center" vertical="center"/>
      <protection hidden="1"/>
    </xf>
    <xf numFmtId="172" fontId="24" fillId="0" borderId="12" xfId="1" applyNumberFormat="1" applyFont="1" applyBorder="1" applyAlignment="1" applyProtection="1">
      <alignment horizontal="center" vertical="center"/>
      <protection hidden="1"/>
    </xf>
    <xf numFmtId="172" fontId="24" fillId="0" borderId="21" xfId="1" applyNumberFormat="1" applyFont="1" applyBorder="1" applyAlignment="1" applyProtection="1">
      <alignment horizontal="center" vertical="center"/>
      <protection hidden="1"/>
    </xf>
    <xf numFmtId="172" fontId="24" fillId="0" borderId="13" xfId="1" applyNumberFormat="1" applyFont="1" applyBorder="1" applyAlignment="1" applyProtection="1">
      <alignment horizontal="center" vertical="center"/>
      <protection hidden="1"/>
    </xf>
    <xf numFmtId="0" fontId="24" fillId="33" borderId="12" xfId="1" applyFont="1" applyFill="1" applyBorder="1" applyAlignment="1" applyProtection="1">
      <alignment horizontal="center" vertical="center"/>
      <protection hidden="1"/>
    </xf>
    <xf numFmtId="0" fontId="24" fillId="33" borderId="21" xfId="1" applyFont="1" applyFill="1" applyBorder="1" applyAlignment="1" applyProtection="1">
      <alignment horizontal="center" vertical="center"/>
      <protection hidden="1"/>
    </xf>
    <xf numFmtId="0" fontId="24" fillId="33" borderId="13" xfId="1" applyFont="1" applyFill="1" applyBorder="1" applyAlignment="1" applyProtection="1">
      <alignment horizontal="center" vertical="center"/>
      <protection hidden="1"/>
    </xf>
    <xf numFmtId="0" fontId="24" fillId="33" borderId="10" xfId="1" applyFont="1" applyFill="1" applyBorder="1" applyAlignment="1" applyProtection="1">
      <alignment horizontal="center" vertical="center"/>
      <protection hidden="1"/>
    </xf>
    <xf numFmtId="0" fontId="24" fillId="33" borderId="11" xfId="1" applyFont="1" applyFill="1" applyBorder="1" applyAlignment="1" applyProtection="1">
      <alignment horizontal="center" vertical="center"/>
      <protection hidden="1"/>
    </xf>
    <xf numFmtId="0" fontId="24" fillId="33" borderId="12" xfId="1" applyFont="1" applyFill="1" applyBorder="1" applyAlignment="1">
      <alignment horizontal="center" vertical="center"/>
    </xf>
    <xf numFmtId="0" fontId="24" fillId="33" borderId="21" xfId="1" applyFont="1" applyFill="1" applyBorder="1" applyAlignment="1">
      <alignment horizontal="center" vertical="center"/>
    </xf>
    <xf numFmtId="0" fontId="24" fillId="33" borderId="13" xfId="1" applyFont="1" applyFill="1" applyBorder="1" applyAlignment="1">
      <alignment horizontal="center" vertical="center"/>
    </xf>
    <xf numFmtId="0" fontId="24" fillId="33" borderId="9" xfId="1" applyFont="1" applyFill="1" applyBorder="1" applyAlignment="1" applyProtection="1">
      <alignment horizontal="center" vertical="center"/>
      <protection hidden="1"/>
    </xf>
    <xf numFmtId="168" fontId="21" fillId="0" borderId="12" xfId="1" applyNumberFormat="1" applyFont="1" applyBorder="1" applyAlignment="1" applyProtection="1">
      <alignment horizontal="center" vertical="center"/>
      <protection hidden="1"/>
    </xf>
    <xf numFmtId="168" fontId="21" fillId="0" borderId="21" xfId="1" applyNumberFormat="1" applyFont="1" applyBorder="1" applyAlignment="1" applyProtection="1">
      <alignment horizontal="center" vertical="center"/>
      <protection hidden="1"/>
    </xf>
    <xf numFmtId="168" fontId="21" fillId="0" borderId="13" xfId="1" applyNumberFormat="1" applyFont="1" applyBorder="1" applyAlignment="1" applyProtection="1">
      <alignment horizontal="center" vertical="center"/>
      <protection hidden="1"/>
    </xf>
    <xf numFmtId="0" fontId="24" fillId="0" borderId="9" xfId="1" applyFont="1" applyBorder="1" applyAlignment="1" applyProtection="1">
      <alignment horizontal="center" vertical="center"/>
      <protection hidden="1"/>
    </xf>
    <xf numFmtId="0" fontId="24" fillId="0" borderId="11" xfId="1" applyFont="1" applyBorder="1" applyAlignment="1" applyProtection="1">
      <alignment horizontal="center" vertical="center"/>
      <protection hidden="1"/>
    </xf>
    <xf numFmtId="172" fontId="24" fillId="20" borderId="6" xfId="1" applyNumberFormat="1" applyFont="1" applyFill="1" applyBorder="1" applyAlignment="1" applyProtection="1">
      <alignment horizontal="center" vertical="center" textRotation="46"/>
      <protection hidden="1"/>
    </xf>
    <xf numFmtId="172" fontId="24" fillId="20" borderId="8" xfId="1" applyNumberFormat="1" applyFont="1" applyFill="1" applyBorder="1" applyAlignment="1" applyProtection="1">
      <alignment horizontal="center" vertical="center" textRotation="46"/>
      <protection hidden="1"/>
    </xf>
    <xf numFmtId="172" fontId="24" fillId="20" borderId="9" xfId="1" applyNumberFormat="1" applyFont="1" applyFill="1" applyBorder="1" applyAlignment="1" applyProtection="1">
      <alignment horizontal="center" vertical="center" textRotation="46"/>
      <protection hidden="1"/>
    </xf>
    <xf numFmtId="172" fontId="24" fillId="20" borderId="11" xfId="1" applyNumberFormat="1" applyFont="1" applyFill="1" applyBorder="1" applyAlignment="1" applyProtection="1">
      <alignment horizontal="center" vertical="center" textRotation="46"/>
      <protection hidden="1"/>
    </xf>
    <xf numFmtId="0" fontId="72" fillId="2" borderId="0" xfId="4" applyFont="1" applyFill="1" applyAlignment="1" applyProtection="1">
      <alignment horizontal="center" vertical="center"/>
      <protection locked="0" hidden="1"/>
    </xf>
    <xf numFmtId="0" fontId="24" fillId="2" borderId="0" xfId="1" applyFont="1" applyFill="1" applyAlignment="1" applyProtection="1">
      <alignment horizontal="center" vertical="center"/>
      <protection locked="0"/>
    </xf>
    <xf numFmtId="0" fontId="21" fillId="2" borderId="0" xfId="1" applyFont="1" applyFill="1" applyAlignment="1" applyProtection="1">
      <alignment horizontal="center" vertical="center"/>
      <protection locked="0"/>
    </xf>
    <xf numFmtId="0" fontId="16" fillId="2" borderId="0" xfId="1" applyFont="1" applyFill="1" applyAlignment="1" applyProtection="1">
      <alignment horizontal="center" vertical="center" textRotation="180"/>
      <protection locked="0"/>
    </xf>
    <xf numFmtId="0" fontId="74" fillId="2" borderId="0" xfId="1" applyFont="1" applyFill="1" applyAlignment="1" applyProtection="1">
      <alignment horizontal="center" vertical="center" textRotation="180"/>
      <protection locked="0"/>
    </xf>
    <xf numFmtId="172" fontId="24" fillId="2" borderId="0" xfId="1" applyNumberFormat="1" applyFont="1" applyFill="1" applyAlignment="1" applyProtection="1">
      <alignment horizontal="center" vertical="center"/>
      <protection locked="0"/>
    </xf>
    <xf numFmtId="0" fontId="70" fillId="2" borderId="0" xfId="4" applyFont="1" applyFill="1" applyAlignment="1" applyProtection="1">
      <alignment horizontal="center" vertical="center" wrapText="1"/>
      <protection locked="0" hidden="1"/>
    </xf>
    <xf numFmtId="0" fontId="70" fillId="2" borderId="0" xfId="4" applyFont="1" applyFill="1" applyAlignment="1" applyProtection="1">
      <alignment horizontal="center" vertical="center"/>
      <protection locked="0" hidden="1"/>
    </xf>
    <xf numFmtId="0" fontId="71" fillId="2" borderId="0" xfId="4" applyFont="1" applyFill="1" applyAlignment="1" applyProtection="1">
      <alignment horizontal="center" vertical="center"/>
      <protection locked="0" hidden="1"/>
    </xf>
    <xf numFmtId="0" fontId="10" fillId="2" borderId="0" xfId="1" applyFill="1" applyAlignment="1" applyProtection="1">
      <alignment horizontal="center"/>
      <protection locked="0"/>
    </xf>
    <xf numFmtId="0" fontId="10" fillId="2" borderId="0" xfId="1" applyFill="1" applyAlignment="1" applyProtection="1">
      <alignment horizontal="center" vertical="center"/>
      <protection locked="0"/>
    </xf>
    <xf numFmtId="6" fontId="21" fillId="2" borderId="0" xfId="1" applyNumberFormat="1" applyFont="1" applyFill="1" applyAlignment="1" applyProtection="1">
      <alignment horizontal="center" vertical="center"/>
      <protection locked="0"/>
    </xf>
    <xf numFmtId="168" fontId="21" fillId="2" borderId="0" xfId="1" applyNumberFormat="1" applyFont="1" applyFill="1" applyAlignment="1" applyProtection="1">
      <alignment horizontal="center" vertical="center"/>
      <protection locked="0"/>
    </xf>
    <xf numFmtId="0" fontId="67" fillId="2" borderId="0" xfId="1" applyFont="1" applyFill="1" applyAlignment="1" applyProtection="1">
      <alignment horizontal="center" vertical="center"/>
      <protection locked="0"/>
    </xf>
    <xf numFmtId="0" fontId="10" fillId="0" borderId="0" xfId="1" applyAlignment="1">
      <alignment horizontal="center" vertical="center"/>
    </xf>
    <xf numFmtId="1" fontId="10" fillId="0" borderId="0" xfId="1" applyNumberFormat="1" applyAlignment="1">
      <alignment horizontal="center" vertical="center"/>
    </xf>
    <xf numFmtId="0" fontId="10" fillId="4" borderId="65" xfId="1" applyFill="1" applyBorder="1" applyAlignment="1">
      <alignment horizontal="center" vertical="center"/>
    </xf>
    <xf numFmtId="0" fontId="10" fillId="4" borderId="0" xfId="1" applyFill="1" applyAlignment="1">
      <alignment horizontal="center" vertical="center"/>
    </xf>
    <xf numFmtId="0" fontId="10" fillId="4" borderId="12" xfId="1" applyFill="1" applyBorder="1" applyAlignment="1">
      <alignment horizontal="center" vertical="center"/>
    </xf>
    <xf numFmtId="0" fontId="10" fillId="4" borderId="21" xfId="1" applyFill="1" applyBorder="1" applyAlignment="1">
      <alignment horizontal="center" vertical="center"/>
    </xf>
    <xf numFmtId="22" fontId="10" fillId="0" borderId="0" xfId="1" applyNumberFormat="1" applyAlignment="1">
      <alignment horizontal="center" vertical="center"/>
    </xf>
    <xf numFmtId="14" fontId="10" fillId="0" borderId="0" xfId="1" applyNumberFormat="1" applyAlignment="1">
      <alignment horizontal="center" vertical="center"/>
    </xf>
    <xf numFmtId="0" fontId="10" fillId="0" borderId="21" xfId="1" applyBorder="1" applyAlignment="1">
      <alignment horizontal="center" vertical="center"/>
    </xf>
    <xf numFmtId="0" fontId="10" fillId="0" borderId="13" xfId="1" applyBorder="1" applyAlignment="1">
      <alignment horizontal="center" vertical="center"/>
    </xf>
    <xf numFmtId="0" fontId="10" fillId="0" borderId="52" xfId="1" applyBorder="1" applyAlignment="1">
      <alignment horizontal="center"/>
    </xf>
    <xf numFmtId="0" fontId="10" fillId="0" borderId="53" xfId="1" applyBorder="1" applyAlignment="1">
      <alignment horizontal="center"/>
    </xf>
    <xf numFmtId="0" fontId="10" fillId="0" borderId="54" xfId="1" applyBorder="1" applyAlignment="1">
      <alignment horizontal="center"/>
    </xf>
    <xf numFmtId="0" fontId="10" fillId="0" borderId="70" xfId="1" applyBorder="1" applyAlignment="1">
      <alignment horizontal="center" vertical="center"/>
    </xf>
    <xf numFmtId="0" fontId="10" fillId="0" borderId="72" xfId="1" applyBorder="1" applyAlignment="1">
      <alignment horizontal="center" vertical="center"/>
    </xf>
    <xf numFmtId="0" fontId="10" fillId="0" borderId="124" xfId="1" applyBorder="1" applyAlignment="1">
      <alignment horizontal="center" vertical="center"/>
    </xf>
    <xf numFmtId="0" fontId="10" fillId="0" borderId="125" xfId="1" applyBorder="1" applyAlignment="1">
      <alignment horizontal="center" vertical="center"/>
    </xf>
    <xf numFmtId="0" fontId="10" fillId="0" borderId="56" xfId="1" applyBorder="1" applyAlignment="1">
      <alignment horizontal="center" vertical="center" wrapText="1"/>
    </xf>
    <xf numFmtId="0" fontId="10" fillId="0" borderId="57" xfId="1" applyBorder="1" applyAlignment="1">
      <alignment horizontal="center" vertical="center" wrapText="1"/>
    </xf>
    <xf numFmtId="0" fontId="10" fillId="0" borderId="0" xfId="1" applyAlignment="1">
      <alignment horizontal="center" vertical="center" wrapText="1"/>
    </xf>
    <xf numFmtId="0" fontId="10" fillId="0" borderId="73" xfId="1" applyBorder="1" applyAlignment="1">
      <alignment horizontal="center" vertical="center" wrapText="1"/>
    </xf>
    <xf numFmtId="0" fontId="10" fillId="0" borderId="93" xfId="1" applyBorder="1" applyAlignment="1">
      <alignment horizontal="center" vertical="center" wrapText="1"/>
    </xf>
    <xf numFmtId="0" fontId="10" fillId="0" borderId="113" xfId="1" applyBorder="1" applyAlignment="1">
      <alignment horizontal="center" vertical="center" wrapText="1"/>
    </xf>
    <xf numFmtId="0" fontId="10" fillId="0" borderId="55" xfId="1" applyBorder="1" applyAlignment="1">
      <alignment horizontal="center"/>
    </xf>
    <xf numFmtId="0" fontId="10" fillId="0" borderId="56" xfId="1" applyBorder="1" applyAlignment="1">
      <alignment horizontal="center"/>
    </xf>
    <xf numFmtId="0" fontId="10" fillId="0" borderId="57" xfId="1" applyBorder="1" applyAlignment="1">
      <alignment horizontal="center"/>
    </xf>
    <xf numFmtId="0" fontId="10" fillId="0" borderId="62" xfId="1" applyBorder="1" applyAlignment="1">
      <alignment horizontal="center" vertical="center" wrapText="1"/>
    </xf>
    <xf numFmtId="0" fontId="10" fillId="0" borderId="66" xfId="1" applyBorder="1" applyAlignment="1">
      <alignment horizontal="center" vertical="center" wrapText="1"/>
    </xf>
    <xf numFmtId="0" fontId="10" fillId="0" borderId="74" xfId="1" applyBorder="1" applyAlignment="1">
      <alignment horizontal="center" vertical="center" wrapText="1"/>
    </xf>
    <xf numFmtId="0" fontId="10" fillId="0" borderId="55" xfId="1" applyBorder="1" applyAlignment="1">
      <alignment horizontal="center" vertical="center" wrapText="1"/>
    </xf>
    <xf numFmtId="0" fontId="10" fillId="0" borderId="65" xfId="1" applyBorder="1" applyAlignment="1">
      <alignment horizontal="center" vertical="center" wrapText="1"/>
    </xf>
    <xf numFmtId="0" fontId="10" fillId="0" borderId="84" xfId="1" applyBorder="1" applyAlignment="1">
      <alignment horizontal="center" vertical="center" wrapText="1"/>
    </xf>
    <xf numFmtId="0" fontId="10" fillId="0" borderId="62" xfId="1" applyBorder="1" applyAlignment="1">
      <alignment horizontal="center" vertical="center"/>
    </xf>
    <xf numFmtId="0" fontId="10" fillId="0" borderId="66" xfId="1" applyBorder="1" applyAlignment="1">
      <alignment horizontal="center" vertical="center"/>
    </xf>
    <xf numFmtId="0" fontId="10" fillId="0" borderId="74" xfId="1" applyBorder="1" applyAlignment="1">
      <alignment horizontal="center" vertical="center"/>
    </xf>
    <xf numFmtId="0" fontId="10" fillId="23" borderId="65" xfId="1" applyFill="1" applyBorder="1" applyAlignment="1">
      <alignment horizontal="center" vertical="center"/>
    </xf>
    <xf numFmtId="0" fontId="10" fillId="23" borderId="0" xfId="1" applyFill="1" applyAlignment="1">
      <alignment horizontal="center" vertical="center"/>
    </xf>
    <xf numFmtId="0" fontId="78" fillId="0" borderId="126" xfId="1" applyFont="1" applyBorder="1" applyAlignment="1">
      <alignment horizontal="center"/>
    </xf>
    <xf numFmtId="0" fontId="78" fillId="0" borderId="127" xfId="1" applyFont="1" applyBorder="1" applyAlignment="1">
      <alignment horizontal="center"/>
    </xf>
    <xf numFmtId="0" fontId="10" fillId="11" borderId="12" xfId="1" applyFill="1" applyBorder="1" applyAlignment="1">
      <alignment horizontal="center" vertical="center"/>
    </xf>
    <xf numFmtId="0" fontId="10" fillId="11" borderId="21" xfId="1" applyFill="1" applyBorder="1" applyAlignment="1">
      <alignment horizontal="center" vertical="center"/>
    </xf>
    <xf numFmtId="0" fontId="10" fillId="11" borderId="13" xfId="1" applyFill="1" applyBorder="1" applyAlignment="1">
      <alignment horizontal="center" vertical="center"/>
    </xf>
    <xf numFmtId="0" fontId="1" fillId="0" borderId="12" xfId="1" applyFont="1" applyBorder="1" applyAlignment="1">
      <alignment horizontal="center" vertical="center"/>
    </xf>
    <xf numFmtId="0" fontId="1" fillId="0" borderId="13" xfId="1" applyFont="1" applyBorder="1" applyAlignment="1">
      <alignment horizontal="center" vertical="center"/>
    </xf>
    <xf numFmtId="0" fontId="10" fillId="0" borderId="52" xfId="1" applyBorder="1" applyAlignment="1">
      <alignment horizontal="center" vertical="center"/>
    </xf>
    <xf numFmtId="0" fontId="10" fillId="0" borderId="54" xfId="1" applyBorder="1" applyAlignment="1">
      <alignment horizontal="center" vertical="center"/>
    </xf>
    <xf numFmtId="0" fontId="19" fillId="0" borderId="52" xfId="1" applyFont="1" applyBorder="1" applyAlignment="1">
      <alignment horizontal="center" vertical="center" wrapText="1"/>
    </xf>
    <xf numFmtId="0" fontId="19" fillId="0" borderId="54" xfId="1" applyFont="1" applyBorder="1" applyAlignment="1">
      <alignment horizontal="center" vertical="center"/>
    </xf>
    <xf numFmtId="0" fontId="19" fillId="0" borderId="130" xfId="1" applyFont="1" applyBorder="1" applyAlignment="1">
      <alignment horizontal="center" vertical="center"/>
    </xf>
    <xf numFmtId="0" fontId="19" fillId="0" borderId="135" xfId="1" applyFont="1" applyBorder="1" applyAlignment="1">
      <alignment horizontal="center" vertical="center"/>
    </xf>
    <xf numFmtId="0" fontId="19" fillId="0" borderId="139" xfId="1" applyFont="1" applyBorder="1" applyAlignment="1">
      <alignment horizontal="center" vertical="center"/>
    </xf>
    <xf numFmtId="0" fontId="10" fillId="0" borderId="88" xfId="1" applyBorder="1" applyAlignment="1">
      <alignment horizontal="left" vertical="center"/>
    </xf>
    <xf numFmtId="0" fontId="10" fillId="0" borderId="120" xfId="1" applyBorder="1" applyAlignment="1">
      <alignment horizontal="left" vertical="center"/>
    </xf>
    <xf numFmtId="14" fontId="10" fillId="0" borderId="2" xfId="1" applyNumberFormat="1" applyBorder="1" applyAlignment="1">
      <alignment horizontal="center" vertical="center"/>
    </xf>
    <xf numFmtId="14" fontId="10" fillId="0" borderId="37" xfId="1" applyNumberFormat="1" applyBorder="1" applyAlignment="1">
      <alignment horizontal="center" vertical="center"/>
    </xf>
    <xf numFmtId="14" fontId="10" fillId="0" borderId="3" xfId="1" applyNumberFormat="1" applyBorder="1" applyAlignment="1">
      <alignment horizontal="center" vertical="center"/>
    </xf>
    <xf numFmtId="0" fontId="10" fillId="0" borderId="67" xfId="1" applyBorder="1" applyAlignment="1">
      <alignment horizontal="left" vertical="center"/>
    </xf>
    <xf numFmtId="0" fontId="10" fillId="0" borderId="138" xfId="1" applyBorder="1" applyAlignment="1">
      <alignment horizontal="left" vertical="center"/>
    </xf>
    <xf numFmtId="0" fontId="1" fillId="0" borderId="21" xfId="1" applyFont="1" applyBorder="1" applyAlignment="1">
      <alignment horizontal="center" vertical="center"/>
    </xf>
    <xf numFmtId="0" fontId="10" fillId="0" borderId="84" xfId="1" applyBorder="1" applyAlignment="1">
      <alignment horizontal="center" vertical="center"/>
    </xf>
    <xf numFmtId="0" fontId="10" fillId="0" borderId="93" xfId="1" applyBorder="1" applyAlignment="1">
      <alignment horizontal="center" vertical="center"/>
    </xf>
    <xf numFmtId="0" fontId="19" fillId="0" borderId="140" xfId="1" applyFont="1" applyBorder="1" applyAlignment="1">
      <alignment horizontal="center" vertical="center"/>
    </xf>
    <xf numFmtId="0" fontId="19" fillId="0" borderId="141" xfId="1" applyFont="1" applyBorder="1" applyAlignment="1">
      <alignment horizontal="center" vertical="center"/>
    </xf>
    <xf numFmtId="0" fontId="10" fillId="28" borderId="124" xfId="1" applyFill="1" applyBorder="1" applyAlignment="1">
      <alignment horizontal="center"/>
    </xf>
    <xf numFmtId="0" fontId="10" fillId="28" borderId="144" xfId="1" applyFill="1" applyBorder="1" applyAlignment="1">
      <alignment horizontal="center"/>
    </xf>
    <xf numFmtId="0" fontId="31" fillId="0" borderId="101" xfId="1" applyFont="1" applyBorder="1" applyAlignment="1">
      <alignment horizontal="center"/>
    </xf>
    <xf numFmtId="0" fontId="31" fillId="0" borderId="57" xfId="1" applyFont="1" applyBorder="1" applyAlignment="1">
      <alignment horizontal="center"/>
    </xf>
    <xf numFmtId="0" fontId="10" fillId="5" borderId="55" xfId="1" applyFill="1" applyBorder="1" applyAlignment="1">
      <alignment horizontal="center"/>
    </xf>
    <xf numFmtId="0" fontId="10" fillId="5" borderId="56" xfId="1" applyFill="1" applyBorder="1" applyAlignment="1">
      <alignment horizontal="center"/>
    </xf>
    <xf numFmtId="0" fontId="10" fillId="5" borderId="57" xfId="1" applyFill="1" applyBorder="1" applyAlignment="1">
      <alignment horizontal="center"/>
    </xf>
    <xf numFmtId="0" fontId="10" fillId="25" borderId="55" xfId="1" applyFill="1" applyBorder="1" applyAlignment="1">
      <alignment horizontal="center"/>
    </xf>
    <xf numFmtId="0" fontId="10" fillId="25" borderId="56" xfId="1" applyFill="1" applyBorder="1" applyAlignment="1">
      <alignment horizontal="center"/>
    </xf>
    <xf numFmtId="0" fontId="10" fillId="25" borderId="57" xfId="1" applyFill="1" applyBorder="1" applyAlignment="1">
      <alignment horizontal="center"/>
    </xf>
    <xf numFmtId="0" fontId="76" fillId="0" borderId="67" xfId="1" applyFont="1" applyBorder="1" applyAlignment="1">
      <alignment horizontal="center" vertical="center"/>
    </xf>
    <xf numFmtId="0" fontId="76" fillId="0" borderId="13" xfId="1" applyFont="1" applyBorder="1" applyAlignment="1">
      <alignment horizontal="center" vertical="center"/>
    </xf>
    <xf numFmtId="0" fontId="79" fillId="0" borderId="7" xfId="1" applyFont="1" applyBorder="1" applyAlignment="1">
      <alignment horizontal="center"/>
    </xf>
    <xf numFmtId="0" fontId="79" fillId="0" borderId="145" xfId="1" applyFont="1" applyBorder="1" applyAlignment="1">
      <alignment horizontal="center"/>
    </xf>
    <xf numFmtId="0" fontId="80" fillId="0" borderId="7" xfId="1" applyFont="1" applyBorder="1" applyAlignment="1">
      <alignment horizontal="center"/>
    </xf>
    <xf numFmtId="0" fontId="80" fillId="0" borderId="145" xfId="1" applyFont="1" applyBorder="1" applyAlignment="1">
      <alignment horizontal="center"/>
    </xf>
    <xf numFmtId="0" fontId="10" fillId="0" borderId="68" xfId="1" applyBorder="1" applyAlignment="1">
      <alignment horizontal="left" vertical="center"/>
    </xf>
    <xf numFmtId="0" fontId="10" fillId="0" borderId="94" xfId="1" applyBorder="1" applyAlignment="1">
      <alignment horizontal="left" vertical="center"/>
    </xf>
    <xf numFmtId="0" fontId="79" fillId="0" borderId="0" xfId="1" applyFont="1" applyAlignment="1">
      <alignment horizontal="center"/>
    </xf>
    <xf numFmtId="0" fontId="79" fillId="0" borderId="73" xfId="1" applyFont="1" applyBorder="1" applyAlignment="1">
      <alignment horizontal="center"/>
    </xf>
    <xf numFmtId="0" fontId="80" fillId="0" borderId="0" xfId="1" applyFont="1" applyAlignment="1">
      <alignment horizontal="center"/>
    </xf>
    <xf numFmtId="0" fontId="80" fillId="0" borderId="73" xfId="1" applyFont="1" applyBorder="1" applyAlignment="1">
      <alignment horizontal="center"/>
    </xf>
    <xf numFmtId="0" fontId="79" fillId="0" borderId="10" xfId="1" applyFont="1" applyBorder="1" applyAlignment="1">
      <alignment horizontal="center"/>
    </xf>
    <xf numFmtId="0" fontId="79" fillId="0" borderId="120" xfId="1" applyFont="1" applyBorder="1" applyAlignment="1">
      <alignment horizontal="center"/>
    </xf>
    <xf numFmtId="0" fontId="80" fillId="0" borderId="10" xfId="1" applyFont="1" applyBorder="1" applyAlignment="1">
      <alignment horizontal="center"/>
    </xf>
    <xf numFmtId="0" fontId="80" fillId="0" borderId="120" xfId="1" applyFont="1" applyBorder="1" applyAlignment="1">
      <alignment horizontal="center"/>
    </xf>
    <xf numFmtId="0" fontId="10" fillId="16" borderId="146" xfId="1" applyFill="1" applyBorder="1" applyAlignment="1">
      <alignment horizontal="center"/>
    </xf>
    <xf numFmtId="0" fontId="10" fillId="16" borderId="147" xfId="1" applyFill="1" applyBorder="1" applyAlignment="1">
      <alignment horizontal="center"/>
    </xf>
    <xf numFmtId="0" fontId="10" fillId="16" borderId="148" xfId="1" applyFill="1" applyBorder="1" applyAlignment="1">
      <alignment horizontal="center"/>
    </xf>
    <xf numFmtId="0" fontId="79" fillId="0" borderId="93" xfId="1" applyFont="1" applyBorder="1" applyAlignment="1">
      <alignment horizontal="center"/>
    </xf>
    <xf numFmtId="0" fontId="79" fillId="0" borderId="113" xfId="1" applyFont="1" applyBorder="1" applyAlignment="1">
      <alignment horizontal="center"/>
    </xf>
    <xf numFmtId="0" fontId="80" fillId="0" borderId="93" xfId="1" applyFont="1" applyBorder="1" applyAlignment="1">
      <alignment horizontal="center"/>
    </xf>
    <xf numFmtId="0" fontId="80" fillId="0" borderId="113" xfId="1" applyFont="1" applyBorder="1" applyAlignment="1">
      <alignment horizontal="center"/>
    </xf>
    <xf numFmtId="0" fontId="21" fillId="11" borderId="97" xfId="1" applyFont="1" applyFill="1" applyBorder="1" applyAlignment="1">
      <alignment horizontal="center" vertical="center"/>
    </xf>
    <xf numFmtId="0" fontId="21" fillId="11" borderId="90" xfId="1" applyFont="1" applyFill="1" applyBorder="1" applyAlignment="1">
      <alignment horizontal="center" vertical="center"/>
    </xf>
    <xf numFmtId="0" fontId="21" fillId="11" borderId="98" xfId="1" applyFont="1" applyFill="1" applyBorder="1" applyAlignment="1">
      <alignment horizontal="center" vertical="center"/>
    </xf>
    <xf numFmtId="0" fontId="10" fillId="11" borderId="89" xfId="1" applyFill="1" applyBorder="1" applyAlignment="1">
      <alignment horizontal="center" vertical="center"/>
    </xf>
    <xf numFmtId="0" fontId="10" fillId="11" borderId="90" xfId="1" applyFill="1" applyBorder="1" applyAlignment="1">
      <alignment horizontal="center" vertical="center"/>
    </xf>
    <xf numFmtId="0" fontId="10" fillId="11" borderId="98" xfId="1" applyFill="1" applyBorder="1" applyAlignment="1">
      <alignment horizontal="center" vertical="center"/>
    </xf>
    <xf numFmtId="49" fontId="10" fillId="12" borderId="101" xfId="1" applyNumberFormat="1" applyFill="1" applyBorder="1" applyAlignment="1">
      <alignment horizontal="center"/>
    </xf>
    <xf numFmtId="49" fontId="10" fillId="12" borderId="102" xfId="1" applyNumberFormat="1" applyFill="1" applyBorder="1" applyAlignment="1">
      <alignment horizontal="center"/>
    </xf>
    <xf numFmtId="0" fontId="10" fillId="11" borderId="101" xfId="1" applyFill="1" applyBorder="1" applyAlignment="1">
      <alignment horizontal="center"/>
    </xf>
    <xf numFmtId="49" fontId="10" fillId="11" borderId="102" xfId="1" applyNumberFormat="1" applyFill="1" applyBorder="1" applyAlignment="1">
      <alignment horizontal="center"/>
    </xf>
    <xf numFmtId="49" fontId="10" fillId="12" borderId="57" xfId="1" applyNumberFormat="1" applyFill="1" applyBorder="1" applyAlignment="1">
      <alignment horizontal="center"/>
    </xf>
    <xf numFmtId="49" fontId="10" fillId="11" borderId="101" xfId="1" applyNumberFormat="1" applyFill="1" applyBorder="1" applyAlignment="1">
      <alignment horizontal="center"/>
    </xf>
    <xf numFmtId="0" fontId="10" fillId="29" borderId="0" xfId="1" applyFill="1" applyAlignment="1">
      <alignment horizontal="left" vertical="center"/>
    </xf>
    <xf numFmtId="0" fontId="10" fillId="0" borderId="0" xfId="1" applyAlignment="1">
      <alignment horizontal="left" vertical="center"/>
    </xf>
    <xf numFmtId="14" fontId="51" fillId="0" borderId="4" xfId="1" applyNumberFormat="1" applyFont="1" applyBorder="1" applyAlignment="1">
      <alignment horizontal="center" vertical="center"/>
    </xf>
    <xf numFmtId="14" fontId="51" fillId="0" borderId="5" xfId="1" applyNumberFormat="1" applyFont="1" applyBorder="1" applyAlignment="1">
      <alignment horizontal="center" vertical="center"/>
    </xf>
    <xf numFmtId="0" fontId="10" fillId="29" borderId="93" xfId="1" applyFill="1" applyBorder="1" applyAlignment="1">
      <alignment horizontal="left" vertical="center"/>
    </xf>
    <xf numFmtId="14" fontId="51" fillId="0" borderId="56" xfId="1" applyNumberFormat="1" applyFont="1" applyBorder="1" applyAlignment="1">
      <alignment horizontal="center"/>
    </xf>
    <xf numFmtId="0" fontId="21" fillId="11" borderId="158" xfId="1" applyFont="1" applyFill="1" applyBorder="1" applyAlignment="1">
      <alignment horizontal="center" vertical="center"/>
    </xf>
    <xf numFmtId="0" fontId="21" fillId="11" borderId="1" xfId="1" applyFont="1" applyFill="1" applyBorder="1" applyAlignment="1">
      <alignment horizontal="center" vertical="center"/>
    </xf>
    <xf numFmtId="0" fontId="10" fillId="0" borderId="4" xfId="1" applyBorder="1" applyAlignment="1">
      <alignment horizontal="left" vertical="center"/>
    </xf>
  </cellXfs>
  <cellStyles count="5">
    <cellStyle name="Lien hypertexte 2" xfId="3" xr:uid="{119003CA-DD2A-441F-85EC-929638E5F1AC}"/>
    <cellStyle name="Normal" xfId="0" builtinId="0"/>
    <cellStyle name="Normal 2" xfId="1" xr:uid="{F1CACBBE-B862-4941-8D18-91C2D62493A6}"/>
    <cellStyle name="Normal 2 2" xfId="4" xr:uid="{ED9F644C-B8EF-4837-AE2F-D76762F33E95}"/>
    <cellStyle name="Normal 3" xfId="2" xr:uid="{183B6F0E-8DE0-4627-95D6-235190DBA296}"/>
  </cellStyles>
  <dxfs count="30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AEA9E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 val="0"/>
      </font>
      <numFmt numFmtId="0" formatCode="General"/>
      <fill>
        <gradientFill degree="90">
          <stop position="0">
            <color rgb="FFFF5050"/>
          </stop>
          <stop position="0.5">
            <color rgb="FFC00000"/>
          </stop>
          <stop position="1">
            <color rgb="FFFF5050"/>
          </stop>
        </gradientFill>
      </fill>
      <border>
        <left/>
        <right/>
        <top/>
        <bottom/>
      </border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ont>
        <color theme="1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3333FF"/>
      </font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00FF00"/>
        </patternFill>
      </fill>
    </dxf>
    <dxf>
      <font>
        <b/>
        <i val="0"/>
        <color rgb="FF00FF00"/>
      </font>
    </dxf>
    <dxf>
      <font>
        <condense val="0"/>
        <extend val="0"/>
        <color indexed="10"/>
      </font>
      <fill>
        <patternFill patternType="none">
          <bgColor indexed="6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FFF99"/>
      <color rgb="FF00FF00"/>
      <color rgb="FF009900"/>
      <color rgb="FF79E3F5"/>
      <color rgb="FF7EF0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Liste!A1"/><Relationship Id="rId3" Type="http://schemas.openxmlformats.org/officeDocument/2006/relationships/hyperlink" Target="#Exploitation!A1"/><Relationship Id="rId7" Type="http://schemas.openxmlformats.org/officeDocument/2006/relationships/hyperlink" Target="#Planning!A1"/><Relationship Id="rId12" Type="http://schemas.openxmlformats.org/officeDocument/2006/relationships/hyperlink" Target="http://srv-se-nst.gabriel.ccih:8080/BC/" TargetMode="External"/><Relationship Id="rId2" Type="http://schemas.openxmlformats.org/officeDocument/2006/relationships/hyperlink" Target="#Coffres!A1"/><Relationship Id="rId1" Type="http://schemas.openxmlformats.org/officeDocument/2006/relationships/hyperlink" Target="#Pr&#233;paration!A1"/><Relationship Id="rId6" Type="http://schemas.openxmlformats.org/officeDocument/2006/relationships/hyperlink" Target="#Donn&#233;es!A1"/><Relationship Id="rId11" Type="http://schemas.openxmlformats.org/officeDocument/2006/relationships/hyperlink" Target="http://srv-tanc-gmaov7/gmaoCS02/auth/login" TargetMode="External"/><Relationship Id="rId5" Type="http://schemas.openxmlformats.org/officeDocument/2006/relationships/hyperlink" Target="#'Suivi receveur'!A1"/><Relationship Id="rId10" Type="http://schemas.openxmlformats.org/officeDocument/2006/relationships/hyperlink" Target="http://www.viappel.eu/" TargetMode="External"/><Relationship Id="rId4" Type="http://schemas.openxmlformats.org/officeDocument/2006/relationships/hyperlink" Target="#SOLO!A1"/><Relationship Id="rId9" Type="http://schemas.openxmlformats.org/officeDocument/2006/relationships/hyperlink" Target="#'Coffres BTP-R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#Index!A1"/><Relationship Id="rId1" Type="http://schemas.openxmlformats.org/officeDocument/2006/relationships/image" Target="../media/image2.jpg"/><Relationship Id="rId4" Type="http://schemas.openxmlformats.org/officeDocument/2006/relationships/hyperlink" Target="#SOLO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Coffres!A1"/><Relationship Id="rId2" Type="http://schemas.openxmlformats.org/officeDocument/2006/relationships/image" Target="../media/image3.png"/><Relationship Id="rId1" Type="http://schemas.openxmlformats.org/officeDocument/2006/relationships/hyperlink" Target="#Index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'Suivi receveur'!A1"/><Relationship Id="rId2" Type="http://schemas.openxmlformats.org/officeDocument/2006/relationships/image" Target="../media/image3.png"/><Relationship Id="rId1" Type="http://schemas.openxmlformats.org/officeDocument/2006/relationships/hyperlink" Target="#Index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hyperlink" Target="#Index!A1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hyperlink" Target="#Index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390525</xdr:colOff>
      <xdr:row>17</xdr:row>
      <xdr:rowOff>13335</xdr:rowOff>
    </xdr:from>
    <xdr:to>
      <xdr:col>13</xdr:col>
      <xdr:colOff>394334</xdr:colOff>
      <xdr:row>18</xdr:row>
      <xdr:rowOff>300990</xdr:rowOff>
    </xdr:to>
    <xdr:sp macro="" textlink="">
      <xdr:nvSpPr>
        <xdr:cNvPr id="4" name="Rectangle à coins arrondis 5">
          <a:extLst>
            <a:ext uri="{FF2B5EF4-FFF2-40B4-BE49-F238E27FC236}">
              <a16:creationId xmlns:a16="http://schemas.microsoft.com/office/drawing/2014/main" id="{55A839DC-3AA2-410E-AF3F-AD270D79D6B2}"/>
            </a:ext>
          </a:extLst>
        </xdr:cNvPr>
        <xdr:cNvSpPr/>
      </xdr:nvSpPr>
      <xdr:spPr bwMode="auto">
        <a:xfrm>
          <a:off x="5010150" y="3651885"/>
          <a:ext cx="5404484" cy="65913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 b="1"/>
            <a:t>Gestion des imprimés</a:t>
          </a:r>
        </a:p>
      </xdr:txBody>
    </xdr:sp>
    <xdr:clientData/>
  </xdr:twoCellAnchor>
  <xdr:twoCellAnchor>
    <xdr:from>
      <xdr:col>5</xdr:col>
      <xdr:colOff>788671</xdr:colOff>
      <xdr:row>1</xdr:row>
      <xdr:rowOff>17145</xdr:rowOff>
    </xdr:from>
    <xdr:to>
      <xdr:col>7</xdr:col>
      <xdr:colOff>779146</xdr:colOff>
      <xdr:row>4</xdr:row>
      <xdr:rowOff>7620</xdr:rowOff>
    </xdr:to>
    <xdr:sp macro="" textlink="">
      <xdr:nvSpPr>
        <xdr:cNvPr id="5" name="Rectangle à coins arrondis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B267F86-E59C-4C80-B89C-808AB4051278}"/>
            </a:ext>
          </a:extLst>
        </xdr:cNvPr>
        <xdr:cNvSpPr/>
      </xdr:nvSpPr>
      <xdr:spPr bwMode="auto">
        <a:xfrm>
          <a:off x="5535931" y="184785"/>
          <a:ext cx="1575435" cy="493395"/>
        </a:xfrm>
        <a:prstGeom prst="roundRect">
          <a:avLst/>
        </a:prstGeom>
        <a:solidFill>
          <a:srgbClr val="79E3F5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>
              <a:latin typeface="Times New Roman" panose="02020603050405020304" pitchFamily="18" charset="0"/>
              <a:cs typeface="Times New Roman" panose="02020603050405020304" pitchFamily="18" charset="0"/>
            </a:rPr>
            <a:t>Préparation</a:t>
          </a:r>
        </a:p>
      </xdr:txBody>
    </xdr:sp>
    <xdr:clientData/>
  </xdr:twoCellAnchor>
  <xdr:twoCellAnchor>
    <xdr:from>
      <xdr:col>3</xdr:col>
      <xdr:colOff>7620</xdr:colOff>
      <xdr:row>1</xdr:row>
      <xdr:rowOff>7621</xdr:rowOff>
    </xdr:from>
    <xdr:to>
      <xdr:col>5</xdr:col>
      <xdr:colOff>7620</xdr:colOff>
      <xdr:row>4</xdr:row>
      <xdr:rowOff>7621</xdr:rowOff>
    </xdr:to>
    <xdr:sp macro="" textlink="">
      <xdr:nvSpPr>
        <xdr:cNvPr id="6" name="Rectangle à coins arrondis 3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14D6A06-E139-4EDE-8CEC-FDF5273FE687}"/>
            </a:ext>
          </a:extLst>
        </xdr:cNvPr>
        <xdr:cNvSpPr/>
      </xdr:nvSpPr>
      <xdr:spPr bwMode="auto">
        <a:xfrm>
          <a:off x="3169920" y="175261"/>
          <a:ext cx="1584960" cy="502920"/>
        </a:xfrm>
        <a:prstGeom prst="roundRect">
          <a:avLst/>
        </a:prstGeom>
        <a:solidFill>
          <a:srgbClr val="7EF0B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>
              <a:latin typeface="Times New Roman" panose="02020603050405020304" pitchFamily="18" charset="0"/>
              <a:cs typeface="Times New Roman" panose="02020603050405020304" pitchFamily="18" charset="0"/>
            </a:rPr>
            <a:t>Feuille</a:t>
          </a:r>
          <a:r>
            <a:rPr lang="fr-FR" sz="1400" b="1" i="1" baseline="0">
              <a:latin typeface="Times New Roman" panose="02020603050405020304" pitchFamily="18" charset="0"/>
              <a:cs typeface="Times New Roman" panose="02020603050405020304" pitchFamily="18" charset="0"/>
            </a:rPr>
            <a:t> de coffre</a:t>
          </a:r>
          <a:endParaRPr lang="fr-FR" sz="1400" b="1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9</xdr:col>
      <xdr:colOff>1905</xdr:colOff>
      <xdr:row>1</xdr:row>
      <xdr:rowOff>15241</xdr:rowOff>
    </xdr:from>
    <xdr:to>
      <xdr:col>11</xdr:col>
      <xdr:colOff>1905</xdr:colOff>
      <xdr:row>4</xdr:row>
      <xdr:rowOff>22861</xdr:rowOff>
    </xdr:to>
    <xdr:sp macro="" textlink="">
      <xdr:nvSpPr>
        <xdr:cNvPr id="7" name="Rectangle à coins arrondis 3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BCA6E1C-13C8-491C-8AEE-73B4CA8A0ACA}"/>
            </a:ext>
          </a:extLst>
        </xdr:cNvPr>
        <xdr:cNvSpPr/>
      </xdr:nvSpPr>
      <xdr:spPr bwMode="auto">
        <a:xfrm>
          <a:off x="7919085" y="182881"/>
          <a:ext cx="1584960" cy="51054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>
              <a:latin typeface="Times New Roman" panose="02020603050405020304" pitchFamily="18" charset="0"/>
              <a:cs typeface="Times New Roman" panose="02020603050405020304" pitchFamily="18" charset="0"/>
            </a:rPr>
            <a:t>Exploitation</a:t>
          </a:r>
        </a:p>
      </xdr:txBody>
    </xdr:sp>
    <xdr:clientData/>
  </xdr:twoCellAnchor>
  <xdr:twoCellAnchor>
    <xdr:from>
      <xdr:col>3</xdr:col>
      <xdr:colOff>5716</xdr:colOff>
      <xdr:row>6</xdr:row>
      <xdr:rowOff>11431</xdr:rowOff>
    </xdr:from>
    <xdr:to>
      <xdr:col>4</xdr:col>
      <xdr:colOff>781050</xdr:colOff>
      <xdr:row>9</xdr:row>
      <xdr:rowOff>22860</xdr:rowOff>
    </xdr:to>
    <xdr:sp macro="" textlink="">
      <xdr:nvSpPr>
        <xdr:cNvPr id="9" name="Rectangle à coins arrondis 1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FEFB512-AF8B-4D48-AE9A-15A4F12226A7}"/>
            </a:ext>
          </a:extLst>
        </xdr:cNvPr>
        <xdr:cNvSpPr/>
      </xdr:nvSpPr>
      <xdr:spPr bwMode="auto">
        <a:xfrm>
          <a:off x="2375536" y="1017271"/>
          <a:ext cx="1567814" cy="514349"/>
        </a:xfrm>
        <a:prstGeom prst="roundRect">
          <a:avLst/>
        </a:prstGeom>
        <a:solidFill>
          <a:srgbClr val="7EF0B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>
              <a:latin typeface="Times New Roman" panose="02020603050405020304" pitchFamily="18" charset="0"/>
              <a:cs typeface="Times New Roman" panose="02020603050405020304" pitchFamily="18" charset="0"/>
            </a:rPr>
            <a:t>Caisse </a:t>
          </a:r>
        </a:p>
        <a:p>
          <a:pPr algn="ctr"/>
          <a:r>
            <a:rPr lang="fr-FR" sz="1400" b="1" i="1">
              <a:latin typeface="Times New Roman" panose="02020603050405020304" pitchFamily="18" charset="0"/>
              <a:cs typeface="Times New Roman" panose="02020603050405020304" pitchFamily="18" charset="0"/>
            </a:rPr>
            <a:t>SOLO</a:t>
          </a:r>
        </a:p>
      </xdr:txBody>
    </xdr:sp>
    <xdr:clientData/>
  </xdr:twoCellAnchor>
  <xdr:twoCellAnchor>
    <xdr:from>
      <xdr:col>6</xdr:col>
      <xdr:colOff>19050</xdr:colOff>
      <xdr:row>6</xdr:row>
      <xdr:rowOff>19050</xdr:rowOff>
    </xdr:from>
    <xdr:to>
      <xdr:col>8</xdr:col>
      <xdr:colOff>9524</xdr:colOff>
      <xdr:row>8</xdr:row>
      <xdr:rowOff>160020</xdr:rowOff>
    </xdr:to>
    <xdr:sp macro="" textlink="">
      <xdr:nvSpPr>
        <xdr:cNvPr id="10" name="Rectangle à coins arrondis 3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CE5F9651-2697-45D8-A548-03FECE97E0F7}"/>
            </a:ext>
          </a:extLst>
        </xdr:cNvPr>
        <xdr:cNvSpPr/>
      </xdr:nvSpPr>
      <xdr:spPr bwMode="auto">
        <a:xfrm>
          <a:off x="4766310" y="1024890"/>
          <a:ext cx="1575434" cy="476250"/>
        </a:xfrm>
        <a:prstGeom prst="roundRect">
          <a:avLst/>
        </a:prstGeom>
        <a:solidFill>
          <a:srgbClr val="79E3F5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 baseline="0">
              <a:latin typeface="Times New Roman" panose="02020603050405020304" pitchFamily="18" charset="0"/>
              <a:cs typeface="Times New Roman" panose="02020603050405020304" pitchFamily="18" charset="0"/>
            </a:rPr>
            <a:t>Suivi receveur</a:t>
          </a:r>
        </a:p>
      </xdr:txBody>
    </xdr:sp>
    <xdr:clientData/>
  </xdr:twoCellAnchor>
  <xdr:twoCellAnchor>
    <xdr:from>
      <xdr:col>11</xdr:col>
      <xdr:colOff>784860</xdr:colOff>
      <xdr:row>1</xdr:row>
      <xdr:rowOff>15240</xdr:rowOff>
    </xdr:from>
    <xdr:to>
      <xdr:col>13</xdr:col>
      <xdr:colOff>784860</xdr:colOff>
      <xdr:row>4</xdr:row>
      <xdr:rowOff>7620</xdr:rowOff>
    </xdr:to>
    <xdr:sp macro="" textlink="">
      <xdr:nvSpPr>
        <xdr:cNvPr id="8" name="Rectangle à coins arrondis 34" descr="Données&amp;#xA;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5263A16-446A-49DF-A15F-C0E75B967AB3}"/>
            </a:ext>
          </a:extLst>
        </xdr:cNvPr>
        <xdr:cNvSpPr/>
      </xdr:nvSpPr>
      <xdr:spPr bwMode="auto">
        <a:xfrm>
          <a:off x="10287000" y="182880"/>
          <a:ext cx="1584960" cy="495300"/>
        </a:xfrm>
        <a:prstGeom prst="roundRect">
          <a:avLst/>
        </a:prstGeom>
        <a:ln w="12700">
          <a:solidFill>
            <a:schemeClr val="accent1"/>
          </a:solidFill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Données</a:t>
          </a:r>
        </a:p>
      </xdr:txBody>
    </xdr:sp>
    <xdr:clientData/>
  </xdr:twoCellAnchor>
  <xdr:twoCellAnchor>
    <xdr:from>
      <xdr:col>9</xdr:col>
      <xdr:colOff>7620</xdr:colOff>
      <xdr:row>6</xdr:row>
      <xdr:rowOff>22860</xdr:rowOff>
    </xdr:from>
    <xdr:to>
      <xdr:col>11</xdr:col>
      <xdr:colOff>7620</xdr:colOff>
      <xdr:row>9</xdr:row>
      <xdr:rowOff>30480</xdr:rowOff>
    </xdr:to>
    <xdr:sp macro="" textlink="">
      <xdr:nvSpPr>
        <xdr:cNvPr id="13" name="Rectangle à coins arrondis 32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4E0129F-BE7E-4380-BB25-1275D85DE493}"/>
            </a:ext>
          </a:extLst>
        </xdr:cNvPr>
        <xdr:cNvSpPr/>
      </xdr:nvSpPr>
      <xdr:spPr bwMode="auto">
        <a:xfrm>
          <a:off x="7132320" y="1028700"/>
          <a:ext cx="1584960" cy="510540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>
              <a:latin typeface="Times New Roman" panose="02020603050405020304" pitchFamily="18" charset="0"/>
              <a:cs typeface="Times New Roman" panose="02020603050405020304" pitchFamily="18" charset="0"/>
            </a:rPr>
            <a:t>Planning</a:t>
          </a:r>
        </a:p>
      </xdr:txBody>
    </xdr:sp>
    <xdr:clientData/>
  </xdr:twoCellAnchor>
  <xdr:twoCellAnchor>
    <xdr:from>
      <xdr:col>12</xdr:col>
      <xdr:colOff>15240</xdr:colOff>
      <xdr:row>6</xdr:row>
      <xdr:rowOff>15240</xdr:rowOff>
    </xdr:from>
    <xdr:to>
      <xdr:col>14</xdr:col>
      <xdr:colOff>15240</xdr:colOff>
      <xdr:row>9</xdr:row>
      <xdr:rowOff>7620</xdr:rowOff>
    </xdr:to>
    <xdr:sp macro="" textlink="">
      <xdr:nvSpPr>
        <xdr:cNvPr id="15" name="Rectangle à coins arrondis 34" descr="Données&amp;#xA;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C547F972-D67D-466C-B570-E5B4E048DEE7}"/>
            </a:ext>
          </a:extLst>
        </xdr:cNvPr>
        <xdr:cNvSpPr/>
      </xdr:nvSpPr>
      <xdr:spPr bwMode="auto">
        <a:xfrm>
          <a:off x="9517380" y="1021080"/>
          <a:ext cx="1584960" cy="4953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Liste</a:t>
          </a:r>
        </a:p>
      </xdr:txBody>
    </xdr:sp>
    <xdr:clientData/>
  </xdr:twoCellAnchor>
  <xdr:twoCellAnchor>
    <xdr:from>
      <xdr:col>2</xdr:col>
      <xdr:colOff>742950</xdr:colOff>
      <xdr:row>11</xdr:row>
      <xdr:rowOff>0</xdr:rowOff>
    </xdr:from>
    <xdr:to>
      <xdr:col>4</xdr:col>
      <xdr:colOff>746759</xdr:colOff>
      <xdr:row>13</xdr:row>
      <xdr:rowOff>173354</xdr:rowOff>
    </xdr:to>
    <xdr:sp macro="" textlink="">
      <xdr:nvSpPr>
        <xdr:cNvPr id="2" name="Rectangle à coins arrondis 1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A7A5198-267B-410F-97AD-3AFB3C5C8302}"/>
            </a:ext>
          </a:extLst>
        </xdr:cNvPr>
        <xdr:cNvSpPr/>
      </xdr:nvSpPr>
      <xdr:spPr bwMode="auto">
        <a:xfrm>
          <a:off x="2286000" y="1790700"/>
          <a:ext cx="1537334" cy="497204"/>
        </a:xfrm>
        <a:prstGeom prst="roundRect">
          <a:avLst/>
        </a:prstGeom>
        <a:solidFill>
          <a:srgbClr val="7EF0B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>
              <a:latin typeface="Times New Roman" panose="02020603050405020304" pitchFamily="18" charset="0"/>
              <a:cs typeface="Times New Roman" panose="02020603050405020304" pitchFamily="18" charset="0"/>
            </a:rPr>
            <a:t>Coffres BTP-R</a:t>
          </a:r>
        </a:p>
      </xdr:txBody>
    </xdr:sp>
    <xdr:clientData/>
  </xdr:twoCellAnchor>
  <xdr:twoCellAnchor>
    <xdr:from>
      <xdr:col>15</xdr:col>
      <xdr:colOff>19050</xdr:colOff>
      <xdr:row>1</xdr:row>
      <xdr:rowOff>19050</xdr:rowOff>
    </xdr:from>
    <xdr:to>
      <xdr:col>17</xdr:col>
      <xdr:colOff>9524</xdr:colOff>
      <xdr:row>3</xdr:row>
      <xdr:rowOff>160020</xdr:rowOff>
    </xdr:to>
    <xdr:sp macro="" textlink="">
      <xdr:nvSpPr>
        <xdr:cNvPr id="12" name="Rectangle à coins arrondis 38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BCF889D-8F43-4BA7-8342-B8E04A5B2F09}"/>
            </a:ext>
          </a:extLst>
        </xdr:cNvPr>
        <xdr:cNvSpPr/>
      </xdr:nvSpPr>
      <xdr:spPr bwMode="auto">
        <a:xfrm>
          <a:off x="11582400" y="180975"/>
          <a:ext cx="1533524" cy="46482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 baseline="0">
              <a:latin typeface="Times New Roman" panose="02020603050405020304" pitchFamily="18" charset="0"/>
              <a:cs typeface="Times New Roman" panose="02020603050405020304" pitchFamily="18" charset="0"/>
            </a:rPr>
            <a:t>Cédralis</a:t>
          </a:r>
        </a:p>
      </xdr:txBody>
    </xdr:sp>
    <xdr:clientData/>
  </xdr:twoCellAnchor>
  <xdr:twoCellAnchor>
    <xdr:from>
      <xdr:col>15</xdr:col>
      <xdr:colOff>0</xdr:colOff>
      <xdr:row>6</xdr:row>
      <xdr:rowOff>0</xdr:rowOff>
    </xdr:from>
    <xdr:to>
      <xdr:col>16</xdr:col>
      <xdr:colOff>761999</xdr:colOff>
      <xdr:row>8</xdr:row>
      <xdr:rowOff>140970</xdr:rowOff>
    </xdr:to>
    <xdr:sp macro="" textlink="">
      <xdr:nvSpPr>
        <xdr:cNvPr id="11" name="Rectangle à coins arrondis 38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46B8A57-6EA0-4BE6-A261-8C227BF4EDC7}"/>
            </a:ext>
          </a:extLst>
        </xdr:cNvPr>
        <xdr:cNvSpPr/>
      </xdr:nvSpPr>
      <xdr:spPr bwMode="auto">
        <a:xfrm>
          <a:off x="11563350" y="971550"/>
          <a:ext cx="1533524" cy="46482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 baseline="0">
              <a:latin typeface="Times New Roman" panose="02020603050405020304" pitchFamily="18" charset="0"/>
              <a:cs typeface="Times New Roman" panose="02020603050405020304" pitchFamily="18" charset="0"/>
            </a:rPr>
            <a:t>  DI               Service technique  </a:t>
          </a:r>
        </a:p>
      </xdr:txBody>
    </xdr:sp>
    <xdr:clientData/>
  </xdr:twoCellAnchor>
  <xdr:twoCellAnchor>
    <xdr:from>
      <xdr:col>15</xdr:col>
      <xdr:colOff>0</xdr:colOff>
      <xdr:row>11</xdr:row>
      <xdr:rowOff>0</xdr:rowOff>
    </xdr:from>
    <xdr:to>
      <xdr:col>16</xdr:col>
      <xdr:colOff>761999</xdr:colOff>
      <xdr:row>13</xdr:row>
      <xdr:rowOff>140970</xdr:rowOff>
    </xdr:to>
    <xdr:sp macro="" textlink="">
      <xdr:nvSpPr>
        <xdr:cNvPr id="14" name="Rectangle à coins arrondis 38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5CADF44F-C16A-4DA9-95E3-6A199D067467}"/>
            </a:ext>
          </a:extLst>
        </xdr:cNvPr>
        <xdr:cNvSpPr/>
      </xdr:nvSpPr>
      <xdr:spPr bwMode="auto">
        <a:xfrm>
          <a:off x="11563350" y="1790700"/>
          <a:ext cx="1533524" cy="46482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 baseline="0">
              <a:latin typeface="Times New Roman" panose="02020603050405020304" pitchFamily="18" charset="0"/>
              <a:cs typeface="Times New Roman" panose="02020603050405020304" pitchFamily="18" charset="0"/>
            </a:rPr>
            <a:t>Interrogation SUBITO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605790</xdr:colOff>
      <xdr:row>41</xdr:row>
      <xdr:rowOff>70485</xdr:rowOff>
    </xdr:from>
    <xdr:to>
      <xdr:col>18</xdr:col>
      <xdr:colOff>657225</xdr:colOff>
      <xdr:row>60</xdr:row>
      <xdr:rowOff>163830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63915" y="9919335"/>
          <a:ext cx="3956685" cy="3712845"/>
        </a:xfrm>
        <a:prstGeom prst="rect">
          <a:avLst/>
        </a:prstGeom>
      </xdr:spPr>
    </xdr:pic>
    <xdr:clientData/>
  </xdr:twoCellAnchor>
  <xdr:twoCellAnchor>
    <xdr:from>
      <xdr:col>14</xdr:col>
      <xdr:colOff>438150</xdr:colOff>
      <xdr:row>60</xdr:row>
      <xdr:rowOff>171450</xdr:rowOff>
    </xdr:from>
    <xdr:to>
      <xdr:col>17</xdr:col>
      <xdr:colOff>342900</xdr:colOff>
      <xdr:row>67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9582150" y="13639800"/>
          <a:ext cx="1857375" cy="1171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Pont de Normandie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0</xdr:colOff>
          <xdr:row>6</xdr:row>
          <xdr:rowOff>7620</xdr:rowOff>
        </xdr:from>
        <xdr:to>
          <xdr:col>23</xdr:col>
          <xdr:colOff>754380</xdr:colOff>
          <xdr:row>8</xdr:row>
          <xdr:rowOff>99060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les données de quarts et insérer la date (Q1)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7620</xdr:colOff>
          <xdr:row>10</xdr:row>
          <xdr:rowOff>7620</xdr:rowOff>
        </xdr:from>
        <xdr:to>
          <xdr:col>24</xdr:col>
          <xdr:colOff>0</xdr:colOff>
          <xdr:row>11</xdr:row>
          <xdr:rowOff>251460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3</xdr:row>
          <xdr:rowOff>7620</xdr:rowOff>
        </xdr:from>
        <xdr:to>
          <xdr:col>22</xdr:col>
          <xdr:colOff>7620</xdr:colOff>
          <xdr:row>5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données INSP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7620</xdr:colOff>
          <xdr:row>8</xdr:row>
          <xdr:rowOff>0</xdr:rowOff>
        </xdr:from>
        <xdr:to>
          <xdr:col>22</xdr:col>
          <xdr:colOff>22860</xdr:colOff>
          <xdr:row>10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données REC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7620</xdr:colOff>
          <xdr:row>13</xdr:row>
          <xdr:rowOff>7620</xdr:rowOff>
        </xdr:from>
        <xdr:to>
          <xdr:col>22</xdr:col>
          <xdr:colOff>0</xdr:colOff>
          <xdr:row>15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Exploitation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0</xdr:colOff>
          <xdr:row>18</xdr:row>
          <xdr:rowOff>7620</xdr:rowOff>
        </xdr:from>
        <xdr:to>
          <xdr:col>22</xdr:col>
          <xdr:colOff>7620</xdr:colOff>
          <xdr:row>20</xdr:row>
          <xdr:rowOff>7620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Index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711969</xdr:colOff>
      <xdr:row>39</xdr:row>
      <xdr:rowOff>0</xdr:rowOff>
    </xdr:from>
    <xdr:ext cx="184730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C4AD051-25F4-49E6-94BA-513786CD9BB6}"/>
            </a:ext>
          </a:extLst>
        </xdr:cNvPr>
        <xdr:cNvSpPr/>
      </xdr:nvSpPr>
      <xdr:spPr>
        <a:xfrm>
          <a:off x="13185909" y="1406652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twoCellAnchor editAs="oneCell">
    <xdr:from>
      <xdr:col>3</xdr:col>
      <xdr:colOff>52917</xdr:colOff>
      <xdr:row>43</xdr:row>
      <xdr:rowOff>53117</xdr:rowOff>
    </xdr:from>
    <xdr:to>
      <xdr:col>4</xdr:col>
      <xdr:colOff>447480</xdr:colOff>
      <xdr:row>47</xdr:row>
      <xdr:rowOff>24668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C5133B7-17B8-4966-8B0A-60A0C1E8F8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177" y="15209297"/>
          <a:ext cx="1181963" cy="992631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2</xdr:col>
      <xdr:colOff>142874</xdr:colOff>
      <xdr:row>4</xdr:row>
      <xdr:rowOff>156633</xdr:rowOff>
    </xdr:to>
    <xdr:pic>
      <xdr:nvPicPr>
        <xdr:cNvPr id="5" name="Image 1" descr="Description : Description : cid:image005.png@01D5DDA1.A3260A3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2F5E5338-56AD-4F9C-AB7E-0A2E88345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62124" cy="1416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31748</xdr:colOff>
      <xdr:row>43</xdr:row>
      <xdr:rowOff>10583</xdr:rowOff>
    </xdr:from>
    <xdr:to>
      <xdr:col>5</xdr:col>
      <xdr:colOff>264583</xdr:colOff>
      <xdr:row>49</xdr:row>
      <xdr:rowOff>123560</xdr:rowOff>
    </xdr:to>
    <xdr:pic>
      <xdr:nvPicPr>
        <xdr:cNvPr id="6" name="Image 1" descr="Description : Description : cid:image005.png@01D5DDA1.A3260A30">
          <a:extLst>
            <a:ext uri="{FF2B5EF4-FFF2-40B4-BE49-F238E27FC236}">
              <a16:creationId xmlns:a16="http://schemas.microsoft.com/office/drawing/2014/main" id="{A04B8499-03E3-433E-B4CE-A02B3503A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3008" y="15166763"/>
          <a:ext cx="1772075" cy="163697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467784</xdr:colOff>
      <xdr:row>14</xdr:row>
      <xdr:rowOff>63499</xdr:rowOff>
    </xdr:from>
    <xdr:to>
      <xdr:col>2</xdr:col>
      <xdr:colOff>74084</xdr:colOff>
      <xdr:row>15</xdr:row>
      <xdr:rowOff>220132</xdr:rowOff>
    </xdr:to>
    <xdr:sp macro="" textlink="">
      <xdr:nvSpPr>
        <xdr:cNvPr id="7" name="Rectangle à coins arrondis 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F1E26B47-190E-4ADA-A311-E56742CDF58D}"/>
            </a:ext>
          </a:extLst>
        </xdr:cNvPr>
        <xdr:cNvSpPr/>
      </xdr:nvSpPr>
      <xdr:spPr bwMode="auto">
        <a:xfrm>
          <a:off x="467784" y="3614419"/>
          <a:ext cx="1275080" cy="385233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>
              <a:latin typeface="Times New Roman" panose="02020603050405020304" pitchFamily="18" charset="0"/>
              <a:cs typeface="Times New Roman" panose="02020603050405020304" pitchFamily="18" charset="0"/>
            </a:rPr>
            <a:t>caisse SOLO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746760</xdr:colOff>
          <xdr:row>5</xdr:row>
          <xdr:rowOff>83820</xdr:rowOff>
        </xdr:from>
        <xdr:to>
          <xdr:col>20</xdr:col>
          <xdr:colOff>754380</xdr:colOff>
          <xdr:row>9</xdr:row>
          <xdr:rowOff>30480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4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 les données(Q1) et insérer date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731520</xdr:colOff>
          <xdr:row>10</xdr:row>
          <xdr:rowOff>22860</xdr:rowOff>
        </xdr:from>
        <xdr:to>
          <xdr:col>20</xdr:col>
          <xdr:colOff>746760</xdr:colOff>
          <xdr:row>12</xdr:row>
          <xdr:rowOff>7620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4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Index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0</xdr:row>
      <xdr:rowOff>104774</xdr:rowOff>
    </xdr:from>
    <xdr:to>
      <xdr:col>0</xdr:col>
      <xdr:colOff>1552574</xdr:colOff>
      <xdr:row>1</xdr:row>
      <xdr:rowOff>96508</xdr:rowOff>
    </xdr:to>
    <xdr:pic>
      <xdr:nvPicPr>
        <xdr:cNvPr id="2" name="Image 1" descr="Description : Description : cid:image005.png@01D5DDA1.A3260A3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1F6AE3F-16E9-4953-9BFA-30D0F40E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4"/>
          <a:ext cx="1257299" cy="9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257175</xdr:colOff>
      <xdr:row>42</xdr:row>
      <xdr:rowOff>85725</xdr:rowOff>
    </xdr:from>
    <xdr:to>
      <xdr:col>0</xdr:col>
      <xdr:colOff>1428750</xdr:colOff>
      <xdr:row>43</xdr:row>
      <xdr:rowOff>461674</xdr:rowOff>
    </xdr:to>
    <xdr:pic>
      <xdr:nvPicPr>
        <xdr:cNvPr id="3" name="Image 1" descr="Description : Description : cid:image005.png@01D5DDA1.A3260A30">
          <a:extLst>
            <a:ext uri="{FF2B5EF4-FFF2-40B4-BE49-F238E27FC236}">
              <a16:creationId xmlns:a16="http://schemas.microsoft.com/office/drawing/2014/main" id="{BC3B0B07-B214-4431-8785-7EEB3C4F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13123545"/>
          <a:ext cx="1171575" cy="947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297179</xdr:colOff>
      <xdr:row>7</xdr:row>
      <xdr:rowOff>22860</xdr:rowOff>
    </xdr:from>
    <xdr:to>
      <xdr:col>10</xdr:col>
      <xdr:colOff>542924</xdr:colOff>
      <xdr:row>8</xdr:row>
      <xdr:rowOff>91440</xdr:rowOff>
    </xdr:to>
    <xdr:sp macro="" textlink="">
      <xdr:nvSpPr>
        <xdr:cNvPr id="4" name="Rectangle à coins arrondis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50115432-4373-4453-88E9-BAAD4E444053}"/>
            </a:ext>
          </a:extLst>
        </xdr:cNvPr>
        <xdr:cNvSpPr/>
      </xdr:nvSpPr>
      <xdr:spPr bwMode="auto">
        <a:xfrm>
          <a:off x="9563099" y="2842260"/>
          <a:ext cx="1343025" cy="381000"/>
        </a:xfrm>
        <a:prstGeom prst="roundRect">
          <a:avLst/>
        </a:prstGeom>
        <a:solidFill>
          <a:srgbClr val="CCFFCC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>
              <a:latin typeface="Times New Roman" panose="02020603050405020304" pitchFamily="18" charset="0"/>
              <a:cs typeface="Times New Roman" panose="02020603050405020304" pitchFamily="18" charset="0"/>
            </a:rPr>
            <a:t>retour</a:t>
          </a:r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 coffre</a:t>
          </a:r>
          <a:endParaRPr lang="fr-FR" sz="14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69194</xdr:colOff>
      <xdr:row>13</xdr:row>
      <xdr:rowOff>126182</xdr:rowOff>
    </xdr:from>
    <xdr:to>
      <xdr:col>16</xdr:col>
      <xdr:colOff>537372</xdr:colOff>
      <xdr:row>13</xdr:row>
      <xdr:rowOff>126182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5486463-863E-47FE-8377-3A26A36033BD}"/>
            </a:ext>
          </a:extLst>
        </xdr:cNvPr>
        <xdr:cNvCxnSpPr/>
      </xdr:nvCxnSpPr>
      <xdr:spPr bwMode="auto">
        <a:xfrm flipH="1">
          <a:off x="9144614" y="2968442"/>
          <a:ext cx="468178" cy="0"/>
        </a:xfrm>
        <a:prstGeom prst="straightConnector1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25400" cap="flat" cmpd="sng" algn="ctr">
          <a:solidFill>
            <a:schemeClr val="accent6">
              <a:lumMod val="50000"/>
            </a:schemeClr>
          </a:solidFill>
          <a:prstDash val="solid"/>
          <a:round/>
          <a:headEnd type="none" w="med" len="med"/>
          <a:tailEnd type="arrow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cxnSp>
    <xdr:clientData/>
  </xdr:twoCellAnchor>
  <xdr:twoCellAnchor>
    <xdr:from>
      <xdr:col>1</xdr:col>
      <xdr:colOff>714375</xdr:colOff>
      <xdr:row>21</xdr:row>
      <xdr:rowOff>119063</xdr:rowOff>
    </xdr:from>
    <xdr:to>
      <xdr:col>1</xdr:col>
      <xdr:colOff>1230312</xdr:colOff>
      <xdr:row>21</xdr:row>
      <xdr:rowOff>119063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FE0A3FF-DB8A-43F8-8300-1A0A68132E82}"/>
            </a:ext>
          </a:extLst>
        </xdr:cNvPr>
        <xdr:cNvCxnSpPr/>
      </xdr:nvCxnSpPr>
      <xdr:spPr bwMode="auto">
        <a:xfrm>
          <a:off x="1011555" y="4721543"/>
          <a:ext cx="515937" cy="0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293788</xdr:colOff>
      <xdr:row>7</xdr:row>
      <xdr:rowOff>100965</xdr:rowOff>
    </xdr:to>
    <xdr:pic>
      <xdr:nvPicPr>
        <xdr:cNvPr id="4" name="Image 1" descr="Description : Description : cid:image005.png@01D5DDA1.A3260A3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0E89201-296B-48D5-9E69-A80B8B02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9708" cy="1647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9525</xdr:colOff>
      <xdr:row>13</xdr:row>
      <xdr:rowOff>219075</xdr:rowOff>
    </xdr:from>
    <xdr:to>
      <xdr:col>3</xdr:col>
      <xdr:colOff>19050</xdr:colOff>
      <xdr:row>15</xdr:row>
      <xdr:rowOff>9525</xdr:rowOff>
    </xdr:to>
    <xdr:sp macro="[0]!Suivi_RecII" textlink="">
      <xdr:nvSpPr>
        <xdr:cNvPr id="5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E82262BE-1C00-4011-8E25-E46138606C83}"/>
            </a:ext>
          </a:extLst>
        </xdr:cNvPr>
        <xdr:cNvSpPr/>
      </xdr:nvSpPr>
      <xdr:spPr bwMode="auto">
        <a:xfrm>
          <a:off x="306705" y="3061335"/>
          <a:ext cx="2021205" cy="247650"/>
        </a:xfrm>
        <a:prstGeom prst="roundRect">
          <a:avLst/>
        </a:prstGeom>
        <a:solidFill>
          <a:srgbClr val="FF66FF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 i="1">
              <a:latin typeface="Times New Roman" panose="02020603050405020304" pitchFamily="18" charset="0"/>
              <a:cs typeface="Times New Roman" panose="02020603050405020304" pitchFamily="18" charset="0"/>
            </a:rPr>
            <a:t>Suivi receveur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76199</xdr:colOff>
      <xdr:row>204</xdr:row>
      <xdr:rowOff>304800</xdr:rowOff>
    </xdr:from>
    <xdr:to>
      <xdr:col>26</xdr:col>
      <xdr:colOff>209550</xdr:colOff>
      <xdr:row>205</xdr:row>
      <xdr:rowOff>219075</xdr:rowOff>
    </xdr:to>
    <xdr:sp macro="" textlink="">
      <xdr:nvSpPr>
        <xdr:cNvPr id="27" name="Ellipse 26">
          <a:extLst>
            <a:ext uri="{FF2B5EF4-FFF2-40B4-BE49-F238E27FC236}">
              <a16:creationId xmlns:a16="http://schemas.microsoft.com/office/drawing/2014/main" id="{BD733568-B9A1-46B9-BFDB-04A8221C3A49}"/>
            </a:ext>
          </a:extLst>
        </xdr:cNvPr>
        <xdr:cNvSpPr/>
      </xdr:nvSpPr>
      <xdr:spPr bwMode="auto">
        <a:xfrm>
          <a:off x="8100059" y="161132520"/>
          <a:ext cx="430531" cy="24193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76199</xdr:colOff>
      <xdr:row>204</xdr:row>
      <xdr:rowOff>304800</xdr:rowOff>
    </xdr:from>
    <xdr:to>
      <xdr:col>29</xdr:col>
      <xdr:colOff>209550</xdr:colOff>
      <xdr:row>205</xdr:row>
      <xdr:rowOff>219075</xdr:rowOff>
    </xdr:to>
    <xdr:sp macro="" textlink="">
      <xdr:nvSpPr>
        <xdr:cNvPr id="28" name="Ellipse 27">
          <a:extLst>
            <a:ext uri="{FF2B5EF4-FFF2-40B4-BE49-F238E27FC236}">
              <a16:creationId xmlns:a16="http://schemas.microsoft.com/office/drawing/2014/main" id="{827B6B22-B2B1-4475-ACAF-C5F4985C32C1}"/>
            </a:ext>
          </a:extLst>
        </xdr:cNvPr>
        <xdr:cNvSpPr/>
      </xdr:nvSpPr>
      <xdr:spPr bwMode="auto">
        <a:xfrm>
          <a:off x="8991599" y="161132520"/>
          <a:ext cx="430531" cy="24193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76199</xdr:colOff>
      <xdr:row>227</xdr:row>
      <xdr:rowOff>304800</xdr:rowOff>
    </xdr:from>
    <xdr:to>
      <xdr:col>26</xdr:col>
      <xdr:colOff>209550</xdr:colOff>
      <xdr:row>228</xdr:row>
      <xdr:rowOff>219075</xdr:rowOff>
    </xdr:to>
    <xdr:sp macro="" textlink="">
      <xdr:nvSpPr>
        <xdr:cNvPr id="29" name="Ellipse 28">
          <a:extLst>
            <a:ext uri="{FF2B5EF4-FFF2-40B4-BE49-F238E27FC236}">
              <a16:creationId xmlns:a16="http://schemas.microsoft.com/office/drawing/2014/main" id="{1131C695-4BE5-49E1-A7F0-FC1AEAA1F96A}"/>
            </a:ext>
          </a:extLst>
        </xdr:cNvPr>
        <xdr:cNvSpPr/>
      </xdr:nvSpPr>
      <xdr:spPr bwMode="auto">
        <a:xfrm>
          <a:off x="8100059" y="175099980"/>
          <a:ext cx="430531" cy="24193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28</xdr:col>
      <xdr:colOff>76199</xdr:colOff>
      <xdr:row>227</xdr:row>
      <xdr:rowOff>304800</xdr:rowOff>
    </xdr:from>
    <xdr:to>
      <xdr:col>29</xdr:col>
      <xdr:colOff>209550</xdr:colOff>
      <xdr:row>228</xdr:row>
      <xdr:rowOff>219075</xdr:rowOff>
    </xdr:to>
    <xdr:sp macro="" textlink="">
      <xdr:nvSpPr>
        <xdr:cNvPr id="30" name="Ellipse 29">
          <a:extLst>
            <a:ext uri="{FF2B5EF4-FFF2-40B4-BE49-F238E27FC236}">
              <a16:creationId xmlns:a16="http://schemas.microsoft.com/office/drawing/2014/main" id="{E449FC95-2CFC-480E-A1F0-A9580700004A}"/>
            </a:ext>
          </a:extLst>
        </xdr:cNvPr>
        <xdr:cNvSpPr/>
      </xdr:nvSpPr>
      <xdr:spPr bwMode="auto">
        <a:xfrm>
          <a:off x="8991599" y="175099980"/>
          <a:ext cx="430531" cy="241935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22860</xdr:colOff>
          <xdr:row>2</xdr:row>
          <xdr:rowOff>182880</xdr:rowOff>
        </xdr:from>
        <xdr:to>
          <xdr:col>41</xdr:col>
          <xdr:colOff>121920</xdr:colOff>
          <xdr:row>3</xdr:row>
          <xdr:rowOff>182880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7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Index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14</xdr:row>
      <xdr:rowOff>47625</xdr:rowOff>
    </xdr:from>
    <xdr:to>
      <xdr:col>0</xdr:col>
      <xdr:colOff>123825</xdr:colOff>
      <xdr:row>16</xdr:row>
      <xdr:rowOff>114300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852FD40D-A3E6-42C8-A0FD-EF6CB91DB27F}"/>
            </a:ext>
          </a:extLst>
        </xdr:cNvPr>
        <xdr:cNvCxnSpPr/>
      </xdr:nvCxnSpPr>
      <xdr:spPr bwMode="auto">
        <a:xfrm>
          <a:off x="123825" y="2425065"/>
          <a:ext cx="0" cy="424815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276225</xdr:colOff>
      <xdr:row>12</xdr:row>
      <xdr:rowOff>85725</xdr:rowOff>
    </xdr:from>
    <xdr:to>
      <xdr:col>4</xdr:col>
      <xdr:colOff>219075</xdr:colOff>
      <xdr:row>12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60D968A-8001-486A-B255-FF6711C0C18D}"/>
            </a:ext>
          </a:extLst>
        </xdr:cNvPr>
        <xdr:cNvCxnSpPr/>
      </xdr:nvCxnSpPr>
      <xdr:spPr bwMode="auto">
        <a:xfrm>
          <a:off x="1998345" y="2120265"/>
          <a:ext cx="354330" cy="0"/>
        </a:xfrm>
        <a:prstGeom prst="straightConnector1">
          <a:avLst/>
        </a:prstGeom>
        <a:ln>
          <a:headEnd type="none" w="med" len="med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31</xdr:col>
      <xdr:colOff>9546</xdr:colOff>
      <xdr:row>0</xdr:row>
      <xdr:rowOff>152400</xdr:rowOff>
    </xdr:from>
    <xdr:to>
      <xdr:col>33</xdr:col>
      <xdr:colOff>308488</xdr:colOff>
      <xdr:row>5</xdr:row>
      <xdr:rowOff>133350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C1DF6E9-092F-4988-9C0D-A3D541CE1E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19506" y="152400"/>
          <a:ext cx="939022" cy="819150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  <xdr:twoCellAnchor editAs="oneCell">
    <xdr:from>
      <xdr:col>21</xdr:col>
      <xdr:colOff>238792</xdr:colOff>
      <xdr:row>77</xdr:row>
      <xdr:rowOff>0</xdr:rowOff>
    </xdr:from>
    <xdr:to>
      <xdr:col>24</xdr:col>
      <xdr:colOff>236821</xdr:colOff>
      <xdr:row>81</xdr:row>
      <xdr:rowOff>142875</xdr:rowOff>
    </xdr:to>
    <xdr:pic>
      <xdr:nvPicPr>
        <xdr:cNvPr id="5" name="Image 4">
          <a:hlinkClick xmlns:r="http://schemas.openxmlformats.org/officeDocument/2006/relationships" r:id=""/>
          <a:extLst>
            <a:ext uri="{FF2B5EF4-FFF2-40B4-BE49-F238E27FC236}">
              <a16:creationId xmlns:a16="http://schemas.microsoft.com/office/drawing/2014/main" id="{264E49D6-E49C-4ABA-B4F1-845B3EAA8C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48352" y="13571220"/>
          <a:ext cx="958149" cy="821055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79375</xdr:colOff>
      <xdr:row>2</xdr:row>
      <xdr:rowOff>126687</xdr:rowOff>
    </xdr:from>
    <xdr:to>
      <xdr:col>10</xdr:col>
      <xdr:colOff>198438</xdr:colOff>
      <xdr:row>11</xdr:row>
      <xdr:rowOff>60846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8C8FC63-EB59-4A03-8373-26AAA3C398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60335" y="469587"/>
          <a:ext cx="1688783" cy="1442919"/>
        </a:xfrm>
        <a:prstGeom prst="rect">
          <a:avLst/>
        </a:prstGeom>
        <a:ln>
          <a:solidFill>
            <a:schemeClr val="accent1"/>
          </a:solidFill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hmou\OneDrive\Bureau\Docs_INSP_CCI\Gestion%20des%20imprim&#233;s%202020%20Ndie%20TEST2.xlsm" TargetMode="External"/><Relationship Id="rId1" Type="http://schemas.openxmlformats.org/officeDocument/2006/relationships/externalLinkPath" Target="Docs_INSP_CCI/Gestion%20des%20imprim&#233;s%202020%20Ndie%20TES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ndex"/>
      <sheetName val="Coffres"/>
      <sheetName val="SOLO"/>
      <sheetName val="."/>
      <sheetName val="feuille de présence"/>
      <sheetName val="Covid-19"/>
      <sheetName val="feuille jaune covid"/>
      <sheetName val="Monnayeur covid"/>
      <sheetName val="Préparation"/>
      <sheetName val="Suivi receveur"/>
      <sheetName val="Feuilles jaunes"/>
      <sheetName val="Monnayeur "/>
      <sheetName val="Matériel cabine"/>
      <sheetName val="Liste"/>
      <sheetName val="Données"/>
      <sheetName val="Essai PPI"/>
      <sheetName val="Pt mobile"/>
      <sheetName val="F.Jaunes A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9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CBF02-AA33-4D49-9830-1D28E1949532}">
  <sheetPr codeName="Feuil3">
    <tabColor theme="9"/>
  </sheetPr>
  <dimension ref="A1:M27"/>
  <sheetViews>
    <sheetView showWhiteSpace="0" zoomScaleNormal="100" workbookViewId="0">
      <selection activeCell="R19" sqref="R19"/>
    </sheetView>
  </sheetViews>
  <sheetFormatPr baseColWidth="10" defaultColWidth="11.5546875" defaultRowHeight="13.2"/>
  <cols>
    <col min="1" max="1" width="11.5546875" style="78"/>
    <col min="2" max="2" width="11.5546875" style="78" customWidth="1"/>
    <col min="3" max="3" width="11.44140625" style="78" customWidth="1"/>
    <col min="4" max="8" width="11.5546875" style="78"/>
    <col min="9" max="9" width="11.5546875" style="78" customWidth="1"/>
    <col min="10" max="16384" width="11.5546875" style="78"/>
  </cols>
  <sheetData>
    <row r="1" spans="1:13">
      <c r="A1" s="78" t="s">
        <v>30</v>
      </c>
    </row>
    <row r="10" spans="1:13">
      <c r="C10" s="770"/>
    </row>
    <row r="11" spans="1:13" ht="13.5" customHeight="1"/>
    <row r="12" spans="1:13" ht="12.75" customHeight="1"/>
    <row r="13" spans="1:13" ht="12.75" customHeight="1"/>
    <row r="14" spans="1:13" ht="30" customHeight="1">
      <c r="L14" s="771"/>
      <c r="M14" s="152"/>
    </row>
    <row r="15" spans="1:13" ht="30" customHeight="1">
      <c r="C15" s="770"/>
      <c r="L15" s="771"/>
    </row>
    <row r="16" spans="1:13" ht="30" customHeight="1">
      <c r="L16" s="771"/>
    </row>
    <row r="17" spans="2:12" ht="30" customHeight="1">
      <c r="G17" s="772"/>
      <c r="L17" s="771"/>
    </row>
    <row r="18" spans="2:12" ht="29.25" customHeight="1">
      <c r="G18" s="770"/>
      <c r="L18" s="771"/>
    </row>
    <row r="19" spans="2:12" ht="30" customHeight="1">
      <c r="B19" s="80"/>
      <c r="E19" s="80"/>
      <c r="L19" s="771"/>
    </row>
    <row r="20" spans="2:12" ht="30" customHeight="1">
      <c r="L20" s="771"/>
    </row>
    <row r="21" spans="2:12" ht="12.75" customHeight="1"/>
    <row r="22" spans="2:12" ht="12.75" customHeight="1"/>
    <row r="23" spans="2:12" ht="13.5" customHeight="1"/>
    <row r="25" spans="2:12" ht="0.75" customHeight="1"/>
    <row r="26" spans="2:12" ht="326.25" customHeight="1">
      <c r="J26" s="79"/>
    </row>
    <row r="27" spans="2:12" ht="14.25" customHeight="1"/>
  </sheetData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</sheetPr>
  <dimension ref="A1:JD91"/>
  <sheetViews>
    <sheetView showGridLines="0" tabSelected="1" topLeftCell="J40" zoomScaleNormal="100" workbookViewId="0">
      <selection activeCell="S66" sqref="S66"/>
    </sheetView>
  </sheetViews>
  <sheetFormatPr baseColWidth="10" defaultRowHeight="14.4"/>
  <cols>
    <col min="1" max="1" width="9.33203125" customWidth="1"/>
    <col min="2" max="4" width="10" customWidth="1"/>
    <col min="5" max="5" width="9.33203125" customWidth="1"/>
    <col min="6" max="8" width="10" customWidth="1"/>
    <col min="9" max="9" width="9.33203125" customWidth="1"/>
    <col min="10" max="12" width="10" customWidth="1"/>
    <col min="13" max="13" width="9.33203125" customWidth="1"/>
    <col min="14" max="16" width="10" customWidth="1"/>
    <col min="17" max="17" width="9.33203125" customWidth="1"/>
    <col min="18" max="20" width="10" customWidth="1"/>
  </cols>
  <sheetData>
    <row r="1" spans="1:20" ht="15" customHeight="1" thickTop="1">
      <c r="A1" s="834" t="s">
        <v>11</v>
      </c>
      <c r="B1" s="835"/>
      <c r="C1" s="835"/>
      <c r="D1" s="836"/>
      <c r="E1" s="840" t="s">
        <v>10</v>
      </c>
      <c r="F1" s="841"/>
      <c r="G1" s="877">
        <v>45863</v>
      </c>
      <c r="H1" s="878"/>
      <c r="I1" s="896" t="s">
        <v>12</v>
      </c>
      <c r="J1" s="871">
        <f>VLOOKUP(G1,Planning!A2:D32,2,FALSE)</f>
        <v>0</v>
      </c>
      <c r="K1" s="884" t="e">
        <f>VLOOKUP(J1,Planning!F2:G11,2,FALSE)</f>
        <v>#N/A</v>
      </c>
      <c r="L1" s="885"/>
      <c r="M1" s="890" t="s">
        <v>13</v>
      </c>
      <c r="N1" s="894">
        <f>VLOOKUP(G1,Planning!A2:D32,3,FALSE)</f>
        <v>0</v>
      </c>
      <c r="O1" s="880" t="e">
        <f>VLOOKUP(N1,Planning!F2:G11,2,FALSE)</f>
        <v>#N/A</v>
      </c>
      <c r="P1" s="881"/>
      <c r="Q1" s="888" t="s">
        <v>14</v>
      </c>
      <c r="R1" s="892">
        <f>VLOOKUP(G1,Planning!A2:D32,4,FALSE)</f>
        <v>0</v>
      </c>
      <c r="S1" s="824" t="e">
        <f>VLOOKUP(R1,Planning!F2:G11,2,FALSE)</f>
        <v>#N/A</v>
      </c>
      <c r="T1" s="825"/>
    </row>
    <row r="2" spans="1:20" ht="15" customHeight="1" thickBot="1">
      <c r="A2" s="837"/>
      <c r="B2" s="838"/>
      <c r="C2" s="838"/>
      <c r="D2" s="839"/>
      <c r="E2" s="842"/>
      <c r="F2" s="843"/>
      <c r="G2" s="879"/>
      <c r="H2" s="879"/>
      <c r="I2" s="897"/>
      <c r="J2" s="872"/>
      <c r="K2" s="886"/>
      <c r="L2" s="887"/>
      <c r="M2" s="891"/>
      <c r="N2" s="895"/>
      <c r="O2" s="882"/>
      <c r="P2" s="883"/>
      <c r="Q2" s="889"/>
      <c r="R2" s="893"/>
      <c r="S2" s="826"/>
      <c r="T2" s="827"/>
    </row>
    <row r="3" spans="1:20" ht="15" customHeight="1" thickTop="1">
      <c r="A3" s="844" t="s">
        <v>5</v>
      </c>
      <c r="B3" s="822" t="s">
        <v>0</v>
      </c>
      <c r="C3" s="818" t="s">
        <v>380</v>
      </c>
      <c r="D3" s="819"/>
      <c r="E3" s="832" t="s">
        <v>5</v>
      </c>
      <c r="F3" s="822" t="s">
        <v>4</v>
      </c>
      <c r="G3" s="818" t="s">
        <v>380</v>
      </c>
      <c r="H3" s="819"/>
      <c r="I3" s="832" t="s">
        <v>5</v>
      </c>
      <c r="J3" s="822" t="s">
        <v>1</v>
      </c>
      <c r="K3" s="818" t="s">
        <v>380</v>
      </c>
      <c r="L3" s="819"/>
      <c r="M3" s="875" t="s">
        <v>9</v>
      </c>
      <c r="N3" s="873" t="s">
        <v>1</v>
      </c>
      <c r="O3" s="814" t="s">
        <v>380</v>
      </c>
      <c r="P3" s="815"/>
      <c r="Q3" s="875" t="s">
        <v>9</v>
      </c>
      <c r="R3" s="873" t="s">
        <v>1</v>
      </c>
      <c r="S3" s="814" t="s">
        <v>380</v>
      </c>
      <c r="T3" s="815"/>
    </row>
    <row r="4" spans="1:20" ht="15" customHeight="1" thickBot="1">
      <c r="A4" s="845"/>
      <c r="B4" s="823"/>
      <c r="C4" s="820"/>
      <c r="D4" s="821"/>
      <c r="E4" s="833"/>
      <c r="F4" s="823"/>
      <c r="G4" s="820"/>
      <c r="H4" s="821"/>
      <c r="I4" s="833"/>
      <c r="J4" s="823"/>
      <c r="K4" s="820"/>
      <c r="L4" s="821"/>
      <c r="M4" s="876"/>
      <c r="N4" s="874"/>
      <c r="O4" s="816"/>
      <c r="P4" s="817"/>
      <c r="Q4" s="876"/>
      <c r="R4" s="874"/>
      <c r="S4" s="816"/>
      <c r="T4" s="817"/>
    </row>
    <row r="5" spans="1:20" ht="20.25" customHeight="1" thickTop="1">
      <c r="A5" s="13" t="s">
        <v>7</v>
      </c>
      <c r="B5" s="40"/>
      <c r="C5" s="804"/>
      <c r="D5" s="805"/>
      <c r="E5" s="13" t="s">
        <v>3</v>
      </c>
      <c r="F5" s="40"/>
      <c r="G5" s="804"/>
      <c r="H5" s="805"/>
      <c r="I5" s="13" t="s">
        <v>8</v>
      </c>
      <c r="J5" s="40"/>
      <c r="K5" s="804"/>
      <c r="L5" s="805"/>
      <c r="M5" s="18" t="s">
        <v>7</v>
      </c>
      <c r="N5" s="40"/>
      <c r="O5" s="804"/>
      <c r="P5" s="805"/>
      <c r="Q5" s="18" t="s">
        <v>8</v>
      </c>
      <c r="R5" s="48"/>
      <c r="S5" s="804"/>
      <c r="T5" s="805"/>
    </row>
    <row r="6" spans="1:20" ht="20.25" customHeight="1">
      <c r="A6" s="13" t="s">
        <v>28</v>
      </c>
      <c r="B6" s="40"/>
      <c r="C6" s="797"/>
      <c r="D6" s="798"/>
      <c r="E6" s="13" t="s">
        <v>28</v>
      </c>
      <c r="F6" s="40"/>
      <c r="G6" s="797"/>
      <c r="H6" s="798"/>
      <c r="I6" s="13" t="s">
        <v>28</v>
      </c>
      <c r="J6" s="40"/>
      <c r="K6" s="797"/>
      <c r="L6" s="798"/>
      <c r="M6" s="18" t="s">
        <v>28</v>
      </c>
      <c r="N6" s="44"/>
      <c r="O6" s="797"/>
      <c r="P6" s="798"/>
      <c r="Q6" s="18" t="s">
        <v>28</v>
      </c>
      <c r="R6" s="47"/>
      <c r="S6" s="797"/>
      <c r="T6" s="798"/>
    </row>
    <row r="7" spans="1:20" ht="20.25" customHeight="1">
      <c r="A7" s="41"/>
      <c r="B7" s="40"/>
      <c r="C7" s="797"/>
      <c r="D7" s="798"/>
      <c r="E7" s="41"/>
      <c r="F7" s="40"/>
      <c r="G7" s="797"/>
      <c r="H7" s="798"/>
      <c r="I7" s="43"/>
      <c r="J7" s="40"/>
      <c r="K7" s="797"/>
      <c r="L7" s="798"/>
      <c r="M7" s="43"/>
      <c r="N7" s="44"/>
      <c r="O7" s="797"/>
      <c r="P7" s="798"/>
      <c r="Q7" s="32"/>
      <c r="R7" s="47"/>
      <c r="S7" s="797"/>
      <c r="T7" s="798"/>
    </row>
    <row r="8" spans="1:20" ht="20.25" customHeight="1">
      <c r="A8" s="41"/>
      <c r="B8" s="40"/>
      <c r="C8" s="797"/>
      <c r="D8" s="798"/>
      <c r="E8" s="41"/>
      <c r="F8" s="40"/>
      <c r="G8" s="797"/>
      <c r="H8" s="798"/>
      <c r="I8" s="43"/>
      <c r="J8" s="40"/>
      <c r="K8" s="797"/>
      <c r="L8" s="798"/>
      <c r="M8" s="43"/>
      <c r="N8" s="44"/>
      <c r="O8" s="797"/>
      <c r="P8" s="798"/>
      <c r="Q8" s="43"/>
      <c r="R8" s="47"/>
      <c r="S8" s="797"/>
      <c r="T8" s="798"/>
    </row>
    <row r="9" spans="1:20" ht="20.25" customHeight="1">
      <c r="A9" s="13" t="s">
        <v>2</v>
      </c>
      <c r="B9" s="40"/>
      <c r="C9" s="797"/>
      <c r="D9" s="798"/>
      <c r="E9" s="17" t="s">
        <v>2</v>
      </c>
      <c r="F9" s="40"/>
      <c r="G9" s="797"/>
      <c r="H9" s="798"/>
      <c r="I9" s="17" t="s">
        <v>2</v>
      </c>
      <c r="J9" s="40"/>
      <c r="K9" s="797"/>
      <c r="L9" s="798"/>
      <c r="M9" s="19" t="s">
        <v>2</v>
      </c>
      <c r="N9" s="44"/>
      <c r="O9" s="797"/>
      <c r="P9" s="798"/>
      <c r="Q9" s="19" t="s">
        <v>2</v>
      </c>
      <c r="R9" s="47"/>
      <c r="S9" s="797"/>
      <c r="T9" s="798"/>
    </row>
    <row r="10" spans="1:20" ht="20.25" customHeight="1" thickBot="1">
      <c r="A10" s="56">
        <f>VLOOKUP(G1,Planning!I2:Q32,2,FALSE)</f>
        <v>0</v>
      </c>
      <c r="B10" s="40"/>
      <c r="C10" s="797"/>
      <c r="D10" s="798"/>
      <c r="E10" s="55">
        <f>VLOOKUP(G1,Planning!I2:Q32,3,FALSE)</f>
        <v>0</v>
      </c>
      <c r="F10" s="40"/>
      <c r="G10" s="797"/>
      <c r="H10" s="798"/>
      <c r="I10" s="55">
        <f>VLOOKUP(G1,Planning!I2:Q32,4,FALSE)</f>
        <v>0</v>
      </c>
      <c r="J10" s="40"/>
      <c r="K10" s="797"/>
      <c r="L10" s="798"/>
      <c r="M10" s="55">
        <f>VLOOKUP(G1,Planning!I2:Q32,8,FALSE)</f>
        <v>0</v>
      </c>
      <c r="N10" s="44"/>
      <c r="O10" s="797"/>
      <c r="P10" s="798"/>
      <c r="Q10" s="55">
        <f>VLOOKUP(G1,Planning!I2:Q31,9,FALSE)</f>
        <v>0</v>
      </c>
      <c r="R10" s="45"/>
      <c r="S10" s="797"/>
      <c r="T10" s="798"/>
    </row>
    <row r="11" spans="1:20" ht="20.25" customHeight="1" thickTop="1">
      <c r="A11" s="831" t="str">
        <f>IFERROR(VLOOKUP(A10,Planning!R2:S32,2,FALSE),"")</f>
        <v/>
      </c>
      <c r="B11" s="40"/>
      <c r="C11" s="797"/>
      <c r="D11" s="798"/>
      <c r="E11" s="830" t="str">
        <f>IFERROR(VLOOKUP(E10,Planning!R2:S32,2,FALSE),"")</f>
        <v/>
      </c>
      <c r="F11" s="40"/>
      <c r="G11" s="797"/>
      <c r="H11" s="798"/>
      <c r="I11" s="830" t="str">
        <f>IFERROR(VLOOKUP(I10,Planning!R2:S32,2,FALSE),"")</f>
        <v/>
      </c>
      <c r="J11" s="40"/>
      <c r="K11" s="797"/>
      <c r="L11" s="798"/>
      <c r="M11" s="898" t="str">
        <f>IFERROR(VLOOKUP(M10,Planning!R2:S28,2,FALSE),"")</f>
        <v/>
      </c>
      <c r="N11" s="42"/>
      <c r="O11" s="797"/>
      <c r="P11" s="798"/>
      <c r="Q11" s="850" t="str">
        <f>IFERROR(VLOOKUP(Q10,Planning!R2:S32,2,FALSE),"")</f>
        <v/>
      </c>
      <c r="R11" s="49"/>
      <c r="S11" s="797"/>
      <c r="T11" s="798"/>
    </row>
    <row r="12" spans="1:20" ht="20.25" customHeight="1">
      <c r="A12" s="831"/>
      <c r="B12" s="40"/>
      <c r="C12" s="797"/>
      <c r="D12" s="798"/>
      <c r="E12" s="831"/>
      <c r="F12" s="40"/>
      <c r="G12" s="797"/>
      <c r="H12" s="798"/>
      <c r="I12" s="831"/>
      <c r="J12" s="40"/>
      <c r="K12" s="797"/>
      <c r="L12" s="798"/>
      <c r="M12" s="851"/>
      <c r="N12" s="45"/>
      <c r="O12" s="797"/>
      <c r="P12" s="798"/>
      <c r="Q12" s="851"/>
      <c r="R12" s="45"/>
      <c r="S12" s="797"/>
      <c r="T12" s="798"/>
    </row>
    <row r="13" spans="1:20" ht="20.25" customHeight="1">
      <c r="A13" s="831"/>
      <c r="B13" s="40"/>
      <c r="C13" s="797"/>
      <c r="D13" s="798"/>
      <c r="E13" s="831"/>
      <c r="F13" s="40"/>
      <c r="G13" s="797"/>
      <c r="H13" s="798"/>
      <c r="I13" s="831"/>
      <c r="J13" s="40"/>
      <c r="K13" s="797"/>
      <c r="L13" s="798"/>
      <c r="M13" s="851"/>
      <c r="N13" s="47"/>
      <c r="O13" s="797"/>
      <c r="P13" s="798"/>
      <c r="Q13" s="851"/>
      <c r="R13" s="47"/>
      <c r="S13" s="797"/>
      <c r="T13" s="798"/>
    </row>
    <row r="14" spans="1:20" ht="20.25" customHeight="1">
      <c r="A14" s="831"/>
      <c r="B14" s="40"/>
      <c r="C14" s="797"/>
      <c r="D14" s="798"/>
      <c r="E14" s="831"/>
      <c r="F14" s="40"/>
      <c r="G14" s="797"/>
      <c r="H14" s="798"/>
      <c r="I14" s="831"/>
      <c r="J14" s="40"/>
      <c r="K14" s="797"/>
      <c r="L14" s="798"/>
      <c r="M14" s="851"/>
      <c r="N14" s="44"/>
      <c r="O14" s="797"/>
      <c r="P14" s="798"/>
      <c r="Q14" s="851"/>
      <c r="R14" s="47"/>
      <c r="S14" s="797"/>
      <c r="T14" s="798"/>
    </row>
    <row r="15" spans="1:20" ht="20.25" customHeight="1">
      <c r="A15" s="831"/>
      <c r="B15" s="40"/>
      <c r="C15" s="797"/>
      <c r="D15" s="798"/>
      <c r="E15" s="831"/>
      <c r="F15" s="40"/>
      <c r="G15" s="797"/>
      <c r="H15" s="798"/>
      <c r="I15" s="831"/>
      <c r="J15" s="40"/>
      <c r="K15" s="797"/>
      <c r="L15" s="798"/>
      <c r="M15" s="851"/>
      <c r="N15" s="44"/>
      <c r="O15" s="797"/>
      <c r="P15" s="798"/>
      <c r="Q15" s="851"/>
      <c r="R15" s="47"/>
      <c r="S15" s="797"/>
      <c r="T15" s="798"/>
    </row>
    <row r="16" spans="1:20" ht="20.25" customHeight="1">
      <c r="A16" s="831"/>
      <c r="B16" s="40"/>
      <c r="C16" s="797"/>
      <c r="D16" s="798"/>
      <c r="E16" s="831"/>
      <c r="F16" s="40"/>
      <c r="G16" s="797"/>
      <c r="H16" s="798"/>
      <c r="I16" s="831"/>
      <c r="J16" s="40"/>
      <c r="K16" s="797"/>
      <c r="L16" s="798"/>
      <c r="M16" s="851"/>
      <c r="N16" s="44"/>
      <c r="O16" s="797"/>
      <c r="P16" s="798"/>
      <c r="Q16" s="851"/>
      <c r="R16" s="47"/>
      <c r="S16" s="797"/>
      <c r="T16" s="798"/>
    </row>
    <row r="17" spans="1:264" ht="20.25" customHeight="1">
      <c r="A17" s="831"/>
      <c r="B17" s="40"/>
      <c r="C17" s="797"/>
      <c r="D17" s="798"/>
      <c r="E17" s="831"/>
      <c r="F17" s="40"/>
      <c r="G17" s="797"/>
      <c r="H17" s="798"/>
      <c r="I17" s="831"/>
      <c r="J17" s="40"/>
      <c r="K17" s="797"/>
      <c r="L17" s="798"/>
      <c r="M17" s="851"/>
      <c r="N17" s="44"/>
      <c r="O17" s="797"/>
      <c r="P17" s="798"/>
      <c r="Q17" s="851"/>
      <c r="R17" s="47"/>
      <c r="S17" s="797"/>
      <c r="T17" s="798"/>
    </row>
    <row r="18" spans="1:264" ht="20.25" customHeight="1">
      <c r="A18" s="831"/>
      <c r="B18" s="40"/>
      <c r="C18" s="797"/>
      <c r="D18" s="798"/>
      <c r="E18" s="831"/>
      <c r="F18" s="40"/>
      <c r="G18" s="797"/>
      <c r="H18" s="798"/>
      <c r="I18" s="831"/>
      <c r="J18" s="40"/>
      <c r="K18" s="797"/>
      <c r="L18" s="798"/>
      <c r="M18" s="851"/>
      <c r="N18" s="44"/>
      <c r="O18" s="797"/>
      <c r="P18" s="798"/>
      <c r="Q18" s="851"/>
      <c r="R18" s="47"/>
      <c r="S18" s="797"/>
      <c r="T18" s="798"/>
    </row>
    <row r="19" spans="1:264" ht="20.25" customHeight="1">
      <c r="A19" s="831"/>
      <c r="B19" s="40"/>
      <c r="C19" s="797"/>
      <c r="D19" s="798"/>
      <c r="E19" s="831"/>
      <c r="F19" s="40"/>
      <c r="G19" s="797"/>
      <c r="H19" s="798"/>
      <c r="I19" s="831"/>
      <c r="J19" s="40"/>
      <c r="K19" s="797"/>
      <c r="L19" s="798"/>
      <c r="M19" s="851"/>
      <c r="N19" s="44"/>
      <c r="O19" s="797"/>
      <c r="P19" s="798"/>
      <c r="Q19" s="852"/>
      <c r="R19" s="47"/>
      <c r="S19" s="797"/>
      <c r="T19" s="798"/>
    </row>
    <row r="20" spans="1:264" ht="20.25" customHeight="1" thickBot="1">
      <c r="A20" s="831"/>
      <c r="B20" s="40"/>
      <c r="C20" s="801"/>
      <c r="D20" s="802"/>
      <c r="E20" s="831"/>
      <c r="F20" s="40"/>
      <c r="G20" s="797"/>
      <c r="H20" s="798"/>
      <c r="I20" s="831"/>
      <c r="J20" s="40"/>
      <c r="K20" s="797"/>
      <c r="L20" s="798"/>
      <c r="M20" s="851"/>
      <c r="N20" s="46"/>
      <c r="O20" s="797"/>
      <c r="P20" s="798"/>
      <c r="Q20" s="851"/>
      <c r="R20" s="50"/>
      <c r="S20" s="797"/>
      <c r="T20" s="798"/>
    </row>
    <row r="21" spans="1:264" s="2" customFormat="1" ht="30.75" customHeight="1" thickTop="1" thickBot="1">
      <c r="A21" s="846"/>
      <c r="B21" s="847"/>
      <c r="C21" s="847"/>
      <c r="D21" s="847"/>
      <c r="E21" s="847"/>
      <c r="F21" s="847"/>
      <c r="G21" s="847"/>
      <c r="H21" s="847"/>
      <c r="I21" s="847"/>
      <c r="J21" s="847"/>
      <c r="K21" s="848"/>
      <c r="L21" s="847"/>
      <c r="M21" s="848"/>
      <c r="N21" s="848"/>
      <c r="O21" s="848"/>
      <c r="P21" s="848"/>
      <c r="Q21" s="848"/>
      <c r="R21" s="848"/>
      <c r="S21" s="848"/>
      <c r="T21" s="849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</row>
    <row r="22" spans="1:264" ht="1.5" customHeight="1" thickTop="1">
      <c r="A22" s="859" t="s">
        <v>6</v>
      </c>
      <c r="B22" s="812" t="s">
        <v>0</v>
      </c>
      <c r="C22" s="867" t="s">
        <v>380</v>
      </c>
      <c r="D22" s="868"/>
      <c r="E22" s="828" t="s">
        <v>6</v>
      </c>
      <c r="F22" s="812" t="s">
        <v>4</v>
      </c>
      <c r="G22" s="867" t="s">
        <v>380</v>
      </c>
      <c r="H22" s="868"/>
      <c r="I22" s="828" t="s">
        <v>6</v>
      </c>
      <c r="J22" s="812" t="s">
        <v>1</v>
      </c>
      <c r="K22" s="867" t="s">
        <v>380</v>
      </c>
      <c r="L22" s="868"/>
      <c r="M22" s="853" t="s">
        <v>383</v>
      </c>
      <c r="N22" s="854"/>
      <c r="O22" s="854"/>
      <c r="P22" s="854"/>
      <c r="Q22" s="854"/>
      <c r="R22" s="854"/>
      <c r="S22" s="854"/>
      <c r="T22" s="855"/>
      <c r="W22" s="38"/>
      <c r="X22" s="38"/>
    </row>
    <row r="23" spans="1:264" ht="29.25" customHeight="1" thickBot="1">
      <c r="A23" s="860"/>
      <c r="B23" s="813"/>
      <c r="C23" s="869"/>
      <c r="D23" s="870"/>
      <c r="E23" s="829"/>
      <c r="F23" s="813"/>
      <c r="G23" s="869"/>
      <c r="H23" s="870"/>
      <c r="I23" s="829"/>
      <c r="J23" s="813"/>
      <c r="K23" s="869"/>
      <c r="L23" s="870"/>
      <c r="M23" s="856"/>
      <c r="N23" s="857"/>
      <c r="O23" s="857"/>
      <c r="P23" s="857"/>
      <c r="Q23" s="857"/>
      <c r="R23" s="857"/>
      <c r="S23" s="857"/>
      <c r="T23" s="858"/>
    </row>
    <row r="24" spans="1:264" ht="20.25" customHeight="1" thickTop="1">
      <c r="A24" s="14" t="s">
        <v>7</v>
      </c>
      <c r="B24" s="48"/>
      <c r="C24" s="804"/>
      <c r="D24" s="805"/>
      <c r="E24" s="14" t="s">
        <v>3</v>
      </c>
      <c r="F24" s="40"/>
      <c r="G24" s="804"/>
      <c r="H24" s="805"/>
      <c r="I24" s="14" t="s">
        <v>8</v>
      </c>
      <c r="J24" s="40"/>
      <c r="K24" s="804"/>
      <c r="L24" s="805"/>
      <c r="M24" s="35" t="s">
        <v>0</v>
      </c>
      <c r="N24" s="34" t="s">
        <v>2</v>
      </c>
      <c r="O24" s="76" t="s">
        <v>29</v>
      </c>
      <c r="P24" s="809" t="s">
        <v>27</v>
      </c>
      <c r="Q24" s="810"/>
      <c r="R24" s="810"/>
      <c r="S24" s="810"/>
      <c r="T24" s="811"/>
    </row>
    <row r="25" spans="1:264" ht="20.25" customHeight="1">
      <c r="A25" s="14" t="s">
        <v>28</v>
      </c>
      <c r="B25" s="48"/>
      <c r="C25" s="797"/>
      <c r="D25" s="798"/>
      <c r="E25" s="14" t="s">
        <v>28</v>
      </c>
      <c r="F25" s="40"/>
      <c r="G25" s="797"/>
      <c r="H25" s="798"/>
      <c r="I25" s="14" t="s">
        <v>28</v>
      </c>
      <c r="J25" s="44"/>
      <c r="K25" s="797"/>
      <c r="L25" s="798"/>
      <c r="M25" s="51"/>
      <c r="N25" s="52"/>
      <c r="O25" s="77"/>
      <c r="P25" s="74"/>
      <c r="Q25" s="74"/>
      <c r="R25" s="74"/>
      <c r="S25" s="74"/>
      <c r="T25" s="75"/>
    </row>
    <row r="26" spans="1:264" ht="20.25" customHeight="1">
      <c r="A26" s="39"/>
      <c r="B26" s="48"/>
      <c r="C26" s="797"/>
      <c r="D26" s="798"/>
      <c r="E26" s="41"/>
      <c r="F26" s="40"/>
      <c r="G26" s="797"/>
      <c r="H26" s="798"/>
      <c r="I26" s="43"/>
      <c r="J26" s="44"/>
      <c r="K26" s="797"/>
      <c r="L26" s="798"/>
      <c r="M26" s="53"/>
      <c r="N26" s="52"/>
      <c r="O26" s="77"/>
      <c r="P26" s="74"/>
      <c r="Q26" s="74"/>
      <c r="R26" s="74"/>
      <c r="S26" s="74"/>
      <c r="T26" s="75"/>
    </row>
    <row r="27" spans="1:264" ht="20.25" customHeight="1">
      <c r="A27" s="39"/>
      <c r="B27" s="48"/>
      <c r="C27" s="797"/>
      <c r="D27" s="798"/>
      <c r="E27" s="41"/>
      <c r="F27" s="40"/>
      <c r="G27" s="797"/>
      <c r="H27" s="798"/>
      <c r="I27" s="43"/>
      <c r="J27" s="44"/>
      <c r="K27" s="797"/>
      <c r="L27" s="798"/>
      <c r="M27" s="53"/>
      <c r="N27" s="52"/>
      <c r="O27" s="77"/>
      <c r="P27" s="74"/>
      <c r="Q27" s="74"/>
      <c r="R27" s="74"/>
      <c r="S27" s="74"/>
      <c r="T27" s="75"/>
    </row>
    <row r="28" spans="1:264" ht="20.25" customHeight="1">
      <c r="A28" s="14" t="s">
        <v>2</v>
      </c>
      <c r="B28" s="48"/>
      <c r="C28" s="797"/>
      <c r="D28" s="798"/>
      <c r="E28" s="15" t="s">
        <v>2</v>
      </c>
      <c r="F28" s="40"/>
      <c r="G28" s="797"/>
      <c r="H28" s="798"/>
      <c r="I28" s="15" t="s">
        <v>2</v>
      </c>
      <c r="J28" s="44"/>
      <c r="K28" s="797"/>
      <c r="L28" s="798"/>
      <c r="M28" s="53"/>
      <c r="N28" s="52"/>
      <c r="O28" s="77"/>
      <c r="P28" s="74"/>
      <c r="Q28" s="74"/>
      <c r="R28" s="74"/>
      <c r="S28" s="74"/>
      <c r="T28" s="75"/>
    </row>
    <row r="29" spans="1:264" ht="20.25" customHeight="1" thickBot="1">
      <c r="A29" s="55">
        <f>VLOOKUP(G1,Planning!I2:Q32,5,FALSE)</f>
        <v>0</v>
      </c>
      <c r="B29" s="48"/>
      <c r="C29" s="797"/>
      <c r="D29" s="798"/>
      <c r="E29" s="55">
        <f>VLOOKUP(G1,Planning!I2:Q32,6,FALSE)</f>
        <v>0</v>
      </c>
      <c r="F29" s="40"/>
      <c r="G29" s="797"/>
      <c r="H29" s="798"/>
      <c r="I29" s="55">
        <f>VLOOKUP(G1,Planning!I2:Q32,7,FALSE)</f>
        <v>0</v>
      </c>
      <c r="J29" s="44"/>
      <c r="K29" s="797"/>
      <c r="L29" s="798"/>
      <c r="M29" s="54"/>
      <c r="N29" s="52"/>
      <c r="O29" s="77"/>
      <c r="P29" s="74"/>
      <c r="Q29" s="74"/>
      <c r="R29" s="74"/>
      <c r="S29" s="74"/>
      <c r="T29" s="75"/>
    </row>
    <row r="30" spans="1:264" ht="20.25" customHeight="1" thickTop="1">
      <c r="A30" s="806" t="str">
        <f>IFERROR(VLOOKUP(A29,Planning!R2:S32,2,FALSE),"")</f>
        <v/>
      </c>
      <c r="B30" s="48"/>
      <c r="C30" s="797"/>
      <c r="D30" s="798"/>
      <c r="E30" s="806" t="str">
        <f>IFERROR(VLOOKUP(E29,Planning!R2:S32,2,FALSE),"")</f>
        <v/>
      </c>
      <c r="F30" s="40"/>
      <c r="G30" s="797"/>
      <c r="H30" s="798"/>
      <c r="I30" s="806" t="str">
        <f>IFERROR(VLOOKUP(I29,Planning!R2:S32,2,FALSE),"")</f>
        <v/>
      </c>
      <c r="J30" s="777"/>
      <c r="K30" s="797"/>
      <c r="L30" s="798"/>
      <c r="M30" s="53"/>
      <c r="N30" s="52"/>
      <c r="O30" s="77"/>
      <c r="P30" s="74"/>
      <c r="Q30" s="74"/>
      <c r="R30" s="74"/>
      <c r="S30" s="74"/>
      <c r="T30" s="75"/>
    </row>
    <row r="31" spans="1:264" ht="20.25" customHeight="1">
      <c r="A31" s="807"/>
      <c r="B31" s="48"/>
      <c r="C31" s="797"/>
      <c r="D31" s="798"/>
      <c r="E31" s="807"/>
      <c r="F31" s="40"/>
      <c r="G31" s="797"/>
      <c r="H31" s="798"/>
      <c r="I31" s="807"/>
      <c r="J31" s="45"/>
      <c r="K31" s="797"/>
      <c r="L31" s="798"/>
      <c r="M31" s="53"/>
      <c r="N31" s="52"/>
      <c r="O31" s="77"/>
      <c r="P31" s="74"/>
      <c r="Q31" s="74"/>
      <c r="R31" s="74"/>
      <c r="S31" s="74"/>
      <c r="T31" s="75"/>
    </row>
    <row r="32" spans="1:264" ht="20.25" customHeight="1">
      <c r="A32" s="807"/>
      <c r="B32" s="48"/>
      <c r="C32" s="797"/>
      <c r="D32" s="798"/>
      <c r="E32" s="807"/>
      <c r="F32" s="40"/>
      <c r="G32" s="797"/>
      <c r="H32" s="798"/>
      <c r="I32" s="807"/>
      <c r="J32" s="47"/>
      <c r="K32" s="797"/>
      <c r="L32" s="798"/>
      <c r="M32" s="53"/>
      <c r="N32" s="52"/>
      <c r="O32" s="77"/>
      <c r="P32" s="74"/>
      <c r="Q32" s="74"/>
      <c r="R32" s="74"/>
      <c r="S32" s="74"/>
      <c r="T32" s="75"/>
    </row>
    <row r="33" spans="1:20" ht="20.25" customHeight="1">
      <c r="A33" s="807"/>
      <c r="B33" s="48"/>
      <c r="C33" s="797"/>
      <c r="D33" s="798"/>
      <c r="E33" s="807"/>
      <c r="F33" s="40"/>
      <c r="G33" s="797"/>
      <c r="H33" s="798"/>
      <c r="I33" s="807"/>
      <c r="J33" s="44"/>
      <c r="K33" s="797"/>
      <c r="L33" s="798"/>
      <c r="M33" s="53"/>
      <c r="N33" s="52"/>
      <c r="O33" s="77"/>
      <c r="P33" s="74"/>
      <c r="Q33" s="74"/>
      <c r="R33" s="74"/>
      <c r="S33" s="74"/>
      <c r="T33" s="75"/>
    </row>
    <row r="34" spans="1:20" ht="20.25" customHeight="1">
      <c r="A34" s="807"/>
      <c r="B34" s="48"/>
      <c r="C34" s="797"/>
      <c r="D34" s="798"/>
      <c r="E34" s="807"/>
      <c r="F34" s="40"/>
      <c r="G34" s="797"/>
      <c r="H34" s="798"/>
      <c r="I34" s="807"/>
      <c r="J34" s="44"/>
      <c r="K34" s="797"/>
      <c r="L34" s="798"/>
      <c r="M34" s="53"/>
      <c r="N34" s="52"/>
      <c r="O34" s="77"/>
      <c r="P34" s="74"/>
      <c r="Q34" s="74"/>
      <c r="R34" s="74"/>
      <c r="S34" s="74"/>
      <c r="T34" s="75"/>
    </row>
    <row r="35" spans="1:20" ht="20.25" customHeight="1">
      <c r="A35" s="807"/>
      <c r="B35" s="48"/>
      <c r="C35" s="797"/>
      <c r="D35" s="798"/>
      <c r="E35" s="807"/>
      <c r="F35" s="40"/>
      <c r="G35" s="797"/>
      <c r="H35" s="798"/>
      <c r="I35" s="807"/>
      <c r="J35" s="44"/>
      <c r="K35" s="797"/>
      <c r="L35" s="798"/>
      <c r="M35" s="53"/>
      <c r="N35" s="52"/>
      <c r="O35" s="77"/>
      <c r="P35" s="74"/>
      <c r="Q35" s="74"/>
      <c r="R35" s="74"/>
      <c r="S35" s="74"/>
      <c r="T35" s="75"/>
    </row>
    <row r="36" spans="1:20" ht="20.25" customHeight="1">
      <c r="A36" s="807"/>
      <c r="B36" s="48"/>
      <c r="C36" s="797"/>
      <c r="D36" s="798"/>
      <c r="E36" s="807"/>
      <c r="F36" s="40"/>
      <c r="G36" s="797"/>
      <c r="H36" s="798"/>
      <c r="I36" s="807"/>
      <c r="J36" s="44"/>
      <c r="K36" s="797"/>
      <c r="L36" s="798"/>
      <c r="M36" s="53"/>
      <c r="N36" s="52"/>
      <c r="O36" s="77"/>
      <c r="P36" s="74"/>
      <c r="Q36" s="74"/>
      <c r="R36" s="74"/>
      <c r="S36" s="74"/>
      <c r="T36" s="75"/>
    </row>
    <row r="37" spans="1:20" ht="20.25" customHeight="1">
      <c r="A37" s="807"/>
      <c r="B37" s="48"/>
      <c r="C37" s="797"/>
      <c r="D37" s="798"/>
      <c r="E37" s="807"/>
      <c r="F37" s="40"/>
      <c r="G37" s="797"/>
      <c r="H37" s="798"/>
      <c r="I37" s="807"/>
      <c r="J37" s="44"/>
      <c r="K37" s="797"/>
      <c r="L37" s="798"/>
      <c r="M37" s="53"/>
      <c r="N37" s="52"/>
      <c r="O37" s="77"/>
      <c r="P37" s="74"/>
      <c r="Q37" s="74"/>
      <c r="R37" s="74"/>
      <c r="S37" s="74"/>
      <c r="T37" s="75"/>
    </row>
    <row r="38" spans="1:20" ht="19.5" customHeight="1" thickBot="1">
      <c r="A38" s="808"/>
      <c r="B38" s="68"/>
      <c r="C38" s="801"/>
      <c r="D38" s="802"/>
      <c r="E38" s="808"/>
      <c r="F38" s="69"/>
      <c r="G38" s="801"/>
      <c r="H38" s="802"/>
      <c r="I38" s="808"/>
      <c r="J38" s="69"/>
      <c r="K38" s="801"/>
      <c r="L38" s="802"/>
      <c r="M38" s="70"/>
      <c r="N38" s="71"/>
      <c r="O38" s="71"/>
      <c r="P38" s="72"/>
      <c r="Q38" s="72"/>
      <c r="R38" s="72"/>
      <c r="S38" s="72"/>
      <c r="T38" s="73"/>
    </row>
    <row r="39" spans="1:20" ht="11.25" hidden="1" customHeight="1" thickBot="1">
      <c r="A39" s="26"/>
      <c r="B39" s="23"/>
      <c r="C39" s="3"/>
      <c r="D39" s="22"/>
      <c r="E39" s="16"/>
      <c r="F39" s="12"/>
      <c r="G39" s="3"/>
      <c r="H39" s="11"/>
      <c r="I39" s="16"/>
      <c r="J39" s="12"/>
      <c r="K39" s="21"/>
      <c r="L39" s="3"/>
      <c r="M39" s="20"/>
      <c r="N39" s="12"/>
      <c r="O39" s="21"/>
      <c r="P39" s="11"/>
      <c r="Q39" s="24"/>
      <c r="R39" s="24"/>
      <c r="S39" s="24"/>
      <c r="T39" s="25"/>
    </row>
    <row r="40" spans="1:20" ht="15" customHeight="1" thickTop="1"/>
    <row r="41" spans="1:20" ht="12" customHeight="1">
      <c r="K41" s="10"/>
    </row>
    <row r="42" spans="1:20">
      <c r="A42" s="5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27"/>
      <c r="O42" s="27"/>
      <c r="P42" s="27"/>
      <c r="Q42" s="27"/>
      <c r="R42" s="27"/>
      <c r="S42" s="27"/>
      <c r="T42" s="4"/>
    </row>
    <row r="43" spans="1:20">
      <c r="A43" s="28"/>
      <c r="T43" s="29"/>
    </row>
    <row r="44" spans="1:20">
      <c r="A44" s="28"/>
      <c r="T44" s="29"/>
    </row>
    <row r="45" spans="1:20">
      <c r="A45" s="7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T45" s="29"/>
    </row>
    <row r="46" spans="1:20">
      <c r="A46" s="7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T46" s="29"/>
    </row>
    <row r="47" spans="1:20">
      <c r="A47" s="7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T47" s="29"/>
    </row>
    <row r="48" spans="1:20">
      <c r="A48" s="7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T48" s="29"/>
    </row>
    <row r="49" spans="1:20">
      <c r="A49" s="7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T49" s="29"/>
    </row>
    <row r="50" spans="1:20">
      <c r="A50" s="7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T50" s="29"/>
    </row>
    <row r="51" spans="1:20">
      <c r="A51" s="7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T51" s="29"/>
    </row>
    <row r="52" spans="1:20">
      <c r="A52" s="7"/>
      <c r="B52" s="803"/>
      <c r="C52" s="803"/>
      <c r="D52" s="803"/>
      <c r="E52" s="1"/>
      <c r="F52" s="1"/>
      <c r="G52" s="1"/>
      <c r="H52" s="1"/>
      <c r="I52" s="1"/>
      <c r="J52" s="1"/>
      <c r="K52" s="1"/>
      <c r="L52" s="1"/>
      <c r="M52" s="1"/>
      <c r="T52" s="29"/>
    </row>
    <row r="53" spans="1:20">
      <c r="A53" s="7"/>
      <c r="B53" s="803"/>
      <c r="C53" s="803"/>
      <c r="D53" s="803"/>
      <c r="E53" s="1"/>
      <c r="F53" s="1"/>
      <c r="G53" s="1"/>
      <c r="H53" s="1"/>
      <c r="I53" s="1"/>
      <c r="J53" s="1"/>
      <c r="K53" s="1"/>
      <c r="L53" s="1"/>
      <c r="M53" s="1"/>
      <c r="T53" s="29"/>
    </row>
    <row r="54" spans="1:20">
      <c r="A54" s="7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T54" s="29"/>
    </row>
    <row r="55" spans="1:20">
      <c r="A55" s="7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T55" s="29"/>
    </row>
    <row r="56" spans="1:20">
      <c r="A56" s="7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T56" s="29"/>
    </row>
    <row r="57" spans="1:20">
      <c r="A57" s="7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T57" s="29"/>
    </row>
    <row r="58" spans="1:20">
      <c r="A58" s="7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T58" s="29"/>
    </row>
    <row r="59" spans="1:20">
      <c r="A59" s="7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T59" s="29"/>
    </row>
    <row r="60" spans="1:20">
      <c r="A60" s="7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T60" s="29"/>
    </row>
    <row r="61" spans="1:20">
      <c r="A61" s="7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T61" s="29"/>
    </row>
    <row r="62" spans="1:20">
      <c r="A62" s="7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T62" s="29"/>
    </row>
    <row r="63" spans="1:20">
      <c r="A63" s="7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T63" s="29"/>
    </row>
    <row r="64" spans="1:20">
      <c r="A64" s="7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T64" s="29"/>
    </row>
    <row r="65" spans="1:20">
      <c r="A65" s="7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T65" s="29"/>
    </row>
    <row r="66" spans="1:20">
      <c r="A66" s="7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T66" s="29"/>
    </row>
    <row r="67" spans="1:20">
      <c r="A67" s="7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T67" s="29"/>
    </row>
    <row r="68" spans="1:20">
      <c r="A68" s="7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T68" s="29"/>
    </row>
    <row r="69" spans="1:20">
      <c r="A69" s="7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T69" s="29"/>
    </row>
    <row r="70" spans="1:20">
      <c r="A70" s="7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P70" s="799">
        <f>G1</f>
        <v>45863</v>
      </c>
      <c r="Q70" s="800"/>
      <c r="T70" s="29"/>
    </row>
    <row r="71" spans="1:20">
      <c r="A71" s="7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P71" s="800"/>
      <c r="Q71" s="800"/>
      <c r="T71" s="29"/>
    </row>
    <row r="72" spans="1:20">
      <c r="A72" s="7"/>
      <c r="B72" s="1"/>
      <c r="C72" s="1"/>
      <c r="D72" s="1"/>
      <c r="E72" s="862"/>
      <c r="F72" s="1"/>
      <c r="G72" s="1"/>
      <c r="H72" s="1"/>
      <c r="I72" s="1"/>
      <c r="J72" s="1"/>
      <c r="K72" s="1"/>
      <c r="L72" s="1"/>
      <c r="M72" s="1"/>
      <c r="T72" s="29"/>
    </row>
    <row r="73" spans="1:20">
      <c r="A73" s="7"/>
      <c r="B73" s="1"/>
      <c r="C73" s="1"/>
      <c r="D73" s="1"/>
      <c r="E73" s="862"/>
      <c r="F73" s="1"/>
      <c r="G73" s="1"/>
      <c r="H73" s="1"/>
      <c r="I73" s="1"/>
      <c r="J73" s="1"/>
      <c r="K73" s="1"/>
      <c r="L73" s="1"/>
      <c r="M73" s="1"/>
      <c r="T73" s="29"/>
    </row>
    <row r="74" spans="1:20">
      <c r="A74" s="7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T74" s="29"/>
    </row>
    <row r="75" spans="1:20">
      <c r="A75" s="7"/>
      <c r="B75" s="1"/>
      <c r="C75" s="1"/>
      <c r="D75" s="1"/>
      <c r="E75" s="1"/>
      <c r="F75" s="1"/>
      <c r="G75" s="1"/>
      <c r="H75" s="1"/>
      <c r="I75" s="865"/>
      <c r="J75" s="866"/>
      <c r="K75" s="861"/>
      <c r="L75" s="1"/>
      <c r="M75" s="1"/>
      <c r="T75" s="29"/>
    </row>
    <row r="76" spans="1:20">
      <c r="A76" s="7"/>
      <c r="B76" s="1"/>
      <c r="C76" s="1"/>
      <c r="D76" s="1"/>
      <c r="E76" s="1"/>
      <c r="F76" s="1"/>
      <c r="G76" s="1"/>
      <c r="H76" s="1"/>
      <c r="I76" s="865"/>
      <c r="J76" s="861"/>
      <c r="K76" s="861"/>
      <c r="L76" s="1"/>
      <c r="M76" s="1"/>
      <c r="T76" s="29"/>
    </row>
    <row r="77" spans="1:20">
      <c r="A77" s="7"/>
      <c r="B77" s="1"/>
      <c r="C77" s="1"/>
      <c r="D77" s="1"/>
      <c r="E77" s="1"/>
      <c r="F77" s="1"/>
      <c r="G77" s="1"/>
      <c r="H77" s="1"/>
      <c r="I77" s="863"/>
      <c r="J77" s="803"/>
      <c r="K77" s="803"/>
      <c r="L77" s="1"/>
      <c r="M77" s="1"/>
      <c r="T77" s="29"/>
    </row>
    <row r="78" spans="1:20">
      <c r="A78" s="7"/>
      <c r="B78" s="1"/>
      <c r="C78" s="1"/>
      <c r="D78" s="1"/>
      <c r="E78" s="1"/>
      <c r="F78" s="1"/>
      <c r="G78" s="1"/>
      <c r="H78" s="1"/>
      <c r="I78" s="863"/>
      <c r="J78" s="803"/>
      <c r="K78" s="803"/>
      <c r="L78" s="1"/>
      <c r="M78" s="1"/>
      <c r="T78" s="29"/>
    </row>
    <row r="79" spans="1:20">
      <c r="A79" s="7"/>
      <c r="B79" s="1"/>
      <c r="C79" s="1"/>
      <c r="D79" s="1"/>
      <c r="E79" s="1"/>
      <c r="F79" s="1"/>
      <c r="G79" s="1"/>
      <c r="H79" s="1"/>
      <c r="I79" s="864"/>
      <c r="J79" s="861"/>
      <c r="K79" s="861"/>
      <c r="L79" s="1"/>
      <c r="M79" s="1"/>
      <c r="T79" s="29"/>
    </row>
    <row r="80" spans="1:20">
      <c r="A80" s="7"/>
      <c r="B80" s="1"/>
      <c r="C80" s="1"/>
      <c r="D80" s="1"/>
      <c r="E80" s="1"/>
      <c r="F80" s="1"/>
      <c r="G80" s="1"/>
      <c r="H80" s="1"/>
      <c r="I80" s="864"/>
      <c r="J80" s="861"/>
      <c r="K80" s="861"/>
      <c r="L80" s="1"/>
      <c r="M80" s="1"/>
      <c r="T80" s="29"/>
    </row>
    <row r="81" spans="1:20">
      <c r="A81" s="7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T81" s="29"/>
    </row>
    <row r="82" spans="1:20">
      <c r="A82" s="7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T82" s="29"/>
    </row>
    <row r="83" spans="1:20">
      <c r="A83" s="7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T83" s="29"/>
    </row>
    <row r="84" spans="1:20">
      <c r="A84" s="7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T84" s="29"/>
    </row>
    <row r="85" spans="1:20">
      <c r="A85" s="7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T85" s="29"/>
    </row>
    <row r="86" spans="1:20">
      <c r="A86" s="7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T86" s="29"/>
    </row>
    <row r="87" spans="1:20">
      <c r="A87" s="7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T87" s="29"/>
    </row>
    <row r="88" spans="1:20">
      <c r="A88" s="7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T88" s="29"/>
    </row>
    <row r="89" spans="1:20">
      <c r="A89" s="7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T89" s="29"/>
    </row>
    <row r="90" spans="1:20">
      <c r="A90" s="7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T90" s="29"/>
    </row>
    <row r="91" spans="1:20" ht="47.25" customHeight="1">
      <c r="A91" s="8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30"/>
      <c r="O91" s="30"/>
      <c r="P91" s="30"/>
      <c r="Q91" s="30"/>
      <c r="R91" s="30"/>
      <c r="S91" s="30"/>
      <c r="T91" s="31"/>
    </row>
  </sheetData>
  <sheetProtection algorithmName="SHA-512" hashValue="FVjl/ZyIJJxowhQ/L7urdA8FB3UIS4HQH4z9sak/08mkw7K1OOfVmsHPJ4L+f0FQTixRGYZn7BCQfQ/Uov92Lg==" saltValue="xBaaBtePdFKKBRgDxS4RZQ==" spinCount="100000" sheet="1" objects="1" scenarios="1"/>
  <mergeCells count="181">
    <mergeCell ref="G12:H12"/>
    <mergeCell ref="K32:L32"/>
    <mergeCell ref="G29:H29"/>
    <mergeCell ref="G30:H30"/>
    <mergeCell ref="G31:H31"/>
    <mergeCell ref="I30:I38"/>
    <mergeCell ref="J1:J2"/>
    <mergeCell ref="R3:R4"/>
    <mergeCell ref="M3:M4"/>
    <mergeCell ref="N3:N4"/>
    <mergeCell ref="G1:H2"/>
    <mergeCell ref="G3:H4"/>
    <mergeCell ref="O1:P2"/>
    <mergeCell ref="K1:L2"/>
    <mergeCell ref="Q1:Q2"/>
    <mergeCell ref="M1:M2"/>
    <mergeCell ref="Q3:Q4"/>
    <mergeCell ref="R1:R2"/>
    <mergeCell ref="N1:N2"/>
    <mergeCell ref="I1:I2"/>
    <mergeCell ref="O11:P11"/>
    <mergeCell ref="G11:H11"/>
    <mergeCell ref="M11:M20"/>
    <mergeCell ref="O20:P20"/>
    <mergeCell ref="A30:A38"/>
    <mergeCell ref="A11:A20"/>
    <mergeCell ref="A3:A4"/>
    <mergeCell ref="E22:E23"/>
    <mergeCell ref="A21:T21"/>
    <mergeCell ref="Q11:Q20"/>
    <mergeCell ref="M22:T23"/>
    <mergeCell ref="A22:A23"/>
    <mergeCell ref="J79:K80"/>
    <mergeCell ref="E72:E73"/>
    <mergeCell ref="I77:I78"/>
    <mergeCell ref="I79:I80"/>
    <mergeCell ref="I75:I76"/>
    <mergeCell ref="J75:K76"/>
    <mergeCell ref="J77:K78"/>
    <mergeCell ref="C22:D23"/>
    <mergeCell ref="G22:H23"/>
    <mergeCell ref="K22:L23"/>
    <mergeCell ref="C25:D25"/>
    <mergeCell ref="G25:H25"/>
    <mergeCell ref="K25:L25"/>
    <mergeCell ref="K24:L24"/>
    <mergeCell ref="G36:H36"/>
    <mergeCell ref="G37:H37"/>
    <mergeCell ref="F22:F23"/>
    <mergeCell ref="B22:B23"/>
    <mergeCell ref="I22:I23"/>
    <mergeCell ref="E11:E20"/>
    <mergeCell ref="B3:B4"/>
    <mergeCell ref="E3:E4"/>
    <mergeCell ref="A1:D2"/>
    <mergeCell ref="E1:F2"/>
    <mergeCell ref="I11:I20"/>
    <mergeCell ref="I3:I4"/>
    <mergeCell ref="C17:D17"/>
    <mergeCell ref="C16:D16"/>
    <mergeCell ref="C15:D15"/>
    <mergeCell ref="C14:D14"/>
    <mergeCell ref="C13:D13"/>
    <mergeCell ref="C7:D7"/>
    <mergeCell ref="C6:D6"/>
    <mergeCell ref="C5:D5"/>
    <mergeCell ref="G5:H5"/>
    <mergeCell ref="G6:H6"/>
    <mergeCell ref="G7:H7"/>
    <mergeCell ref="C12:D12"/>
    <mergeCell ref="G18:H18"/>
    <mergeCell ref="C11:D11"/>
    <mergeCell ref="S1:T2"/>
    <mergeCell ref="J3:J4"/>
    <mergeCell ref="K3:L4"/>
    <mergeCell ref="K15:L15"/>
    <mergeCell ref="K16:L16"/>
    <mergeCell ref="K17:L17"/>
    <mergeCell ref="O7:P7"/>
    <mergeCell ref="O8:P8"/>
    <mergeCell ref="O9:P9"/>
    <mergeCell ref="K11:L11"/>
    <mergeCell ref="K12:L12"/>
    <mergeCell ref="K13:L13"/>
    <mergeCell ref="K14:L14"/>
    <mergeCell ref="S3:T4"/>
    <mergeCell ref="S6:T6"/>
    <mergeCell ref="S5:T5"/>
    <mergeCell ref="O14:P14"/>
    <mergeCell ref="O12:P12"/>
    <mergeCell ref="O13:P13"/>
    <mergeCell ref="O17:P17"/>
    <mergeCell ref="S7:T7"/>
    <mergeCell ref="S8:T8"/>
    <mergeCell ref="S9:T9"/>
    <mergeCell ref="S10:T10"/>
    <mergeCell ref="C10:D10"/>
    <mergeCell ref="C9:D9"/>
    <mergeCell ref="C8:D8"/>
    <mergeCell ref="O3:P4"/>
    <mergeCell ref="O6:P6"/>
    <mergeCell ref="K6:L6"/>
    <mergeCell ref="K7:L7"/>
    <mergeCell ref="K8:L8"/>
    <mergeCell ref="K9:L9"/>
    <mergeCell ref="K10:L10"/>
    <mergeCell ref="O5:P5"/>
    <mergeCell ref="K5:L5"/>
    <mergeCell ref="O10:P10"/>
    <mergeCell ref="C3:D4"/>
    <mergeCell ref="G8:H8"/>
    <mergeCell ref="G9:H9"/>
    <mergeCell ref="G10:H10"/>
    <mergeCell ref="F3:F4"/>
    <mergeCell ref="C20:D20"/>
    <mergeCell ref="C19:D19"/>
    <mergeCell ref="C18:D18"/>
    <mergeCell ref="K18:L18"/>
    <mergeCell ref="K19:L19"/>
    <mergeCell ref="K20:L20"/>
    <mergeCell ref="G13:H13"/>
    <mergeCell ref="G14:H14"/>
    <mergeCell ref="G15:H15"/>
    <mergeCell ref="G16:H16"/>
    <mergeCell ref="G17:H17"/>
    <mergeCell ref="G20:H20"/>
    <mergeCell ref="S11:T11"/>
    <mergeCell ref="S12:T12"/>
    <mergeCell ref="S13:T13"/>
    <mergeCell ref="S14:T14"/>
    <mergeCell ref="S15:T15"/>
    <mergeCell ref="S16:T16"/>
    <mergeCell ref="S17:T17"/>
    <mergeCell ref="S18:T18"/>
    <mergeCell ref="S19:T19"/>
    <mergeCell ref="K33:L33"/>
    <mergeCell ref="K34:L34"/>
    <mergeCell ref="G33:H33"/>
    <mergeCell ref="G34:H34"/>
    <mergeCell ref="S20:T20"/>
    <mergeCell ref="O15:P15"/>
    <mergeCell ref="O16:P16"/>
    <mergeCell ref="O18:P18"/>
    <mergeCell ref="O19:P19"/>
    <mergeCell ref="P24:T24"/>
    <mergeCell ref="K31:L31"/>
    <mergeCell ref="K26:L26"/>
    <mergeCell ref="K27:L27"/>
    <mergeCell ref="K28:L28"/>
    <mergeCell ref="K29:L29"/>
    <mergeCell ref="K30:L30"/>
    <mergeCell ref="J22:J23"/>
    <mergeCell ref="G19:H19"/>
    <mergeCell ref="C24:D24"/>
    <mergeCell ref="G24:H24"/>
    <mergeCell ref="C31:D31"/>
    <mergeCell ref="C32:D32"/>
    <mergeCell ref="C33:D33"/>
    <mergeCell ref="C34:D34"/>
    <mergeCell ref="C35:D35"/>
    <mergeCell ref="C26:D26"/>
    <mergeCell ref="C27:D27"/>
    <mergeCell ref="C28:D28"/>
    <mergeCell ref="C29:D29"/>
    <mergeCell ref="C30:D30"/>
    <mergeCell ref="G26:H26"/>
    <mergeCell ref="G27:H27"/>
    <mergeCell ref="G28:H28"/>
    <mergeCell ref="G32:H32"/>
    <mergeCell ref="E30:E38"/>
    <mergeCell ref="G35:H35"/>
    <mergeCell ref="K35:L35"/>
    <mergeCell ref="P70:Q71"/>
    <mergeCell ref="C36:D36"/>
    <mergeCell ref="C37:D37"/>
    <mergeCell ref="C38:D38"/>
    <mergeCell ref="G38:H38"/>
    <mergeCell ref="B52:D53"/>
    <mergeCell ref="K36:L36"/>
    <mergeCell ref="K37:L37"/>
    <mergeCell ref="K38:L38"/>
  </mergeCells>
  <phoneticPr fontId="8" type="noConversion"/>
  <printOptions horizontalCentered="1"/>
  <pageMargins left="0.55118110236220474" right="0.39370078740157483" top="0.55118110236220474" bottom="0.55118110236220474" header="0.31496062992125984" footer="0.31496062992125984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acerdonnees_inseredate">
                <anchor moveWithCells="1">
                  <from>
                    <xdr:col>22</xdr:col>
                    <xdr:colOff>0</xdr:colOff>
                    <xdr:row>6</xdr:row>
                    <xdr:rowOff>7620</xdr:rowOff>
                  </from>
                  <to>
                    <xdr:col>23</xdr:col>
                    <xdr:colOff>754380</xdr:colOff>
                    <xdr:row>8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Planning">
                <anchor moveWithCells="1">
                  <from>
                    <xdr:col>22</xdr:col>
                    <xdr:colOff>7620</xdr:colOff>
                    <xdr:row>10</xdr:row>
                    <xdr:rowOff>7620</xdr:rowOff>
                  </from>
                  <to>
                    <xdr:col>24</xdr:col>
                    <xdr:colOff>0</xdr:colOff>
                    <xdr:row>11</xdr:row>
                    <xdr:rowOff>251460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59999389629810485"/>
  </sheetPr>
  <dimension ref="A1:S33"/>
  <sheetViews>
    <sheetView showGridLines="0" workbookViewId="0">
      <selection activeCell="T26" sqref="T26"/>
    </sheetView>
  </sheetViews>
  <sheetFormatPr baseColWidth="10" defaultRowHeight="14.4"/>
  <cols>
    <col min="2" max="4" width="5.6640625" customWidth="1"/>
    <col min="5" max="5" width="1.44140625" customWidth="1"/>
    <col min="6" max="6" width="9" customWidth="1"/>
    <col min="8" max="8" width="1.109375" customWidth="1"/>
    <col min="9" max="9" width="11.44140625" customWidth="1"/>
    <col min="18" max="18" width="8.44140625" customWidth="1"/>
    <col min="19" max="19" width="14" customWidth="1"/>
  </cols>
  <sheetData>
    <row r="1" spans="1:19">
      <c r="A1" s="65" t="s">
        <v>15</v>
      </c>
      <c r="B1" s="57" t="s">
        <v>5</v>
      </c>
      <c r="C1" s="57" t="s">
        <v>6</v>
      </c>
      <c r="D1" s="57" t="s">
        <v>9</v>
      </c>
      <c r="E1" s="33"/>
      <c r="F1" s="57" t="s">
        <v>17</v>
      </c>
      <c r="G1" s="60" t="s">
        <v>16</v>
      </c>
      <c r="H1" s="33"/>
      <c r="I1" s="57" t="s">
        <v>15</v>
      </c>
      <c r="J1" s="57" t="s">
        <v>19</v>
      </c>
      <c r="K1" s="57" t="s">
        <v>21</v>
      </c>
      <c r="L1" s="57" t="s">
        <v>22</v>
      </c>
      <c r="M1" s="57" t="s">
        <v>23</v>
      </c>
      <c r="N1" s="57" t="s">
        <v>20</v>
      </c>
      <c r="O1" s="57" t="s">
        <v>24</v>
      </c>
      <c r="P1" s="57" t="s">
        <v>25</v>
      </c>
      <c r="Q1" s="57" t="s">
        <v>26</v>
      </c>
      <c r="R1" s="57" t="s">
        <v>18</v>
      </c>
      <c r="S1" s="60" t="s">
        <v>16</v>
      </c>
    </row>
    <row r="2" spans="1:19">
      <c r="A2" s="66">
        <v>45839</v>
      </c>
      <c r="B2" s="32"/>
      <c r="C2" s="36"/>
      <c r="D2" s="32"/>
      <c r="E2" s="33"/>
      <c r="F2" s="29"/>
      <c r="H2" s="33"/>
      <c r="I2" s="58" cm="1">
        <f t="array" ref="I2:I27">Date_INSP</f>
        <v>45839</v>
      </c>
      <c r="J2" s="62"/>
      <c r="K2" s="62"/>
      <c r="L2" s="62"/>
      <c r="M2" s="63"/>
      <c r="N2" s="63"/>
      <c r="O2" s="63"/>
      <c r="P2" s="64"/>
      <c r="Q2" s="64"/>
      <c r="R2" s="61"/>
      <c r="S2" s="29"/>
    </row>
    <row r="3" spans="1:19">
      <c r="A3" s="67">
        <v>45840</v>
      </c>
      <c r="B3" s="32"/>
      <c r="C3" s="37"/>
      <c r="D3" s="32"/>
      <c r="E3" s="33"/>
      <c r="F3" s="29"/>
      <c r="H3" s="33"/>
      <c r="I3" s="59">
        <v>45840</v>
      </c>
      <c r="J3" s="62"/>
      <c r="K3" s="62"/>
      <c r="L3" s="62"/>
      <c r="M3" s="63"/>
      <c r="N3" s="63"/>
      <c r="O3" s="63"/>
      <c r="P3" s="64"/>
      <c r="Q3" s="64"/>
      <c r="R3" s="61"/>
      <c r="S3" s="29"/>
    </row>
    <row r="4" spans="1:19">
      <c r="A4" s="67">
        <v>45841</v>
      </c>
      <c r="B4" s="32"/>
      <c r="C4" s="37"/>
      <c r="D4" s="32"/>
      <c r="E4" s="33"/>
      <c r="F4" s="29"/>
      <c r="H4" s="33"/>
      <c r="I4" s="59">
        <v>45841</v>
      </c>
      <c r="J4" s="62"/>
      <c r="K4" s="62"/>
      <c r="L4" s="62"/>
      <c r="M4" s="63"/>
      <c r="N4" s="63"/>
      <c r="O4" s="63"/>
      <c r="P4" s="64"/>
      <c r="Q4" s="64"/>
      <c r="R4" s="61"/>
      <c r="S4" s="29"/>
    </row>
    <row r="5" spans="1:19">
      <c r="A5" s="67">
        <v>45842</v>
      </c>
      <c r="B5" s="32"/>
      <c r="C5" s="37"/>
      <c r="D5" s="32"/>
      <c r="E5" s="33"/>
      <c r="F5" s="29"/>
      <c r="H5" s="33"/>
      <c r="I5" s="59">
        <v>45842</v>
      </c>
      <c r="J5" s="62"/>
      <c r="K5" s="62"/>
      <c r="L5" s="62"/>
      <c r="M5" s="63"/>
      <c r="N5" s="63"/>
      <c r="O5" s="63"/>
      <c r="P5" s="64"/>
      <c r="Q5" s="64"/>
      <c r="R5" s="61"/>
      <c r="S5" s="29"/>
    </row>
    <row r="6" spans="1:19">
      <c r="A6" s="67">
        <v>45843</v>
      </c>
      <c r="B6" s="32"/>
      <c r="C6" s="37"/>
      <c r="D6" s="32"/>
      <c r="E6" s="33"/>
      <c r="F6" s="29"/>
      <c r="H6" s="33"/>
      <c r="I6" s="59">
        <v>45843</v>
      </c>
      <c r="J6" s="62"/>
      <c r="K6" s="62"/>
      <c r="L6" s="62"/>
      <c r="M6" s="63"/>
      <c r="N6" s="63"/>
      <c r="O6" s="63"/>
      <c r="P6" s="64"/>
      <c r="Q6" s="64"/>
      <c r="R6" s="61"/>
      <c r="S6" s="29"/>
    </row>
    <row r="7" spans="1:19">
      <c r="A7" s="67">
        <v>45844</v>
      </c>
      <c r="B7" s="32"/>
      <c r="C7" s="37"/>
      <c r="D7" s="32"/>
      <c r="E7" s="33"/>
      <c r="F7" s="29"/>
      <c r="H7" s="33"/>
      <c r="I7" s="59">
        <v>45844</v>
      </c>
      <c r="J7" s="62"/>
      <c r="K7" s="62"/>
      <c r="L7" s="62"/>
      <c r="M7" s="63"/>
      <c r="N7" s="63"/>
      <c r="O7" s="63"/>
      <c r="P7" s="64"/>
      <c r="Q7" s="64"/>
      <c r="R7" s="61"/>
      <c r="S7" s="29"/>
    </row>
    <row r="8" spans="1:19">
      <c r="A8" s="67">
        <v>45845</v>
      </c>
      <c r="B8" s="32"/>
      <c r="C8" s="37"/>
      <c r="D8" s="32"/>
      <c r="E8" s="33"/>
      <c r="F8" s="29"/>
      <c r="H8" s="33"/>
      <c r="I8" s="59">
        <v>45845</v>
      </c>
      <c r="J8" s="62"/>
      <c r="K8" s="62"/>
      <c r="L8" s="62"/>
      <c r="M8" s="63"/>
      <c r="N8" s="63"/>
      <c r="O8" s="63"/>
      <c r="P8" s="64"/>
      <c r="Q8" s="64"/>
      <c r="R8" s="61"/>
      <c r="S8" s="29"/>
    </row>
    <row r="9" spans="1:19">
      <c r="A9" s="67">
        <v>45846</v>
      </c>
      <c r="B9" s="32"/>
      <c r="C9" s="37"/>
      <c r="D9" s="32"/>
      <c r="E9" s="33"/>
      <c r="F9" s="29"/>
      <c r="H9" s="33"/>
      <c r="I9" s="59">
        <v>45846</v>
      </c>
      <c r="J9" s="62"/>
      <c r="K9" s="62"/>
      <c r="L9" s="62"/>
      <c r="M9" s="63"/>
      <c r="N9" s="63"/>
      <c r="O9" s="63"/>
      <c r="P9" s="64"/>
      <c r="Q9" s="64"/>
      <c r="R9" s="61"/>
      <c r="S9" s="29"/>
    </row>
    <row r="10" spans="1:19">
      <c r="A10" s="67">
        <v>45847</v>
      </c>
      <c r="B10" s="32"/>
      <c r="C10" s="37"/>
      <c r="D10" s="32"/>
      <c r="E10" s="33"/>
      <c r="F10" s="29"/>
      <c r="H10" s="33"/>
      <c r="I10" s="59">
        <v>45847</v>
      </c>
      <c r="J10" s="62"/>
      <c r="K10" s="62"/>
      <c r="L10" s="62"/>
      <c r="M10" s="63"/>
      <c r="N10" s="63"/>
      <c r="O10" s="63"/>
      <c r="P10" s="64"/>
      <c r="Q10" s="64"/>
      <c r="R10" s="61"/>
      <c r="S10" s="29"/>
    </row>
    <row r="11" spans="1:19">
      <c r="A11" s="67">
        <v>45848</v>
      </c>
      <c r="B11" s="32"/>
      <c r="C11" s="37"/>
      <c r="D11" s="32"/>
      <c r="E11" s="33"/>
      <c r="F11" s="29"/>
      <c r="H11" s="33"/>
      <c r="I11" s="59">
        <v>45848</v>
      </c>
      <c r="J11" s="62"/>
      <c r="K11" s="62"/>
      <c r="L11" s="62"/>
      <c r="M11" s="63"/>
      <c r="N11" s="63"/>
      <c r="O11" s="63"/>
      <c r="P11" s="64"/>
      <c r="Q11" s="64"/>
      <c r="R11" s="61"/>
      <c r="S11" s="29"/>
    </row>
    <row r="12" spans="1:19">
      <c r="A12" s="67">
        <v>45849</v>
      </c>
      <c r="B12" s="32"/>
      <c r="C12" s="37"/>
      <c r="D12" s="32"/>
      <c r="E12" s="33"/>
      <c r="F12" s="29"/>
      <c r="H12" s="33"/>
      <c r="I12" s="59">
        <v>45849</v>
      </c>
      <c r="J12" s="62"/>
      <c r="K12" s="62"/>
      <c r="L12" s="62"/>
      <c r="M12" s="63"/>
      <c r="N12" s="63"/>
      <c r="O12" s="63"/>
      <c r="P12" s="64"/>
      <c r="Q12" s="64"/>
      <c r="R12" s="61"/>
      <c r="S12" s="29"/>
    </row>
    <row r="13" spans="1:19">
      <c r="A13" s="67">
        <v>45850</v>
      </c>
      <c r="B13" s="32"/>
      <c r="C13" s="37"/>
      <c r="D13" s="32"/>
      <c r="E13" s="33"/>
      <c r="F13" s="29"/>
      <c r="H13" s="33"/>
      <c r="I13" s="59">
        <v>45850</v>
      </c>
      <c r="J13" s="62"/>
      <c r="K13" s="62"/>
      <c r="L13" s="62"/>
      <c r="M13" s="63"/>
      <c r="N13" s="63"/>
      <c r="O13" s="63"/>
      <c r="P13" s="64"/>
      <c r="Q13" s="64"/>
      <c r="R13" s="61"/>
      <c r="S13" s="29"/>
    </row>
    <row r="14" spans="1:19">
      <c r="A14" s="67">
        <v>45851</v>
      </c>
      <c r="B14" s="32"/>
      <c r="C14" s="37"/>
      <c r="D14" s="32"/>
      <c r="E14" s="33"/>
      <c r="F14" s="29"/>
      <c r="H14" s="33"/>
      <c r="I14" s="59">
        <v>45851</v>
      </c>
      <c r="J14" s="62"/>
      <c r="K14" s="62"/>
      <c r="L14" s="62"/>
      <c r="M14" s="63"/>
      <c r="N14" s="63"/>
      <c r="O14" s="63"/>
      <c r="P14" s="64"/>
      <c r="Q14" s="64"/>
      <c r="R14" s="61"/>
      <c r="S14" s="29"/>
    </row>
    <row r="15" spans="1:19">
      <c r="A15" s="67">
        <v>45852</v>
      </c>
      <c r="B15" s="32"/>
      <c r="C15" s="37"/>
      <c r="D15" s="32"/>
      <c r="E15" s="33"/>
      <c r="F15" s="29"/>
      <c r="H15" s="33"/>
      <c r="I15" s="59">
        <v>45852</v>
      </c>
      <c r="J15" s="62"/>
      <c r="K15" s="62"/>
      <c r="L15" s="62"/>
      <c r="M15" s="63"/>
      <c r="N15" s="63"/>
      <c r="O15" s="63"/>
      <c r="P15" s="64"/>
      <c r="Q15" s="64"/>
      <c r="R15" s="61"/>
      <c r="S15" s="29"/>
    </row>
    <row r="16" spans="1:19">
      <c r="A16" s="67">
        <v>45853</v>
      </c>
      <c r="B16" s="32"/>
      <c r="C16" s="37"/>
      <c r="D16" s="32"/>
      <c r="E16" s="33"/>
      <c r="F16" s="29"/>
      <c r="H16" s="33"/>
      <c r="I16" s="59">
        <v>45853</v>
      </c>
      <c r="J16" s="62"/>
      <c r="K16" s="62"/>
      <c r="L16" s="62"/>
      <c r="M16" s="63"/>
      <c r="N16" s="63"/>
      <c r="O16" s="63"/>
      <c r="P16" s="64"/>
      <c r="Q16" s="64"/>
      <c r="R16" s="61"/>
      <c r="S16" s="29"/>
    </row>
    <row r="17" spans="1:19">
      <c r="A17" s="67">
        <v>45854</v>
      </c>
      <c r="B17" s="32"/>
      <c r="C17" s="37"/>
      <c r="D17" s="32"/>
      <c r="E17" s="33"/>
      <c r="F17" s="29"/>
      <c r="H17" s="33"/>
      <c r="I17" s="59">
        <v>45854</v>
      </c>
      <c r="J17" s="62"/>
      <c r="K17" s="62"/>
      <c r="L17" s="62"/>
      <c r="M17" s="63"/>
      <c r="N17" s="63"/>
      <c r="O17" s="63"/>
      <c r="P17" s="64"/>
      <c r="Q17" s="64"/>
      <c r="R17" s="61"/>
      <c r="S17" s="29"/>
    </row>
    <row r="18" spans="1:19">
      <c r="A18" s="67">
        <v>45855</v>
      </c>
      <c r="B18" s="32"/>
      <c r="C18" s="37"/>
      <c r="D18" s="32"/>
      <c r="E18" s="33"/>
      <c r="F18" s="29"/>
      <c r="H18" s="33"/>
      <c r="I18" s="59">
        <v>45855</v>
      </c>
      <c r="J18" s="62"/>
      <c r="K18" s="62"/>
      <c r="L18" s="62"/>
      <c r="M18" s="63"/>
      <c r="N18" s="63"/>
      <c r="O18" s="63"/>
      <c r="P18" s="64"/>
      <c r="Q18" s="64"/>
      <c r="R18" s="61"/>
      <c r="S18" s="29"/>
    </row>
    <row r="19" spans="1:19">
      <c r="A19" s="67">
        <v>45856</v>
      </c>
      <c r="B19" s="32"/>
      <c r="C19" s="37"/>
      <c r="D19" s="32"/>
      <c r="E19" s="33"/>
      <c r="F19" s="29"/>
      <c r="H19" s="33"/>
      <c r="I19" s="59">
        <v>45856</v>
      </c>
      <c r="J19" s="62"/>
      <c r="K19" s="62"/>
      <c r="L19" s="62"/>
      <c r="M19" s="63"/>
      <c r="N19" s="63"/>
      <c r="O19" s="63"/>
      <c r="P19" s="64"/>
      <c r="Q19" s="64"/>
      <c r="R19" s="61"/>
      <c r="S19" s="29"/>
    </row>
    <row r="20" spans="1:19">
      <c r="A20" s="67">
        <v>45857</v>
      </c>
      <c r="B20" s="32"/>
      <c r="C20" s="37"/>
      <c r="D20" s="32"/>
      <c r="E20" s="33"/>
      <c r="F20" s="29"/>
      <c r="H20" s="33"/>
      <c r="I20" s="59">
        <v>45857</v>
      </c>
      <c r="J20" s="62"/>
      <c r="K20" s="62"/>
      <c r="L20" s="62"/>
      <c r="M20" s="63"/>
      <c r="N20" s="63"/>
      <c r="O20" s="63"/>
      <c r="P20" s="64"/>
      <c r="Q20" s="64"/>
      <c r="R20" s="61"/>
      <c r="S20" s="29"/>
    </row>
    <row r="21" spans="1:19">
      <c r="A21" s="67">
        <v>45858</v>
      </c>
      <c r="B21" s="32"/>
      <c r="C21" s="37"/>
      <c r="D21" s="32"/>
      <c r="E21" s="33"/>
      <c r="F21" s="29"/>
      <c r="H21" s="33"/>
      <c r="I21" s="59">
        <v>45858</v>
      </c>
      <c r="J21" s="62"/>
      <c r="K21" s="62"/>
      <c r="L21" s="62"/>
      <c r="M21" s="63"/>
      <c r="N21" s="63"/>
      <c r="O21" s="63"/>
      <c r="P21" s="64"/>
      <c r="Q21" s="64"/>
      <c r="R21" s="61"/>
      <c r="S21" s="29"/>
    </row>
    <row r="22" spans="1:19">
      <c r="A22" s="67">
        <v>45859</v>
      </c>
      <c r="B22" s="32"/>
      <c r="C22" s="37"/>
      <c r="D22" s="32"/>
      <c r="E22" s="33"/>
      <c r="F22" s="29"/>
      <c r="H22" s="33"/>
      <c r="I22" s="59">
        <v>45859</v>
      </c>
      <c r="J22" s="62"/>
      <c r="K22" s="62"/>
      <c r="L22" s="62"/>
      <c r="M22" s="63"/>
      <c r="N22" s="63"/>
      <c r="O22" s="63"/>
      <c r="P22" s="64"/>
      <c r="Q22" s="64"/>
      <c r="R22" s="61"/>
      <c r="S22" s="29"/>
    </row>
    <row r="23" spans="1:19">
      <c r="A23" s="67">
        <v>45860</v>
      </c>
      <c r="B23" s="32"/>
      <c r="C23" s="37"/>
      <c r="D23" s="32"/>
      <c r="E23" s="33"/>
      <c r="F23" s="29"/>
      <c r="H23" s="33"/>
      <c r="I23" s="59">
        <v>45860</v>
      </c>
      <c r="J23" s="62"/>
      <c r="K23" s="62"/>
      <c r="L23" s="62"/>
      <c r="M23" s="63"/>
      <c r="N23" s="63"/>
      <c r="O23" s="63"/>
      <c r="P23" s="64"/>
      <c r="Q23" s="64"/>
      <c r="R23" s="61"/>
      <c r="S23" s="29"/>
    </row>
    <row r="24" spans="1:19">
      <c r="A24" s="67">
        <v>45861</v>
      </c>
      <c r="B24" s="32"/>
      <c r="C24" s="37"/>
      <c r="D24" s="32"/>
      <c r="E24" s="33"/>
      <c r="F24" s="29"/>
      <c r="H24" s="33"/>
      <c r="I24" s="59">
        <v>45861</v>
      </c>
      <c r="J24" s="62"/>
      <c r="K24" s="62"/>
      <c r="L24" s="62"/>
      <c r="M24" s="63"/>
      <c r="N24" s="63"/>
      <c r="O24" s="63"/>
      <c r="P24" s="64"/>
      <c r="Q24" s="64"/>
      <c r="R24" s="61"/>
      <c r="S24" s="29"/>
    </row>
    <row r="25" spans="1:19">
      <c r="A25" s="67">
        <v>45862</v>
      </c>
      <c r="B25" s="32"/>
      <c r="C25" s="37"/>
      <c r="D25" s="32"/>
      <c r="E25" s="33"/>
      <c r="F25" s="29"/>
      <c r="H25" s="33"/>
      <c r="I25" s="59">
        <v>45862</v>
      </c>
      <c r="J25" s="62"/>
      <c r="K25" s="62"/>
      <c r="L25" s="62"/>
      <c r="M25" s="63"/>
      <c r="N25" s="63"/>
      <c r="O25" s="63"/>
      <c r="P25" s="64"/>
      <c r="Q25" s="64"/>
      <c r="R25" s="61"/>
      <c r="S25" s="29"/>
    </row>
    <row r="26" spans="1:19">
      <c r="A26" s="67">
        <v>45863</v>
      </c>
      <c r="B26" s="32"/>
      <c r="C26" s="37"/>
      <c r="D26" s="32"/>
      <c r="E26" s="33"/>
      <c r="F26" s="29"/>
      <c r="H26" s="33"/>
      <c r="I26" s="59">
        <v>45863</v>
      </c>
      <c r="J26" s="62"/>
      <c r="K26" s="62"/>
      <c r="L26" s="62"/>
      <c r="M26" s="63"/>
      <c r="N26" s="63"/>
      <c r="O26" s="63"/>
      <c r="P26" s="64"/>
      <c r="Q26" s="64"/>
      <c r="R26" s="61"/>
      <c r="S26" s="29"/>
    </row>
    <row r="27" spans="1:19">
      <c r="A27" s="67">
        <v>45864</v>
      </c>
      <c r="B27" s="32"/>
      <c r="C27" s="37"/>
      <c r="D27" s="32"/>
      <c r="E27" s="33"/>
      <c r="F27" s="29"/>
      <c r="H27" s="33"/>
      <c r="I27" s="59">
        <v>45864</v>
      </c>
      <c r="J27" s="62"/>
      <c r="K27" s="62"/>
      <c r="L27" s="62"/>
      <c r="M27" s="63"/>
      <c r="N27" s="63"/>
      <c r="O27" s="63"/>
      <c r="P27" s="64"/>
      <c r="Q27" s="64"/>
      <c r="R27" s="61"/>
      <c r="S27" s="29"/>
    </row>
    <row r="28" spans="1:19">
      <c r="A28" s="67">
        <v>45865</v>
      </c>
      <c r="B28" s="743"/>
      <c r="C28" s="744"/>
      <c r="D28" s="743"/>
      <c r="E28" s="746"/>
      <c r="F28" s="747"/>
      <c r="G28" s="746"/>
      <c r="H28" s="746"/>
      <c r="I28" s="67">
        <v>45865</v>
      </c>
      <c r="J28" s="745"/>
      <c r="K28" s="745"/>
      <c r="L28" s="745"/>
      <c r="M28" s="745"/>
      <c r="N28" s="745"/>
      <c r="O28" s="745"/>
      <c r="P28" s="745"/>
      <c r="Q28" s="745"/>
      <c r="R28" s="756"/>
      <c r="S28" s="757"/>
    </row>
    <row r="29" spans="1:19">
      <c r="A29" s="67">
        <v>45866</v>
      </c>
      <c r="B29" s="743"/>
      <c r="C29" s="744"/>
      <c r="D29" s="743"/>
      <c r="E29" s="746"/>
      <c r="F29" s="747"/>
      <c r="G29" s="746"/>
      <c r="H29" s="746"/>
      <c r="I29" s="67">
        <v>45866</v>
      </c>
      <c r="J29" s="745"/>
      <c r="K29" s="745"/>
      <c r="L29" s="745"/>
      <c r="M29" s="745"/>
      <c r="N29" s="745"/>
      <c r="O29" s="745"/>
      <c r="P29" s="745"/>
      <c r="Q29" s="745"/>
      <c r="R29" s="756"/>
      <c r="S29" s="757"/>
    </row>
    <row r="30" spans="1:19">
      <c r="A30" s="67">
        <v>45867</v>
      </c>
      <c r="B30" s="743"/>
      <c r="C30" s="744"/>
      <c r="D30" s="743"/>
      <c r="E30" s="746"/>
      <c r="F30" s="747"/>
      <c r="G30" s="746"/>
      <c r="H30" s="746"/>
      <c r="I30" s="67">
        <v>45867</v>
      </c>
      <c r="J30" s="745"/>
      <c r="K30" s="745"/>
      <c r="L30" s="745"/>
      <c r="M30" s="745"/>
      <c r="N30" s="745"/>
      <c r="O30" s="745"/>
      <c r="P30" s="745"/>
      <c r="Q30" s="745"/>
      <c r="R30" s="756"/>
      <c r="S30" s="757"/>
    </row>
    <row r="31" spans="1:19">
      <c r="A31" s="67">
        <v>45868</v>
      </c>
      <c r="B31" s="743"/>
      <c r="C31" s="744"/>
      <c r="D31" s="743"/>
      <c r="E31" s="746"/>
      <c r="F31" s="747"/>
      <c r="G31" s="746"/>
      <c r="H31" s="746"/>
      <c r="I31" s="67">
        <v>45868</v>
      </c>
      <c r="J31" s="745"/>
      <c r="K31" s="745"/>
      <c r="L31" s="745"/>
      <c r="M31" s="745"/>
      <c r="N31" s="745"/>
      <c r="O31" s="745"/>
      <c r="P31" s="745"/>
      <c r="Q31" s="745"/>
      <c r="R31" s="756"/>
      <c r="S31" s="757"/>
    </row>
    <row r="32" spans="1:19">
      <c r="A32" s="67">
        <v>45869</v>
      </c>
      <c r="B32" s="743"/>
      <c r="C32" s="744"/>
      <c r="D32" s="743"/>
      <c r="E32" s="746"/>
      <c r="F32" s="747"/>
      <c r="G32" s="746"/>
      <c r="H32" s="746"/>
      <c r="I32" s="67">
        <v>45869</v>
      </c>
      <c r="J32" s="745"/>
      <c r="K32" s="745"/>
      <c r="L32" s="745"/>
      <c r="M32" s="745"/>
      <c r="N32" s="745"/>
      <c r="O32" s="745"/>
      <c r="P32" s="745"/>
      <c r="Q32" s="745"/>
      <c r="R32" s="756"/>
      <c r="S32" s="757"/>
    </row>
    <row r="33" spans="1:19" ht="7.5" customHeight="1">
      <c r="A33" s="33"/>
      <c r="B33" s="33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</row>
  </sheetData>
  <conditionalFormatting sqref="A2:A32">
    <cfRule type="timePeriod" dxfId="29" priority="4" timePeriod="today">
      <formula>FLOOR(A2,1)=TODAY()</formula>
    </cfRule>
  </conditionalFormatting>
  <conditionalFormatting sqref="I2:I27">
    <cfRule type="timePeriod" dxfId="28" priority="2" timePeriod="today">
      <formula>FLOOR(I2,1)=TODAY()</formula>
    </cfRule>
  </conditionalFormatting>
  <conditionalFormatting sqref="I28:I32">
    <cfRule type="timePeriod" dxfId="27" priority="1" timePeriod="today">
      <formula>FLOOR(I28,1)=TODAY()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ffacerdonnees_INSP">
                <anchor moveWithCells="1" sizeWithCells="1">
                  <from>
                    <xdr:col>20</xdr:col>
                    <xdr:colOff>0</xdr:colOff>
                    <xdr:row>3</xdr:row>
                    <xdr:rowOff>7620</xdr:rowOff>
                  </from>
                  <to>
                    <xdr:col>22</xdr:col>
                    <xdr:colOff>7620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Effacerdonnees_REC">
                <anchor moveWithCells="1" sizeWithCells="1">
                  <from>
                    <xdr:col>20</xdr:col>
                    <xdr:colOff>7620</xdr:colOff>
                    <xdr:row>8</xdr:row>
                    <xdr:rowOff>0</xdr:rowOff>
                  </from>
                  <to>
                    <xdr:col>22</xdr:col>
                    <xdr:colOff>22860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exploitation">
                <anchor moveWithCells="1">
                  <from>
                    <xdr:col>20</xdr:col>
                    <xdr:colOff>7620</xdr:colOff>
                    <xdr:row>13</xdr:row>
                    <xdr:rowOff>7620</xdr:rowOff>
                  </from>
                  <to>
                    <xdr:col>22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print="0" autoFill="0" autoPict="0" macro="[0]!_xludf.Index">
                <anchor moveWithCells="1" sizeWithCells="1">
                  <from>
                    <xdr:col>20</xdr:col>
                    <xdr:colOff>0</xdr:colOff>
                    <xdr:row>18</xdr:row>
                    <xdr:rowOff>7620</xdr:rowOff>
                  </from>
                  <to>
                    <xdr:col>22</xdr:col>
                    <xdr:colOff>7620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CBBCB-63F3-4CB6-ACAC-C8A788B1C156}">
  <sheetPr codeName="Feuil17">
    <tabColor rgb="FF00FF99"/>
    <pageSetUpPr fitToPage="1"/>
  </sheetPr>
  <dimension ref="A1:AA78"/>
  <sheetViews>
    <sheetView showGridLines="0" zoomScale="90" zoomScaleNormal="90" workbookViewId="0"/>
  </sheetViews>
  <sheetFormatPr baseColWidth="10" defaultColWidth="11.44140625" defaultRowHeight="13.2"/>
  <cols>
    <col min="1" max="1" width="12.88671875" style="81" customWidth="1"/>
    <col min="2" max="2" width="11.44140625" style="81"/>
    <col min="3" max="3" width="11.5546875" style="81" customWidth="1"/>
    <col min="4" max="4" width="11.44140625" style="81" customWidth="1"/>
    <col min="5" max="5" width="13.5546875" style="81" customWidth="1"/>
    <col min="6" max="7" width="13.6640625" style="81" customWidth="1"/>
    <col min="8" max="8" width="16.5546875" style="81" customWidth="1"/>
    <col min="9" max="9" width="14.6640625" style="81" customWidth="1"/>
    <col min="10" max="10" width="16.33203125" style="81" customWidth="1"/>
    <col min="11" max="12" width="12.88671875" style="81" customWidth="1"/>
    <col min="13" max="13" width="12.6640625" style="81" customWidth="1"/>
    <col min="14" max="14" width="13.33203125" style="81" bestFit="1" customWidth="1"/>
    <col min="15" max="16" width="12.6640625" style="81" customWidth="1"/>
    <col min="17" max="17" width="11.44140625" style="81"/>
    <col min="18" max="18" width="10.109375" style="81" bestFit="1" customWidth="1"/>
    <col min="19" max="19" width="7.109375" style="81" bestFit="1" customWidth="1"/>
    <col min="20" max="20" width="3.33203125" style="81" bestFit="1" customWidth="1"/>
    <col min="21" max="21" width="4.44140625" style="81" customWidth="1"/>
    <col min="22" max="22" width="11.44140625" style="81"/>
    <col min="23" max="23" width="5.5546875" style="81" customWidth="1"/>
    <col min="24" max="24" width="5.6640625" style="81" customWidth="1"/>
    <col min="25" max="25" width="5.5546875" style="81" customWidth="1"/>
    <col min="26" max="26" width="11.44140625" style="81"/>
    <col min="27" max="27" width="22.6640625" style="81" customWidth="1"/>
    <col min="28" max="16384" width="11.44140625" style="81"/>
  </cols>
  <sheetData>
    <row r="1" spans="1:27" ht="33" customHeight="1">
      <c r="A1" s="81" t="s">
        <v>31</v>
      </c>
      <c r="D1" s="569"/>
      <c r="E1" s="569"/>
      <c r="F1" s="569"/>
      <c r="G1" s="569"/>
      <c r="H1" s="569"/>
      <c r="I1" s="569"/>
      <c r="J1" s="569"/>
      <c r="K1" s="569"/>
      <c r="L1" s="569"/>
      <c r="M1" s="569"/>
      <c r="N1" s="569"/>
      <c r="O1" s="569"/>
      <c r="P1" s="569"/>
      <c r="Q1" s="569"/>
      <c r="W1" s="91"/>
      <c r="X1" s="91"/>
      <c r="Y1" s="91"/>
      <c r="AA1" s="558"/>
    </row>
    <row r="2" spans="1:27" ht="25.5" customHeight="1">
      <c r="A2" s="82"/>
      <c r="B2" s="83"/>
      <c r="C2" s="84"/>
      <c r="D2" s="560"/>
      <c r="E2" s="900" t="s">
        <v>32</v>
      </c>
      <c r="F2" s="900"/>
      <c r="G2" s="900"/>
      <c r="H2" s="570" t="str">
        <f ca="1">IF(Données!A2&lt;5,"5 H",IF(Données!A2&lt;13,"13 H",IF(Données!A2&lt;21,"21 H","5 H")))</f>
        <v>21 H</v>
      </c>
      <c r="I2" s="569"/>
      <c r="J2" s="906" t="s">
        <v>382</v>
      </c>
      <c r="K2" s="907"/>
      <c r="L2" s="908"/>
      <c r="M2" s="569"/>
      <c r="N2" s="569"/>
      <c r="O2" s="571"/>
      <c r="P2" s="569"/>
      <c r="Q2" s="569"/>
    </row>
    <row r="3" spans="1:27" ht="19.95" customHeight="1">
      <c r="A3" s="85"/>
      <c r="B3" s="85"/>
      <c r="C3" s="86"/>
      <c r="D3" s="569"/>
      <c r="E3" s="569"/>
      <c r="F3" s="569"/>
      <c r="G3" s="569"/>
      <c r="H3" s="569"/>
      <c r="I3" s="569"/>
      <c r="J3" s="788" t="s">
        <v>5</v>
      </c>
      <c r="K3" s="788" t="s">
        <v>6</v>
      </c>
      <c r="L3" s="788" t="s">
        <v>9</v>
      </c>
      <c r="M3" s="87"/>
      <c r="N3" s="560"/>
      <c r="O3" s="901" t="s">
        <v>33</v>
      </c>
      <c r="P3" s="902"/>
      <c r="Q3" s="903"/>
    </row>
    <row r="4" spans="1:27" ht="21" customHeight="1">
      <c r="A4" s="773">
        <f ca="1">TODAY()</f>
        <v>45896</v>
      </c>
      <c r="B4" s="88"/>
      <c r="C4" s="89"/>
      <c r="D4" s="572" t="s">
        <v>34</v>
      </c>
      <c r="E4" s="573">
        <f>Exploitation!G1</f>
        <v>45863</v>
      </c>
      <c r="F4" s="904" t="s">
        <v>35</v>
      </c>
      <c r="G4" s="904"/>
      <c r="H4" s="905" t="e">
        <f ca="1">H41</f>
        <v>#N/A</v>
      </c>
      <c r="I4" s="905"/>
      <c r="J4" s="789" t="str">
        <f ca="1">IF(AND(A7&gt;=5,A7&lt;=12.99),VLOOKUP(A4,Planning!A2:B32,2,FALSE),"")</f>
        <v/>
      </c>
      <c r="K4" s="789" t="e">
        <f ca="1">IF(AND(A7&gt;=13,A7&lt;=20.99),VLOOKUP(A4,Planning!A2:C32,3,FALSE),"")</f>
        <v>#N/A</v>
      </c>
      <c r="L4" s="790" t="e">
        <f ca="1">IF(AND(J4="",K4=""),VLOOKUP(Exploitation!G1,Planning!A2:D32,4,FALSE),"")</f>
        <v>#N/A</v>
      </c>
      <c r="M4" s="574"/>
      <c r="N4" s="574"/>
      <c r="O4" s="569"/>
      <c r="P4" s="569"/>
      <c r="Q4" s="569"/>
    </row>
    <row r="5" spans="1:27" ht="12.75" customHeight="1" thickBot="1">
      <c r="A5" s="774"/>
      <c r="B5" s="88"/>
      <c r="C5" s="89"/>
      <c r="D5" s="569"/>
      <c r="E5" s="569"/>
      <c r="F5" s="569"/>
      <c r="G5" s="569"/>
      <c r="H5" s="569"/>
      <c r="I5" s="569"/>
      <c r="J5" s="569"/>
      <c r="K5" s="575"/>
      <c r="L5" s="569" t="s">
        <v>30</v>
      </c>
      <c r="M5" s="569"/>
      <c r="N5" s="576"/>
      <c r="O5" s="576"/>
      <c r="P5" s="569"/>
      <c r="Q5" s="569"/>
      <c r="R5" s="899"/>
      <c r="S5" s="899"/>
      <c r="T5" s="899"/>
      <c r="U5" s="899"/>
      <c r="V5" s="899"/>
      <c r="W5" s="899"/>
      <c r="X5" s="899"/>
      <c r="Y5" s="899"/>
    </row>
    <row r="6" spans="1:27" ht="18" customHeight="1" thickBot="1">
      <c r="A6" s="775">
        <f ca="1">NOW()</f>
        <v>45896.684018518521</v>
      </c>
      <c r="B6" s="88"/>
      <c r="C6" s="89"/>
      <c r="D6" s="909" t="s">
        <v>37</v>
      </c>
      <c r="E6" s="910"/>
      <c r="F6" s="910"/>
      <c r="G6" s="910"/>
      <c r="H6" s="911"/>
      <c r="I6" s="569"/>
      <c r="J6" s="912" t="s">
        <v>38</v>
      </c>
      <c r="K6" s="913"/>
      <c r="L6" s="913"/>
      <c r="M6" s="913"/>
      <c r="N6" s="914"/>
      <c r="O6" s="569"/>
      <c r="P6" s="569"/>
      <c r="Q6" s="569"/>
      <c r="V6" s="915"/>
      <c r="W6" s="915"/>
      <c r="X6" s="916"/>
      <c r="Y6" s="916"/>
      <c r="AA6" s="559"/>
    </row>
    <row r="7" spans="1:27" ht="18" customHeight="1" thickBot="1">
      <c r="A7" s="776">
        <f ca="1">HOUR(A6)</f>
        <v>16</v>
      </c>
      <c r="C7" s="90"/>
      <c r="D7" s="577"/>
      <c r="E7" s="578" t="s">
        <v>39</v>
      </c>
      <c r="F7" s="917" t="s">
        <v>40</v>
      </c>
      <c r="G7" s="918"/>
      <c r="H7" s="579" t="s">
        <v>41</v>
      </c>
      <c r="I7" s="569"/>
      <c r="J7" s="919" t="s">
        <v>42</v>
      </c>
      <c r="K7" s="920"/>
      <c r="L7" s="921"/>
      <c r="M7" s="921"/>
      <c r="N7" s="922"/>
      <c r="O7" s="569"/>
      <c r="P7" s="569"/>
      <c r="Q7" s="569"/>
      <c r="V7" s="923"/>
      <c r="W7" s="923"/>
      <c r="X7" s="91"/>
      <c r="Y7" s="91"/>
    </row>
    <row r="8" spans="1:27" ht="18" customHeight="1">
      <c r="D8" s="924" t="s">
        <v>43</v>
      </c>
      <c r="E8" s="581">
        <v>500</v>
      </c>
      <c r="F8" s="582"/>
      <c r="G8" s="582"/>
      <c r="H8" s="583">
        <f t="shared" ref="H8:H14" si="0">IF(G8="",F8*E8,G8*E8)</f>
        <v>0</v>
      </c>
      <c r="I8" s="569"/>
      <c r="J8" s="584"/>
      <c r="K8" s="585"/>
      <c r="L8" s="586">
        <v>265</v>
      </c>
      <c r="M8" s="586">
        <v>100</v>
      </c>
      <c r="N8" s="587" t="s">
        <v>44</v>
      </c>
      <c r="O8" s="588"/>
      <c r="P8" s="589"/>
      <c r="Q8" s="569"/>
      <c r="R8" s="92"/>
      <c r="S8" s="92"/>
      <c r="T8" s="91"/>
      <c r="U8" s="91"/>
      <c r="V8" s="923"/>
      <c r="W8" s="923"/>
      <c r="X8" s="91"/>
      <c r="Y8" s="91"/>
    </row>
    <row r="9" spans="1:27" ht="18" customHeight="1">
      <c r="D9" s="925"/>
      <c r="E9" s="581">
        <v>200</v>
      </c>
      <c r="F9" s="582"/>
      <c r="G9" s="582"/>
      <c r="H9" s="583">
        <f t="shared" si="0"/>
        <v>0</v>
      </c>
      <c r="I9" s="569"/>
      <c r="J9" s="927" t="s">
        <v>45</v>
      </c>
      <c r="K9" s="928"/>
      <c r="L9" s="590">
        <v>50</v>
      </c>
      <c r="M9" s="590"/>
      <c r="N9" s="591">
        <f>(L9*L8)</f>
        <v>13250</v>
      </c>
      <c r="O9" s="592"/>
      <c r="P9" s="593"/>
      <c r="Q9" s="569"/>
      <c r="R9" s="92"/>
      <c r="S9" s="92"/>
      <c r="T9" s="91"/>
      <c r="U9" s="91"/>
      <c r="V9" s="923"/>
      <c r="W9" s="923"/>
      <c r="X9" s="91"/>
      <c r="Y9" s="91"/>
    </row>
    <row r="10" spans="1:27" ht="18" customHeight="1">
      <c r="D10" s="925"/>
      <c r="E10" s="581">
        <v>100</v>
      </c>
      <c r="F10" s="582">
        <v>2</v>
      </c>
      <c r="G10" s="582"/>
      <c r="H10" s="583">
        <f t="shared" si="0"/>
        <v>200</v>
      </c>
      <c r="I10" s="569"/>
      <c r="J10" s="927" t="s">
        <v>46</v>
      </c>
      <c r="K10" s="928"/>
      <c r="L10" s="590"/>
      <c r="M10" s="590"/>
      <c r="N10" s="591">
        <f>(L10*L8)</f>
        <v>0</v>
      </c>
      <c r="O10" s="592"/>
      <c r="P10" s="560"/>
      <c r="Q10" s="569"/>
      <c r="R10" s="915"/>
      <c r="S10" s="929"/>
      <c r="T10" s="929"/>
      <c r="U10" s="929"/>
      <c r="V10" s="929"/>
      <c r="W10" s="929"/>
      <c r="X10" s="929"/>
      <c r="Y10" s="929"/>
      <c r="Z10" s="929"/>
    </row>
    <row r="11" spans="1:27" ht="18" customHeight="1" thickBot="1">
      <c r="D11" s="925"/>
      <c r="E11" s="581">
        <v>50</v>
      </c>
      <c r="F11" s="582">
        <v>32</v>
      </c>
      <c r="G11" s="582"/>
      <c r="H11" s="583">
        <f t="shared" si="0"/>
        <v>1600</v>
      </c>
      <c r="I11" s="569"/>
      <c r="J11" s="927" t="s">
        <v>47</v>
      </c>
      <c r="K11" s="930"/>
      <c r="L11" s="594"/>
      <c r="M11" s="594"/>
      <c r="N11" s="595">
        <f>(L11*L8)+(M11*M8)</f>
        <v>0</v>
      </c>
      <c r="O11" s="569"/>
      <c r="P11" s="569"/>
      <c r="Q11" s="569"/>
      <c r="R11" s="929"/>
      <c r="S11" s="929"/>
      <c r="T11" s="929"/>
      <c r="U11" s="929"/>
      <c r="V11" s="929"/>
      <c r="W11" s="929"/>
      <c r="X11" s="929"/>
      <c r="Y11" s="929"/>
      <c r="Z11" s="929"/>
    </row>
    <row r="12" spans="1:27" ht="18" customHeight="1" thickBot="1">
      <c r="D12" s="925"/>
      <c r="E12" s="581">
        <v>20</v>
      </c>
      <c r="F12" s="582">
        <v>49</v>
      </c>
      <c r="G12" s="582"/>
      <c r="H12" s="583">
        <f t="shared" si="0"/>
        <v>980</v>
      </c>
      <c r="I12" s="569"/>
      <c r="J12" s="931" t="s">
        <v>48</v>
      </c>
      <c r="K12" s="932"/>
      <c r="L12" s="596">
        <f>L9-L10+L11</f>
        <v>50</v>
      </c>
      <c r="M12" s="597"/>
      <c r="N12" s="598">
        <f>N9-N10+N11</f>
        <v>13250</v>
      </c>
      <c r="O12" s="569"/>
      <c r="P12" s="569"/>
      <c r="Q12" s="569"/>
      <c r="R12" s="929"/>
      <c r="S12" s="929"/>
      <c r="T12" s="929"/>
      <c r="U12" s="929"/>
      <c r="V12" s="929"/>
      <c r="W12" s="929"/>
      <c r="X12" s="929"/>
      <c r="Y12" s="929"/>
      <c r="Z12" s="929"/>
    </row>
    <row r="13" spans="1:27" ht="18" customHeight="1">
      <c r="D13" s="925"/>
      <c r="E13" s="581">
        <v>10</v>
      </c>
      <c r="F13" s="582">
        <v>40</v>
      </c>
      <c r="G13" s="582"/>
      <c r="H13" s="583">
        <f t="shared" si="0"/>
        <v>400</v>
      </c>
      <c r="I13" s="569"/>
      <c r="J13" s="599"/>
      <c r="K13" s="555"/>
      <c r="L13" s="600"/>
      <c r="M13" s="555"/>
      <c r="N13" s="556"/>
      <c r="O13" s="569"/>
      <c r="P13" s="569"/>
      <c r="Q13" s="569"/>
      <c r="R13" s="929"/>
      <c r="S13" s="929"/>
      <c r="T13" s="929"/>
      <c r="U13" s="929"/>
      <c r="V13" s="929"/>
      <c r="W13" s="929"/>
      <c r="X13" s="929"/>
      <c r="Y13" s="929"/>
      <c r="Z13" s="929"/>
    </row>
    <row r="14" spans="1:27" ht="18" customHeight="1" thickBot="1">
      <c r="D14" s="926"/>
      <c r="E14" s="601">
        <v>5</v>
      </c>
      <c r="F14" s="582">
        <v>75</v>
      </c>
      <c r="G14" s="602"/>
      <c r="H14" s="603">
        <f t="shared" si="0"/>
        <v>375</v>
      </c>
      <c r="I14" s="569"/>
      <c r="J14" s="933"/>
      <c r="K14" s="934"/>
      <c r="L14" s="934"/>
      <c r="M14" s="934"/>
      <c r="N14" s="935"/>
      <c r="O14" s="569"/>
      <c r="P14" s="569"/>
      <c r="Q14" s="569"/>
      <c r="R14" s="92"/>
      <c r="S14" s="92"/>
      <c r="T14" s="91"/>
      <c r="U14" s="91"/>
      <c r="V14" s="91"/>
      <c r="W14" s="91"/>
      <c r="X14" s="91"/>
      <c r="Y14" s="91"/>
    </row>
    <row r="15" spans="1:27" ht="18" customHeight="1" thickBot="1">
      <c r="D15" s="604"/>
      <c r="E15" s="605"/>
      <c r="F15" s="605"/>
      <c r="G15" s="605"/>
      <c r="H15" s="606"/>
      <c r="I15" s="569"/>
      <c r="J15" s="944" t="s">
        <v>335</v>
      </c>
      <c r="K15" s="945"/>
      <c r="L15" s="945"/>
      <c r="M15" s="945"/>
      <c r="N15" s="946"/>
      <c r="O15" s="569"/>
      <c r="P15" s="569"/>
      <c r="Q15" s="569"/>
      <c r="R15" s="92"/>
      <c r="S15" s="92"/>
      <c r="T15" s="91"/>
      <c r="U15" s="91"/>
      <c r="V15" s="91"/>
      <c r="W15" s="91"/>
      <c r="X15" s="91"/>
      <c r="Y15" s="91"/>
    </row>
    <row r="16" spans="1:27" ht="18" customHeight="1">
      <c r="A16" s="93"/>
      <c r="B16" s="93"/>
      <c r="D16" s="938" t="s">
        <v>49</v>
      </c>
      <c r="E16" s="607" t="s">
        <v>50</v>
      </c>
      <c r="F16" s="582">
        <v>24</v>
      </c>
      <c r="G16" s="608"/>
      <c r="H16" s="609">
        <f>IF(G16="",F16*50,G16*50)</f>
        <v>1200</v>
      </c>
      <c r="I16" s="569"/>
      <c r="J16" s="610"/>
      <c r="K16" s="611"/>
      <c r="L16" s="612">
        <v>5</v>
      </c>
      <c r="M16" s="613">
        <v>0.1</v>
      </c>
      <c r="N16" s="613">
        <v>0.2</v>
      </c>
      <c r="O16" s="614">
        <v>0.5</v>
      </c>
      <c r="P16" s="615">
        <v>1</v>
      </c>
      <c r="Q16" s="616" t="s">
        <v>336</v>
      </c>
      <c r="R16" s="92"/>
      <c r="S16" s="92"/>
      <c r="T16" s="91"/>
      <c r="U16" s="91"/>
      <c r="V16" s="91"/>
      <c r="W16" s="91"/>
      <c r="X16" s="91"/>
      <c r="Y16" s="91"/>
    </row>
    <row r="17" spans="1:26" ht="18" customHeight="1">
      <c r="A17" s="93"/>
      <c r="B17" s="93"/>
      <c r="C17" s="94"/>
      <c r="D17" s="939"/>
      <c r="E17" s="617" t="s">
        <v>51</v>
      </c>
      <c r="F17" s="582">
        <v>29</v>
      </c>
      <c r="G17" s="582"/>
      <c r="H17" s="583">
        <f>IF(G17="",F17*25,G17*25)</f>
        <v>725</v>
      </c>
      <c r="I17" s="569"/>
      <c r="J17" s="941" t="s">
        <v>337</v>
      </c>
      <c r="K17" s="942"/>
      <c r="L17" s="590">
        <v>250</v>
      </c>
      <c r="M17" s="590">
        <v>400</v>
      </c>
      <c r="N17" s="590">
        <v>400</v>
      </c>
      <c r="O17" s="590">
        <v>400</v>
      </c>
      <c r="P17" s="618">
        <v>400</v>
      </c>
      <c r="Q17" s="619"/>
      <c r="R17" s="92"/>
      <c r="S17" s="92"/>
      <c r="T17" s="91"/>
      <c r="U17" s="91"/>
      <c r="V17" s="91"/>
      <c r="W17" s="91"/>
      <c r="X17" s="91"/>
      <c r="Y17" s="91"/>
    </row>
    <row r="18" spans="1:26" ht="18" customHeight="1">
      <c r="C18" s="95"/>
      <c r="D18" s="939"/>
      <c r="E18" s="617" t="s">
        <v>52</v>
      </c>
      <c r="F18" s="582">
        <v>25</v>
      </c>
      <c r="G18" s="582"/>
      <c r="H18" s="583">
        <f>IF(G18="",F18*20,G18*20)</f>
        <v>500</v>
      </c>
      <c r="I18" s="569"/>
      <c r="J18" s="941" t="s">
        <v>338</v>
      </c>
      <c r="K18" s="942"/>
      <c r="L18" s="590">
        <v>6</v>
      </c>
      <c r="M18" s="590">
        <v>12</v>
      </c>
      <c r="N18" s="590">
        <v>8</v>
      </c>
      <c r="O18" s="590">
        <v>8</v>
      </c>
      <c r="P18" s="618">
        <v>7</v>
      </c>
      <c r="Q18" s="691">
        <f>(L16*L17*L18)+(M16*M17*M18)+(N16*N17*N18)+(O16*O17*O18)+(P16*P17*P18)</f>
        <v>13020</v>
      </c>
      <c r="R18" s="92"/>
      <c r="S18" s="92"/>
      <c r="T18" s="91"/>
      <c r="U18" s="91"/>
      <c r="V18" s="91"/>
      <c r="W18" s="91"/>
      <c r="X18" s="91"/>
      <c r="Y18" s="91"/>
    </row>
    <row r="19" spans="1:26" ht="18" customHeight="1">
      <c r="C19" s="96"/>
      <c r="D19" s="939"/>
      <c r="E19" s="617" t="s">
        <v>53</v>
      </c>
      <c r="F19" s="582">
        <v>53</v>
      </c>
      <c r="G19" s="582"/>
      <c r="H19" s="583">
        <f>IF(G19="",F19*8,G19*8)</f>
        <v>424</v>
      </c>
      <c r="I19" s="569"/>
      <c r="J19" s="941" t="s">
        <v>339</v>
      </c>
      <c r="K19" s="943"/>
      <c r="L19" s="590"/>
      <c r="M19" s="590"/>
      <c r="N19" s="590"/>
      <c r="O19" s="590"/>
      <c r="P19" s="618"/>
      <c r="Q19" s="691">
        <f>(L16*L17*L19)+(M16*M17*M19)+(N16*N17*N19)+(O16*O17*O19)+(P16*P17*P19)</f>
        <v>0</v>
      </c>
      <c r="R19" s="92"/>
      <c r="S19" s="92"/>
      <c r="T19" s="91"/>
      <c r="U19" s="91"/>
      <c r="V19" s="91"/>
      <c r="W19" s="91"/>
      <c r="X19" s="91"/>
      <c r="Y19" s="91"/>
    </row>
    <row r="20" spans="1:26" ht="18" customHeight="1">
      <c r="C20" s="96"/>
      <c r="D20" s="939"/>
      <c r="E20" s="617" t="s">
        <v>54</v>
      </c>
      <c r="F20" s="582">
        <v>24</v>
      </c>
      <c r="G20" s="582"/>
      <c r="H20" s="583">
        <f>IF(G20="",F20*4,G20*4)</f>
        <v>96</v>
      </c>
      <c r="I20" s="569"/>
      <c r="J20" s="941" t="s">
        <v>340</v>
      </c>
      <c r="K20" s="942"/>
      <c r="L20" s="590"/>
      <c r="M20" s="590"/>
      <c r="N20" s="590"/>
      <c r="O20" s="590"/>
      <c r="P20" s="618"/>
      <c r="Q20" s="691">
        <f>(L20*L16*L17)+(M20*M16*M17)+(N20*N16*N17)+(O20*O16*O17)+(P20*P16*P17)</f>
        <v>0</v>
      </c>
      <c r="R20" s="92"/>
      <c r="S20" s="92"/>
      <c r="T20" s="92"/>
      <c r="U20" s="92"/>
      <c r="V20" s="92"/>
      <c r="W20" s="92"/>
      <c r="X20" s="92"/>
      <c r="Y20" s="92"/>
      <c r="Z20" s="92"/>
    </row>
    <row r="21" spans="1:26" ht="18" customHeight="1" thickBot="1">
      <c r="D21" s="939"/>
      <c r="E21" s="617" t="s">
        <v>55</v>
      </c>
      <c r="F21" s="582"/>
      <c r="G21" s="582"/>
      <c r="H21" s="583">
        <f>IF(G21="",F21*2.5,G21*2.5)</f>
        <v>0</v>
      </c>
      <c r="I21" s="569"/>
      <c r="J21" s="947" t="s">
        <v>341</v>
      </c>
      <c r="K21" s="948"/>
      <c r="L21" s="692">
        <f t="shared" ref="L21:Q21" si="1">(L18-L19+L20)</f>
        <v>6</v>
      </c>
      <c r="M21" s="692">
        <f t="shared" si="1"/>
        <v>12</v>
      </c>
      <c r="N21" s="692">
        <f t="shared" si="1"/>
        <v>8</v>
      </c>
      <c r="O21" s="692">
        <f t="shared" si="1"/>
        <v>8</v>
      </c>
      <c r="P21" s="692">
        <f t="shared" si="1"/>
        <v>7</v>
      </c>
      <c r="Q21" s="693">
        <f t="shared" si="1"/>
        <v>13020</v>
      </c>
      <c r="R21" s="92" t="s">
        <v>31</v>
      </c>
      <c r="S21" s="92"/>
      <c r="T21" s="92"/>
      <c r="U21" s="92"/>
      <c r="V21" s="92"/>
      <c r="W21" s="92"/>
      <c r="X21" s="92"/>
      <c r="Y21" s="92"/>
      <c r="Z21" s="92"/>
    </row>
    <row r="22" spans="1:26" ht="18" customHeight="1">
      <c r="A22" s="97"/>
      <c r="B22" s="97"/>
      <c r="C22" s="98"/>
      <c r="D22" s="939"/>
      <c r="E22" s="617" t="s">
        <v>56</v>
      </c>
      <c r="F22" s="582"/>
      <c r="G22" s="582"/>
      <c r="H22" s="583">
        <f>IF(G22="",F22,G22)</f>
        <v>0</v>
      </c>
      <c r="I22" s="569"/>
      <c r="J22" s="949"/>
      <c r="K22" s="950"/>
      <c r="L22" s="950"/>
      <c r="M22" s="950"/>
      <c r="N22" s="950"/>
      <c r="O22" s="951"/>
      <c r="P22" s="955" t="s">
        <v>342</v>
      </c>
      <c r="Q22" s="936">
        <f>(L21+M21+N21+O21+P21)</f>
        <v>41</v>
      </c>
      <c r="R22" s="92"/>
      <c r="S22" s="92"/>
      <c r="T22" s="92"/>
      <c r="U22" s="92"/>
      <c r="V22" s="92"/>
      <c r="W22" s="92"/>
      <c r="X22" s="92"/>
      <c r="Y22" s="92"/>
      <c r="Z22" s="92"/>
    </row>
    <row r="23" spans="1:26" ht="18" customHeight="1" thickBot="1">
      <c r="A23" s="99"/>
      <c r="B23" s="99"/>
      <c r="C23" s="91"/>
      <c r="D23" s="940"/>
      <c r="E23" s="621" t="s">
        <v>58</v>
      </c>
      <c r="F23" s="582"/>
      <c r="G23" s="602"/>
      <c r="H23" s="603">
        <f>IF(G23="",F23*0.5,G23*0.5)</f>
        <v>0</v>
      </c>
      <c r="I23" s="569"/>
      <c r="J23" s="952"/>
      <c r="K23" s="953"/>
      <c r="L23" s="953"/>
      <c r="M23" s="953"/>
      <c r="N23" s="953"/>
      <c r="O23" s="954"/>
      <c r="P23" s="956"/>
      <c r="Q23" s="937"/>
      <c r="R23" s="92"/>
      <c r="S23" s="92"/>
      <c r="T23" s="92"/>
      <c r="U23" s="92"/>
      <c r="V23" s="92"/>
      <c r="W23" s="92"/>
      <c r="X23" s="92"/>
      <c r="Y23" s="92"/>
      <c r="Z23" s="92"/>
    </row>
    <row r="24" spans="1:26" ht="18" customHeight="1">
      <c r="D24" s="604"/>
      <c r="E24" s="622"/>
      <c r="F24" s="605"/>
      <c r="G24" s="605"/>
      <c r="H24" s="606"/>
      <c r="I24" s="569"/>
      <c r="J24" s="957"/>
      <c r="K24" s="957"/>
      <c r="L24" s="623"/>
      <c r="M24" s="624"/>
      <c r="N24" s="958"/>
      <c r="O24" s="958"/>
      <c r="P24" s="569"/>
      <c r="Q24" s="569"/>
      <c r="R24" s="92"/>
      <c r="S24" s="92"/>
      <c r="T24" s="92"/>
      <c r="U24" s="92"/>
      <c r="V24" s="92"/>
      <c r="W24" s="92"/>
      <c r="X24" s="92"/>
      <c r="Y24" s="92"/>
      <c r="Z24" s="92"/>
    </row>
    <row r="25" spans="1:26" ht="18" customHeight="1" thickBot="1">
      <c r="D25" s="959" t="s">
        <v>59</v>
      </c>
      <c r="E25" s="960"/>
      <c r="F25" s="582"/>
      <c r="G25" s="582"/>
      <c r="H25" s="609">
        <f>IF(G25="",F25,G25)</f>
        <v>0</v>
      </c>
      <c r="I25" s="569"/>
      <c r="J25" s="957"/>
      <c r="K25" s="957"/>
      <c r="L25" s="623"/>
      <c r="M25" s="623"/>
      <c r="N25" s="958"/>
      <c r="O25" s="958"/>
      <c r="P25" s="569"/>
      <c r="Q25" s="569"/>
      <c r="R25" s="92"/>
      <c r="S25" s="92"/>
      <c r="T25" s="91"/>
      <c r="U25" s="91"/>
      <c r="V25" s="91"/>
      <c r="W25" s="91"/>
      <c r="X25" s="91"/>
      <c r="Y25" s="91"/>
    </row>
    <row r="26" spans="1:26" ht="18" customHeight="1" thickBot="1">
      <c r="D26" s="626"/>
      <c r="E26" s="627"/>
      <c r="F26" s="961" t="s">
        <v>60</v>
      </c>
      <c r="G26" s="962"/>
      <c r="H26" s="628">
        <f>SUM(H8:H25)</f>
        <v>6500</v>
      </c>
      <c r="I26" s="569"/>
      <c r="J26" s="963" t="s">
        <v>61</v>
      </c>
      <c r="K26" s="964"/>
      <c r="L26" s="629">
        <f>SOLO!G5</f>
        <v>879</v>
      </c>
      <c r="M26" s="624"/>
      <c r="N26" s="958"/>
      <c r="O26" s="958"/>
      <c r="P26" s="569"/>
      <c r="Q26" s="569"/>
      <c r="R26" s="92"/>
      <c r="S26" s="92"/>
      <c r="T26" s="91"/>
      <c r="U26" s="91"/>
      <c r="V26" s="91"/>
      <c r="W26" s="91"/>
      <c r="X26" s="91"/>
      <c r="Y26" s="91"/>
    </row>
    <row r="27" spans="1:26" ht="18" customHeight="1" thickBot="1">
      <c r="D27" s="630"/>
      <c r="E27" s="631"/>
      <c r="F27" s="965" t="s">
        <v>62</v>
      </c>
      <c r="G27" s="966"/>
      <c r="H27" s="632"/>
      <c r="I27" s="569"/>
      <c r="J27" s="967" t="s">
        <v>63</v>
      </c>
      <c r="K27" s="968"/>
      <c r="L27" s="633">
        <f>SOLO!G31</f>
        <v>869</v>
      </c>
      <c r="M27" s="624"/>
      <c r="N27" s="958"/>
      <c r="O27" s="958"/>
      <c r="P27" s="569"/>
      <c r="Q27" s="569"/>
      <c r="R27" s="92"/>
      <c r="S27" s="92"/>
      <c r="T27" s="91"/>
      <c r="U27" s="91"/>
      <c r="V27" s="91"/>
      <c r="W27" s="91"/>
      <c r="X27" s="91"/>
      <c r="Y27" s="91"/>
    </row>
    <row r="28" spans="1:26" ht="18" customHeight="1" thickBot="1">
      <c r="A28" s="969" t="s">
        <v>64</v>
      </c>
      <c r="B28" s="970"/>
      <c r="C28" s="970"/>
      <c r="D28" s="971" t="s">
        <v>65</v>
      </c>
      <c r="E28" s="972"/>
      <c r="F28" s="972"/>
      <c r="G28" s="973"/>
      <c r="H28" s="634"/>
      <c r="I28" s="569"/>
      <c r="J28" s="974"/>
      <c r="K28" s="974"/>
      <c r="L28" s="635"/>
      <c r="M28" s="624"/>
      <c r="N28" s="958"/>
      <c r="O28" s="958"/>
      <c r="P28" s="569"/>
      <c r="Q28" s="569"/>
      <c r="R28" s="92"/>
      <c r="S28" s="92"/>
      <c r="T28" s="91"/>
      <c r="U28" s="91"/>
      <c r="V28" s="91"/>
      <c r="W28" s="91"/>
      <c r="X28" s="91"/>
      <c r="Y28" s="91"/>
    </row>
    <row r="29" spans="1:26" ht="18" customHeight="1" thickBot="1">
      <c r="C29" s="84"/>
      <c r="D29" s="975">
        <v>10000</v>
      </c>
      <c r="E29" s="976"/>
      <c r="F29" s="977" t="s">
        <v>66</v>
      </c>
      <c r="G29" s="978"/>
      <c r="H29" s="636">
        <f>H26+H27+H28</f>
        <v>6500</v>
      </c>
      <c r="I29" s="569"/>
      <c r="J29" s="979" t="s">
        <v>346</v>
      </c>
      <c r="K29" s="980"/>
      <c r="L29" s="637">
        <v>6500</v>
      </c>
      <c r="M29" s="560"/>
      <c r="N29" s="958"/>
      <c r="O29" s="958"/>
      <c r="P29" s="569"/>
      <c r="Q29" s="569"/>
    </row>
    <row r="30" spans="1:26" ht="5.25" customHeight="1">
      <c r="C30" s="84"/>
      <c r="D30" s="638"/>
      <c r="E30" s="638"/>
      <c r="F30" s="620"/>
      <c r="G30" s="620"/>
      <c r="H30" s="639"/>
      <c r="I30" s="569"/>
      <c r="J30" s="640"/>
      <c r="K30" s="640"/>
      <c r="L30" s="641"/>
      <c r="M30" s="560"/>
      <c r="N30" s="625"/>
      <c r="O30" s="625"/>
      <c r="P30" s="569"/>
      <c r="Q30" s="569"/>
    </row>
    <row r="31" spans="1:26" ht="18" customHeight="1">
      <c r="C31" s="84"/>
      <c r="D31" s="569"/>
      <c r="E31" s="569"/>
      <c r="F31" s="569"/>
      <c r="G31" s="642" t="s">
        <v>67</v>
      </c>
      <c r="H31" s="643">
        <f>H29-L29</f>
        <v>0</v>
      </c>
      <c r="I31" s="569"/>
      <c r="J31" s="974"/>
      <c r="K31" s="974"/>
      <c r="L31" s="644"/>
      <c r="M31" s="645"/>
      <c r="N31" s="958"/>
      <c r="O31" s="958"/>
      <c r="P31" s="569"/>
      <c r="Q31" s="569"/>
    </row>
    <row r="32" spans="1:26" ht="17.25" customHeight="1">
      <c r="C32" s="84"/>
      <c r="D32" s="569"/>
      <c r="E32" s="569"/>
      <c r="F32" s="569"/>
      <c r="G32" s="569"/>
      <c r="H32" s="569"/>
      <c r="I32" s="569"/>
      <c r="J32" s="981"/>
      <c r="K32" s="981"/>
      <c r="L32" s="646"/>
      <c r="M32" s="646"/>
      <c r="N32" s="958"/>
      <c r="O32" s="958"/>
      <c r="P32" s="569"/>
      <c r="Q32" s="569"/>
    </row>
    <row r="33" spans="3:22" ht="17.25" customHeight="1">
      <c r="C33" s="84"/>
      <c r="D33" s="982" t="str">
        <f>IF(H31=0,"COFFRE BON","COFFRE MAUVAIS")</f>
        <v>COFFRE BON</v>
      </c>
      <c r="E33" s="982"/>
      <c r="F33" s="569"/>
      <c r="G33" s="974"/>
      <c r="H33" s="974"/>
      <c r="I33" s="647"/>
      <c r="J33" s="569"/>
      <c r="K33" s="648"/>
      <c r="L33" s="649"/>
      <c r="M33" s="649"/>
      <c r="N33" s="983"/>
      <c r="O33" s="983"/>
      <c r="P33" s="569"/>
      <c r="Q33" s="569"/>
    </row>
    <row r="34" spans="3:22" ht="17.25" customHeight="1">
      <c r="C34" s="84"/>
      <c r="D34" s="982"/>
      <c r="E34" s="982"/>
      <c r="F34" s="569"/>
      <c r="G34" s="984"/>
      <c r="H34" s="984"/>
      <c r="I34" s="647"/>
      <c r="J34" s="569"/>
      <c r="K34" s="569"/>
      <c r="L34" s="571"/>
      <c r="M34" s="571"/>
      <c r="N34" s="571"/>
      <c r="O34" s="569"/>
      <c r="P34" s="569"/>
      <c r="Q34" s="569"/>
    </row>
    <row r="35" spans="3:22" ht="17.25" customHeight="1">
      <c r="C35" s="84"/>
      <c r="D35" s="569"/>
      <c r="E35" s="569"/>
      <c r="F35" s="569"/>
      <c r="G35" s="569"/>
      <c r="H35" s="569"/>
      <c r="I35" s="569"/>
      <c r="J35" s="569"/>
      <c r="K35" s="569"/>
      <c r="L35" s="569"/>
      <c r="M35" s="569"/>
      <c r="N35" s="569"/>
      <c r="O35" s="569"/>
      <c r="P35" s="569"/>
      <c r="Q35" s="569"/>
    </row>
    <row r="36" spans="3:22" ht="17.25" customHeight="1">
      <c r="C36" s="84"/>
      <c r="D36" s="569"/>
      <c r="E36" s="569"/>
      <c r="F36" s="569"/>
      <c r="G36" s="569"/>
      <c r="H36" s="650"/>
      <c r="I36" s="569"/>
      <c r="J36" s="569"/>
      <c r="K36" s="569"/>
      <c r="L36" s="569"/>
      <c r="M36" s="569"/>
      <c r="N36" s="569"/>
      <c r="O36" s="569"/>
      <c r="P36" s="569"/>
      <c r="Q36" s="569"/>
      <c r="R36" s="91"/>
      <c r="S36" s="91"/>
      <c r="T36" s="91"/>
      <c r="U36" s="91"/>
      <c r="V36" s="91"/>
    </row>
    <row r="37" spans="3:22" ht="17.25" customHeight="1">
      <c r="C37" s="84"/>
      <c r="D37" s="989" t="s">
        <v>68</v>
      </c>
      <c r="E37" s="989"/>
      <c r="F37" s="989"/>
      <c r="G37" s="989"/>
      <c r="H37" s="989"/>
      <c r="I37" s="989"/>
      <c r="J37" s="989"/>
      <c r="K37" s="651" t="s">
        <v>69</v>
      </c>
      <c r="L37" s="652"/>
      <c r="M37" s="652"/>
      <c r="N37" s="652"/>
      <c r="O37" s="652"/>
      <c r="P37" s="569"/>
      <c r="Q37" s="569"/>
    </row>
    <row r="38" spans="3:22" ht="408.75" customHeight="1">
      <c r="C38" s="84"/>
      <c r="D38" s="569"/>
      <c r="E38" s="569"/>
      <c r="F38" s="569"/>
      <c r="G38" s="569"/>
      <c r="H38" s="653"/>
      <c r="I38" s="569"/>
      <c r="J38" s="569"/>
      <c r="K38" s="569"/>
      <c r="L38" s="569"/>
      <c r="M38" s="569"/>
      <c r="N38" s="569"/>
      <c r="O38" s="569"/>
      <c r="P38" s="569"/>
      <c r="Q38" s="569"/>
    </row>
    <row r="39" spans="3:22" ht="26.25" customHeight="1">
      <c r="C39" s="84"/>
      <c r="D39" s="569"/>
      <c r="E39" s="569"/>
      <c r="F39" s="569"/>
      <c r="G39" s="569"/>
      <c r="H39" s="569"/>
      <c r="I39" s="569"/>
      <c r="J39" s="654"/>
      <c r="K39" s="569"/>
      <c r="L39" s="569"/>
      <c r="M39" s="569"/>
      <c r="N39" s="569"/>
      <c r="O39" s="569"/>
      <c r="P39" s="569"/>
      <c r="Q39" s="569"/>
    </row>
    <row r="40" spans="3:22" ht="21.75" customHeight="1">
      <c r="D40" s="655"/>
      <c r="E40" s="990" t="s">
        <v>70</v>
      </c>
      <c r="F40" s="990"/>
      <c r="G40" s="990"/>
      <c r="H40" s="990"/>
      <c r="I40" s="656" t="str">
        <f ca="1">H2</f>
        <v>21 H</v>
      </c>
      <c r="J40" s="569"/>
      <c r="K40" s="655"/>
      <c r="L40" s="569"/>
      <c r="M40" s="569"/>
      <c r="N40" s="569"/>
      <c r="O40" s="569"/>
      <c r="P40" s="569"/>
      <c r="Q40" s="569"/>
    </row>
    <row r="41" spans="3:22" ht="24.75" customHeight="1">
      <c r="D41" s="657" t="s">
        <v>34</v>
      </c>
      <c r="E41" s="658">
        <f>E4</f>
        <v>45863</v>
      </c>
      <c r="F41" s="991" t="s">
        <v>35</v>
      </c>
      <c r="G41" s="991"/>
      <c r="H41" s="992" t="e">
        <f ca="1">VLOOKUP(K41,Planning!F2:G11,2,FALSE)</f>
        <v>#N/A</v>
      </c>
      <c r="I41" s="992"/>
      <c r="J41" s="659" t="s">
        <v>36</v>
      </c>
      <c r="K41" s="791" t="e">
        <f ca="1">IF(AND(A7&gt;=5,A7&lt;=12.99),J4,IF(AND(A7&gt;=13,A7&lt;=20.99),K4,L4))</f>
        <v>#N/A</v>
      </c>
      <c r="L41" s="569"/>
      <c r="M41" s="569"/>
      <c r="N41" s="569"/>
      <c r="O41" s="569"/>
      <c r="P41" s="569"/>
      <c r="Q41" s="569"/>
    </row>
    <row r="42" spans="3:22" ht="17.25" customHeight="1">
      <c r="D42" s="569"/>
      <c r="E42" s="569"/>
      <c r="F42" s="569"/>
      <c r="G42" s="569"/>
      <c r="H42" s="569"/>
      <c r="I42" s="569"/>
      <c r="J42" s="569"/>
      <c r="K42" s="575"/>
      <c r="L42" s="569"/>
      <c r="M42" s="569"/>
      <c r="N42" s="569"/>
      <c r="O42" s="569"/>
      <c r="P42" s="569"/>
      <c r="Q42" s="569"/>
    </row>
    <row r="43" spans="3:22" ht="23.1" customHeight="1" thickBot="1">
      <c r="D43" s="993" t="s">
        <v>71</v>
      </c>
      <c r="E43" s="994"/>
      <c r="F43" s="994"/>
      <c r="G43" s="994"/>
      <c r="H43" s="994"/>
      <c r="I43" s="994"/>
      <c r="J43" s="994"/>
      <c r="K43" s="995"/>
      <c r="L43" s="569"/>
      <c r="M43" s="569"/>
      <c r="N43" s="569"/>
      <c r="O43" s="569"/>
      <c r="P43" s="569"/>
      <c r="Q43" s="569"/>
    </row>
    <row r="44" spans="3:22" ht="21" customHeight="1">
      <c r="D44" s="660"/>
      <c r="E44" s="661"/>
      <c r="F44" s="661"/>
      <c r="G44" s="662"/>
      <c r="H44" s="663" t="s">
        <v>39</v>
      </c>
      <c r="I44" s="996" t="s">
        <v>40</v>
      </c>
      <c r="J44" s="997"/>
      <c r="K44" s="664" t="s">
        <v>41</v>
      </c>
      <c r="L44" s="569"/>
      <c r="M44" s="569"/>
      <c r="N44" s="569"/>
      <c r="O44" s="569"/>
      <c r="P44" s="569"/>
      <c r="Q44" s="569"/>
    </row>
    <row r="45" spans="3:22" ht="20.100000000000001" customHeight="1">
      <c r="D45" s="998"/>
      <c r="E45" s="569"/>
      <c r="F45" s="569"/>
      <c r="G45" s="999" t="s">
        <v>43</v>
      </c>
      <c r="H45" s="665">
        <v>500</v>
      </c>
      <c r="I45" s="666">
        <f>F8</f>
        <v>0</v>
      </c>
      <c r="J45" s="666">
        <f>G8</f>
        <v>0</v>
      </c>
      <c r="K45" s="667">
        <f>H8</f>
        <v>0</v>
      </c>
      <c r="L45" s="569"/>
      <c r="M45" s="569"/>
      <c r="N45" s="569"/>
      <c r="O45" s="569"/>
      <c r="P45" s="569"/>
      <c r="Q45" s="569"/>
    </row>
    <row r="46" spans="3:22" ht="20.100000000000001" customHeight="1">
      <c r="D46" s="998"/>
      <c r="E46" s="569"/>
      <c r="F46" s="569"/>
      <c r="G46" s="999"/>
      <c r="H46" s="665">
        <v>200</v>
      </c>
      <c r="I46" s="666">
        <f t="shared" ref="I46:K51" si="2">F9</f>
        <v>0</v>
      </c>
      <c r="J46" s="666">
        <f t="shared" si="2"/>
        <v>0</v>
      </c>
      <c r="K46" s="667">
        <f t="shared" si="2"/>
        <v>0</v>
      </c>
      <c r="L46" s="569"/>
      <c r="M46" s="569"/>
      <c r="N46" s="569"/>
      <c r="O46" s="569"/>
      <c r="P46" s="569"/>
      <c r="Q46" s="569"/>
    </row>
    <row r="47" spans="3:22" ht="20.100000000000001" customHeight="1">
      <c r="D47" s="998"/>
      <c r="E47" s="569"/>
      <c r="F47" s="569"/>
      <c r="G47" s="999"/>
      <c r="H47" s="665">
        <v>100</v>
      </c>
      <c r="I47" s="666">
        <f t="shared" si="2"/>
        <v>2</v>
      </c>
      <c r="J47" s="666">
        <f t="shared" si="2"/>
        <v>0</v>
      </c>
      <c r="K47" s="667">
        <f t="shared" si="2"/>
        <v>200</v>
      </c>
      <c r="L47" s="569"/>
      <c r="M47" s="569"/>
      <c r="N47" s="569"/>
      <c r="O47" s="569"/>
      <c r="P47" s="569"/>
      <c r="Q47" s="569"/>
    </row>
    <row r="48" spans="3:22" ht="20.100000000000001" customHeight="1">
      <c r="D48" s="998"/>
      <c r="E48" s="569"/>
      <c r="F48" s="569"/>
      <c r="G48" s="999"/>
      <c r="H48" s="665">
        <v>50</v>
      </c>
      <c r="I48" s="666">
        <f t="shared" si="2"/>
        <v>32</v>
      </c>
      <c r="J48" s="666">
        <f>G11</f>
        <v>0</v>
      </c>
      <c r="K48" s="667">
        <f t="shared" si="2"/>
        <v>1600</v>
      </c>
      <c r="L48" s="569"/>
      <c r="M48" s="569"/>
      <c r="N48" s="569"/>
      <c r="O48" s="569"/>
      <c r="P48" s="569"/>
      <c r="Q48" s="569"/>
    </row>
    <row r="49" spans="4:17" ht="20.100000000000001" customHeight="1">
      <c r="D49" s="998"/>
      <c r="E49" s="569"/>
      <c r="F49" s="569"/>
      <c r="G49" s="999"/>
      <c r="H49" s="665">
        <v>20</v>
      </c>
      <c r="I49" s="666">
        <f t="shared" si="2"/>
        <v>49</v>
      </c>
      <c r="J49" s="666">
        <f t="shared" si="2"/>
        <v>0</v>
      </c>
      <c r="K49" s="667">
        <f t="shared" si="2"/>
        <v>980</v>
      </c>
      <c r="L49" s="569"/>
      <c r="M49" s="569"/>
      <c r="N49" s="569"/>
      <c r="O49" s="569"/>
      <c r="P49" s="569"/>
      <c r="Q49" s="569"/>
    </row>
    <row r="50" spans="4:17" ht="20.100000000000001" customHeight="1">
      <c r="D50" s="998"/>
      <c r="E50" s="569"/>
      <c r="F50" s="569"/>
      <c r="G50" s="999"/>
      <c r="H50" s="665">
        <v>10</v>
      </c>
      <c r="I50" s="666">
        <f t="shared" si="2"/>
        <v>40</v>
      </c>
      <c r="J50" s="666">
        <f t="shared" si="2"/>
        <v>0</v>
      </c>
      <c r="K50" s="667">
        <f t="shared" si="2"/>
        <v>400</v>
      </c>
      <c r="L50" s="569"/>
      <c r="M50" s="569"/>
      <c r="N50" s="569"/>
      <c r="O50" s="569"/>
      <c r="P50" s="569"/>
      <c r="Q50" s="569"/>
    </row>
    <row r="51" spans="4:17" ht="20.100000000000001" customHeight="1">
      <c r="D51" s="998"/>
      <c r="E51" s="569"/>
      <c r="F51" s="569"/>
      <c r="G51" s="1000"/>
      <c r="H51" s="668">
        <v>5</v>
      </c>
      <c r="I51" s="666">
        <f t="shared" si="2"/>
        <v>75</v>
      </c>
      <c r="J51" s="666">
        <f t="shared" si="2"/>
        <v>0</v>
      </c>
      <c r="K51" s="667">
        <f t="shared" si="2"/>
        <v>375</v>
      </c>
      <c r="L51" s="569"/>
      <c r="M51" s="569"/>
      <c r="N51" s="569"/>
      <c r="O51" s="569"/>
      <c r="P51" s="569"/>
      <c r="Q51" s="569"/>
    </row>
    <row r="52" spans="4:17" ht="20.100000000000001" customHeight="1">
      <c r="D52" s="669"/>
      <c r="E52" s="670"/>
      <c r="F52" s="670"/>
      <c r="G52" s="670"/>
      <c r="H52" s="671"/>
      <c r="I52" s="672"/>
      <c r="J52" s="672"/>
      <c r="K52" s="673"/>
      <c r="L52" s="569"/>
      <c r="M52" s="569"/>
      <c r="N52" s="569"/>
      <c r="O52" s="569"/>
      <c r="P52" s="569"/>
      <c r="Q52" s="569"/>
    </row>
    <row r="53" spans="4:17" ht="20.100000000000001" customHeight="1">
      <c r="D53" s="1001" t="s">
        <v>49</v>
      </c>
      <c r="E53" s="674" t="s">
        <v>72</v>
      </c>
      <c r="F53" s="675">
        <v>2</v>
      </c>
      <c r="G53" s="676"/>
      <c r="H53" s="677">
        <v>50</v>
      </c>
      <c r="I53" s="666">
        <f>F16</f>
        <v>24</v>
      </c>
      <c r="J53" s="666">
        <f>G16</f>
        <v>0</v>
      </c>
      <c r="K53" s="667">
        <f>H16</f>
        <v>1200</v>
      </c>
      <c r="L53" s="569"/>
      <c r="M53" s="569"/>
      <c r="N53" s="569"/>
      <c r="O53" s="569"/>
      <c r="P53" s="569"/>
      <c r="Q53" s="569"/>
    </row>
    <row r="54" spans="4:17" ht="20.100000000000001" customHeight="1">
      <c r="D54" s="998"/>
      <c r="E54" s="678" t="s">
        <v>73</v>
      </c>
      <c r="F54" s="679">
        <v>1</v>
      </c>
      <c r="G54" s="680"/>
      <c r="H54" s="681">
        <v>25</v>
      </c>
      <c r="I54" s="666">
        <f t="shared" ref="I54:K60" si="3">F17</f>
        <v>29</v>
      </c>
      <c r="J54" s="666">
        <f t="shared" si="3"/>
        <v>0</v>
      </c>
      <c r="K54" s="667">
        <f t="shared" si="3"/>
        <v>725</v>
      </c>
      <c r="L54" s="569"/>
      <c r="M54" s="569"/>
      <c r="N54" s="569"/>
      <c r="O54" s="569"/>
      <c r="P54" s="569"/>
      <c r="Q54" s="569"/>
    </row>
    <row r="55" spans="4:17" ht="20.100000000000001" customHeight="1">
      <c r="D55" s="998"/>
      <c r="E55" s="678" t="s">
        <v>73</v>
      </c>
      <c r="F55" s="679">
        <v>0.5</v>
      </c>
      <c r="G55" s="680"/>
      <c r="H55" s="681">
        <v>20</v>
      </c>
      <c r="I55" s="666">
        <f t="shared" si="3"/>
        <v>25</v>
      </c>
      <c r="J55" s="666">
        <f t="shared" si="3"/>
        <v>0</v>
      </c>
      <c r="K55" s="667">
        <f t="shared" si="3"/>
        <v>500</v>
      </c>
      <c r="L55" s="569"/>
      <c r="M55" s="569"/>
      <c r="N55" s="569"/>
      <c r="O55" s="569"/>
      <c r="P55" s="569"/>
      <c r="Q55" s="569"/>
    </row>
    <row r="56" spans="4:17" ht="20.100000000000001" customHeight="1">
      <c r="D56" s="998"/>
      <c r="E56" s="678" t="s">
        <v>73</v>
      </c>
      <c r="F56" s="679">
        <v>0.2</v>
      </c>
      <c r="G56" s="680"/>
      <c r="H56" s="681">
        <v>8</v>
      </c>
      <c r="I56" s="666">
        <f t="shared" si="3"/>
        <v>53</v>
      </c>
      <c r="J56" s="666">
        <f t="shared" si="3"/>
        <v>0</v>
      </c>
      <c r="K56" s="667">
        <f t="shared" si="3"/>
        <v>424</v>
      </c>
      <c r="L56" s="569"/>
      <c r="M56" s="569"/>
      <c r="N56" s="569"/>
      <c r="O56" s="569"/>
      <c r="P56" s="569"/>
      <c r="Q56" s="569"/>
    </row>
    <row r="57" spans="4:17" ht="20.100000000000001" customHeight="1">
      <c r="D57" s="998"/>
      <c r="E57" s="678" t="s">
        <v>73</v>
      </c>
      <c r="F57" s="679">
        <v>0.1</v>
      </c>
      <c r="G57" s="680"/>
      <c r="H57" s="681">
        <v>4</v>
      </c>
      <c r="I57" s="666">
        <f t="shared" si="3"/>
        <v>24</v>
      </c>
      <c r="J57" s="666">
        <f t="shared" si="3"/>
        <v>0</v>
      </c>
      <c r="K57" s="667">
        <f t="shared" si="3"/>
        <v>96</v>
      </c>
      <c r="L57" s="569"/>
      <c r="M57" s="569"/>
      <c r="N57" s="569"/>
      <c r="O57" s="569"/>
      <c r="P57" s="569"/>
      <c r="Q57" s="569"/>
    </row>
    <row r="58" spans="4:17" ht="20.100000000000001" customHeight="1">
      <c r="D58" s="998"/>
      <c r="E58" s="678" t="s">
        <v>73</v>
      </c>
      <c r="F58" s="679">
        <v>0.05</v>
      </c>
      <c r="G58" s="680"/>
      <c r="H58" s="681">
        <v>2.5</v>
      </c>
      <c r="I58" s="666">
        <f t="shared" si="3"/>
        <v>0</v>
      </c>
      <c r="J58" s="666">
        <f t="shared" si="3"/>
        <v>0</v>
      </c>
      <c r="K58" s="667">
        <f t="shared" si="3"/>
        <v>0</v>
      </c>
      <c r="L58" s="569"/>
      <c r="M58" s="569"/>
      <c r="N58" s="569"/>
      <c r="O58" s="569"/>
      <c r="P58" s="569"/>
      <c r="Q58" s="569"/>
    </row>
    <row r="59" spans="4:17" ht="20.100000000000001" customHeight="1">
      <c r="D59" s="998"/>
      <c r="E59" s="678" t="s">
        <v>73</v>
      </c>
      <c r="F59" s="679">
        <v>0.02</v>
      </c>
      <c r="G59" s="680"/>
      <c r="H59" s="681">
        <v>1</v>
      </c>
      <c r="I59" s="666">
        <f t="shared" si="3"/>
        <v>0</v>
      </c>
      <c r="J59" s="666">
        <f t="shared" si="3"/>
        <v>0</v>
      </c>
      <c r="K59" s="667">
        <f t="shared" si="3"/>
        <v>0</v>
      </c>
      <c r="L59" s="569"/>
      <c r="M59" s="569"/>
      <c r="N59" s="569"/>
      <c r="O59" s="569"/>
      <c r="P59" s="569"/>
      <c r="Q59" s="569"/>
    </row>
    <row r="60" spans="4:17" ht="20.100000000000001" customHeight="1">
      <c r="D60" s="998"/>
      <c r="E60" s="678" t="s">
        <v>73</v>
      </c>
      <c r="F60" s="679">
        <v>0.01</v>
      </c>
      <c r="G60" s="680"/>
      <c r="H60" s="682">
        <v>0.5</v>
      </c>
      <c r="I60" s="666">
        <f t="shared" si="3"/>
        <v>0</v>
      </c>
      <c r="J60" s="666">
        <f t="shared" si="3"/>
        <v>0</v>
      </c>
      <c r="K60" s="667">
        <f t="shared" si="3"/>
        <v>0</v>
      </c>
      <c r="L60" s="569"/>
      <c r="M60" s="569"/>
      <c r="N60" s="569"/>
      <c r="O60" s="569"/>
      <c r="P60" s="569"/>
      <c r="Q60" s="569"/>
    </row>
    <row r="61" spans="4:17" ht="20.100000000000001" customHeight="1">
      <c r="D61" s="683"/>
      <c r="E61" s="569"/>
      <c r="F61" s="569"/>
      <c r="G61" s="569"/>
      <c r="H61" s="684"/>
      <c r="I61" s="685"/>
      <c r="J61" s="685"/>
      <c r="K61" s="673"/>
      <c r="L61" s="569"/>
      <c r="M61" s="569"/>
      <c r="N61" s="569"/>
      <c r="O61" s="569"/>
      <c r="P61" s="569"/>
      <c r="Q61" s="569"/>
    </row>
    <row r="62" spans="4:17" ht="20.100000000000001" customHeight="1" thickBot="1">
      <c r="D62" s="683"/>
      <c r="E62" s="569"/>
      <c r="F62" s="569"/>
      <c r="G62" s="569"/>
      <c r="H62" s="686" t="s">
        <v>59</v>
      </c>
      <c r="I62" s="666">
        <f>F25</f>
        <v>0</v>
      </c>
      <c r="J62" s="666">
        <f>G25</f>
        <v>0</v>
      </c>
      <c r="K62" s="667">
        <f>H25</f>
        <v>0</v>
      </c>
      <c r="L62" s="569"/>
      <c r="M62" s="569"/>
      <c r="N62" s="569"/>
      <c r="O62" s="569"/>
      <c r="P62" s="569"/>
      <c r="Q62" s="569"/>
    </row>
    <row r="63" spans="4:17" ht="20.100000000000001" customHeight="1" thickBot="1">
      <c r="D63" s="687"/>
      <c r="E63" s="627"/>
      <c r="F63" s="627"/>
      <c r="G63" s="627"/>
      <c r="H63" s="1002" t="s">
        <v>74</v>
      </c>
      <c r="I63" s="1003"/>
      <c r="J63" s="1004"/>
      <c r="K63" s="688">
        <f>H26</f>
        <v>6500</v>
      </c>
      <c r="L63" s="569"/>
      <c r="M63" s="569"/>
      <c r="N63" s="569"/>
      <c r="O63" s="569"/>
      <c r="P63" s="569"/>
      <c r="Q63" s="569"/>
    </row>
    <row r="64" spans="4:17" ht="20.100000000000001" customHeight="1" thickBot="1">
      <c r="D64" s="1005" t="s">
        <v>75</v>
      </c>
      <c r="E64" s="1006"/>
      <c r="F64" s="1006"/>
      <c r="G64" s="1006"/>
      <c r="H64" s="1006"/>
      <c r="I64" s="1006"/>
      <c r="J64" s="1007"/>
      <c r="K64" s="688">
        <f>H27</f>
        <v>0</v>
      </c>
      <c r="L64" s="569"/>
      <c r="M64" s="569"/>
      <c r="N64" s="569"/>
      <c r="O64" s="569"/>
      <c r="P64" s="569"/>
      <c r="Q64" s="569"/>
    </row>
    <row r="65" spans="4:17" ht="20.100000000000001" customHeight="1" thickBot="1">
      <c r="D65" s="985" t="s">
        <v>64</v>
      </c>
      <c r="E65" s="986"/>
      <c r="F65" s="986"/>
      <c r="G65" s="987"/>
      <c r="H65" s="987"/>
      <c r="I65" s="987"/>
      <c r="J65" s="988"/>
      <c r="K65" s="688">
        <f>H28</f>
        <v>0</v>
      </c>
      <c r="L65" s="569"/>
      <c r="M65" s="569"/>
      <c r="N65" s="569"/>
      <c r="O65" s="569"/>
      <c r="P65" s="569"/>
      <c r="Q65" s="569"/>
    </row>
    <row r="66" spans="4:17" ht="20.100000000000001" customHeight="1" thickBot="1">
      <c r="D66" s="1014" t="s">
        <v>76</v>
      </c>
      <c r="E66" s="1015"/>
      <c r="F66" s="1015"/>
      <c r="G66" s="1015"/>
      <c r="H66" s="1015"/>
      <c r="I66" s="1015"/>
      <c r="J66" s="1016"/>
      <c r="K66" s="688">
        <f>H29</f>
        <v>6500</v>
      </c>
      <c r="L66" s="569"/>
      <c r="M66" s="569"/>
      <c r="N66" s="569"/>
      <c r="O66" s="569"/>
      <c r="P66" s="569"/>
      <c r="Q66" s="569"/>
    </row>
    <row r="67" spans="4:17" ht="20.100000000000001" customHeight="1" thickBot="1">
      <c r="D67" s="689"/>
      <c r="E67" s="690"/>
      <c r="F67" s="690"/>
      <c r="G67" s="690"/>
      <c r="H67" s="661"/>
      <c r="I67" s="698"/>
      <c r="J67" s="699" t="s">
        <v>67</v>
      </c>
      <c r="K67" s="700">
        <f>H31</f>
        <v>0</v>
      </c>
      <c r="L67" s="569"/>
      <c r="M67" s="569"/>
      <c r="N67" s="569"/>
      <c r="O67" s="569"/>
      <c r="P67" s="569"/>
      <c r="Q67" s="569"/>
    </row>
    <row r="68" spans="4:17" ht="23.1" customHeight="1" thickBot="1">
      <c r="D68" s="1020" t="s">
        <v>347</v>
      </c>
      <c r="E68" s="694">
        <v>265</v>
      </c>
      <c r="F68" s="694">
        <v>100</v>
      </c>
      <c r="G68" s="697" t="s">
        <v>348</v>
      </c>
      <c r="H68" s="909" t="s">
        <v>351</v>
      </c>
      <c r="I68" s="1022"/>
      <c r="J68" s="1022"/>
      <c r="K68" s="980"/>
      <c r="L68" s="569"/>
      <c r="M68" s="569"/>
      <c r="N68" s="569"/>
      <c r="O68" s="569"/>
      <c r="P68" s="569"/>
      <c r="Q68" s="569"/>
    </row>
    <row r="69" spans="4:17" ht="23.1" customHeight="1">
      <c r="D69" s="1021"/>
      <c r="E69" s="580">
        <f>L12</f>
        <v>50</v>
      </c>
      <c r="F69" s="580"/>
      <c r="G69" s="701">
        <f>L12+M12</f>
        <v>50</v>
      </c>
      <c r="H69" s="1023" t="s">
        <v>352</v>
      </c>
      <c r="I69" s="1024"/>
      <c r="J69" s="997"/>
      <c r="K69" s="703">
        <f>L21</f>
        <v>6</v>
      </c>
      <c r="L69" s="569"/>
      <c r="M69" s="569"/>
      <c r="N69" s="569"/>
      <c r="O69" s="569"/>
      <c r="P69" s="569"/>
      <c r="Q69" s="569"/>
    </row>
    <row r="70" spans="4:17" ht="23.1" customHeight="1">
      <c r="D70" s="1017" t="s">
        <v>349</v>
      </c>
      <c r="E70" s="1018"/>
      <c r="F70" s="1019"/>
      <c r="G70" s="702">
        <f>L11+M11</f>
        <v>0</v>
      </c>
      <c r="H70" s="1011" t="s">
        <v>353</v>
      </c>
      <c r="I70" s="1012"/>
      <c r="J70" s="1013"/>
      <c r="K70" s="704">
        <f>M21</f>
        <v>12</v>
      </c>
      <c r="N70" s="100" t="s">
        <v>77</v>
      </c>
    </row>
    <row r="71" spans="4:17" ht="23.1" customHeight="1" thickBot="1">
      <c r="D71" s="1008" t="s">
        <v>350</v>
      </c>
      <c r="E71" s="1009"/>
      <c r="F71" s="1010"/>
      <c r="G71" s="781">
        <f>N12</f>
        <v>13250</v>
      </c>
      <c r="H71" s="1011" t="s">
        <v>354</v>
      </c>
      <c r="I71" s="1012"/>
      <c r="J71" s="1013"/>
      <c r="K71" s="704">
        <f>N21</f>
        <v>8</v>
      </c>
      <c r="N71" s="100" t="s">
        <v>78</v>
      </c>
    </row>
    <row r="72" spans="4:17" ht="23.1" customHeight="1" thickBot="1">
      <c r="D72" s="565"/>
      <c r="E72" s="565"/>
      <c r="F72" s="566"/>
      <c r="G72" s="566"/>
      <c r="H72" s="1011" t="s">
        <v>355</v>
      </c>
      <c r="I72" s="1012"/>
      <c r="J72" s="1013"/>
      <c r="K72" s="704">
        <f>O21</f>
        <v>8</v>
      </c>
    </row>
    <row r="73" spans="4:17" ht="23.1" customHeight="1">
      <c r="D73" s="1029" t="s">
        <v>358</v>
      </c>
      <c r="E73" s="1030"/>
      <c r="F73" s="1033">
        <f>L27</f>
        <v>869</v>
      </c>
      <c r="G73" s="563"/>
      <c r="H73" s="1011" t="s">
        <v>356</v>
      </c>
      <c r="I73" s="1012"/>
      <c r="J73" s="1013"/>
      <c r="K73" s="704">
        <f>P21</f>
        <v>7</v>
      </c>
    </row>
    <row r="74" spans="4:17" ht="23.1" customHeight="1" thickBot="1">
      <c r="D74" s="1031"/>
      <c r="E74" s="1032"/>
      <c r="F74" s="1034"/>
      <c r="G74" s="563"/>
      <c r="H74" s="1026" t="s">
        <v>357</v>
      </c>
      <c r="I74" s="1027"/>
      <c r="J74" s="1028"/>
      <c r="K74" s="705">
        <f>Q21</f>
        <v>13020</v>
      </c>
    </row>
    <row r="75" spans="4:17" ht="23.1" customHeight="1">
      <c r="D75" s="563"/>
      <c r="E75" s="563"/>
      <c r="F75" s="563"/>
      <c r="G75" s="564"/>
      <c r="H75" s="91"/>
      <c r="I75" s="696"/>
      <c r="J75" s="696"/>
      <c r="K75" s="695"/>
    </row>
    <row r="76" spans="4:17" ht="23.1" customHeight="1">
      <c r="D76" s="563"/>
      <c r="E76" s="563"/>
      <c r="F76" s="563"/>
      <c r="G76" s="564"/>
      <c r="I76" s="562"/>
      <c r="K76" s="561"/>
    </row>
    <row r="77" spans="4:17" ht="23.1" customHeight="1">
      <c r="D77" s="565"/>
      <c r="E77" s="565"/>
      <c r="F77" s="566"/>
      <c r="G77" s="566"/>
      <c r="H77" s="1025"/>
      <c r="I77" s="1025"/>
      <c r="J77" s="1025"/>
      <c r="K77" s="1025"/>
    </row>
    <row r="78" spans="4:17" ht="23.1" customHeight="1">
      <c r="D78" s="567"/>
      <c r="E78" s="567"/>
      <c r="F78" s="568"/>
      <c r="G78" s="568"/>
      <c r="H78" s="1025" t="s">
        <v>79</v>
      </c>
      <c r="I78" s="1025"/>
      <c r="J78" s="1025"/>
      <c r="K78" s="1025"/>
    </row>
  </sheetData>
  <sheetProtection algorithmName="SHA-512" hashValue="wZEFNd90U+Fhsf/fNRoYjC5zq97CfeYzZGGS6cKii3rPjtHxMWWUvEvb2TkemboBXbkZ9xXy+Szbf6QtRu5q4g==" saltValue="7CwNe4UBmh2CZi1ETvlRNQ==" spinCount="100000" sheet="1" objects="1" scenarios="1"/>
  <mergeCells count="85">
    <mergeCell ref="H78:K78"/>
    <mergeCell ref="H77:K77"/>
    <mergeCell ref="H73:J73"/>
    <mergeCell ref="H74:J74"/>
    <mergeCell ref="D73:E74"/>
    <mergeCell ref="F73:F74"/>
    <mergeCell ref="D71:F71"/>
    <mergeCell ref="H71:J71"/>
    <mergeCell ref="H72:J72"/>
    <mergeCell ref="D66:J66"/>
    <mergeCell ref="D70:F70"/>
    <mergeCell ref="D68:D69"/>
    <mergeCell ref="H68:K68"/>
    <mergeCell ref="H69:J69"/>
    <mergeCell ref="H70:J70"/>
    <mergeCell ref="D65:F65"/>
    <mergeCell ref="G65:J65"/>
    <mergeCell ref="D37:J37"/>
    <mergeCell ref="E40:H40"/>
    <mergeCell ref="F41:G41"/>
    <mergeCell ref="H41:I41"/>
    <mergeCell ref="D43:K43"/>
    <mergeCell ref="I44:J44"/>
    <mergeCell ref="D45:D51"/>
    <mergeCell ref="G45:G51"/>
    <mergeCell ref="D53:D60"/>
    <mergeCell ref="H63:J63"/>
    <mergeCell ref="D64:J64"/>
    <mergeCell ref="J31:K31"/>
    <mergeCell ref="N31:O31"/>
    <mergeCell ref="J32:K32"/>
    <mergeCell ref="N32:O32"/>
    <mergeCell ref="D33:E34"/>
    <mergeCell ref="G33:H33"/>
    <mergeCell ref="N33:O33"/>
    <mergeCell ref="G34:H34"/>
    <mergeCell ref="A28:C28"/>
    <mergeCell ref="D28:G28"/>
    <mergeCell ref="J28:K28"/>
    <mergeCell ref="N28:O28"/>
    <mergeCell ref="D29:E29"/>
    <mergeCell ref="F29:G29"/>
    <mergeCell ref="J29:K29"/>
    <mergeCell ref="N29:O29"/>
    <mergeCell ref="F26:G26"/>
    <mergeCell ref="J26:K26"/>
    <mergeCell ref="N26:O26"/>
    <mergeCell ref="F27:G27"/>
    <mergeCell ref="J27:K27"/>
    <mergeCell ref="N27:O27"/>
    <mergeCell ref="J24:K24"/>
    <mergeCell ref="N24:O24"/>
    <mergeCell ref="D25:E25"/>
    <mergeCell ref="J25:K25"/>
    <mergeCell ref="N25:O25"/>
    <mergeCell ref="J15:N15"/>
    <mergeCell ref="J20:K20"/>
    <mergeCell ref="J21:K21"/>
    <mergeCell ref="J22:O23"/>
    <mergeCell ref="P22:P23"/>
    <mergeCell ref="Q22:Q23"/>
    <mergeCell ref="D16:D23"/>
    <mergeCell ref="J17:K17"/>
    <mergeCell ref="J18:K18"/>
    <mergeCell ref="J19:K19"/>
    <mergeCell ref="D6:H6"/>
    <mergeCell ref="J6:N6"/>
    <mergeCell ref="V6:W6"/>
    <mergeCell ref="X6:Y6"/>
    <mergeCell ref="F7:G7"/>
    <mergeCell ref="J7:N7"/>
    <mergeCell ref="V7:W9"/>
    <mergeCell ref="D8:D14"/>
    <mergeCell ref="J9:K9"/>
    <mergeCell ref="J10:K10"/>
    <mergeCell ref="R10:Z13"/>
    <mergeCell ref="J11:K11"/>
    <mergeCell ref="J12:K12"/>
    <mergeCell ref="J14:N14"/>
    <mergeCell ref="R5:Y5"/>
    <mergeCell ref="E2:G2"/>
    <mergeCell ref="O3:Q3"/>
    <mergeCell ref="F4:G4"/>
    <mergeCell ref="H4:I4"/>
    <mergeCell ref="J2:L2"/>
  </mergeCells>
  <conditionalFormatting sqref="D33">
    <cfRule type="cellIs" dxfId="26" priority="24" stopIfTrue="1" operator="notEqual">
      <formula>"COFFRE BON"</formula>
    </cfRule>
  </conditionalFormatting>
  <conditionalFormatting sqref="D37:J37">
    <cfRule type="expression" dxfId="25" priority="19">
      <formula>$I$34="x"</formula>
    </cfRule>
  </conditionalFormatting>
  <conditionalFormatting sqref="G75:G76">
    <cfRule type="cellIs" dxfId="24" priority="8" operator="notEqual">
      <formula>0</formula>
    </cfRule>
  </conditionalFormatting>
  <conditionalFormatting sqref="H27">
    <cfRule type="cellIs" dxfId="23" priority="17" operator="greaterThan">
      <formula>0</formula>
    </cfRule>
  </conditionalFormatting>
  <conditionalFormatting sqref="H31">
    <cfRule type="cellIs" dxfId="22" priority="22" stopIfTrue="1" operator="notEqual">
      <formula>0</formula>
    </cfRule>
    <cfRule type="cellIs" dxfId="21" priority="23" stopIfTrue="1" operator="equal">
      <formula>0</formula>
    </cfRule>
  </conditionalFormatting>
  <conditionalFormatting sqref="J47">
    <cfRule type="cellIs" dxfId="20" priority="7" operator="notEqual">
      <formula>0</formula>
    </cfRule>
  </conditionalFormatting>
  <conditionalFormatting sqref="J48:J51">
    <cfRule type="cellIs" dxfId="19" priority="3" operator="notEqual">
      <formula>0</formula>
    </cfRule>
  </conditionalFormatting>
  <conditionalFormatting sqref="J53:J57">
    <cfRule type="cellIs" dxfId="18" priority="10" operator="notEqual">
      <formula>0</formula>
    </cfRule>
  </conditionalFormatting>
  <conditionalFormatting sqref="K37">
    <cfRule type="expression" dxfId="17" priority="18">
      <formula>$I$34="x"</formula>
    </cfRule>
  </conditionalFormatting>
  <conditionalFormatting sqref="K64">
    <cfRule type="cellIs" dxfId="16" priority="16" operator="greaterThan">
      <formula>0</formula>
    </cfRule>
  </conditionalFormatting>
  <conditionalFormatting sqref="K67">
    <cfRule type="cellIs" dxfId="15" priority="15" operator="notEqual">
      <formula>0</formula>
    </cfRule>
  </conditionalFormatting>
  <hyperlinks>
    <hyperlink ref="K37" location="Presto!A1" display="ICI" xr:uid="{CA9EFB7D-42BD-4E1B-BC43-E1857E48C803}"/>
  </hyperlinks>
  <pageMargins left="0.23622047244094491" right="0.23622047244094491" top="0.35433070866141736" bottom="0.19685039370078741" header="0.31496062992125984" footer="0.31496062992125984"/>
  <pageSetup paperSize="9" scale="87" orientation="portrait" r:id="rId1"/>
  <headerFooter scaleWithDoc="0">
    <oddHeader>&amp;L&amp;"Arial,Gras"CHAMBRE DE COMMERCE ET D'INDUSTRIE SEINE ESTUAIRE
SERVICE EXPLOITATION DES PONTS</oddHeader>
    <oddFooter>&amp;LPont de Normandie&amp;R&amp;D - &amp;T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E61C1-5447-4299-89C2-63674AE1CF53}">
  <sheetPr codeName="Feuil6">
    <tabColor rgb="FF00FF99"/>
  </sheetPr>
  <dimension ref="A1:R32"/>
  <sheetViews>
    <sheetView showGridLines="0" workbookViewId="0">
      <selection activeCell="B1" sqref="B1:B2"/>
    </sheetView>
  </sheetViews>
  <sheetFormatPr baseColWidth="10" defaultRowHeight="14.4"/>
  <cols>
    <col min="1" max="1" width="9.33203125" customWidth="1"/>
    <col min="2" max="2" width="13.33203125" customWidth="1"/>
    <col min="3" max="14" width="7.33203125" customWidth="1"/>
    <col min="15" max="18" width="7.109375" customWidth="1"/>
  </cols>
  <sheetData>
    <row r="1" spans="1:18">
      <c r="A1" s="1055" t="s">
        <v>359</v>
      </c>
      <c r="B1" s="1057">
        <v>45857</v>
      </c>
      <c r="C1" s="1059" t="s">
        <v>5</v>
      </c>
      <c r="D1" s="1060"/>
      <c r="E1" s="1060"/>
      <c r="F1" s="1061"/>
      <c r="G1" s="1059" t="s">
        <v>6</v>
      </c>
      <c r="H1" s="1060"/>
      <c r="I1" s="1060"/>
      <c r="J1" s="1061"/>
      <c r="K1" s="1065" t="s">
        <v>9</v>
      </c>
      <c r="L1" s="1066"/>
      <c r="M1" s="1066"/>
      <c r="N1" s="1067"/>
      <c r="O1" s="1037" t="s">
        <v>374</v>
      </c>
      <c r="P1" s="1038"/>
      <c r="Q1" s="1038"/>
      <c r="R1" s="1039"/>
    </row>
    <row r="2" spans="1:18">
      <c r="A2" s="1056"/>
      <c r="B2" s="1058"/>
      <c r="C2" s="1062"/>
      <c r="D2" s="1063"/>
      <c r="E2" s="1063"/>
      <c r="F2" s="1064"/>
      <c r="G2" s="1062"/>
      <c r="H2" s="1063"/>
      <c r="I2" s="1063"/>
      <c r="J2" s="1064"/>
      <c r="K2" s="1062"/>
      <c r="L2" s="1063"/>
      <c r="M2" s="1063"/>
      <c r="N2" s="1064"/>
      <c r="O2" s="1040"/>
      <c r="P2" s="1041"/>
      <c r="Q2" s="1041"/>
      <c r="R2" s="1042"/>
    </row>
    <row r="3" spans="1:18">
      <c r="A3" s="1086" t="s">
        <v>360</v>
      </c>
      <c r="B3" s="1087"/>
      <c r="C3" s="1070" t="s">
        <v>361</v>
      </c>
      <c r="D3" s="1071"/>
      <c r="E3" s="1074">
        <f>VLOOKUP(B1,Planning!A2:B32,2,FALSE)</f>
        <v>0</v>
      </c>
      <c r="F3" s="1075"/>
      <c r="G3" s="1070" t="s">
        <v>361</v>
      </c>
      <c r="H3" s="1071"/>
      <c r="I3" s="1074">
        <f>VLOOKUP(B1,Planning!A2:C32,3,FALSE)</f>
        <v>0</v>
      </c>
      <c r="J3" s="1075"/>
      <c r="K3" s="1070" t="s">
        <v>361</v>
      </c>
      <c r="L3" s="1071"/>
      <c r="M3" s="1074">
        <f>VLOOKUP(B1,Planning!A2:D32,4,FALSE)</f>
        <v>0</v>
      </c>
      <c r="N3" s="1075"/>
      <c r="O3" s="1040"/>
      <c r="P3" s="1041"/>
      <c r="Q3" s="1041"/>
      <c r="R3" s="1042"/>
    </row>
    <row r="4" spans="1:18">
      <c r="A4" s="1088"/>
      <c r="B4" s="1089"/>
      <c r="C4" s="1072"/>
      <c r="D4" s="1073"/>
      <c r="E4" s="1076"/>
      <c r="F4" s="1077"/>
      <c r="G4" s="1072"/>
      <c r="H4" s="1073"/>
      <c r="I4" s="1076"/>
      <c r="J4" s="1077"/>
      <c r="K4" s="1072"/>
      <c r="L4" s="1073"/>
      <c r="M4" s="1076"/>
      <c r="N4" s="1077"/>
      <c r="O4" s="1043"/>
      <c r="P4" s="1044"/>
      <c r="Q4" s="1044"/>
      <c r="R4" s="1045"/>
    </row>
    <row r="5" spans="1:18" ht="18">
      <c r="A5" s="1078"/>
      <c r="B5" s="1079"/>
      <c r="C5" s="1079"/>
      <c r="D5" s="1079"/>
      <c r="E5" s="1079"/>
      <c r="F5" s="1079"/>
      <c r="G5" s="1079"/>
      <c r="H5" s="1079"/>
      <c r="I5" s="1079"/>
      <c r="J5" s="1079"/>
      <c r="K5" s="1079"/>
      <c r="L5" s="1079"/>
      <c r="M5" s="1079"/>
      <c r="N5" s="1080"/>
      <c r="O5" s="1046"/>
      <c r="P5" s="1047"/>
      <c r="Q5" s="1047"/>
      <c r="R5" s="1048"/>
    </row>
    <row r="6" spans="1:18" ht="17.25" customHeight="1">
      <c r="A6" s="1081" t="s">
        <v>362</v>
      </c>
      <c r="B6" s="1082"/>
      <c r="C6" s="1083"/>
      <c r="D6" s="1084"/>
      <c r="E6" s="1084"/>
      <c r="F6" s="1085"/>
      <c r="G6" s="1083"/>
      <c r="H6" s="1084"/>
      <c r="I6" s="1084"/>
      <c r="J6" s="1085"/>
      <c r="K6" s="1083"/>
      <c r="L6" s="1084"/>
      <c r="M6" s="1084"/>
      <c r="N6" s="1085"/>
      <c r="O6" s="1049"/>
      <c r="P6" s="1050"/>
      <c r="Q6" s="1050"/>
      <c r="R6" s="1051"/>
    </row>
    <row r="7" spans="1:18" ht="3.75" customHeight="1">
      <c r="A7" s="1090"/>
      <c r="B7" s="1090"/>
      <c r="C7" s="1090"/>
      <c r="D7" s="1090"/>
      <c r="E7" s="1090"/>
      <c r="F7" s="1090"/>
      <c r="G7" s="1090"/>
      <c r="H7" s="1090"/>
      <c r="I7" s="1090"/>
      <c r="J7" s="1090"/>
      <c r="K7" s="1090"/>
      <c r="L7" s="1090"/>
      <c r="M7" s="1090"/>
      <c r="N7" s="1091"/>
      <c r="O7" s="1049"/>
      <c r="P7" s="1050"/>
      <c r="Q7" s="1050"/>
      <c r="R7" s="1051"/>
    </row>
    <row r="8" spans="1:18" ht="4.5" customHeight="1">
      <c r="A8" s="1092"/>
      <c r="B8" s="1092"/>
      <c r="C8" s="1092"/>
      <c r="D8" s="1092"/>
      <c r="E8" s="1092"/>
      <c r="F8" s="1092"/>
      <c r="G8" s="1092"/>
      <c r="H8" s="1092"/>
      <c r="I8" s="1092"/>
      <c r="J8" s="1092"/>
      <c r="K8" s="1092"/>
      <c r="L8" s="1092"/>
      <c r="M8" s="1092"/>
      <c r="N8" s="1093"/>
      <c r="O8" s="1052"/>
      <c r="P8" s="1053"/>
      <c r="Q8" s="1053"/>
      <c r="R8" s="1054"/>
    </row>
    <row r="9" spans="1:18" ht="15.6">
      <c r="A9" s="1068" t="s">
        <v>363</v>
      </c>
      <c r="B9" s="1068"/>
      <c r="C9" s="758">
        <v>0.1</v>
      </c>
      <c r="D9" s="758">
        <v>0.2</v>
      </c>
      <c r="E9" s="758">
        <v>0.5</v>
      </c>
      <c r="F9" s="758">
        <v>1</v>
      </c>
      <c r="G9" s="758">
        <v>0.1</v>
      </c>
      <c r="H9" s="758">
        <v>0.2</v>
      </c>
      <c r="I9" s="758">
        <v>0.5</v>
      </c>
      <c r="J9" s="758">
        <v>1</v>
      </c>
      <c r="K9" s="758">
        <v>0.1</v>
      </c>
      <c r="L9" s="758">
        <v>0.2</v>
      </c>
      <c r="M9" s="758">
        <v>0.5</v>
      </c>
      <c r="N9" s="759">
        <v>1</v>
      </c>
      <c r="O9" s="1035" t="s">
        <v>375</v>
      </c>
      <c r="P9" s="1036"/>
      <c r="Q9" s="1035">
        <f>MAX(C6,G6,K6)</f>
        <v>0</v>
      </c>
      <c r="R9" s="1036"/>
    </row>
    <row r="10" spans="1:18">
      <c r="A10" s="1069"/>
      <c r="B10" s="1069"/>
      <c r="C10" s="748"/>
      <c r="D10" s="748"/>
      <c r="E10" s="748"/>
      <c r="F10" s="748"/>
      <c r="G10" s="748"/>
      <c r="H10" s="748"/>
      <c r="I10" s="748"/>
      <c r="J10" s="748"/>
      <c r="K10" s="748"/>
      <c r="L10" s="748"/>
      <c r="M10" s="748"/>
      <c r="N10" s="748"/>
      <c r="O10" s="1035" t="s">
        <v>7</v>
      </c>
      <c r="P10" s="1036"/>
      <c r="Q10" s="1035"/>
      <c r="R10" s="1036"/>
    </row>
    <row r="11" spans="1:18" ht="15.6">
      <c r="A11" s="1130" t="s">
        <v>364</v>
      </c>
      <c r="B11" s="1131"/>
      <c r="C11" s="760">
        <v>5</v>
      </c>
      <c r="D11" s="760">
        <v>10</v>
      </c>
      <c r="E11" s="760">
        <v>20</v>
      </c>
      <c r="F11" s="760">
        <v>50</v>
      </c>
      <c r="G11" s="760">
        <v>5</v>
      </c>
      <c r="H11" s="760">
        <v>10</v>
      </c>
      <c r="I11" s="760">
        <v>20</v>
      </c>
      <c r="J11" s="760">
        <v>50</v>
      </c>
      <c r="K11" s="760">
        <v>5</v>
      </c>
      <c r="L11" s="760">
        <v>10</v>
      </c>
      <c r="M11" s="760">
        <v>20</v>
      </c>
      <c r="N11" s="760">
        <v>50</v>
      </c>
      <c r="O11" s="1035" t="s">
        <v>3</v>
      </c>
      <c r="P11" s="1036"/>
      <c r="Q11" s="1035"/>
      <c r="R11" s="1036"/>
    </row>
    <row r="12" spans="1:18">
      <c r="A12" s="1132"/>
      <c r="B12" s="1133"/>
      <c r="C12" s="749"/>
      <c r="D12" s="748"/>
      <c r="E12" s="748"/>
      <c r="F12" s="748"/>
      <c r="G12" s="748"/>
      <c r="H12" s="748"/>
      <c r="I12" s="748"/>
      <c r="J12" s="748"/>
      <c r="K12" s="749"/>
      <c r="L12" s="750"/>
      <c r="M12" s="748"/>
      <c r="N12" s="748"/>
      <c r="O12" s="1035" t="s">
        <v>376</v>
      </c>
      <c r="P12" s="1036"/>
      <c r="Q12" s="1035"/>
      <c r="R12" s="1036"/>
    </row>
    <row r="13" spans="1:18" ht="15.6">
      <c r="A13" s="1134" t="s">
        <v>365</v>
      </c>
      <c r="B13" s="1135"/>
      <c r="C13" s="1136">
        <f>(C11*C12)+(D11*D12)+(E11*E12)+(F11*F12)</f>
        <v>0</v>
      </c>
      <c r="D13" s="1137"/>
      <c r="E13" s="1137"/>
      <c r="F13" s="1138"/>
      <c r="G13" s="1136">
        <f>(G11*G12)+(H11*H12)+(I11*I12)+(J11*J12)</f>
        <v>0</v>
      </c>
      <c r="H13" s="1137"/>
      <c r="I13" s="1137"/>
      <c r="J13" s="1138"/>
      <c r="K13" s="1136">
        <f>(K11*K12)+(L11*L12)+(M11*M12)+(N11*N12)</f>
        <v>0</v>
      </c>
      <c r="L13" s="1137"/>
      <c r="M13" s="1137"/>
      <c r="N13" s="1138"/>
      <c r="O13" s="1035" t="s">
        <v>377</v>
      </c>
      <c r="P13" s="1036"/>
      <c r="Q13" s="1035"/>
      <c r="R13" s="1036"/>
    </row>
    <row r="14" spans="1:18" ht="15.6">
      <c r="A14" s="1130" t="s">
        <v>366</v>
      </c>
      <c r="B14" s="1131"/>
      <c r="C14" s="763">
        <v>5</v>
      </c>
      <c r="D14" s="763">
        <v>10</v>
      </c>
      <c r="E14" s="763">
        <v>20</v>
      </c>
      <c r="F14" s="761">
        <v>50</v>
      </c>
      <c r="G14" s="763">
        <v>5</v>
      </c>
      <c r="H14" s="763">
        <v>10</v>
      </c>
      <c r="I14" s="762">
        <v>20</v>
      </c>
      <c r="J14" s="761">
        <v>50</v>
      </c>
      <c r="K14" s="763">
        <v>5</v>
      </c>
      <c r="L14" s="764">
        <v>10</v>
      </c>
      <c r="M14" s="763">
        <v>20</v>
      </c>
      <c r="N14" s="763">
        <v>50</v>
      </c>
      <c r="O14" s="1035" t="s">
        <v>378</v>
      </c>
      <c r="P14" s="1036"/>
      <c r="Q14" s="1035"/>
      <c r="R14" s="1036"/>
    </row>
    <row r="15" spans="1:18">
      <c r="A15" s="1132"/>
      <c r="B15" s="1133"/>
      <c r="C15" s="748"/>
      <c r="D15" s="748"/>
      <c r="E15" s="748"/>
      <c r="F15" s="748"/>
      <c r="G15" s="748"/>
      <c r="H15" s="748"/>
      <c r="I15" s="748"/>
      <c r="J15" s="748"/>
      <c r="K15" s="748"/>
      <c r="L15" s="748"/>
      <c r="M15" s="748"/>
      <c r="N15" s="748"/>
      <c r="O15" s="1035" t="s">
        <v>8</v>
      </c>
      <c r="P15" s="1036"/>
      <c r="Q15" s="1035"/>
      <c r="R15" s="1036"/>
    </row>
    <row r="16" spans="1:18" ht="15.6">
      <c r="A16" s="1132" t="s">
        <v>367</v>
      </c>
      <c r="B16" s="1133"/>
      <c r="C16" s="1136">
        <f>(C14*C15)+(D14*D15)+(E14*E15)+(F14*F15)</f>
        <v>0</v>
      </c>
      <c r="D16" s="1137"/>
      <c r="E16" s="1137"/>
      <c r="F16" s="1138"/>
      <c r="G16" s="1136">
        <f t="shared" ref="G16" si="0">(G14*G15)+(H14*H15)+(I14*I15)+(J14*J15)</f>
        <v>0</v>
      </c>
      <c r="H16" s="1137"/>
      <c r="I16" s="1137"/>
      <c r="J16" s="1138"/>
      <c r="K16" s="1136">
        <f t="shared" ref="K16" si="1">(K14*K15)+(L14*L15)+(M14*M15)+(N14*N15)</f>
        <v>0</v>
      </c>
      <c r="L16" s="1137"/>
      <c r="M16" s="1137"/>
      <c r="N16" s="1138"/>
      <c r="O16" s="1035" t="s">
        <v>379</v>
      </c>
      <c r="P16" s="1036"/>
      <c r="Q16" s="1035">
        <f>MAX(C28,G28,K28)</f>
        <v>0</v>
      </c>
      <c r="R16" s="1036"/>
    </row>
    <row r="17" spans="1:14" ht="3.75" customHeight="1">
      <c r="A17" s="1090"/>
      <c r="B17" s="1090"/>
      <c r="C17" s="1090"/>
      <c r="D17" s="1090"/>
      <c r="E17" s="1090"/>
      <c r="F17" s="1090"/>
      <c r="G17" s="1090"/>
      <c r="H17" s="1090"/>
      <c r="I17" s="1090"/>
      <c r="J17" s="1090"/>
      <c r="K17" s="1090"/>
      <c r="L17" s="1090"/>
      <c r="M17" s="1090"/>
      <c r="N17" s="1091"/>
    </row>
    <row r="18" spans="1:14" ht="3.75" customHeight="1">
      <c r="A18" s="1092"/>
      <c r="B18" s="1092"/>
      <c r="C18" s="1092"/>
      <c r="D18" s="1092"/>
      <c r="E18" s="1092"/>
      <c r="F18" s="1092"/>
      <c r="G18" s="1092"/>
      <c r="H18" s="1092"/>
      <c r="I18" s="1092"/>
      <c r="J18" s="1092"/>
      <c r="K18" s="1092"/>
      <c r="L18" s="1092"/>
      <c r="M18" s="1092"/>
      <c r="N18" s="1093"/>
    </row>
    <row r="19" spans="1:14" ht="15.6">
      <c r="A19" s="1114" t="s">
        <v>368</v>
      </c>
      <c r="B19" s="1114"/>
      <c r="C19" s="765">
        <v>0.1</v>
      </c>
      <c r="D19" s="765">
        <v>0.2</v>
      </c>
      <c r="E19" s="766">
        <v>0.5</v>
      </c>
      <c r="F19" s="766">
        <v>1</v>
      </c>
      <c r="G19" s="765">
        <v>0.1</v>
      </c>
      <c r="H19" s="765">
        <v>0.2</v>
      </c>
      <c r="I19" s="766">
        <v>0.5</v>
      </c>
      <c r="J19" s="766">
        <v>1</v>
      </c>
      <c r="K19" s="765">
        <v>0.1</v>
      </c>
      <c r="L19" s="765">
        <v>0.2</v>
      </c>
      <c r="M19" s="766">
        <v>0.5</v>
      </c>
      <c r="N19" s="766">
        <v>1</v>
      </c>
    </row>
    <row r="20" spans="1:14">
      <c r="A20" s="1115"/>
      <c r="B20" s="1115"/>
      <c r="C20" s="748"/>
      <c r="D20" s="748"/>
      <c r="E20" s="748"/>
      <c r="F20" s="748"/>
      <c r="G20" s="748"/>
      <c r="H20" s="748"/>
      <c r="I20" s="748"/>
      <c r="J20" s="748"/>
      <c r="K20" s="748"/>
      <c r="L20" s="748"/>
      <c r="M20" s="748"/>
      <c r="N20" s="748"/>
    </row>
    <row r="21" spans="1:14" ht="15.6">
      <c r="A21" s="1116" t="s">
        <v>369</v>
      </c>
      <c r="B21" s="1117"/>
      <c r="C21" s="767">
        <v>5</v>
      </c>
      <c r="D21" s="767">
        <v>10</v>
      </c>
      <c r="E21" s="767">
        <v>20</v>
      </c>
      <c r="F21" s="767">
        <v>50</v>
      </c>
      <c r="G21" s="767">
        <v>5</v>
      </c>
      <c r="H21" s="767">
        <v>10</v>
      </c>
      <c r="I21" s="767">
        <v>20</v>
      </c>
      <c r="J21" s="767">
        <v>50</v>
      </c>
      <c r="K21" s="767">
        <v>5</v>
      </c>
      <c r="L21" s="768">
        <v>10</v>
      </c>
      <c r="M21" s="769">
        <v>20</v>
      </c>
      <c r="N21" s="769">
        <v>50</v>
      </c>
    </row>
    <row r="22" spans="1:14">
      <c r="A22" s="1118"/>
      <c r="B22" s="1119"/>
      <c r="C22" s="748"/>
      <c r="D22" s="748"/>
      <c r="E22" s="748"/>
      <c r="F22" s="748"/>
      <c r="G22" s="748"/>
      <c r="H22" s="748"/>
      <c r="I22" s="748"/>
      <c r="J22" s="748"/>
      <c r="K22" s="748"/>
      <c r="L22" s="748"/>
      <c r="M22" s="748"/>
      <c r="N22" s="748"/>
    </row>
    <row r="23" spans="1:14" ht="15.6">
      <c r="A23" s="1120" t="s">
        <v>365</v>
      </c>
      <c r="B23" s="1121"/>
      <c r="C23" s="1122">
        <f>(C21*C22)+(D21*D22)+(E21*E22)+(F21*F22)</f>
        <v>0</v>
      </c>
      <c r="D23" s="1123"/>
      <c r="E23" s="1123"/>
      <c r="F23" s="1124"/>
      <c r="G23" s="1122">
        <f t="shared" ref="G23" si="2">(G21*G22)+(H21*H22)+(I21*I22)+(J21*J22)</f>
        <v>0</v>
      </c>
      <c r="H23" s="1123"/>
      <c r="I23" s="1123"/>
      <c r="J23" s="1124"/>
      <c r="K23" s="1122">
        <f t="shared" ref="K23" si="3">(K21*K22)+(L21*L22)+(M21*M22)+(N21*N22)</f>
        <v>0</v>
      </c>
      <c r="L23" s="1123"/>
      <c r="M23" s="1123"/>
      <c r="N23" s="1124"/>
    </row>
    <row r="24" spans="1:14" ht="15.6">
      <c r="A24" s="1116" t="s">
        <v>370</v>
      </c>
      <c r="B24" s="1116"/>
      <c r="C24" s="769">
        <v>5</v>
      </c>
      <c r="D24" s="769">
        <v>10</v>
      </c>
      <c r="E24" s="769">
        <v>20</v>
      </c>
      <c r="F24" s="769">
        <v>50</v>
      </c>
      <c r="G24" s="769">
        <v>5</v>
      </c>
      <c r="H24" s="769">
        <v>10</v>
      </c>
      <c r="I24" s="769">
        <v>20</v>
      </c>
      <c r="J24" s="769">
        <v>50</v>
      </c>
      <c r="K24" s="769">
        <v>5</v>
      </c>
      <c r="L24" s="769">
        <v>10</v>
      </c>
      <c r="M24" s="769">
        <v>20</v>
      </c>
      <c r="N24" s="769">
        <v>50</v>
      </c>
    </row>
    <row r="25" spans="1:14">
      <c r="A25" s="1118"/>
      <c r="B25" s="1119"/>
      <c r="C25" s="751"/>
      <c r="D25" s="751"/>
      <c r="E25" s="751"/>
      <c r="F25" s="751"/>
      <c r="G25" s="751"/>
      <c r="H25" s="751"/>
      <c r="I25" s="751"/>
      <c r="J25" s="751"/>
      <c r="K25" s="752"/>
      <c r="L25" s="753"/>
      <c r="M25" s="748"/>
      <c r="N25" s="748"/>
    </row>
    <row r="26" spans="1:14" ht="15.6">
      <c r="A26" s="1120" t="s">
        <v>371</v>
      </c>
      <c r="B26" s="1121"/>
      <c r="C26" s="1122">
        <f>(C24*C25)+(D24*D25)+(E24*E25)+(F24*F25)</f>
        <v>0</v>
      </c>
      <c r="D26" s="1123"/>
      <c r="E26" s="1123"/>
      <c r="F26" s="1124"/>
      <c r="G26" s="1122">
        <f t="shared" ref="G26" si="4">(G24*G25)+(H24*H25)+(I24*I25)+(J24*J25)</f>
        <v>0</v>
      </c>
      <c r="H26" s="1123"/>
      <c r="I26" s="1123"/>
      <c r="J26" s="1124"/>
      <c r="K26" s="1122">
        <f t="shared" ref="K26" si="5">(K24*K25)+(L24*L25)+(M24*M25)+(N24*N25)</f>
        <v>0</v>
      </c>
      <c r="L26" s="1123"/>
      <c r="M26" s="1123"/>
      <c r="N26" s="1124"/>
    </row>
    <row r="27" spans="1:14" ht="15.6">
      <c r="A27" s="1112"/>
      <c r="B27" s="1112"/>
      <c r="C27" s="1112"/>
      <c r="D27" s="1112"/>
      <c r="E27" s="1112"/>
      <c r="F27" s="1112"/>
      <c r="G27" s="1112"/>
      <c r="H27" s="1112"/>
      <c r="I27" s="1112"/>
      <c r="J27" s="1112"/>
      <c r="K27" s="1112"/>
      <c r="L27" s="1112"/>
      <c r="M27" s="1112"/>
      <c r="N27" s="1113"/>
    </row>
    <row r="28" spans="1:14" ht="15.6">
      <c r="A28" s="1125" t="s">
        <v>372</v>
      </c>
      <c r="B28" s="1126"/>
      <c r="C28" s="1127"/>
      <c r="D28" s="1128"/>
      <c r="E28" s="1128"/>
      <c r="F28" s="1129"/>
      <c r="G28" s="1127"/>
      <c r="H28" s="1128"/>
      <c r="I28" s="1128"/>
      <c r="J28" s="1129"/>
      <c r="K28" s="1127"/>
      <c r="L28" s="1128"/>
      <c r="M28" s="1128"/>
      <c r="N28" s="1129"/>
    </row>
    <row r="29" spans="1:14" ht="15.6">
      <c r="A29" s="755"/>
      <c r="B29" s="754"/>
      <c r="C29" s="786"/>
      <c r="D29" s="786"/>
      <c r="E29" s="786"/>
      <c r="F29" s="786"/>
      <c r="G29" s="786"/>
      <c r="H29" s="786"/>
      <c r="I29" s="786"/>
      <c r="J29" s="786"/>
      <c r="K29" s="786"/>
      <c r="L29" s="786"/>
      <c r="M29" s="786"/>
      <c r="N29" s="787"/>
    </row>
    <row r="30" spans="1:14">
      <c r="A30" s="1094"/>
      <c r="B30" s="1095"/>
      <c r="C30" s="1096"/>
      <c r="D30" s="1103" t="s">
        <v>373</v>
      </c>
      <c r="E30" s="1104"/>
      <c r="F30" s="1104"/>
      <c r="G30" s="1104"/>
      <c r="H30" s="1104"/>
      <c r="I30" s="1104"/>
      <c r="J30" s="1104"/>
      <c r="K30" s="1104"/>
      <c r="L30" s="1104"/>
      <c r="M30" s="1104"/>
      <c r="N30" s="1105"/>
    </row>
    <row r="31" spans="1:14">
      <c r="A31" s="1097"/>
      <c r="B31" s="1098"/>
      <c r="C31" s="1099"/>
      <c r="D31" s="1106"/>
      <c r="E31" s="1107"/>
      <c r="F31" s="1107"/>
      <c r="G31" s="1107"/>
      <c r="H31" s="1107"/>
      <c r="I31" s="1107"/>
      <c r="J31" s="1107"/>
      <c r="K31" s="1107"/>
      <c r="L31" s="1107"/>
      <c r="M31" s="1107"/>
      <c r="N31" s="1108"/>
    </row>
    <row r="32" spans="1:14">
      <c r="A32" s="1100"/>
      <c r="B32" s="1101"/>
      <c r="C32" s="1102"/>
      <c r="D32" s="1109"/>
      <c r="E32" s="1110"/>
      <c r="F32" s="1110"/>
      <c r="G32" s="1110"/>
      <c r="H32" s="1110"/>
      <c r="I32" s="1110"/>
      <c r="J32" s="1110"/>
      <c r="K32" s="1110"/>
      <c r="L32" s="1110"/>
      <c r="M32" s="1110"/>
      <c r="N32" s="1111"/>
    </row>
  </sheetData>
  <sheetProtection algorithmName="SHA-512" hashValue="jK/bZ6LDTgipMKrK5krKnhQ9Mk99YcTK5HVLDiRfg13EyEEbouVM0H+Mx3YlF3omhTTzEZIbp6wVAHvOnnlDZQ==" saltValue="EL+gbMf+QIO8W4PFg6skpQ==" spinCount="100000" sheet="1" objects="1" scenarios="1"/>
  <mergeCells count="66">
    <mergeCell ref="G28:J28"/>
    <mergeCell ref="K28:N28"/>
    <mergeCell ref="A17:N18"/>
    <mergeCell ref="A11:B12"/>
    <mergeCell ref="A13:B13"/>
    <mergeCell ref="C13:F13"/>
    <mergeCell ref="G13:J13"/>
    <mergeCell ref="K13:N13"/>
    <mergeCell ref="A14:B15"/>
    <mergeCell ref="A16:B16"/>
    <mergeCell ref="C16:F16"/>
    <mergeCell ref="G16:J16"/>
    <mergeCell ref="K16:N16"/>
    <mergeCell ref="A30:C32"/>
    <mergeCell ref="D30:N32"/>
    <mergeCell ref="A27:N27"/>
    <mergeCell ref="A19:B20"/>
    <mergeCell ref="A21:B22"/>
    <mergeCell ref="A23:B23"/>
    <mergeCell ref="C23:F23"/>
    <mergeCell ref="G23:J23"/>
    <mergeCell ref="K23:N23"/>
    <mergeCell ref="A24:B25"/>
    <mergeCell ref="A26:B26"/>
    <mergeCell ref="C26:F26"/>
    <mergeCell ref="G26:J26"/>
    <mergeCell ref="K26:N26"/>
    <mergeCell ref="A28:B28"/>
    <mergeCell ref="C28:F28"/>
    <mergeCell ref="A9:B10"/>
    <mergeCell ref="K3:L4"/>
    <mergeCell ref="M3:N4"/>
    <mergeCell ref="A5:N5"/>
    <mergeCell ref="A6:B6"/>
    <mergeCell ref="C6:F6"/>
    <mergeCell ref="G6:J6"/>
    <mergeCell ref="K6:N6"/>
    <mergeCell ref="A3:B4"/>
    <mergeCell ref="C3:D4"/>
    <mergeCell ref="E3:F4"/>
    <mergeCell ref="G3:H4"/>
    <mergeCell ref="I3:J4"/>
    <mergeCell ref="A7:N8"/>
    <mergeCell ref="A1:A2"/>
    <mergeCell ref="B1:B2"/>
    <mergeCell ref="C1:F2"/>
    <mergeCell ref="G1:J2"/>
    <mergeCell ref="K1:N2"/>
    <mergeCell ref="O1:R4"/>
    <mergeCell ref="O5:R8"/>
    <mergeCell ref="Q9:R9"/>
    <mergeCell ref="O9:P9"/>
    <mergeCell ref="O10:P10"/>
    <mergeCell ref="O16:P16"/>
    <mergeCell ref="Q10:R10"/>
    <mergeCell ref="Q11:R11"/>
    <mergeCell ref="Q12:R12"/>
    <mergeCell ref="Q13:R13"/>
    <mergeCell ref="Q14:R14"/>
    <mergeCell ref="Q15:R15"/>
    <mergeCell ref="Q16:R16"/>
    <mergeCell ref="O11:P11"/>
    <mergeCell ref="O12:P12"/>
    <mergeCell ref="O13:P13"/>
    <mergeCell ref="O14:P14"/>
    <mergeCell ref="O15:P15"/>
  </mergeCells>
  <conditionalFormatting sqref="C6 G6 K6">
    <cfRule type="expression" dxfId="14" priority="11">
      <formula>C6&gt;74.99</formula>
    </cfRule>
  </conditionalFormatting>
  <conditionalFormatting sqref="C14:F14">
    <cfRule type="expression" dxfId="13" priority="9">
      <formula>C14&gt;6499</formula>
    </cfRule>
  </conditionalFormatting>
  <conditionalFormatting sqref="G14:J14">
    <cfRule type="expression" dxfId="12" priority="8">
      <formula>G14&gt;6499</formula>
    </cfRule>
  </conditionalFormatting>
  <conditionalFormatting sqref="K14:N14">
    <cfRule type="expression" dxfId="11" priority="7">
      <formula>K14&gt;6499</formula>
    </cfRule>
  </conditionalFormatting>
  <conditionalFormatting sqref="C23 G23 K23">
    <cfRule type="expression" dxfId="10" priority="5">
      <formula>C23&gt;6499</formula>
    </cfRule>
  </conditionalFormatting>
  <conditionalFormatting sqref="C28:C29 G28:G29 K28:K29">
    <cfRule type="expression" dxfId="9" priority="4">
      <formula>C28&gt;74.99</formula>
    </cfRule>
  </conditionalFormatting>
  <conditionalFormatting sqref="C13:N13">
    <cfRule type="expression" dxfId="8" priority="3">
      <formula>C13&gt;6499</formula>
    </cfRule>
  </conditionalFormatting>
  <conditionalFormatting sqref="C26:N26">
    <cfRule type="expression" dxfId="7" priority="2">
      <formula>C26&gt;6499</formula>
    </cfRule>
  </conditionalFormatting>
  <conditionalFormatting sqref="C10:N10 C20:N20">
    <cfRule type="cellIs" dxfId="6" priority="1" operator="between">
      <formula>1</formula>
      <formula>99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effacerdonnéesbtpr">
                <anchor moveWithCells="1" sizeWithCells="1">
                  <from>
                    <xdr:col>18</xdr:col>
                    <xdr:colOff>746760</xdr:colOff>
                    <xdr:row>5</xdr:row>
                    <xdr:rowOff>83820</xdr:rowOff>
                  </from>
                  <to>
                    <xdr:col>20</xdr:col>
                    <xdr:colOff>754380</xdr:colOff>
                    <xdr:row>9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_xludf.Index">
                <anchor moveWithCells="1" sizeWithCells="1">
                  <from>
                    <xdr:col>18</xdr:col>
                    <xdr:colOff>731520</xdr:colOff>
                    <xdr:row>10</xdr:row>
                    <xdr:rowOff>22860</xdr:rowOff>
                  </from>
                  <to>
                    <xdr:col>20</xdr:col>
                    <xdr:colOff>746760</xdr:colOff>
                    <xdr:row>12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B9A73-D168-4607-89A9-3BBFE0CBB255}">
  <sheetPr codeName="Feuil9">
    <tabColor rgb="FF00FF99"/>
    <pageSetUpPr fitToPage="1"/>
  </sheetPr>
  <dimension ref="A1:U75"/>
  <sheetViews>
    <sheetView zoomScaleNormal="100" workbookViewId="0"/>
  </sheetViews>
  <sheetFormatPr baseColWidth="10" defaultColWidth="11.44140625" defaultRowHeight="13.2"/>
  <cols>
    <col min="1" max="1" width="25.6640625" style="152" customWidth="1"/>
    <col min="2" max="2" width="15.6640625" style="152" customWidth="1"/>
    <col min="3" max="3" width="14.5546875" style="152" customWidth="1"/>
    <col min="4" max="4" width="10" style="152" bestFit="1" customWidth="1"/>
    <col min="5" max="5" width="16.88671875" style="152" bestFit="1" customWidth="1"/>
    <col min="6" max="6" width="15" style="152" customWidth="1"/>
    <col min="7" max="8" width="18.6640625" style="152" customWidth="1"/>
    <col min="9" max="9" width="4.5546875" style="152" customWidth="1"/>
    <col min="10" max="16384" width="11.44140625" style="152"/>
  </cols>
  <sheetData>
    <row r="1" spans="1:21" ht="73.5" customHeight="1" thickBot="1">
      <c r="A1" s="183"/>
      <c r="B1" s="183"/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3"/>
      <c r="O1" s="183"/>
      <c r="P1" s="183"/>
      <c r="Q1" s="183"/>
      <c r="R1" s="183"/>
      <c r="S1" s="183"/>
      <c r="T1" s="183"/>
      <c r="U1" s="183"/>
    </row>
    <row r="2" spans="1:21" ht="24.9" customHeight="1" thickBot="1">
      <c r="A2" s="183"/>
      <c r="B2" s="183"/>
      <c r="C2" s="183"/>
      <c r="D2" s="183"/>
      <c r="E2" s="184">
        <f>Exploitation!G1</f>
        <v>45863</v>
      </c>
      <c r="F2" s="185" t="s">
        <v>93</v>
      </c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</row>
    <row r="3" spans="1:21" s="190" customFormat="1" ht="26.25" customHeight="1" thickBot="1">
      <c r="A3" s="1139" t="s">
        <v>94</v>
      </c>
      <c r="B3" s="1140"/>
      <c r="C3" s="1140"/>
      <c r="D3" s="1140"/>
      <c r="E3" s="186">
        <f>Coffres!AA4</f>
        <v>0</v>
      </c>
      <c r="F3" s="187" t="e">
        <f ca="1">F4</f>
        <v>#N/A</v>
      </c>
      <c r="G3" s="188"/>
      <c r="H3" s="188"/>
      <c r="I3" s="188"/>
      <c r="J3" s="188"/>
      <c r="K3" s="189"/>
      <c r="L3" s="189"/>
      <c r="M3" s="189"/>
      <c r="N3" s="189"/>
      <c r="O3" s="189"/>
      <c r="P3" s="189"/>
      <c r="Q3" s="189"/>
      <c r="R3" s="189"/>
      <c r="S3" s="189"/>
      <c r="T3" s="189"/>
      <c r="U3" s="189"/>
    </row>
    <row r="4" spans="1:21" ht="24.9" customHeight="1">
      <c r="A4" s="191"/>
      <c r="B4" s="192" t="s">
        <v>95</v>
      </c>
      <c r="C4" s="193" t="e">
        <f ca="1">Coffres!K41</f>
        <v>#N/A</v>
      </c>
      <c r="D4" s="193"/>
      <c r="E4" s="192" t="s">
        <v>96</v>
      </c>
      <c r="F4" s="194" t="e">
        <f ca="1">Coffres!H41</f>
        <v>#N/A</v>
      </c>
      <c r="G4" s="195" t="s">
        <v>97</v>
      </c>
      <c r="H4" s="196"/>
      <c r="I4" s="197">
        <f>COUNTIF(G5:G30,"&gt;0")</f>
        <v>2</v>
      </c>
      <c r="J4" s="1141" t="s">
        <v>33</v>
      </c>
      <c r="K4" s="1142"/>
      <c r="L4" s="1143"/>
      <c r="M4" s="183"/>
      <c r="N4" s="183"/>
      <c r="O4" s="183"/>
      <c r="P4" s="183"/>
      <c r="Q4" s="183"/>
      <c r="R4" s="183"/>
      <c r="S4" s="183"/>
      <c r="T4" s="183"/>
      <c r="U4" s="183"/>
    </row>
    <row r="5" spans="1:21" ht="24.9" customHeight="1">
      <c r="A5" s="198" t="s">
        <v>98</v>
      </c>
      <c r="B5" s="199" t="s">
        <v>99</v>
      </c>
      <c r="C5" s="198" t="s">
        <v>100</v>
      </c>
      <c r="D5" s="198" t="s">
        <v>101</v>
      </c>
      <c r="E5" s="200" t="s">
        <v>102</v>
      </c>
      <c r="F5" s="199" t="s">
        <v>103</v>
      </c>
      <c r="G5" s="201">
        <v>879</v>
      </c>
      <c r="H5" s="202"/>
      <c r="I5" s="197">
        <v>1</v>
      </c>
      <c r="J5" s="203">
        <f>G5</f>
        <v>879</v>
      </c>
      <c r="K5" s="204"/>
      <c r="L5" s="183"/>
      <c r="M5" s="183"/>
      <c r="N5" s="183"/>
      <c r="O5" s="183"/>
      <c r="P5" s="183"/>
      <c r="Q5" s="183"/>
      <c r="R5" s="183"/>
      <c r="S5" s="183"/>
      <c r="T5" s="183"/>
      <c r="U5" s="183"/>
    </row>
    <row r="6" spans="1:21" ht="24.9" customHeight="1">
      <c r="A6" s="205"/>
      <c r="B6" s="206"/>
      <c r="C6" s="207"/>
      <c r="D6" s="207"/>
      <c r="E6" s="208">
        <v>10</v>
      </c>
      <c r="F6" s="209"/>
      <c r="G6" s="210">
        <f t="shared" ref="G6:G30" si="0">IF(E6="",IF(F6="","",G5+F6),G5-E6)</f>
        <v>869</v>
      </c>
      <c r="H6" s="211">
        <v>1</v>
      </c>
      <c r="I6" s="197">
        <v>2</v>
      </c>
      <c r="J6" s="203">
        <f t="shared" ref="J6:J30" si="1">G6</f>
        <v>869</v>
      </c>
      <c r="K6" s="204"/>
      <c r="L6" s="183"/>
      <c r="M6" s="183"/>
      <c r="N6" s="183"/>
      <c r="O6" s="183"/>
      <c r="P6" s="183"/>
      <c r="Q6" s="183"/>
      <c r="R6" s="183"/>
      <c r="S6" s="183"/>
      <c r="T6" s="183"/>
      <c r="U6" s="183"/>
    </row>
    <row r="7" spans="1:21" ht="24.9" customHeight="1">
      <c r="A7" s="212"/>
      <c r="B7" s="206"/>
      <c r="C7" s="207"/>
      <c r="D7" s="207"/>
      <c r="E7" s="208"/>
      <c r="F7" s="209"/>
      <c r="G7" s="210" t="str">
        <f t="shared" si="0"/>
        <v/>
      </c>
      <c r="H7" s="211">
        <v>2</v>
      </c>
      <c r="I7" s="197">
        <v>3</v>
      </c>
      <c r="J7" s="203" t="str">
        <f t="shared" si="1"/>
        <v/>
      </c>
      <c r="K7" s="213"/>
      <c r="L7" s="183"/>
      <c r="M7" s="183"/>
      <c r="N7" s="183"/>
      <c r="O7" s="183"/>
      <c r="P7" s="183"/>
      <c r="Q7" s="183"/>
      <c r="R7" s="183"/>
      <c r="S7" s="183"/>
      <c r="T7" s="183"/>
      <c r="U7" s="183"/>
    </row>
    <row r="8" spans="1:21" ht="24.9" customHeight="1">
      <c r="A8" s="214"/>
      <c r="B8" s="206"/>
      <c r="C8" s="207"/>
      <c r="D8" s="208"/>
      <c r="E8" s="208"/>
      <c r="F8" s="209"/>
      <c r="G8" s="210" t="str">
        <f t="shared" si="0"/>
        <v/>
      </c>
      <c r="H8" s="211">
        <v>3</v>
      </c>
      <c r="I8" s="197">
        <v>4</v>
      </c>
      <c r="J8" s="203" t="str">
        <f t="shared" si="1"/>
        <v/>
      </c>
      <c r="K8" s="204"/>
      <c r="L8" s="183"/>
      <c r="M8" s="183"/>
      <c r="N8" s="183"/>
      <c r="O8" s="183"/>
      <c r="P8" s="183"/>
      <c r="Q8" s="183"/>
      <c r="R8" s="183"/>
      <c r="S8" s="183"/>
      <c r="T8" s="183"/>
      <c r="U8" s="183"/>
    </row>
    <row r="9" spans="1:21" ht="24.9" customHeight="1">
      <c r="A9" s="214"/>
      <c r="B9" s="206"/>
      <c r="C9" s="207"/>
      <c r="D9" s="208"/>
      <c r="E9" s="208"/>
      <c r="F9" s="209"/>
      <c r="G9" s="210" t="str">
        <f t="shared" si="0"/>
        <v/>
      </c>
      <c r="H9" s="211">
        <v>4</v>
      </c>
      <c r="I9" s="197">
        <v>5</v>
      </c>
      <c r="J9" s="203" t="str">
        <f t="shared" si="1"/>
        <v/>
      </c>
      <c r="K9" s="204"/>
      <c r="L9" s="183"/>
      <c r="M9" s="183"/>
      <c r="N9" s="183"/>
      <c r="O9" s="183"/>
      <c r="P9" s="183"/>
      <c r="Q9" s="183"/>
      <c r="R9" s="183"/>
      <c r="S9" s="183"/>
      <c r="T9" s="183"/>
      <c r="U9" s="183"/>
    </row>
    <row r="10" spans="1:21" ht="24.9" customHeight="1">
      <c r="A10" s="214"/>
      <c r="B10" s="206"/>
      <c r="C10" s="207"/>
      <c r="D10" s="208"/>
      <c r="E10" s="208"/>
      <c r="F10" s="209"/>
      <c r="G10" s="210" t="str">
        <f t="shared" si="0"/>
        <v/>
      </c>
      <c r="H10" s="211">
        <v>5</v>
      </c>
      <c r="I10" s="197">
        <v>6</v>
      </c>
      <c r="J10" s="203" t="str">
        <f t="shared" si="1"/>
        <v/>
      </c>
      <c r="K10" s="204"/>
      <c r="L10" s="183"/>
      <c r="M10" s="183"/>
      <c r="N10" s="183"/>
      <c r="O10" s="183"/>
      <c r="P10" s="183"/>
      <c r="Q10" s="183"/>
      <c r="R10" s="183"/>
      <c r="S10" s="183"/>
      <c r="T10" s="183"/>
      <c r="U10" s="183"/>
    </row>
    <row r="11" spans="1:21" ht="24.9" customHeight="1">
      <c r="A11" s="205"/>
      <c r="B11" s="206"/>
      <c r="C11" s="207"/>
      <c r="D11" s="208"/>
      <c r="E11" s="208"/>
      <c r="F11" s="209"/>
      <c r="G11" s="210" t="str">
        <f t="shared" si="0"/>
        <v/>
      </c>
      <c r="H11" s="211"/>
      <c r="I11" s="197"/>
      <c r="J11" s="203"/>
      <c r="K11" s="204"/>
      <c r="L11" s="183"/>
      <c r="M11" s="183"/>
      <c r="N11" s="183"/>
      <c r="O11" s="183"/>
      <c r="P11" s="183"/>
      <c r="Q11" s="183"/>
      <c r="R11" s="183"/>
      <c r="S11" s="183"/>
      <c r="T11" s="183"/>
      <c r="U11" s="183"/>
    </row>
    <row r="12" spans="1:21" ht="24.9" customHeight="1">
      <c r="A12" s="214"/>
      <c r="B12" s="206"/>
      <c r="C12" s="207"/>
      <c r="D12" s="208"/>
      <c r="E12" s="208"/>
      <c r="F12" s="209"/>
      <c r="G12" s="210" t="str">
        <f t="shared" si="0"/>
        <v/>
      </c>
      <c r="H12" s="211"/>
      <c r="I12" s="197"/>
      <c r="J12" s="203"/>
      <c r="K12" s="204"/>
      <c r="L12" s="183"/>
      <c r="M12" s="183"/>
      <c r="N12" s="183"/>
      <c r="O12" s="183"/>
      <c r="P12" s="183"/>
      <c r="Q12" s="183"/>
      <c r="R12" s="183"/>
      <c r="S12" s="183"/>
      <c r="T12" s="183"/>
      <c r="U12" s="183"/>
    </row>
    <row r="13" spans="1:21" ht="24.9" customHeight="1">
      <c r="A13" s="214"/>
      <c r="B13" s="206"/>
      <c r="C13" s="207"/>
      <c r="D13" s="208"/>
      <c r="E13" s="208"/>
      <c r="F13" s="209"/>
      <c r="G13" s="210" t="str">
        <f t="shared" si="0"/>
        <v/>
      </c>
      <c r="H13" s="211"/>
      <c r="I13" s="197"/>
      <c r="J13" s="203"/>
      <c r="K13" s="204"/>
      <c r="L13" s="183"/>
      <c r="M13" s="183"/>
      <c r="N13" s="183"/>
      <c r="O13" s="183"/>
      <c r="P13" s="183"/>
      <c r="Q13" s="183"/>
      <c r="R13" s="183"/>
      <c r="S13" s="183"/>
      <c r="T13" s="183"/>
      <c r="U13" s="183"/>
    </row>
    <row r="14" spans="1:21" ht="24.9" customHeight="1">
      <c r="A14" s="214"/>
      <c r="B14" s="206"/>
      <c r="C14" s="207"/>
      <c r="D14" s="208"/>
      <c r="E14" s="208"/>
      <c r="F14" s="209"/>
      <c r="G14" s="210" t="str">
        <f t="shared" si="0"/>
        <v/>
      </c>
      <c r="H14" s="211"/>
      <c r="I14" s="197"/>
      <c r="J14" s="203"/>
      <c r="K14" s="204"/>
      <c r="L14" s="183"/>
      <c r="M14" s="183"/>
      <c r="N14" s="183"/>
      <c r="O14" s="183"/>
      <c r="P14" s="183"/>
      <c r="Q14" s="183"/>
      <c r="R14" s="183"/>
      <c r="S14" s="183"/>
      <c r="T14" s="183"/>
      <c r="U14" s="183"/>
    </row>
    <row r="15" spans="1:21" ht="24.9" customHeight="1">
      <c r="A15" s="214"/>
      <c r="B15" s="206"/>
      <c r="C15" s="207"/>
      <c r="D15" s="208"/>
      <c r="E15" s="208"/>
      <c r="F15" s="209"/>
      <c r="G15" s="210" t="str">
        <f t="shared" si="0"/>
        <v/>
      </c>
      <c r="H15" s="211"/>
      <c r="I15" s="197"/>
      <c r="J15" s="203"/>
      <c r="K15" s="204"/>
      <c r="L15" s="183"/>
      <c r="M15" s="183"/>
      <c r="N15" s="183"/>
      <c r="O15" s="183"/>
      <c r="P15" s="183"/>
      <c r="Q15" s="183"/>
      <c r="R15" s="183"/>
      <c r="S15" s="183"/>
      <c r="T15" s="183"/>
      <c r="U15" s="183"/>
    </row>
    <row r="16" spans="1:21" ht="24.9" customHeight="1">
      <c r="A16" s="214"/>
      <c r="B16" s="206"/>
      <c r="C16" s="207"/>
      <c r="D16" s="208"/>
      <c r="E16" s="208"/>
      <c r="F16" s="209"/>
      <c r="G16" s="210" t="str">
        <f t="shared" si="0"/>
        <v/>
      </c>
      <c r="H16" s="211"/>
      <c r="I16" s="197"/>
      <c r="J16" s="203"/>
      <c r="K16" s="204"/>
      <c r="L16" s="183"/>
      <c r="M16" s="183"/>
      <c r="N16" s="183"/>
      <c r="O16" s="183"/>
      <c r="P16" s="183"/>
      <c r="Q16" s="183"/>
      <c r="R16" s="183"/>
      <c r="S16" s="183"/>
      <c r="T16" s="183"/>
      <c r="U16" s="183"/>
    </row>
    <row r="17" spans="1:21" ht="24.9" customHeight="1">
      <c r="A17" s="214"/>
      <c r="B17" s="206"/>
      <c r="C17" s="207"/>
      <c r="D17" s="208"/>
      <c r="E17" s="208"/>
      <c r="F17" s="209"/>
      <c r="G17" s="210" t="str">
        <f t="shared" si="0"/>
        <v/>
      </c>
      <c r="H17" s="211"/>
      <c r="I17" s="197"/>
      <c r="J17" s="203"/>
      <c r="K17" s="204"/>
      <c r="L17" s="183"/>
      <c r="M17" s="183"/>
      <c r="N17" s="183"/>
      <c r="O17" s="183"/>
      <c r="P17" s="183"/>
      <c r="Q17" s="183"/>
      <c r="R17" s="183"/>
      <c r="S17" s="183"/>
      <c r="T17" s="183"/>
      <c r="U17" s="183"/>
    </row>
    <row r="18" spans="1:21" ht="24.9" customHeight="1">
      <c r="A18" s="214"/>
      <c r="B18" s="206"/>
      <c r="C18" s="207"/>
      <c r="D18" s="208"/>
      <c r="E18" s="208"/>
      <c r="F18" s="209"/>
      <c r="G18" s="210" t="str">
        <f t="shared" si="0"/>
        <v/>
      </c>
      <c r="H18" s="211"/>
      <c r="I18" s="197"/>
      <c r="J18" s="203"/>
      <c r="K18" s="204"/>
      <c r="L18" s="183"/>
      <c r="M18" s="183"/>
      <c r="N18" s="183"/>
      <c r="O18" s="183"/>
      <c r="P18" s="183"/>
      <c r="Q18" s="183"/>
      <c r="R18" s="183"/>
      <c r="S18" s="183"/>
      <c r="T18" s="183"/>
      <c r="U18" s="183"/>
    </row>
    <row r="19" spans="1:21" ht="24.9" customHeight="1">
      <c r="A19" s="214"/>
      <c r="B19" s="206"/>
      <c r="C19" s="207"/>
      <c r="D19" s="208"/>
      <c r="E19" s="208"/>
      <c r="F19" s="209"/>
      <c r="G19" s="210" t="str">
        <f t="shared" si="0"/>
        <v/>
      </c>
      <c r="H19" s="211"/>
      <c r="I19" s="197"/>
      <c r="J19" s="203"/>
      <c r="K19" s="204"/>
      <c r="L19" s="183"/>
      <c r="M19" s="183"/>
      <c r="N19" s="183"/>
      <c r="O19" s="183"/>
      <c r="P19" s="183"/>
      <c r="Q19" s="183"/>
      <c r="R19" s="183"/>
      <c r="S19" s="183"/>
      <c r="T19" s="183"/>
      <c r="U19" s="183"/>
    </row>
    <row r="20" spans="1:21" ht="24.9" customHeight="1">
      <c r="A20" s="214"/>
      <c r="B20" s="206"/>
      <c r="C20" s="207"/>
      <c r="D20" s="208"/>
      <c r="E20" s="208"/>
      <c r="F20" s="209"/>
      <c r="G20" s="210" t="str">
        <f t="shared" si="0"/>
        <v/>
      </c>
      <c r="H20" s="211"/>
      <c r="I20" s="197"/>
      <c r="J20" s="203"/>
      <c r="K20" s="204"/>
      <c r="L20" s="183"/>
      <c r="M20" s="183"/>
      <c r="N20" s="183"/>
      <c r="O20" s="183"/>
      <c r="P20" s="183"/>
      <c r="Q20" s="183"/>
      <c r="R20" s="183"/>
      <c r="S20" s="183"/>
      <c r="T20" s="183"/>
      <c r="U20" s="183"/>
    </row>
    <row r="21" spans="1:21" ht="24.9" customHeight="1">
      <c r="A21" s="214"/>
      <c r="B21" s="206"/>
      <c r="C21" s="207"/>
      <c r="D21" s="208"/>
      <c r="E21" s="208"/>
      <c r="F21" s="209"/>
      <c r="G21" s="210" t="str">
        <f t="shared" si="0"/>
        <v/>
      </c>
      <c r="H21" s="211">
        <v>6</v>
      </c>
      <c r="I21" s="197">
        <v>7</v>
      </c>
      <c r="J21" s="203" t="str">
        <f t="shared" si="1"/>
        <v/>
      </c>
      <c r="K21" s="204"/>
      <c r="L21" s="183"/>
      <c r="M21" s="183"/>
      <c r="N21" s="183"/>
      <c r="O21" s="183"/>
      <c r="P21" s="183"/>
      <c r="Q21" s="183"/>
      <c r="R21" s="183"/>
      <c r="S21" s="183"/>
      <c r="T21" s="183"/>
      <c r="U21" s="183"/>
    </row>
    <row r="22" spans="1:21" ht="24.9" customHeight="1">
      <c r="A22" s="214"/>
      <c r="B22" s="206"/>
      <c r="C22" s="207"/>
      <c r="D22" s="208"/>
      <c r="E22" s="208"/>
      <c r="F22" s="209"/>
      <c r="G22" s="210" t="str">
        <f t="shared" si="0"/>
        <v/>
      </c>
      <c r="H22" s="211">
        <v>7</v>
      </c>
      <c r="I22" s="197">
        <v>8</v>
      </c>
      <c r="J22" s="203" t="str">
        <f t="shared" si="1"/>
        <v/>
      </c>
      <c r="K22" s="204"/>
      <c r="L22" s="183"/>
      <c r="M22" s="183"/>
      <c r="N22" s="183"/>
      <c r="O22" s="183"/>
      <c r="P22" s="183"/>
      <c r="Q22" s="183"/>
      <c r="R22" s="183"/>
      <c r="S22" s="183"/>
      <c r="T22" s="183"/>
      <c r="U22" s="183"/>
    </row>
    <row r="23" spans="1:21" ht="24.9" customHeight="1">
      <c r="A23" s="214"/>
      <c r="B23" s="206"/>
      <c r="C23" s="208"/>
      <c r="D23" s="208"/>
      <c r="E23" s="208"/>
      <c r="F23" s="209"/>
      <c r="G23" s="210" t="str">
        <f t="shared" si="0"/>
        <v/>
      </c>
      <c r="H23" s="211">
        <v>8</v>
      </c>
      <c r="I23" s="197">
        <v>9</v>
      </c>
      <c r="J23" s="203" t="str">
        <f t="shared" si="1"/>
        <v/>
      </c>
      <c r="K23" s="204"/>
      <c r="L23" s="183"/>
      <c r="M23" s="183"/>
      <c r="N23" s="183"/>
      <c r="O23" s="183"/>
      <c r="P23" s="183"/>
      <c r="Q23" s="183"/>
      <c r="R23" s="183"/>
      <c r="S23" s="183"/>
      <c r="T23" s="183"/>
      <c r="U23" s="183"/>
    </row>
    <row r="24" spans="1:21" ht="24.9" customHeight="1">
      <c r="A24" s="214"/>
      <c r="B24" s="206"/>
      <c r="C24" s="208"/>
      <c r="D24" s="208"/>
      <c r="E24" s="208"/>
      <c r="F24" s="209"/>
      <c r="G24" s="210" t="str">
        <f t="shared" si="0"/>
        <v/>
      </c>
      <c r="H24" s="211">
        <v>9</v>
      </c>
      <c r="I24" s="197">
        <v>10</v>
      </c>
      <c r="J24" s="203" t="str">
        <f t="shared" si="1"/>
        <v/>
      </c>
      <c r="K24" s="204"/>
      <c r="L24" s="183"/>
      <c r="M24" s="183"/>
      <c r="N24" s="183"/>
      <c r="O24" s="183"/>
      <c r="P24" s="183"/>
      <c r="Q24" s="183"/>
      <c r="R24" s="183"/>
      <c r="S24" s="183"/>
      <c r="T24" s="183"/>
      <c r="U24" s="183"/>
    </row>
    <row r="25" spans="1:21" ht="24.9" customHeight="1">
      <c r="A25" s="214"/>
      <c r="B25" s="206"/>
      <c r="C25" s="208"/>
      <c r="D25" s="208"/>
      <c r="E25" s="208"/>
      <c r="F25" s="209"/>
      <c r="G25" s="210" t="str">
        <f t="shared" si="0"/>
        <v/>
      </c>
      <c r="H25" s="211">
        <v>10</v>
      </c>
      <c r="I25" s="197">
        <v>11</v>
      </c>
      <c r="J25" s="203" t="str">
        <f t="shared" si="1"/>
        <v/>
      </c>
      <c r="K25" s="204"/>
      <c r="L25" s="183"/>
      <c r="M25" s="183"/>
      <c r="N25" s="183"/>
      <c r="O25" s="183"/>
      <c r="P25" s="183"/>
      <c r="Q25" s="183"/>
      <c r="R25" s="183"/>
      <c r="S25" s="183"/>
      <c r="T25" s="183"/>
      <c r="U25" s="183"/>
    </row>
    <row r="26" spans="1:21" ht="24.9" customHeight="1">
      <c r="A26" s="214"/>
      <c r="B26" s="206"/>
      <c r="C26" s="208"/>
      <c r="D26" s="208"/>
      <c r="E26" s="208"/>
      <c r="F26" s="209"/>
      <c r="G26" s="210" t="str">
        <f t="shared" si="0"/>
        <v/>
      </c>
      <c r="H26" s="211">
        <v>11</v>
      </c>
      <c r="I26" s="197">
        <v>12</v>
      </c>
      <c r="J26" s="203" t="str">
        <f t="shared" si="1"/>
        <v/>
      </c>
      <c r="K26" s="204"/>
      <c r="L26" s="183"/>
      <c r="M26" s="183"/>
      <c r="N26" s="183"/>
      <c r="O26" s="183"/>
      <c r="P26" s="183"/>
      <c r="Q26" s="183"/>
      <c r="R26" s="183"/>
      <c r="S26" s="183"/>
      <c r="T26" s="183"/>
      <c r="U26" s="183"/>
    </row>
    <row r="27" spans="1:21" ht="24.9" customHeight="1">
      <c r="A27" s="214"/>
      <c r="B27" s="206"/>
      <c r="C27" s="208"/>
      <c r="D27" s="208"/>
      <c r="E27" s="208"/>
      <c r="F27" s="209"/>
      <c r="G27" s="210" t="str">
        <f t="shared" si="0"/>
        <v/>
      </c>
      <c r="H27" s="211">
        <v>12</v>
      </c>
      <c r="I27" s="197">
        <v>13</v>
      </c>
      <c r="J27" s="203" t="str">
        <f t="shared" si="1"/>
        <v/>
      </c>
      <c r="K27" s="204"/>
      <c r="L27" s="183"/>
      <c r="M27" s="183"/>
      <c r="N27" s="183"/>
      <c r="O27" s="183"/>
      <c r="P27" s="183"/>
      <c r="Q27" s="183"/>
      <c r="R27" s="183"/>
      <c r="S27" s="183"/>
      <c r="T27" s="183"/>
      <c r="U27" s="183"/>
    </row>
    <row r="28" spans="1:21" ht="24.9" customHeight="1">
      <c r="A28" s="214"/>
      <c r="B28" s="206"/>
      <c r="C28" s="208"/>
      <c r="D28" s="208"/>
      <c r="E28" s="208"/>
      <c r="F28" s="209"/>
      <c r="G28" s="210" t="str">
        <f t="shared" si="0"/>
        <v/>
      </c>
      <c r="H28" s="211"/>
      <c r="I28" s="197">
        <v>14</v>
      </c>
      <c r="J28" s="203" t="str">
        <f t="shared" si="1"/>
        <v/>
      </c>
      <c r="K28" s="204"/>
      <c r="L28" s="183"/>
      <c r="M28" s="183"/>
      <c r="N28" s="183"/>
      <c r="O28" s="183"/>
      <c r="P28" s="183"/>
      <c r="Q28" s="183"/>
      <c r="R28" s="183"/>
      <c r="S28" s="183"/>
      <c r="T28" s="183"/>
      <c r="U28" s="183"/>
    </row>
    <row r="29" spans="1:21" ht="24.9" customHeight="1">
      <c r="A29" s="214"/>
      <c r="B29" s="206"/>
      <c r="C29" s="208"/>
      <c r="D29" s="208"/>
      <c r="E29" s="208"/>
      <c r="F29" s="209"/>
      <c r="G29" s="210" t="str">
        <f t="shared" si="0"/>
        <v/>
      </c>
      <c r="H29" s="211"/>
      <c r="I29" s="197">
        <v>15</v>
      </c>
      <c r="J29" s="203" t="str">
        <f t="shared" si="1"/>
        <v/>
      </c>
      <c r="K29" s="204"/>
      <c r="L29" s="183"/>
      <c r="M29" s="183"/>
      <c r="N29" s="183"/>
      <c r="O29" s="183"/>
      <c r="P29" s="183"/>
      <c r="Q29" s="183"/>
      <c r="R29" s="183"/>
      <c r="S29" s="183"/>
      <c r="T29" s="183"/>
      <c r="U29" s="183"/>
    </row>
    <row r="30" spans="1:21" ht="24.9" customHeight="1" thickBot="1">
      <c r="A30" s="214"/>
      <c r="B30" s="206"/>
      <c r="C30" s="208"/>
      <c r="D30" s="208"/>
      <c r="E30" s="208"/>
      <c r="F30" s="209"/>
      <c r="G30" s="210" t="str">
        <f t="shared" si="0"/>
        <v/>
      </c>
      <c r="H30" s="211">
        <v>13</v>
      </c>
      <c r="I30" s="197">
        <v>16</v>
      </c>
      <c r="J30" s="203" t="str">
        <f t="shared" si="1"/>
        <v/>
      </c>
      <c r="K30" s="204"/>
      <c r="L30" s="183"/>
      <c r="M30" s="183"/>
      <c r="N30" s="183"/>
      <c r="O30" s="183"/>
      <c r="P30" s="183"/>
      <c r="Q30" s="183"/>
      <c r="R30" s="183"/>
      <c r="S30" s="183"/>
      <c r="T30" s="183"/>
      <c r="U30" s="183"/>
    </row>
    <row r="31" spans="1:21" ht="24.9" customHeight="1" thickBot="1">
      <c r="A31" s="215"/>
      <c r="B31" s="215"/>
      <c r="C31" s="216"/>
      <c r="D31" s="216"/>
      <c r="E31" s="217"/>
      <c r="F31" s="217"/>
      <c r="G31" s="218">
        <f>IF(G30="",IF(G29="",IF(G28="",IF(G27="",IF(G26="",IF(G25="",IF(G24="",IF(G23="",IF(G22="",IF(G21="",IF(G20="",IF(G19="",IF(G18="",IF(G17="",IF(G16="",IF(G15="",IF(G14="",IF(G13="",IF(G12="",IF(G11="",IF(G10="",IF(G9="",IF(G8="",IF(G7="",IF(G6="",G5,G6),G7),G8),G9),G10),G11),G12),G13),G14),G15),G16),G17),G18),G19),G20),G21),G22),G23),G24),G25),G26),G27),G28),G29),G30)</f>
        <v>869</v>
      </c>
      <c r="H31" s="219"/>
      <c r="I31" s="204"/>
      <c r="J31" s="204"/>
      <c r="K31" s="204"/>
      <c r="L31" s="183"/>
      <c r="M31" s="183"/>
      <c r="N31" s="183"/>
      <c r="O31" s="183"/>
      <c r="P31" s="183"/>
      <c r="Q31" s="183"/>
      <c r="R31" s="183"/>
      <c r="S31" s="183"/>
      <c r="T31" s="183"/>
      <c r="U31" s="183"/>
    </row>
    <row r="32" spans="1:21" ht="24.9" customHeight="1">
      <c r="A32" s="183"/>
      <c r="B32" s="183"/>
      <c r="C32" s="183"/>
      <c r="D32" s="183"/>
      <c r="E32" s="183"/>
      <c r="F32" s="183"/>
      <c r="G32" s="183"/>
      <c r="H32" s="183"/>
      <c r="I32" s="183"/>
      <c r="J32" s="220"/>
      <c r="K32" s="220"/>
      <c r="L32" s="183"/>
      <c r="M32" s="183"/>
      <c r="N32" s="183"/>
      <c r="O32" s="183"/>
      <c r="P32" s="183"/>
      <c r="Q32" s="183"/>
      <c r="R32" s="183"/>
      <c r="S32" s="183"/>
      <c r="T32" s="183"/>
      <c r="U32" s="183"/>
    </row>
    <row r="33" spans="1:21" ht="24.9" customHeight="1">
      <c r="A33" s="183"/>
      <c r="B33" s="183"/>
      <c r="C33" s="183"/>
      <c r="D33" s="183"/>
      <c r="E33" s="183"/>
      <c r="F33" s="183"/>
      <c r="G33" s="183"/>
      <c r="H33" s="183"/>
      <c r="I33" s="183"/>
      <c r="J33" s="183"/>
      <c r="K33" s="183"/>
      <c r="L33" s="183"/>
      <c r="M33" s="183"/>
      <c r="N33" s="183"/>
      <c r="O33" s="183"/>
      <c r="P33" s="183"/>
      <c r="Q33" s="183"/>
      <c r="R33" s="183"/>
      <c r="S33" s="183"/>
      <c r="T33" s="183"/>
      <c r="U33" s="183"/>
    </row>
    <row r="34" spans="1:21" ht="24.9" customHeight="1">
      <c r="A34" s="183"/>
      <c r="B34" s="183"/>
      <c r="C34" s="183"/>
      <c r="D34" s="183"/>
      <c r="E34" s="183"/>
      <c r="F34" s="183"/>
      <c r="G34" s="183"/>
      <c r="H34" s="183"/>
      <c r="I34" s="183"/>
      <c r="J34" s="183"/>
      <c r="K34" s="183"/>
      <c r="L34" s="183"/>
      <c r="M34" s="183"/>
      <c r="N34" s="183"/>
      <c r="O34" s="183"/>
      <c r="P34" s="183"/>
      <c r="Q34" s="183"/>
      <c r="R34" s="183"/>
      <c r="S34" s="183"/>
      <c r="T34" s="183"/>
      <c r="U34" s="183"/>
    </row>
    <row r="35" spans="1:21" ht="24.9" customHeight="1">
      <c r="A35" s="183"/>
      <c r="B35" s="183"/>
      <c r="C35" s="183"/>
      <c r="D35" s="183"/>
      <c r="E35" s="183"/>
      <c r="F35" s="183"/>
      <c r="G35" s="183"/>
      <c r="H35" s="183"/>
      <c r="I35" s="183"/>
      <c r="J35" s="183"/>
      <c r="K35" s="183"/>
      <c r="L35" s="183"/>
      <c r="M35" s="183"/>
      <c r="N35" s="183"/>
      <c r="O35" s="183"/>
      <c r="P35" s="183"/>
      <c r="Q35" s="183"/>
      <c r="R35" s="183"/>
      <c r="S35" s="183"/>
      <c r="T35" s="183"/>
      <c r="U35" s="183"/>
    </row>
    <row r="36" spans="1:21" ht="24.9" customHeight="1">
      <c r="A36" s="183"/>
      <c r="B36" s="183"/>
      <c r="C36" s="183"/>
      <c r="D36" s="183"/>
      <c r="E36" s="183"/>
      <c r="F36" s="183"/>
      <c r="G36" s="183"/>
      <c r="H36" s="183"/>
      <c r="I36" s="183"/>
      <c r="J36" s="183"/>
      <c r="K36" s="183"/>
      <c r="L36" s="183"/>
      <c r="M36" s="183"/>
      <c r="N36" s="183"/>
      <c r="O36" s="183"/>
      <c r="P36" s="183"/>
      <c r="Q36" s="183"/>
      <c r="R36" s="183"/>
      <c r="S36" s="183"/>
      <c r="T36" s="183"/>
      <c r="U36" s="183"/>
    </row>
    <row r="37" spans="1:21" ht="24.9" customHeight="1">
      <c r="A37" s="183"/>
      <c r="B37" s="183"/>
      <c r="C37" s="183"/>
      <c r="D37" s="183"/>
      <c r="E37" s="183"/>
      <c r="F37" s="183"/>
      <c r="G37" s="183"/>
      <c r="H37" s="183"/>
      <c r="I37" s="183"/>
      <c r="J37" s="183"/>
      <c r="K37" s="183"/>
      <c r="L37" s="183"/>
      <c r="M37" s="183"/>
      <c r="N37" s="183"/>
      <c r="O37" s="183"/>
      <c r="P37" s="183"/>
      <c r="Q37" s="183"/>
      <c r="R37" s="183"/>
      <c r="S37" s="183"/>
      <c r="T37" s="183"/>
      <c r="U37" s="183"/>
    </row>
    <row r="38" spans="1:21">
      <c r="A38" s="183"/>
      <c r="B38" s="183"/>
      <c r="C38" s="183"/>
      <c r="D38" s="183"/>
      <c r="E38" s="183"/>
      <c r="F38" s="183"/>
      <c r="G38" s="183"/>
      <c r="H38" s="183"/>
      <c r="I38" s="183"/>
      <c r="J38" s="183"/>
      <c r="K38" s="183"/>
      <c r="L38" s="183"/>
      <c r="M38" s="183"/>
      <c r="N38" s="183"/>
      <c r="O38" s="183"/>
      <c r="P38" s="183"/>
      <c r="Q38" s="183"/>
      <c r="R38" s="183"/>
      <c r="S38" s="183"/>
      <c r="T38" s="183"/>
      <c r="U38" s="183"/>
    </row>
    <row r="39" spans="1:21">
      <c r="A39" s="183"/>
      <c r="B39" s="183"/>
      <c r="C39" s="183"/>
      <c r="D39" s="183"/>
      <c r="E39" s="183"/>
      <c r="F39" s="183"/>
      <c r="G39" s="183"/>
      <c r="H39" s="183"/>
      <c r="I39" s="183"/>
      <c r="J39" s="183"/>
      <c r="K39" s="183"/>
      <c r="L39" s="183"/>
      <c r="M39" s="183"/>
      <c r="N39" s="183"/>
      <c r="O39" s="183"/>
      <c r="P39" s="183"/>
      <c r="Q39" s="183"/>
      <c r="R39" s="183"/>
      <c r="S39" s="183"/>
      <c r="T39" s="183"/>
      <c r="U39" s="183"/>
    </row>
    <row r="40" spans="1:21">
      <c r="A40" s="183"/>
      <c r="B40" s="183"/>
      <c r="C40" s="183"/>
      <c r="D40" s="183"/>
      <c r="E40" s="183"/>
      <c r="F40" s="183"/>
      <c r="G40" s="183"/>
      <c r="H40" s="183"/>
      <c r="I40" s="183"/>
      <c r="J40" s="183"/>
      <c r="K40" s="183"/>
      <c r="L40" s="183"/>
      <c r="M40" s="183"/>
      <c r="N40" s="183"/>
      <c r="O40" s="183"/>
      <c r="P40" s="183"/>
      <c r="Q40" s="183"/>
      <c r="R40" s="183"/>
      <c r="S40" s="183"/>
      <c r="T40" s="183"/>
      <c r="U40" s="183"/>
    </row>
    <row r="41" spans="1:21">
      <c r="A41" s="183"/>
      <c r="B41" s="183"/>
      <c r="C41" s="183"/>
      <c r="D41" s="183"/>
      <c r="E41" s="183"/>
      <c r="F41" s="183"/>
      <c r="G41" s="183"/>
      <c r="H41" s="183"/>
      <c r="I41" s="183"/>
      <c r="J41" s="183"/>
      <c r="K41" s="183"/>
      <c r="L41" s="183"/>
      <c r="M41" s="183"/>
      <c r="N41" s="183"/>
      <c r="O41" s="183"/>
      <c r="P41" s="183"/>
      <c r="Q41" s="183"/>
      <c r="R41" s="183"/>
      <c r="S41" s="183"/>
      <c r="T41" s="183"/>
      <c r="U41" s="183"/>
    </row>
    <row r="42" spans="1:21" ht="13.8" thickBot="1">
      <c r="A42" s="183"/>
      <c r="B42" s="183"/>
      <c r="C42" s="183"/>
      <c r="D42" s="183"/>
      <c r="E42" s="183"/>
      <c r="F42" s="183"/>
      <c r="G42" s="183"/>
      <c r="H42" s="183"/>
      <c r="I42" s="183"/>
      <c r="J42" s="183"/>
      <c r="K42" s="183"/>
      <c r="L42" s="183"/>
      <c r="M42" s="183"/>
      <c r="N42" s="183"/>
      <c r="O42" s="183"/>
      <c r="P42" s="183"/>
      <c r="Q42" s="183"/>
      <c r="R42" s="183"/>
      <c r="S42" s="183"/>
      <c r="T42" s="183"/>
      <c r="U42" s="183"/>
    </row>
    <row r="43" spans="1:21" ht="45" customHeight="1" thickBot="1">
      <c r="A43" s="221"/>
      <c r="B43" s="1144" t="s">
        <v>94</v>
      </c>
      <c r="C43" s="1145"/>
      <c r="D43" s="1145"/>
      <c r="E43" s="1145"/>
      <c r="F43" s="222">
        <f>E2</f>
        <v>45863</v>
      </c>
      <c r="G43" s="223" t="s">
        <v>244</v>
      </c>
      <c r="H43" s="183"/>
      <c r="I43" s="183"/>
      <c r="J43" s="183"/>
      <c r="K43" s="183"/>
      <c r="L43" s="183"/>
      <c r="M43" s="183"/>
      <c r="N43" s="183"/>
      <c r="O43" s="183"/>
      <c r="P43" s="183"/>
      <c r="Q43" s="183"/>
      <c r="R43" s="183"/>
      <c r="S43" s="183"/>
      <c r="T43" s="183"/>
      <c r="U43" s="183"/>
    </row>
    <row r="44" spans="1:21" ht="45" customHeight="1">
      <c r="A44" s="224"/>
      <c r="B44" s="225" t="str">
        <f>B4</f>
        <v>Inspecteur :</v>
      </c>
      <c r="C44" s="226" t="e">
        <f ca="1">C4</f>
        <v>#N/A</v>
      </c>
      <c r="D44" s="226"/>
      <c r="E44" s="227" t="str">
        <f>E4</f>
        <v>Matricule :</v>
      </c>
      <c r="F44" s="228" t="e">
        <f ca="1">F4</f>
        <v>#N/A</v>
      </c>
      <c r="G44" s="229" t="s">
        <v>97</v>
      </c>
      <c r="H44" s="183"/>
      <c r="I44" s="183"/>
      <c r="J44" s="183"/>
      <c r="K44" s="183"/>
      <c r="L44" s="183"/>
      <c r="M44" s="183"/>
      <c r="N44" s="183"/>
      <c r="O44" s="183"/>
      <c r="P44" s="183"/>
      <c r="Q44" s="183"/>
      <c r="R44" s="183"/>
      <c r="S44" s="183"/>
      <c r="T44" s="183"/>
      <c r="U44" s="183"/>
    </row>
    <row r="45" spans="1:21" ht="24.9" customHeight="1">
      <c r="A45" s="230" t="str">
        <f>A5</f>
        <v xml:space="preserve">Nom  </v>
      </c>
      <c r="B45" s="231" t="str">
        <f>B5</f>
        <v>Date illisible</v>
      </c>
      <c r="C45" s="232" t="str">
        <f>C5</f>
        <v>N° carte</v>
      </c>
      <c r="D45" s="198" t="str">
        <f>D5</f>
        <v>Receveur</v>
      </c>
      <c r="E45" s="231" t="str">
        <f>E5</f>
        <v>Nombre de cartes</v>
      </c>
      <c r="F45" s="231" t="str">
        <f>F5</f>
        <v>Réappro</v>
      </c>
      <c r="G45" s="233">
        <f>G5</f>
        <v>879</v>
      </c>
      <c r="H45" s="183"/>
      <c r="I45" s="183"/>
      <c r="J45" s="183"/>
      <c r="K45" s="183"/>
      <c r="L45" s="183"/>
      <c r="M45" s="183"/>
      <c r="N45" s="183"/>
      <c r="O45" s="183"/>
      <c r="P45" s="183"/>
      <c r="Q45" s="183"/>
      <c r="R45" s="183"/>
      <c r="S45" s="183"/>
      <c r="T45" s="183"/>
      <c r="U45" s="183"/>
    </row>
    <row r="46" spans="1:21" ht="24.9" customHeight="1">
      <c r="A46" s="234" t="str">
        <f t="shared" ref="A46:G61" si="2">IF(A6=""," ",A6)</f>
        <v xml:space="preserve"> </v>
      </c>
      <c r="B46" s="235" t="str">
        <f t="shared" si="2"/>
        <v xml:space="preserve"> </v>
      </c>
      <c r="C46" s="210" t="str">
        <f t="shared" si="2"/>
        <v xml:space="preserve"> </v>
      </c>
      <c r="D46" s="210" t="str">
        <f t="shared" si="2"/>
        <v xml:space="preserve"> </v>
      </c>
      <c r="E46" s="210">
        <f t="shared" si="2"/>
        <v>10</v>
      </c>
      <c r="F46" s="236" t="str">
        <f t="shared" si="2"/>
        <v xml:space="preserve"> </v>
      </c>
      <c r="G46" s="237">
        <f t="shared" si="2"/>
        <v>869</v>
      </c>
      <c r="H46" s="183"/>
      <c r="I46" s="183"/>
      <c r="J46" s="183"/>
      <c r="K46" s="183"/>
      <c r="L46" s="183"/>
      <c r="M46" s="183"/>
      <c r="N46" s="183"/>
      <c r="O46" s="183"/>
      <c r="P46" s="183"/>
      <c r="Q46" s="183"/>
      <c r="R46" s="183"/>
      <c r="S46" s="183"/>
      <c r="T46" s="183"/>
      <c r="U46" s="183"/>
    </row>
    <row r="47" spans="1:21" ht="24.9" customHeight="1">
      <c r="A47" s="234" t="str">
        <f t="shared" si="2"/>
        <v xml:space="preserve"> </v>
      </c>
      <c r="B47" s="235" t="str">
        <f t="shared" si="2"/>
        <v xml:space="preserve"> </v>
      </c>
      <c r="C47" s="210" t="str">
        <f t="shared" si="2"/>
        <v xml:space="preserve"> </v>
      </c>
      <c r="D47" s="210" t="str">
        <f t="shared" si="2"/>
        <v xml:space="preserve"> </v>
      </c>
      <c r="E47" s="210" t="str">
        <f t="shared" si="2"/>
        <v xml:space="preserve"> </v>
      </c>
      <c r="F47" s="236" t="str">
        <f t="shared" si="2"/>
        <v xml:space="preserve"> </v>
      </c>
      <c r="G47" s="237" t="str">
        <f t="shared" si="2"/>
        <v xml:space="preserve"> </v>
      </c>
      <c r="H47" s="183"/>
      <c r="I47" s="183"/>
      <c r="J47" s="183"/>
      <c r="K47" s="183"/>
      <c r="L47" s="183"/>
      <c r="M47" s="183"/>
      <c r="N47" s="183"/>
      <c r="O47" s="183"/>
      <c r="P47" s="183"/>
      <c r="Q47" s="183"/>
      <c r="R47" s="183"/>
      <c r="S47" s="183"/>
      <c r="T47" s="183"/>
      <c r="U47" s="183"/>
    </row>
    <row r="48" spans="1:21" ht="24.9" customHeight="1">
      <c r="A48" s="234" t="str">
        <f t="shared" si="2"/>
        <v xml:space="preserve"> </v>
      </c>
      <c r="B48" s="235" t="str">
        <f t="shared" si="2"/>
        <v xml:space="preserve"> </v>
      </c>
      <c r="C48" s="210" t="str">
        <f t="shared" si="2"/>
        <v xml:space="preserve"> </v>
      </c>
      <c r="D48" s="210" t="str">
        <f t="shared" si="2"/>
        <v xml:space="preserve"> </v>
      </c>
      <c r="E48" s="210" t="str">
        <f t="shared" si="2"/>
        <v xml:space="preserve"> </v>
      </c>
      <c r="F48" s="236" t="str">
        <f t="shared" si="2"/>
        <v xml:space="preserve"> </v>
      </c>
      <c r="G48" s="237" t="str">
        <f t="shared" si="2"/>
        <v xml:space="preserve"> </v>
      </c>
      <c r="H48" s="183"/>
      <c r="I48" s="183"/>
      <c r="J48" s="183"/>
      <c r="K48" s="183"/>
      <c r="L48" s="183"/>
      <c r="M48" s="183"/>
      <c r="N48" s="183"/>
      <c r="O48" s="183"/>
      <c r="P48" s="183"/>
      <c r="Q48" s="183"/>
      <c r="R48" s="183"/>
      <c r="S48" s="183"/>
      <c r="T48" s="183"/>
      <c r="U48" s="183"/>
    </row>
    <row r="49" spans="1:21" ht="24.9" customHeight="1">
      <c r="A49" s="234" t="str">
        <f t="shared" si="2"/>
        <v xml:space="preserve"> </v>
      </c>
      <c r="B49" s="235" t="str">
        <f t="shared" si="2"/>
        <v xml:space="preserve"> </v>
      </c>
      <c r="C49" s="210" t="str">
        <f t="shared" si="2"/>
        <v xml:space="preserve"> </v>
      </c>
      <c r="D49" s="210" t="str">
        <f t="shared" si="2"/>
        <v xml:space="preserve"> </v>
      </c>
      <c r="E49" s="210" t="str">
        <f t="shared" si="2"/>
        <v xml:space="preserve"> </v>
      </c>
      <c r="F49" s="236" t="str">
        <f t="shared" si="2"/>
        <v xml:space="preserve"> </v>
      </c>
      <c r="G49" s="237" t="str">
        <f t="shared" si="2"/>
        <v xml:space="preserve"> </v>
      </c>
      <c r="H49" s="183"/>
      <c r="I49" s="183"/>
      <c r="J49" s="183"/>
      <c r="K49" s="183"/>
      <c r="L49" s="183"/>
      <c r="M49" s="183"/>
      <c r="N49" s="183"/>
      <c r="O49" s="183"/>
      <c r="P49" s="183"/>
      <c r="Q49" s="183"/>
      <c r="R49" s="183"/>
      <c r="S49" s="183"/>
      <c r="T49" s="183"/>
      <c r="U49" s="183"/>
    </row>
    <row r="50" spans="1:21" ht="24.9" customHeight="1">
      <c r="A50" s="234" t="str">
        <f t="shared" si="2"/>
        <v xml:space="preserve"> </v>
      </c>
      <c r="B50" s="235" t="str">
        <f t="shared" si="2"/>
        <v xml:space="preserve"> </v>
      </c>
      <c r="C50" s="210" t="str">
        <f t="shared" si="2"/>
        <v xml:space="preserve"> </v>
      </c>
      <c r="D50" s="210" t="str">
        <f t="shared" si="2"/>
        <v xml:space="preserve"> </v>
      </c>
      <c r="E50" s="210" t="str">
        <f t="shared" si="2"/>
        <v xml:space="preserve"> </v>
      </c>
      <c r="F50" s="236" t="str">
        <f t="shared" si="2"/>
        <v xml:space="preserve"> </v>
      </c>
      <c r="G50" s="237" t="str">
        <f t="shared" si="2"/>
        <v xml:space="preserve"> </v>
      </c>
      <c r="H50" s="183"/>
      <c r="I50" s="183"/>
      <c r="J50" s="183"/>
      <c r="K50" s="183"/>
      <c r="L50" s="183"/>
      <c r="M50" s="183"/>
      <c r="N50" s="183"/>
      <c r="O50" s="183"/>
      <c r="P50" s="183"/>
      <c r="Q50" s="183"/>
      <c r="R50" s="183"/>
      <c r="S50" s="183"/>
      <c r="T50" s="183"/>
      <c r="U50" s="183"/>
    </row>
    <row r="51" spans="1:21" ht="24.9" customHeight="1">
      <c r="A51" s="234" t="str">
        <f t="shared" si="2"/>
        <v xml:space="preserve"> </v>
      </c>
      <c r="B51" s="235" t="str">
        <f t="shared" si="2"/>
        <v xml:space="preserve"> </v>
      </c>
      <c r="C51" s="210" t="str">
        <f t="shared" si="2"/>
        <v xml:space="preserve"> </v>
      </c>
      <c r="D51" s="210" t="str">
        <f t="shared" si="2"/>
        <v xml:space="preserve"> </v>
      </c>
      <c r="E51" s="210" t="str">
        <f t="shared" si="2"/>
        <v xml:space="preserve"> </v>
      </c>
      <c r="F51" s="236" t="str">
        <f t="shared" si="2"/>
        <v xml:space="preserve"> </v>
      </c>
      <c r="G51" s="237" t="str">
        <f t="shared" si="2"/>
        <v xml:space="preserve"> </v>
      </c>
      <c r="H51" s="183"/>
      <c r="I51" s="183"/>
      <c r="J51" s="183"/>
      <c r="K51" s="183"/>
      <c r="L51" s="183"/>
      <c r="M51" s="183"/>
      <c r="N51" s="183"/>
      <c r="O51" s="183"/>
      <c r="P51" s="183"/>
      <c r="Q51" s="183"/>
      <c r="R51" s="183"/>
      <c r="S51" s="183"/>
      <c r="T51" s="183"/>
      <c r="U51" s="183"/>
    </row>
    <row r="52" spans="1:21" ht="24.9" customHeight="1">
      <c r="A52" s="234" t="str">
        <f t="shared" si="2"/>
        <v xml:space="preserve"> </v>
      </c>
      <c r="B52" s="235" t="str">
        <f t="shared" si="2"/>
        <v xml:space="preserve"> </v>
      </c>
      <c r="C52" s="210" t="str">
        <f t="shared" si="2"/>
        <v xml:space="preserve"> </v>
      </c>
      <c r="D52" s="210" t="str">
        <f t="shared" si="2"/>
        <v xml:space="preserve"> </v>
      </c>
      <c r="E52" s="210" t="str">
        <f t="shared" si="2"/>
        <v xml:space="preserve"> </v>
      </c>
      <c r="F52" s="236" t="str">
        <f t="shared" si="2"/>
        <v xml:space="preserve"> </v>
      </c>
      <c r="G52" s="237" t="str">
        <f t="shared" si="2"/>
        <v xml:space="preserve"> </v>
      </c>
      <c r="H52" s="183"/>
      <c r="I52" s="183"/>
      <c r="J52" s="183"/>
      <c r="K52" s="183"/>
      <c r="L52" s="183"/>
      <c r="M52" s="183"/>
      <c r="N52" s="183"/>
      <c r="O52" s="183"/>
      <c r="P52" s="183"/>
      <c r="Q52" s="183"/>
      <c r="R52" s="183"/>
      <c r="S52" s="183"/>
      <c r="T52" s="183"/>
      <c r="U52" s="183"/>
    </row>
    <row r="53" spans="1:21" ht="24.9" customHeight="1">
      <c r="A53" s="234" t="str">
        <f t="shared" si="2"/>
        <v xml:space="preserve"> </v>
      </c>
      <c r="B53" s="235" t="str">
        <f t="shared" si="2"/>
        <v xml:space="preserve"> </v>
      </c>
      <c r="C53" s="210" t="str">
        <f t="shared" si="2"/>
        <v xml:space="preserve"> </v>
      </c>
      <c r="D53" s="210" t="str">
        <f t="shared" si="2"/>
        <v xml:space="preserve"> </v>
      </c>
      <c r="E53" s="210" t="str">
        <f t="shared" si="2"/>
        <v xml:space="preserve"> </v>
      </c>
      <c r="F53" s="236" t="str">
        <f t="shared" si="2"/>
        <v xml:space="preserve"> </v>
      </c>
      <c r="G53" s="237" t="str">
        <f t="shared" si="2"/>
        <v xml:space="preserve"> </v>
      </c>
      <c r="H53" s="183"/>
      <c r="I53" s="183"/>
      <c r="J53" s="183"/>
      <c r="K53" s="183"/>
      <c r="L53" s="183"/>
      <c r="M53" s="183"/>
      <c r="N53" s="183"/>
      <c r="O53" s="183"/>
      <c r="P53" s="183"/>
      <c r="Q53" s="183"/>
      <c r="R53" s="183"/>
      <c r="S53" s="183"/>
      <c r="T53" s="183"/>
      <c r="U53" s="183"/>
    </row>
    <row r="54" spans="1:21" ht="24.9" customHeight="1">
      <c r="A54" s="234" t="str">
        <f t="shared" si="2"/>
        <v xml:space="preserve"> </v>
      </c>
      <c r="B54" s="235" t="str">
        <f t="shared" si="2"/>
        <v xml:space="preserve"> </v>
      </c>
      <c r="C54" s="210" t="str">
        <f t="shared" si="2"/>
        <v xml:space="preserve"> </v>
      </c>
      <c r="D54" s="210" t="str">
        <f t="shared" si="2"/>
        <v xml:space="preserve"> </v>
      </c>
      <c r="E54" s="210" t="str">
        <f t="shared" si="2"/>
        <v xml:space="preserve"> </v>
      </c>
      <c r="F54" s="236" t="str">
        <f t="shared" si="2"/>
        <v xml:space="preserve"> </v>
      </c>
      <c r="G54" s="237" t="str">
        <f t="shared" si="2"/>
        <v xml:space="preserve"> </v>
      </c>
      <c r="H54" s="183"/>
      <c r="I54" s="183"/>
      <c r="J54" s="183"/>
      <c r="K54" s="183"/>
      <c r="L54" s="183"/>
      <c r="M54" s="183"/>
      <c r="N54" s="183"/>
      <c r="O54" s="183"/>
      <c r="P54" s="183"/>
      <c r="Q54" s="183"/>
      <c r="R54" s="183"/>
      <c r="S54" s="183"/>
      <c r="T54" s="183"/>
      <c r="U54" s="183"/>
    </row>
    <row r="55" spans="1:21" ht="24.9" customHeight="1">
      <c r="A55" s="234" t="str">
        <f t="shared" si="2"/>
        <v xml:space="preserve"> </v>
      </c>
      <c r="B55" s="235" t="str">
        <f t="shared" si="2"/>
        <v xml:space="preserve"> </v>
      </c>
      <c r="C55" s="210" t="str">
        <f t="shared" si="2"/>
        <v xml:space="preserve"> </v>
      </c>
      <c r="D55" s="210" t="str">
        <f t="shared" si="2"/>
        <v xml:space="preserve"> </v>
      </c>
      <c r="E55" s="210" t="str">
        <f t="shared" si="2"/>
        <v xml:space="preserve"> </v>
      </c>
      <c r="F55" s="236" t="str">
        <f t="shared" si="2"/>
        <v xml:space="preserve"> </v>
      </c>
      <c r="G55" s="237" t="str">
        <f t="shared" si="2"/>
        <v xml:space="preserve"> </v>
      </c>
      <c r="H55" s="183"/>
      <c r="I55" s="183"/>
      <c r="J55" s="183"/>
      <c r="K55" s="183"/>
      <c r="L55" s="183"/>
      <c r="M55" s="183"/>
      <c r="N55" s="183"/>
      <c r="O55" s="183"/>
      <c r="P55" s="183"/>
      <c r="Q55" s="183"/>
      <c r="R55" s="183"/>
      <c r="S55" s="183"/>
      <c r="T55" s="183"/>
      <c r="U55" s="183"/>
    </row>
    <row r="56" spans="1:21" ht="24.9" customHeight="1">
      <c r="A56" s="234" t="str">
        <f t="shared" si="2"/>
        <v xml:space="preserve"> </v>
      </c>
      <c r="B56" s="235" t="str">
        <f t="shared" si="2"/>
        <v xml:space="preserve"> </v>
      </c>
      <c r="C56" s="210" t="str">
        <f t="shared" si="2"/>
        <v xml:space="preserve"> </v>
      </c>
      <c r="D56" s="210" t="str">
        <f t="shared" si="2"/>
        <v xml:space="preserve"> </v>
      </c>
      <c r="E56" s="210" t="str">
        <f t="shared" si="2"/>
        <v xml:space="preserve"> </v>
      </c>
      <c r="F56" s="236" t="str">
        <f t="shared" si="2"/>
        <v xml:space="preserve"> </v>
      </c>
      <c r="G56" s="237" t="str">
        <f t="shared" si="2"/>
        <v xml:space="preserve"> </v>
      </c>
      <c r="H56" s="183"/>
      <c r="I56" s="183"/>
      <c r="J56" s="183"/>
      <c r="K56" s="183"/>
      <c r="L56" s="183"/>
      <c r="M56" s="183"/>
      <c r="N56" s="183"/>
      <c r="O56" s="183"/>
      <c r="P56" s="183"/>
      <c r="Q56" s="183"/>
      <c r="R56" s="183"/>
      <c r="S56" s="183"/>
      <c r="T56" s="183"/>
      <c r="U56" s="183"/>
    </row>
    <row r="57" spans="1:21" ht="24.9" customHeight="1">
      <c r="A57" s="234" t="str">
        <f t="shared" si="2"/>
        <v xml:space="preserve"> </v>
      </c>
      <c r="B57" s="235" t="str">
        <f t="shared" si="2"/>
        <v xml:space="preserve"> </v>
      </c>
      <c r="C57" s="210" t="str">
        <f t="shared" si="2"/>
        <v xml:space="preserve"> </v>
      </c>
      <c r="D57" s="210" t="str">
        <f t="shared" si="2"/>
        <v xml:space="preserve"> </v>
      </c>
      <c r="E57" s="210" t="str">
        <f t="shared" si="2"/>
        <v xml:space="preserve"> </v>
      </c>
      <c r="F57" s="236" t="str">
        <f t="shared" si="2"/>
        <v xml:space="preserve"> </v>
      </c>
      <c r="G57" s="237" t="str">
        <f t="shared" si="2"/>
        <v xml:space="preserve"> </v>
      </c>
      <c r="H57" s="183"/>
      <c r="I57" s="183"/>
      <c r="J57" s="183"/>
      <c r="K57" s="183"/>
      <c r="L57" s="183"/>
      <c r="M57" s="183"/>
      <c r="N57" s="183"/>
      <c r="O57" s="183"/>
      <c r="P57" s="183"/>
      <c r="Q57" s="183"/>
      <c r="R57" s="183"/>
      <c r="S57" s="183"/>
      <c r="T57" s="183"/>
      <c r="U57" s="183"/>
    </row>
    <row r="58" spans="1:21" ht="24.9" customHeight="1">
      <c r="A58" s="234" t="str">
        <f t="shared" si="2"/>
        <v xml:space="preserve"> </v>
      </c>
      <c r="B58" s="235" t="str">
        <f t="shared" si="2"/>
        <v xml:space="preserve"> </v>
      </c>
      <c r="C58" s="210" t="str">
        <f t="shared" si="2"/>
        <v xml:space="preserve"> </v>
      </c>
      <c r="D58" s="210" t="str">
        <f t="shared" si="2"/>
        <v xml:space="preserve"> </v>
      </c>
      <c r="E58" s="210" t="str">
        <f t="shared" si="2"/>
        <v xml:space="preserve"> </v>
      </c>
      <c r="F58" s="236" t="str">
        <f t="shared" si="2"/>
        <v xml:space="preserve"> </v>
      </c>
      <c r="G58" s="237" t="str">
        <f t="shared" si="2"/>
        <v xml:space="preserve"> </v>
      </c>
      <c r="H58" s="183"/>
      <c r="I58" s="183"/>
      <c r="J58" s="183"/>
      <c r="K58" s="183"/>
      <c r="L58" s="183"/>
      <c r="M58" s="183"/>
      <c r="N58" s="183"/>
      <c r="O58" s="183"/>
      <c r="P58" s="183"/>
      <c r="Q58" s="183"/>
      <c r="R58" s="183"/>
      <c r="S58" s="183"/>
      <c r="T58" s="183"/>
      <c r="U58" s="183"/>
    </row>
    <row r="59" spans="1:21" ht="24.9" customHeight="1">
      <c r="A59" s="234" t="str">
        <f t="shared" si="2"/>
        <v xml:space="preserve"> </v>
      </c>
      <c r="B59" s="235" t="str">
        <f t="shared" si="2"/>
        <v xml:space="preserve"> </v>
      </c>
      <c r="C59" s="210" t="str">
        <f t="shared" si="2"/>
        <v xml:space="preserve"> </v>
      </c>
      <c r="D59" s="210" t="str">
        <f t="shared" si="2"/>
        <v xml:space="preserve"> </v>
      </c>
      <c r="E59" s="210" t="str">
        <f t="shared" si="2"/>
        <v xml:space="preserve"> </v>
      </c>
      <c r="F59" s="236" t="str">
        <f t="shared" si="2"/>
        <v xml:space="preserve"> </v>
      </c>
      <c r="G59" s="237" t="str">
        <f t="shared" si="2"/>
        <v xml:space="preserve"> </v>
      </c>
      <c r="H59" s="183"/>
      <c r="I59" s="183"/>
      <c r="J59" s="183"/>
      <c r="K59" s="183"/>
      <c r="L59" s="183"/>
      <c r="M59" s="183"/>
      <c r="N59" s="183"/>
      <c r="O59" s="183"/>
      <c r="P59" s="183"/>
      <c r="Q59" s="183"/>
      <c r="R59" s="183"/>
      <c r="S59" s="183"/>
      <c r="T59" s="183"/>
      <c r="U59" s="183"/>
    </row>
    <row r="60" spans="1:21" ht="24.9" customHeight="1">
      <c r="A60" s="234" t="str">
        <f t="shared" si="2"/>
        <v xml:space="preserve"> </v>
      </c>
      <c r="B60" s="235" t="str">
        <f t="shared" si="2"/>
        <v xml:space="preserve"> </v>
      </c>
      <c r="C60" s="210" t="str">
        <f t="shared" si="2"/>
        <v xml:space="preserve"> </v>
      </c>
      <c r="D60" s="210" t="str">
        <f t="shared" si="2"/>
        <v xml:space="preserve"> </v>
      </c>
      <c r="E60" s="210" t="str">
        <f t="shared" si="2"/>
        <v xml:space="preserve"> </v>
      </c>
      <c r="F60" s="236" t="str">
        <f t="shared" si="2"/>
        <v xml:space="preserve"> </v>
      </c>
      <c r="G60" s="237" t="str">
        <f t="shared" si="2"/>
        <v xml:space="preserve"> </v>
      </c>
      <c r="H60" s="183"/>
      <c r="I60" s="183"/>
      <c r="J60" s="183"/>
      <c r="K60" s="183"/>
      <c r="L60" s="183"/>
      <c r="M60" s="183"/>
      <c r="N60" s="183"/>
      <c r="O60" s="183"/>
      <c r="P60" s="183"/>
      <c r="Q60" s="183"/>
      <c r="R60" s="183"/>
      <c r="S60" s="183"/>
      <c r="T60" s="183"/>
      <c r="U60" s="183"/>
    </row>
    <row r="61" spans="1:21" ht="24.9" customHeight="1">
      <c r="A61" s="234" t="str">
        <f t="shared" si="2"/>
        <v xml:space="preserve"> </v>
      </c>
      <c r="B61" s="235" t="str">
        <f t="shared" si="2"/>
        <v xml:space="preserve"> </v>
      </c>
      <c r="C61" s="210" t="str">
        <f t="shared" si="2"/>
        <v xml:space="preserve"> </v>
      </c>
      <c r="D61" s="210" t="str">
        <f t="shared" si="2"/>
        <v xml:space="preserve"> </v>
      </c>
      <c r="E61" s="210" t="str">
        <f t="shared" si="2"/>
        <v xml:space="preserve"> </v>
      </c>
      <c r="F61" s="236" t="str">
        <f t="shared" si="2"/>
        <v xml:space="preserve"> </v>
      </c>
      <c r="G61" s="237" t="str">
        <f t="shared" si="2"/>
        <v xml:space="preserve"> </v>
      </c>
      <c r="H61" s="183"/>
      <c r="I61" s="183"/>
      <c r="J61" s="183"/>
      <c r="K61" s="183"/>
      <c r="L61" s="183"/>
      <c r="M61" s="183"/>
      <c r="N61" s="183"/>
      <c r="O61" s="183"/>
      <c r="P61" s="183"/>
      <c r="Q61" s="183"/>
      <c r="R61" s="183"/>
      <c r="S61" s="183"/>
      <c r="T61" s="183"/>
      <c r="U61" s="183"/>
    </row>
    <row r="62" spans="1:21" ht="24.9" customHeight="1">
      <c r="A62" s="234" t="str">
        <f t="shared" ref="A62:G70" si="3">IF(A22=""," ",A22)</f>
        <v xml:space="preserve"> </v>
      </c>
      <c r="B62" s="235" t="str">
        <f t="shared" si="3"/>
        <v xml:space="preserve"> </v>
      </c>
      <c r="C62" s="210" t="str">
        <f t="shared" si="3"/>
        <v xml:space="preserve"> </v>
      </c>
      <c r="D62" s="210" t="str">
        <f t="shared" si="3"/>
        <v xml:space="preserve"> </v>
      </c>
      <c r="E62" s="210" t="str">
        <f t="shared" si="3"/>
        <v xml:space="preserve"> </v>
      </c>
      <c r="F62" s="236" t="str">
        <f t="shared" si="3"/>
        <v xml:space="preserve"> </v>
      </c>
      <c r="G62" s="237" t="str">
        <f t="shared" si="3"/>
        <v xml:space="preserve"> </v>
      </c>
      <c r="H62" s="183"/>
      <c r="I62" s="183"/>
      <c r="J62" s="183"/>
      <c r="K62" s="183"/>
      <c r="L62" s="183"/>
      <c r="M62" s="183"/>
      <c r="N62" s="183"/>
      <c r="O62" s="183"/>
      <c r="P62" s="183"/>
      <c r="Q62" s="183"/>
      <c r="R62" s="183"/>
      <c r="S62" s="183"/>
      <c r="T62" s="183"/>
      <c r="U62" s="183"/>
    </row>
    <row r="63" spans="1:21" ht="24.9" customHeight="1">
      <c r="A63" s="234" t="str">
        <f t="shared" si="3"/>
        <v xml:space="preserve"> </v>
      </c>
      <c r="B63" s="235" t="str">
        <f t="shared" si="3"/>
        <v xml:space="preserve"> </v>
      </c>
      <c r="C63" s="210" t="str">
        <f t="shared" si="3"/>
        <v xml:space="preserve"> </v>
      </c>
      <c r="D63" s="210" t="str">
        <f t="shared" si="3"/>
        <v xml:space="preserve"> </v>
      </c>
      <c r="E63" s="210" t="str">
        <f t="shared" si="3"/>
        <v xml:space="preserve"> </v>
      </c>
      <c r="F63" s="236" t="str">
        <f t="shared" si="3"/>
        <v xml:space="preserve"> </v>
      </c>
      <c r="G63" s="237" t="str">
        <f t="shared" si="3"/>
        <v xml:space="preserve"> </v>
      </c>
      <c r="H63" s="183"/>
      <c r="I63" s="183"/>
      <c r="J63" s="183"/>
      <c r="K63" s="183"/>
      <c r="L63" s="183"/>
      <c r="M63" s="183"/>
      <c r="N63" s="183"/>
      <c r="O63" s="183"/>
      <c r="P63" s="183"/>
      <c r="Q63" s="183"/>
      <c r="R63" s="183"/>
      <c r="S63" s="183"/>
      <c r="T63" s="183"/>
      <c r="U63" s="183"/>
    </row>
    <row r="64" spans="1:21" ht="24.9" customHeight="1">
      <c r="A64" s="234" t="str">
        <f t="shared" si="3"/>
        <v xml:space="preserve"> </v>
      </c>
      <c r="B64" s="235" t="str">
        <f t="shared" si="3"/>
        <v xml:space="preserve"> </v>
      </c>
      <c r="C64" s="210" t="str">
        <f t="shared" si="3"/>
        <v xml:space="preserve"> </v>
      </c>
      <c r="D64" s="210" t="str">
        <f t="shared" si="3"/>
        <v xml:space="preserve"> </v>
      </c>
      <c r="E64" s="210" t="str">
        <f t="shared" si="3"/>
        <v xml:space="preserve"> </v>
      </c>
      <c r="F64" s="236" t="str">
        <f t="shared" si="3"/>
        <v xml:space="preserve"> </v>
      </c>
      <c r="G64" s="237" t="str">
        <f t="shared" si="3"/>
        <v xml:space="preserve"> </v>
      </c>
      <c r="H64" s="183"/>
      <c r="I64" s="183"/>
      <c r="J64" s="183"/>
      <c r="K64" s="183"/>
      <c r="L64" s="183"/>
      <c r="M64" s="183"/>
      <c r="N64" s="183"/>
      <c r="O64" s="183"/>
      <c r="P64" s="183"/>
      <c r="Q64" s="183"/>
      <c r="R64" s="183"/>
      <c r="S64" s="183"/>
      <c r="T64" s="183"/>
      <c r="U64" s="183"/>
    </row>
    <row r="65" spans="1:21" ht="24.9" customHeight="1">
      <c r="A65" s="234" t="str">
        <f t="shared" si="3"/>
        <v xml:space="preserve"> </v>
      </c>
      <c r="B65" s="235" t="str">
        <f t="shared" si="3"/>
        <v xml:space="preserve"> </v>
      </c>
      <c r="C65" s="210" t="str">
        <f t="shared" si="3"/>
        <v xml:space="preserve"> </v>
      </c>
      <c r="D65" s="210" t="str">
        <f t="shared" si="3"/>
        <v xml:space="preserve"> </v>
      </c>
      <c r="E65" s="210" t="str">
        <f t="shared" si="3"/>
        <v xml:space="preserve"> </v>
      </c>
      <c r="F65" s="236" t="str">
        <f t="shared" si="3"/>
        <v xml:space="preserve"> </v>
      </c>
      <c r="G65" s="237" t="str">
        <f t="shared" si="3"/>
        <v xml:space="preserve"> </v>
      </c>
      <c r="H65" s="183"/>
      <c r="I65" s="183"/>
      <c r="J65" s="183"/>
      <c r="K65" s="183"/>
      <c r="L65" s="183"/>
      <c r="M65" s="183"/>
      <c r="N65" s="183"/>
      <c r="O65" s="183"/>
      <c r="P65" s="183"/>
      <c r="Q65" s="183"/>
      <c r="R65" s="183"/>
      <c r="S65" s="183"/>
      <c r="T65" s="183"/>
      <c r="U65" s="183"/>
    </row>
    <row r="66" spans="1:21" ht="24.9" customHeight="1">
      <c r="A66" s="234" t="str">
        <f t="shared" si="3"/>
        <v xml:space="preserve"> </v>
      </c>
      <c r="B66" s="235" t="str">
        <f t="shared" si="3"/>
        <v xml:space="preserve"> </v>
      </c>
      <c r="C66" s="210" t="str">
        <f t="shared" si="3"/>
        <v xml:space="preserve"> </v>
      </c>
      <c r="D66" s="210" t="str">
        <f t="shared" si="3"/>
        <v xml:space="preserve"> </v>
      </c>
      <c r="E66" s="210" t="str">
        <f t="shared" si="3"/>
        <v xml:space="preserve"> </v>
      </c>
      <c r="F66" s="236" t="str">
        <f t="shared" si="3"/>
        <v xml:space="preserve"> </v>
      </c>
      <c r="G66" s="237" t="str">
        <f t="shared" si="3"/>
        <v xml:space="preserve"> </v>
      </c>
      <c r="H66" s="183"/>
      <c r="I66" s="183"/>
      <c r="J66" s="183"/>
      <c r="K66" s="183"/>
      <c r="L66" s="183"/>
      <c r="M66" s="183"/>
      <c r="N66" s="183"/>
      <c r="O66" s="183"/>
      <c r="P66" s="183"/>
      <c r="Q66" s="183"/>
      <c r="R66" s="183"/>
      <c r="S66" s="183"/>
      <c r="T66" s="183"/>
      <c r="U66" s="183"/>
    </row>
    <row r="67" spans="1:21" ht="24.9" customHeight="1">
      <c r="A67" s="234" t="str">
        <f t="shared" si="3"/>
        <v xml:space="preserve"> </v>
      </c>
      <c r="B67" s="235" t="str">
        <f t="shared" si="3"/>
        <v xml:space="preserve"> </v>
      </c>
      <c r="C67" s="210" t="str">
        <f t="shared" si="3"/>
        <v xml:space="preserve"> </v>
      </c>
      <c r="D67" s="210" t="str">
        <f t="shared" si="3"/>
        <v xml:space="preserve"> </v>
      </c>
      <c r="E67" s="210" t="str">
        <f t="shared" si="3"/>
        <v xml:space="preserve"> </v>
      </c>
      <c r="F67" s="236" t="str">
        <f t="shared" si="3"/>
        <v xml:space="preserve"> </v>
      </c>
      <c r="G67" s="237" t="str">
        <f t="shared" si="3"/>
        <v xml:space="preserve"> </v>
      </c>
      <c r="H67" s="183"/>
      <c r="I67" s="183"/>
      <c r="J67" s="183"/>
      <c r="K67" s="183"/>
      <c r="L67" s="183"/>
      <c r="M67" s="183"/>
      <c r="N67" s="183"/>
      <c r="O67" s="183"/>
      <c r="P67" s="183"/>
      <c r="Q67" s="183"/>
      <c r="R67" s="183"/>
      <c r="S67" s="183"/>
      <c r="T67" s="183"/>
      <c r="U67" s="183"/>
    </row>
    <row r="68" spans="1:21" ht="24.9" customHeight="1">
      <c r="A68" s="234" t="str">
        <f t="shared" si="3"/>
        <v xml:space="preserve"> </v>
      </c>
      <c r="B68" s="235" t="str">
        <f t="shared" si="3"/>
        <v xml:space="preserve"> </v>
      </c>
      <c r="C68" s="210" t="str">
        <f t="shared" si="3"/>
        <v xml:space="preserve"> </v>
      </c>
      <c r="D68" s="210" t="str">
        <f t="shared" si="3"/>
        <v xml:space="preserve"> </v>
      </c>
      <c r="E68" s="210" t="str">
        <f t="shared" si="3"/>
        <v xml:space="preserve"> </v>
      </c>
      <c r="F68" s="236" t="str">
        <f t="shared" si="3"/>
        <v xml:space="preserve"> </v>
      </c>
      <c r="G68" s="237" t="str">
        <f t="shared" si="3"/>
        <v xml:space="preserve"> </v>
      </c>
      <c r="H68" s="183"/>
      <c r="I68" s="183"/>
      <c r="J68" s="183"/>
      <c r="K68" s="183"/>
      <c r="L68" s="183"/>
      <c r="M68" s="183"/>
      <c r="N68" s="183"/>
      <c r="O68" s="183"/>
      <c r="P68" s="183"/>
      <c r="Q68" s="183"/>
      <c r="R68" s="183"/>
      <c r="S68" s="183"/>
      <c r="T68" s="183"/>
      <c r="U68" s="183"/>
    </row>
    <row r="69" spans="1:21" ht="24.9" customHeight="1">
      <c r="A69" s="234" t="str">
        <f t="shared" si="3"/>
        <v xml:space="preserve"> </v>
      </c>
      <c r="B69" s="235" t="str">
        <f t="shared" si="3"/>
        <v xml:space="preserve"> </v>
      </c>
      <c r="C69" s="210" t="str">
        <f t="shared" si="3"/>
        <v xml:space="preserve"> </v>
      </c>
      <c r="D69" s="210" t="str">
        <f t="shared" si="3"/>
        <v xml:space="preserve"> </v>
      </c>
      <c r="E69" s="210" t="str">
        <f t="shared" si="3"/>
        <v xml:space="preserve"> </v>
      </c>
      <c r="F69" s="236" t="str">
        <f t="shared" si="3"/>
        <v xml:space="preserve"> </v>
      </c>
      <c r="G69" s="237" t="str">
        <f t="shared" si="3"/>
        <v xml:space="preserve"> </v>
      </c>
      <c r="H69" s="183"/>
      <c r="I69" s="183"/>
      <c r="J69" s="183"/>
      <c r="K69" s="183"/>
      <c r="L69" s="183"/>
      <c r="M69" s="183"/>
      <c r="N69" s="183"/>
      <c r="O69" s="183"/>
      <c r="P69" s="183"/>
      <c r="Q69" s="183"/>
      <c r="R69" s="183"/>
      <c r="S69" s="183"/>
      <c r="T69" s="183"/>
      <c r="U69" s="183"/>
    </row>
    <row r="70" spans="1:21" ht="24.9" customHeight="1" thickBot="1">
      <c r="A70" s="238" t="str">
        <f t="shared" si="3"/>
        <v xml:space="preserve"> </v>
      </c>
      <c r="B70" s="239" t="str">
        <f t="shared" si="3"/>
        <v xml:space="preserve"> </v>
      </c>
      <c r="C70" s="240" t="str">
        <f t="shared" si="3"/>
        <v xml:space="preserve"> </v>
      </c>
      <c r="D70" s="240" t="str">
        <f t="shared" si="3"/>
        <v xml:space="preserve"> </v>
      </c>
      <c r="E70" s="240" t="str">
        <f t="shared" si="3"/>
        <v xml:space="preserve"> </v>
      </c>
      <c r="F70" s="236" t="str">
        <f t="shared" si="3"/>
        <v xml:space="preserve"> </v>
      </c>
      <c r="G70" s="241" t="str">
        <f t="shared" si="3"/>
        <v xml:space="preserve"> </v>
      </c>
      <c r="H70" s="183"/>
      <c r="I70" s="183"/>
      <c r="J70" s="183"/>
      <c r="K70" s="183"/>
      <c r="L70" s="183"/>
      <c r="M70" s="183"/>
      <c r="N70" s="183"/>
      <c r="O70" s="183"/>
      <c r="P70" s="183"/>
      <c r="Q70" s="183"/>
      <c r="R70" s="183"/>
      <c r="S70" s="183"/>
      <c r="T70" s="183"/>
      <c r="U70" s="183"/>
    </row>
    <row r="71" spans="1:21" ht="24.9" customHeight="1" thickBot="1">
      <c r="A71" s="242"/>
      <c r="B71" s="242"/>
      <c r="C71" s="243"/>
      <c r="D71" s="243"/>
      <c r="E71" s="243"/>
      <c r="F71" s="243"/>
      <c r="G71" s="244">
        <f>G31</f>
        <v>869</v>
      </c>
      <c r="H71" s="183"/>
      <c r="I71" s="183"/>
      <c r="J71" s="183"/>
      <c r="K71" s="183"/>
      <c r="L71" s="183"/>
      <c r="M71" s="183"/>
      <c r="N71" s="183"/>
      <c r="O71" s="183"/>
      <c r="P71" s="183"/>
      <c r="Q71" s="183"/>
      <c r="R71" s="183"/>
      <c r="S71" s="183"/>
      <c r="T71" s="183"/>
      <c r="U71" s="183"/>
    </row>
    <row r="72" spans="1:21" ht="62.25" customHeight="1">
      <c r="A72" s="1146" t="s">
        <v>104</v>
      </c>
      <c r="B72" s="1146"/>
      <c r="H72" s="183"/>
      <c r="I72" s="183"/>
      <c r="J72" s="183"/>
      <c r="K72" s="183"/>
      <c r="L72" s="183"/>
      <c r="M72" s="183"/>
      <c r="N72" s="183"/>
      <c r="O72" s="183"/>
      <c r="P72" s="183"/>
      <c r="Q72" s="183"/>
      <c r="R72" s="183"/>
      <c r="S72" s="183"/>
      <c r="T72" s="183"/>
      <c r="U72" s="183"/>
    </row>
    <row r="73" spans="1:21">
      <c r="A73" s="183"/>
      <c r="B73" s="183"/>
      <c r="C73" s="183"/>
      <c r="D73" s="183"/>
      <c r="E73" s="183"/>
      <c r="F73" s="183"/>
      <c r="G73" s="183"/>
      <c r="H73" s="183"/>
      <c r="I73" s="183"/>
      <c r="J73" s="183"/>
      <c r="K73" s="183"/>
      <c r="L73" s="183"/>
      <c r="M73" s="183"/>
      <c r="N73" s="183"/>
      <c r="O73" s="183"/>
      <c r="P73" s="183"/>
      <c r="Q73" s="183"/>
      <c r="R73" s="183"/>
      <c r="S73" s="183"/>
      <c r="T73" s="183"/>
      <c r="U73" s="183"/>
    </row>
    <row r="74" spans="1:21">
      <c r="A74" s="183"/>
      <c r="B74" s="183"/>
      <c r="C74" s="183"/>
      <c r="D74" s="183"/>
      <c r="E74" s="183"/>
      <c r="F74" s="183"/>
      <c r="G74" s="183"/>
      <c r="H74" s="183"/>
      <c r="I74" s="183"/>
      <c r="J74" s="183"/>
      <c r="K74" s="183"/>
      <c r="L74" s="183"/>
      <c r="M74" s="183"/>
      <c r="N74" s="183"/>
      <c r="O74" s="183"/>
      <c r="P74" s="183"/>
      <c r="Q74" s="183"/>
      <c r="R74" s="183"/>
      <c r="S74" s="183"/>
      <c r="T74" s="183"/>
      <c r="U74" s="183"/>
    </row>
    <row r="75" spans="1:21">
      <c r="I75" s="183"/>
      <c r="J75" s="183"/>
      <c r="K75" s="183"/>
      <c r="L75" s="183"/>
      <c r="M75" s="183"/>
      <c r="N75" s="183"/>
      <c r="O75" s="183"/>
      <c r="P75" s="183"/>
      <c r="Q75" s="183"/>
      <c r="R75" s="183"/>
      <c r="S75" s="183"/>
      <c r="T75" s="183"/>
      <c r="U75" s="183"/>
    </row>
  </sheetData>
  <sheetProtection algorithmName="SHA-512" hashValue="0ASSNRHXYnLjR8VSmaf3f80rfW8+6yQbTWEedMrQrk/vpULlkGsEqQNDguGW6TylcGFxNXHHI9Nf42307eZyFw==" saltValue="y7eON3NWwYopwn1OVMLzng==" spinCount="100000" sheet="1" objects="1" scenarios="1"/>
  <mergeCells count="4">
    <mergeCell ref="A3:D3"/>
    <mergeCell ref="J4:L4"/>
    <mergeCell ref="B43:E43"/>
    <mergeCell ref="A72:B72"/>
  </mergeCells>
  <pageMargins left="0.23622047244094491" right="0.23622047244094491" top="0.59055118110236227" bottom="0.78740157480314965" header="0.31496062992125984" footer="0.31496062992125984"/>
  <pageSetup paperSize="9" scale="87" orientation="portrait" r:id="rId1"/>
  <headerFooter>
    <oddFooter>&amp;LPont de Normandie&amp;R&amp;D - &amp;T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5F8A0-3CEA-4079-BD66-08D79372A109}">
  <sheetPr codeName="Feuil13">
    <tabColor rgb="FF00FFFF"/>
  </sheetPr>
  <dimension ref="A1:U27"/>
  <sheetViews>
    <sheetView showGridLines="0" zoomScaleNormal="100" workbookViewId="0">
      <selection activeCell="L30" sqref="L30"/>
    </sheetView>
  </sheetViews>
  <sheetFormatPr baseColWidth="10" defaultColWidth="10.6640625" defaultRowHeight="18" customHeight="1"/>
  <cols>
    <col min="1" max="1" width="4.33203125" style="101" customWidth="1"/>
    <col min="2" max="2" width="19.6640625" style="101" customWidth="1"/>
    <col min="3" max="3" width="9.6640625" style="101" customWidth="1"/>
    <col min="4" max="4" width="8.6640625" style="101" customWidth="1"/>
    <col min="5" max="8" width="5.6640625" style="101" customWidth="1"/>
    <col min="9" max="9" width="9.6640625" style="101" customWidth="1"/>
    <col min="10" max="10" width="16.6640625" style="101" customWidth="1"/>
    <col min="11" max="11" width="7.6640625" style="101" customWidth="1"/>
    <col min="12" max="16" width="6.6640625" style="101" customWidth="1"/>
    <col min="17" max="17" width="12.6640625" style="101" customWidth="1"/>
    <col min="18" max="18" width="10.6640625" style="101" customWidth="1"/>
    <col min="19" max="19" width="4.33203125" style="101" customWidth="1"/>
    <col min="20" max="16384" width="10.6640625" style="101"/>
  </cols>
  <sheetData>
    <row r="1" spans="1:21" ht="14.1" customHeight="1">
      <c r="A1" s="101" t="s">
        <v>30</v>
      </c>
      <c r="B1" s="102">
        <f ca="1">TODAY()+3</f>
        <v>45899</v>
      </c>
      <c r="C1" s="103"/>
    </row>
    <row r="2" spans="1:21" ht="18" customHeight="1">
      <c r="B2" s="102">
        <f ca="1">TODAY()+1</f>
        <v>45897</v>
      </c>
      <c r="C2" s="103">
        <f ca="1">WEEKDAY(B2)</f>
        <v>5</v>
      </c>
      <c r="E2" s="1149" t="s">
        <v>80</v>
      </c>
      <c r="F2" s="1150"/>
      <c r="G2" s="1150"/>
      <c r="H2" s="1150"/>
      <c r="I2" s="1150"/>
      <c r="J2" s="1151">
        <f ca="1">IF(C21="",B2,IF(C21="x",B3,IF(C21="xx",B1,IF(C21="J",B6))))</f>
        <v>45896</v>
      </c>
      <c r="K2" s="1151"/>
      <c r="L2" s="1151"/>
      <c r="M2" s="1152"/>
    </row>
    <row r="3" spans="1:21" ht="18" customHeight="1">
      <c r="B3" s="102">
        <f ca="1">TODAY()+2</f>
        <v>45898</v>
      </c>
      <c r="C3" s="103">
        <f ca="1">WEEKDAY(B3)</f>
        <v>6</v>
      </c>
      <c r="E3" s="1153" t="s">
        <v>81</v>
      </c>
      <c r="F3" s="1153"/>
      <c r="G3" s="1153"/>
      <c r="H3" s="1153"/>
      <c r="I3" s="1153"/>
      <c r="J3" s="557">
        <f ca="1">J2</f>
        <v>45896</v>
      </c>
      <c r="K3" s="1154"/>
      <c r="L3" s="1154"/>
      <c r="M3" s="1154"/>
    </row>
    <row r="4" spans="1:21" ht="18" customHeight="1">
      <c r="B4" s="102">
        <f ca="1">NOW()</f>
        <v>45896.684018518521</v>
      </c>
      <c r="C4" s="103">
        <f ca="1">WEEKDAY(B4)</f>
        <v>4</v>
      </c>
      <c r="E4" s="1155" t="s">
        <v>82</v>
      </c>
      <c r="F4" s="1155"/>
      <c r="G4" s="1155"/>
      <c r="H4" s="1155"/>
      <c r="I4" s="1155" t="s">
        <v>83</v>
      </c>
      <c r="J4" s="1155"/>
      <c r="K4" s="105"/>
      <c r="L4" s="106"/>
      <c r="M4" s="107"/>
    </row>
    <row r="5" spans="1:21" ht="18" customHeight="1">
      <c r="B5" s="108">
        <f ca="1">WEEKDAY(B4)</f>
        <v>4</v>
      </c>
      <c r="C5" s="103"/>
      <c r="E5" s="109">
        <v>0.20833333333333334</v>
      </c>
      <c r="F5" s="109">
        <v>0.54166666666666663</v>
      </c>
      <c r="G5" s="109"/>
      <c r="H5" s="109"/>
      <c r="I5" s="126" t="e">
        <f ca="1">VLOOKUP($J$3,Planning!A2:D32,2,FALSE)</f>
        <v>#N/A</v>
      </c>
      <c r="J5" s="110" t="e">
        <f ca="1">VLOOKUP(I5,Planning!F2:G32,2,FALSE)</f>
        <v>#N/A</v>
      </c>
      <c r="K5" s="111"/>
      <c r="L5" s="112"/>
      <c r="M5" s="113"/>
      <c r="O5" s="1156"/>
      <c r="P5" s="1156"/>
      <c r="Q5" s="1156"/>
      <c r="R5" s="1156"/>
    </row>
    <row r="6" spans="1:21" ht="18" customHeight="1">
      <c r="B6" s="102">
        <f ca="1">TODAY()</f>
        <v>45896</v>
      </c>
      <c r="C6" s="103"/>
      <c r="E6" s="109">
        <v>0.54166666666666663</v>
      </c>
      <c r="F6" s="109">
        <v>0.875</v>
      </c>
      <c r="G6" s="109"/>
      <c r="H6" s="109"/>
      <c r="I6" s="126" t="e">
        <f ca="1">VLOOKUP($J$3,Planning!A2:D32,3,FALSE)</f>
        <v>#N/A</v>
      </c>
      <c r="J6" s="110" t="e">
        <f ca="1">VLOOKUP(I6,Planning!F2:G32,2,FALSE)</f>
        <v>#N/A</v>
      </c>
      <c r="K6" s="111"/>
      <c r="L6" s="112"/>
      <c r="M6" s="113"/>
      <c r="N6" s="114"/>
      <c r="O6" s="1157"/>
      <c r="P6" s="1157"/>
      <c r="Q6" s="1157"/>
      <c r="R6" s="1157"/>
    </row>
    <row r="7" spans="1:21" ht="18" customHeight="1">
      <c r="B7" s="108"/>
      <c r="C7" s="103"/>
      <c r="E7" s="109">
        <v>0.875</v>
      </c>
      <c r="F7" s="109">
        <v>0.20833333333333334</v>
      </c>
      <c r="G7" s="109"/>
      <c r="H7" s="109"/>
      <c r="I7" s="126" t="e">
        <f ca="1">VLOOKUP($J$3,Planning!A2:D32,4,FALSE)</f>
        <v>#N/A</v>
      </c>
      <c r="J7" s="110" t="e">
        <f ca="1">VLOOKUP(I7,Planning!F2:G32,2,FALSE)</f>
        <v>#N/A</v>
      </c>
      <c r="K7" s="111"/>
      <c r="L7" s="112"/>
      <c r="M7" s="113"/>
    </row>
    <row r="8" spans="1:21" ht="18" customHeight="1">
      <c r="B8" s="108"/>
      <c r="C8" s="103"/>
      <c r="E8" s="1153" t="s">
        <v>84</v>
      </c>
      <c r="F8" s="1153"/>
      <c r="G8" s="1153"/>
      <c r="H8" s="1153"/>
      <c r="I8" s="1153"/>
      <c r="J8" s="1153"/>
      <c r="K8" s="1153"/>
      <c r="L8" s="1153"/>
      <c r="M8" s="1153"/>
    </row>
    <row r="9" spans="1:21" ht="18" customHeight="1">
      <c r="B9" s="102"/>
      <c r="C9" s="103"/>
      <c r="D9" s="115"/>
      <c r="E9" s="1155" t="s">
        <v>82</v>
      </c>
      <c r="F9" s="1155"/>
      <c r="G9" s="1155"/>
      <c r="H9" s="1155"/>
      <c r="I9" s="1155" t="s">
        <v>83</v>
      </c>
      <c r="J9" s="1155"/>
      <c r="K9" s="104" t="s">
        <v>85</v>
      </c>
      <c r="L9" s="104" t="s">
        <v>86</v>
      </c>
      <c r="M9" s="104" t="s">
        <v>87</v>
      </c>
      <c r="O9" s="116" t="s">
        <v>86</v>
      </c>
      <c r="P9" s="116" t="s">
        <v>87</v>
      </c>
    </row>
    <row r="10" spans="1:21" ht="18" customHeight="1">
      <c r="B10" s="1147"/>
      <c r="C10" s="1148"/>
      <c r="D10" s="117"/>
      <c r="E10" s="118">
        <v>0.20833333333333334</v>
      </c>
      <c r="F10" s="118">
        <v>0.54166666666666663</v>
      </c>
      <c r="G10" s="119" t="s">
        <v>5</v>
      </c>
      <c r="H10" s="120">
        <v>1</v>
      </c>
      <c r="I10" s="126" t="str">
        <f ca="1">IFERROR(VLOOKUP(J3,Planning!I2:Q32,2,FALSE),"")</f>
        <v/>
      </c>
      <c r="J10" s="121" t="str">
        <f ca="1">IFERROR(VLOOKUP(I10,Planning!R2:S32,2,FALSE),"")</f>
        <v/>
      </c>
      <c r="K10" s="126">
        <v>13</v>
      </c>
      <c r="L10" s="122">
        <v>50</v>
      </c>
      <c r="M10" s="122">
        <v>68</v>
      </c>
      <c r="O10" s="123"/>
      <c r="P10" s="123"/>
      <c r="Q10" s="124"/>
      <c r="R10" s="125"/>
    </row>
    <row r="11" spans="1:21" ht="18" customHeight="1">
      <c r="B11" s="1147"/>
      <c r="C11" s="1148"/>
      <c r="E11" s="118">
        <v>0.20833333333333334</v>
      </c>
      <c r="F11" s="118">
        <v>0.54166666666666663</v>
      </c>
      <c r="G11" s="119" t="s">
        <v>5</v>
      </c>
      <c r="H11" s="120">
        <v>2</v>
      </c>
      <c r="I11" s="793" t="str">
        <f ca="1">IFERROR(VLOOKUP(J3,Planning!I2:Q32,3,FALSE),"")</f>
        <v/>
      </c>
      <c r="J11" s="121" t="str">
        <f ca="1">IFERROR(VLOOKUP(I11,Planning!$R$2:$S$32,2,FALSE),"")</f>
        <v/>
      </c>
      <c r="K11" s="126">
        <v>14</v>
      </c>
      <c r="L11" s="126">
        <f>IFERROR(IF(O11="",L10+1,O11),"")</f>
        <v>51</v>
      </c>
      <c r="M11" s="126">
        <f>IFERROR(IF(P11="",M10+1,P11),"")</f>
        <v>69</v>
      </c>
      <c r="O11" s="127"/>
      <c r="P11" s="127"/>
      <c r="Q11" s="124"/>
      <c r="R11" s="125"/>
    </row>
    <row r="12" spans="1:21" ht="18" customHeight="1">
      <c r="B12" s="103"/>
      <c r="C12" s="103"/>
      <c r="D12" s="128"/>
      <c r="E12" s="129">
        <v>0.20833333333333301</v>
      </c>
      <c r="F12" s="129">
        <v>0.54166666666666696</v>
      </c>
      <c r="G12" s="130" t="s">
        <v>5</v>
      </c>
      <c r="H12" s="131">
        <v>3</v>
      </c>
      <c r="I12" s="132" t="str">
        <f ca="1">IFERROR(VLOOKUP(J3,Planning!I2:L32,4,FALSE),"")</f>
        <v/>
      </c>
      <c r="J12" s="121" t="str">
        <f ca="1">IFERROR(VLOOKUP(I12,Planning!$R$2:$S$32,2,FALSE),"")</f>
        <v/>
      </c>
      <c r="K12" s="132">
        <v>23</v>
      </c>
      <c r="L12" s="132">
        <f>IFERROR(IF(O12="",L11+1,O12),"")</f>
        <v>52</v>
      </c>
      <c r="M12" s="126">
        <f>IFERROR(IF(P12="",M11+1,P12),"")</f>
        <v>70</v>
      </c>
      <c r="O12" s="133"/>
      <c r="P12" s="134"/>
      <c r="Q12" s="124"/>
      <c r="R12" s="1161" t="s">
        <v>89</v>
      </c>
      <c r="S12" s="1162"/>
      <c r="T12" s="1163"/>
      <c r="U12" s="135"/>
    </row>
    <row r="13" spans="1:21" ht="12" customHeight="1">
      <c r="B13" s="103"/>
      <c r="C13" s="103"/>
      <c r="D13" s="136"/>
      <c r="E13" s="137"/>
      <c r="F13" s="138"/>
      <c r="G13" s="138"/>
      <c r="H13" s="139"/>
      <c r="I13" s="141"/>
      <c r="J13" s="140"/>
      <c r="K13" s="141"/>
      <c r="L13" s="141"/>
      <c r="M13" s="142"/>
      <c r="O13" s="143"/>
      <c r="P13" s="144"/>
      <c r="Q13" s="125"/>
      <c r="R13" s="1164"/>
      <c r="S13" s="1165"/>
      <c r="T13" s="1166"/>
      <c r="U13" s="135"/>
    </row>
    <row r="14" spans="1:21" ht="18" customHeight="1">
      <c r="B14" s="1170"/>
      <c r="C14" s="1170"/>
      <c r="D14" s="145"/>
      <c r="E14" s="146">
        <v>0.54166666666666663</v>
      </c>
      <c r="F14" s="146">
        <v>0.875</v>
      </c>
      <c r="G14" s="147" t="s">
        <v>6</v>
      </c>
      <c r="H14" s="148">
        <v>4</v>
      </c>
      <c r="I14" s="150" t="str">
        <f ca="1">IFERROR(VLOOKUP(J3,Planning!I2:M32,5,FALSE),"")</f>
        <v/>
      </c>
      <c r="J14" s="149" t="str">
        <f ca="1">IFERROR(VLOOKUP(I14,Planning!$R$2:$S$32,2,FALSE),"")</f>
        <v/>
      </c>
      <c r="K14" s="150">
        <v>13</v>
      </c>
      <c r="L14" s="150">
        <f>IFERROR(IF(O14="",L12+1,O14),"")</f>
        <v>53</v>
      </c>
      <c r="M14" s="150">
        <f>IFERROR(IF(P14="",M12+1,P14),"")</f>
        <v>71</v>
      </c>
      <c r="O14" s="151"/>
      <c r="P14" s="151"/>
      <c r="Q14" s="124"/>
      <c r="R14" s="1167"/>
      <c r="S14" s="1168"/>
      <c r="T14" s="1169"/>
    </row>
    <row r="15" spans="1:21" ht="18" customHeight="1">
      <c r="B15" s="1171"/>
      <c r="C15" s="1171"/>
      <c r="D15" s="153"/>
      <c r="E15" s="154">
        <v>0.54166666666666663</v>
      </c>
      <c r="F15" s="154">
        <v>0.875</v>
      </c>
      <c r="G15" s="119" t="s">
        <v>6</v>
      </c>
      <c r="H15" s="120">
        <v>5</v>
      </c>
      <c r="I15" s="794" t="str">
        <f ca="1">IFERROR(VLOOKUP(J3,Planning!I2:N32,6,FALSE),"")</f>
        <v/>
      </c>
      <c r="J15" s="149" t="str">
        <f ca="1">IFERROR(VLOOKUP(I15,Planning!$R$2:$S$32,2,FALSE),"")</f>
        <v/>
      </c>
      <c r="K15" s="155">
        <v>14</v>
      </c>
      <c r="L15" s="155">
        <f>IFERROR(IF(O15="",L14+1,O15),"")</f>
        <v>54</v>
      </c>
      <c r="M15" s="155">
        <f>IFERROR(IF(P15="",M14+1,P15),"")</f>
        <v>72</v>
      </c>
      <c r="O15" s="127"/>
      <c r="P15" s="127"/>
      <c r="Q15" s="124"/>
      <c r="R15" s="156"/>
      <c r="S15" s="156"/>
      <c r="T15" s="125"/>
    </row>
    <row r="16" spans="1:21" ht="18" customHeight="1">
      <c r="B16" s="1171"/>
      <c r="C16" s="1171"/>
      <c r="D16" s="145"/>
      <c r="E16" s="157">
        <v>0.54166666666666696</v>
      </c>
      <c r="F16" s="157">
        <v>0.875</v>
      </c>
      <c r="G16" s="130" t="s">
        <v>6</v>
      </c>
      <c r="H16" s="131">
        <v>6</v>
      </c>
      <c r="I16" s="158" t="str">
        <f ca="1">IFERROR(VLOOKUP(J3,Planning!I2:O32,7,FALSE),"")</f>
        <v/>
      </c>
      <c r="J16" s="149" t="str">
        <f ca="1">IFERROR(VLOOKUP(I16,Planning!$R$2:$S$32,2,FALSE),"")</f>
        <v/>
      </c>
      <c r="K16" s="158">
        <v>23</v>
      </c>
      <c r="L16" s="158">
        <f>IFERROR(IF(O16="",L15+1,O16),"")</f>
        <v>55</v>
      </c>
      <c r="M16" s="158">
        <f>IFERROR(IF(P16="",M15+1,P16),"")</f>
        <v>73</v>
      </c>
      <c r="O16" s="159"/>
      <c r="P16" s="159"/>
      <c r="Q16" s="124"/>
      <c r="R16" s="156"/>
      <c r="S16" s="156"/>
      <c r="T16" s="125"/>
    </row>
    <row r="17" spans="2:20" ht="12.6" customHeight="1">
      <c r="B17" s="152"/>
      <c r="C17" s="152"/>
      <c r="E17" s="137"/>
      <c r="F17" s="138"/>
      <c r="G17" s="138"/>
      <c r="H17" s="139"/>
      <c r="I17" s="141"/>
      <c r="J17" s="140"/>
      <c r="K17" s="141"/>
      <c r="L17" s="141"/>
      <c r="M17" s="142"/>
      <c r="O17" s="160"/>
      <c r="P17" s="161"/>
      <c r="Q17" s="125"/>
      <c r="R17" s="156"/>
      <c r="S17" s="156"/>
      <c r="T17" s="125"/>
    </row>
    <row r="18" spans="2:20" ht="18" customHeight="1">
      <c r="B18" s="162"/>
      <c r="E18" s="163">
        <v>0.875</v>
      </c>
      <c r="F18" s="163">
        <v>0.20833333333333334</v>
      </c>
      <c r="G18" s="147" t="s">
        <v>9</v>
      </c>
      <c r="H18" s="148">
        <v>7</v>
      </c>
      <c r="I18" s="795" t="str">
        <f ca="1">IFERROR(VLOOKUP(J3,Planning!I2:P32,8,FALSE),"")</f>
        <v/>
      </c>
      <c r="J18" s="164" t="str">
        <f ca="1">IFERROR(VLOOKUP(I18,Planning!$R$2:$S$32,2,FALSE),"")</f>
        <v/>
      </c>
      <c r="K18" s="165">
        <v>13</v>
      </c>
      <c r="L18" s="165">
        <f>IFERROR(IF(O18="",L16+1,O18),"")</f>
        <v>56</v>
      </c>
      <c r="M18" s="165">
        <f>IFERROR(IF(P18="",M16+1,P18),"")</f>
        <v>74</v>
      </c>
      <c r="O18" s="166"/>
      <c r="P18" s="166"/>
      <c r="Q18" s="124"/>
      <c r="R18" s="156"/>
      <c r="S18" s="156"/>
      <c r="T18" s="125"/>
    </row>
    <row r="19" spans="2:20" ht="18" customHeight="1">
      <c r="B19" s="1172"/>
      <c r="C19" s="1172"/>
      <c r="E19" s="167">
        <v>0.875</v>
      </c>
      <c r="F19" s="167">
        <v>0.20833333333333334</v>
      </c>
      <c r="G19" s="119" t="s">
        <v>9</v>
      </c>
      <c r="H19" s="120">
        <v>8</v>
      </c>
      <c r="I19" s="796" t="str">
        <f ca="1">IFERROR(VLOOKUP(J3,Planning!I2:Q32,9,FALSE),"")</f>
        <v/>
      </c>
      <c r="J19" s="164" t="str">
        <f ca="1">IFERROR(VLOOKUP(I19,Planning!$R$2:$S$32,2,FALSE),"")</f>
        <v/>
      </c>
      <c r="K19" s="792" t="s">
        <v>90</v>
      </c>
      <c r="L19" s="168">
        <f>IFERROR(IF(O19="",L18+1,O19),"")</f>
        <v>57</v>
      </c>
      <c r="M19" s="168">
        <f>IFERROR(IF(P19="",M18+1,P19),"")</f>
        <v>75</v>
      </c>
      <c r="O19" s="127"/>
      <c r="P19" s="127"/>
      <c r="Q19" s="124"/>
      <c r="R19" s="156"/>
      <c r="S19" s="156"/>
      <c r="T19" s="125"/>
    </row>
    <row r="20" spans="2:20" ht="18" customHeight="1">
      <c r="E20" s="169"/>
      <c r="F20" s="169"/>
      <c r="G20" s="169"/>
      <c r="H20" s="170"/>
      <c r="I20" s="171"/>
      <c r="J20" s="172"/>
      <c r="K20" s="173"/>
      <c r="L20" s="174"/>
      <c r="M20" s="174"/>
      <c r="O20" s="175"/>
      <c r="P20" s="175"/>
      <c r="Q20" s="125"/>
      <c r="R20" s="156"/>
      <c r="S20" s="156"/>
      <c r="T20" s="125"/>
    </row>
    <row r="21" spans="2:20" ht="18" customHeight="1">
      <c r="B21" s="176" t="s">
        <v>91</v>
      </c>
      <c r="C21" s="1173" t="s">
        <v>384</v>
      </c>
      <c r="E21" s="1175"/>
      <c r="F21" s="1175"/>
      <c r="G21" s="1175"/>
      <c r="H21" s="1175"/>
      <c r="I21" s="1175"/>
      <c r="J21" s="1175"/>
      <c r="K21" s="1175"/>
      <c r="L21" s="1175"/>
      <c r="M21" s="1175"/>
      <c r="O21" s="174"/>
      <c r="P21" s="174"/>
      <c r="Q21" s="125"/>
      <c r="R21" s="156"/>
      <c r="S21" s="156"/>
      <c r="T21" s="125"/>
    </row>
    <row r="22" spans="2:20" ht="18" customHeight="1">
      <c r="B22" s="177">
        <f ca="1">B3</f>
        <v>45898</v>
      </c>
      <c r="C22" s="1174"/>
      <c r="E22" s="1160"/>
      <c r="F22" s="1160"/>
      <c r="G22" s="1160"/>
      <c r="H22" s="1160"/>
      <c r="I22" s="178"/>
      <c r="J22" s="172"/>
      <c r="K22" s="173"/>
      <c r="L22" s="174"/>
      <c r="M22" s="174"/>
      <c r="O22" s="173"/>
      <c r="P22" s="173"/>
      <c r="Q22" s="125"/>
      <c r="R22" s="156"/>
      <c r="S22" s="156"/>
      <c r="T22" s="125"/>
    </row>
    <row r="23" spans="2:20" ht="18" customHeight="1">
      <c r="B23" s="1158" t="s">
        <v>92</v>
      </c>
      <c r="E23" s="1160"/>
      <c r="F23" s="1160"/>
      <c r="G23" s="1160"/>
      <c r="H23" s="1160"/>
      <c r="I23" s="179"/>
      <c r="J23" s="172"/>
      <c r="K23" s="173"/>
      <c r="L23" s="174"/>
      <c r="M23" s="174"/>
      <c r="O23" s="173"/>
      <c r="P23" s="173"/>
      <c r="Q23" s="125"/>
      <c r="R23" s="125"/>
    </row>
    <row r="24" spans="2:20" ht="18" customHeight="1">
      <c r="B24" s="1159"/>
      <c r="E24" s="1160"/>
      <c r="F24" s="1160"/>
      <c r="G24" s="1160"/>
      <c r="H24" s="1160"/>
      <c r="I24" s="171"/>
      <c r="J24" s="172"/>
      <c r="K24" s="173"/>
      <c r="L24" s="174"/>
      <c r="M24" s="174"/>
      <c r="O24" s="173"/>
      <c r="P24" s="173"/>
      <c r="Q24" s="125"/>
      <c r="R24" s="125"/>
    </row>
    <row r="25" spans="2:20" ht="17.25" customHeight="1">
      <c r="B25" s="180"/>
      <c r="E25" s="1160"/>
      <c r="F25" s="1160"/>
      <c r="G25" s="1160"/>
      <c r="H25" s="1160"/>
      <c r="I25" s="178"/>
      <c r="J25" s="172"/>
      <c r="K25" s="173"/>
      <c r="L25" s="174"/>
      <c r="M25" s="174"/>
      <c r="O25" s="175"/>
      <c r="P25" s="175"/>
      <c r="Q25" s="181"/>
      <c r="R25" s="181"/>
    </row>
    <row r="26" spans="2:20" ht="17.25" customHeight="1">
      <c r="B26" s="180"/>
      <c r="E26" s="182"/>
      <c r="F26" s="182"/>
      <c r="G26" s="182"/>
      <c r="H26" s="182"/>
      <c r="I26" s="178"/>
      <c r="J26" s="172"/>
      <c r="K26" s="173"/>
      <c r="L26" s="174"/>
      <c r="M26" s="174"/>
      <c r="O26" s="173"/>
      <c r="P26" s="173"/>
      <c r="Q26" s="181"/>
      <c r="R26" s="181"/>
    </row>
    <row r="27" spans="2:20" ht="13.2"/>
  </sheetData>
  <sheetProtection algorithmName="SHA-512" hashValue="LTZAcKRZ9Bam1qwtikyTLgtwIXjJZ7A5L8TjGdrRLrt/5w9ioB3ojSciu/DTIZ/PiHokqkWD5E/X3vgkiQJ90w==" saltValue="ybpAhA4qbnd+RKqMThGVCw==" spinCount="100000" sheet="1" insertHyperlinks="0" autoFilter="0"/>
  <mergeCells count="25">
    <mergeCell ref="B23:B24"/>
    <mergeCell ref="E23:H23"/>
    <mergeCell ref="E24:H24"/>
    <mergeCell ref="E25:H25"/>
    <mergeCell ref="R12:T14"/>
    <mergeCell ref="B14:C14"/>
    <mergeCell ref="B15:C15"/>
    <mergeCell ref="B16:C16"/>
    <mergeCell ref="B19:C19"/>
    <mergeCell ref="C21:C22"/>
    <mergeCell ref="E21:M21"/>
    <mergeCell ref="E22:H22"/>
    <mergeCell ref="O5:R5"/>
    <mergeCell ref="O6:R6"/>
    <mergeCell ref="E8:M8"/>
    <mergeCell ref="E9:H9"/>
    <mergeCell ref="I9:J9"/>
    <mergeCell ref="B10:B11"/>
    <mergeCell ref="C10:C11"/>
    <mergeCell ref="E2:I2"/>
    <mergeCell ref="J2:M2"/>
    <mergeCell ref="E3:I3"/>
    <mergeCell ref="K3:M3"/>
    <mergeCell ref="E4:H4"/>
    <mergeCell ref="I4:J4"/>
  </mergeCells>
  <phoneticPr fontId="8" type="noConversion"/>
  <conditionalFormatting sqref="B19">
    <cfRule type="containsText" dxfId="5" priority="2" operator="containsText" text="feuilles">
      <formula>NOT(ISERROR(SEARCH("feuilles",B19)))</formula>
    </cfRule>
  </conditionalFormatting>
  <conditionalFormatting sqref="C10">
    <cfRule type="containsText" dxfId="4" priority="3" operator="containsText" text="x">
      <formula>NOT(ISERROR(SEARCH("x",C10)))</formula>
    </cfRule>
  </conditionalFormatting>
  <conditionalFormatting sqref="C21">
    <cfRule type="containsText" dxfId="3" priority="4" operator="containsText" text="x">
      <formula>NOT(ISERROR(SEARCH("x",C21)))</formula>
    </cfRule>
  </conditionalFormatting>
  <conditionalFormatting sqref="C21:C22">
    <cfRule type="containsText" dxfId="2" priority="1" operator="containsText" text="J">
      <formula>NOT(ISERROR(SEARCH("J",C21)))</formula>
    </cfRule>
  </conditionalFormatting>
  <pageMargins left="0" right="0.23622047244094491" top="0" bottom="0.74803149606299213" header="0.31496062992125984" footer="0.31496062992125984"/>
  <pageSetup paperSize="9" orientation="portrait" r:id="rId1"/>
  <headerFooter alignWithMargins="0"/>
  <rowBreaks count="1" manualBreakCount="1">
    <brk id="26" max="16383" man="1"/>
  </row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2AE19-EA78-44EB-AC41-66A6DD9AA8AA}">
  <sheetPr codeName="Feuil19">
    <tabColor rgb="FF00FFFF"/>
  </sheetPr>
  <dimension ref="A1:AT439"/>
  <sheetViews>
    <sheetView showGridLines="0" topLeftCell="A111" zoomScaleNormal="100" workbookViewId="0">
      <selection activeCell="AM142" sqref="AM142"/>
    </sheetView>
  </sheetViews>
  <sheetFormatPr baseColWidth="10" defaultColWidth="4.33203125" defaultRowHeight="13.2"/>
  <cols>
    <col min="1" max="1" width="4.33203125" style="152" customWidth="1"/>
    <col min="2" max="14" width="3.6640625" style="152" customWidth="1"/>
    <col min="15" max="15" width="6.5546875" style="152" customWidth="1"/>
    <col min="16" max="18" width="3.5546875" style="152" customWidth="1"/>
    <col min="19" max="20" width="6.44140625" style="152" customWidth="1"/>
    <col min="21" max="21" width="6.6640625" style="152" customWidth="1"/>
    <col min="22" max="22" width="5.88671875" style="152" customWidth="1"/>
    <col min="23" max="24" width="3.5546875" style="152" customWidth="1"/>
    <col min="25" max="25" width="6.33203125" style="152" customWidth="1"/>
    <col min="26" max="26" width="3.5546875" style="152" customWidth="1"/>
    <col min="27" max="28" width="4.33203125" style="152"/>
    <col min="29" max="29" width="6.44140625" style="152" customWidth="1"/>
    <col min="30" max="30" width="4.44140625" style="152" customWidth="1"/>
    <col min="31" max="34" width="4.33203125" style="152"/>
    <col min="35" max="35" width="4.109375" style="152" customWidth="1"/>
    <col min="36" max="16384" width="4.33203125" style="152"/>
  </cols>
  <sheetData>
    <row r="1" spans="1:46" ht="33" customHeight="1">
      <c r="A1" s="706" t="s">
        <v>31</v>
      </c>
      <c r="B1" s="707"/>
      <c r="C1" s="707"/>
      <c r="D1" s="707"/>
      <c r="E1" s="707"/>
      <c r="F1" s="707"/>
      <c r="G1" s="707"/>
      <c r="H1" s="707"/>
      <c r="I1" s="707"/>
      <c r="J1" s="707"/>
      <c r="K1" s="707"/>
      <c r="L1" s="707"/>
      <c r="M1" s="707"/>
      <c r="N1" s="707"/>
      <c r="O1" s="707"/>
      <c r="P1" s="707"/>
      <c r="Q1" s="707"/>
      <c r="R1" s="707"/>
      <c r="S1" s="707"/>
      <c r="T1" s="707"/>
      <c r="U1" s="707"/>
      <c r="V1" s="707"/>
      <c r="W1" s="707"/>
      <c r="X1" s="707"/>
      <c r="Y1" s="1197" t="str">
        <f ca="1">Préparation!J10</f>
        <v/>
      </c>
      <c r="Z1" s="1198"/>
      <c r="AA1" s="1198"/>
      <c r="AB1" s="1198"/>
      <c r="AC1" s="1198"/>
      <c r="AD1" s="1198"/>
      <c r="AE1" s="1198"/>
      <c r="AF1" s="1199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</row>
    <row r="2" spans="1:46" ht="37.5" customHeight="1">
      <c r="A2" s="709"/>
      <c r="B2" s="710"/>
      <c r="C2" s="710"/>
      <c r="D2" s="710"/>
      <c r="E2" s="710"/>
      <c r="F2" s="710"/>
      <c r="G2" s="710"/>
      <c r="H2" s="710"/>
      <c r="I2" s="710"/>
      <c r="J2" s="710" t="s">
        <v>105</v>
      </c>
      <c r="K2" s="710"/>
      <c r="L2" s="710"/>
      <c r="M2" s="710"/>
      <c r="N2" s="710"/>
      <c r="O2" s="710"/>
      <c r="P2" s="710"/>
      <c r="Q2" s="710"/>
      <c r="R2" s="710"/>
      <c r="S2" s="710"/>
      <c r="T2" s="710"/>
      <c r="U2" s="710"/>
      <c r="V2" s="710"/>
      <c r="W2" s="710"/>
      <c r="X2" s="711"/>
      <c r="Y2" s="778" t="s">
        <v>146</v>
      </c>
      <c r="Z2" s="1198" t="str">
        <f ca="1">Préparation!I10</f>
        <v/>
      </c>
      <c r="AA2" s="1198"/>
      <c r="AB2" s="1199"/>
      <c r="AC2" s="779" t="s">
        <v>85</v>
      </c>
      <c r="AD2" s="1197">
        <f>Préparation!K10</f>
        <v>13</v>
      </c>
      <c r="AE2" s="1198"/>
      <c r="AF2" s="1199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</row>
    <row r="3" spans="1:46" ht="38.25" customHeight="1">
      <c r="A3" s="714"/>
      <c r="B3" s="715"/>
      <c r="C3" s="715"/>
      <c r="D3" s="715"/>
      <c r="E3" s="715"/>
      <c r="F3" s="715"/>
      <c r="G3" s="715"/>
      <c r="H3" s="715"/>
      <c r="I3" s="715"/>
      <c r="J3" s="715"/>
      <c r="K3" s="715"/>
      <c r="L3" s="715"/>
      <c r="M3" s="715"/>
      <c r="N3" s="715"/>
      <c r="O3" s="715"/>
      <c r="P3" s="715"/>
      <c r="Q3" s="715"/>
      <c r="R3" s="715"/>
      <c r="S3" s="715"/>
      <c r="T3" s="715"/>
      <c r="U3" s="715"/>
      <c r="V3" s="715"/>
      <c r="W3" s="715"/>
      <c r="X3" s="716"/>
      <c r="Y3" s="717" t="s">
        <v>344</v>
      </c>
      <c r="Z3" s="1202">
        <f>Préparation!L10</f>
        <v>50</v>
      </c>
      <c r="AA3" s="1203"/>
      <c r="AB3" s="1204"/>
      <c r="AC3" s="718" t="s">
        <v>345</v>
      </c>
      <c r="AD3" s="1197">
        <f>Préparation!M10</f>
        <v>68</v>
      </c>
      <c r="AE3" s="1198"/>
      <c r="AF3" s="1199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</row>
    <row r="4" spans="1:46" ht="26.25" customHeight="1">
      <c r="A4" s="719"/>
      <c r="B4" s="720"/>
      <c r="C4" s="721"/>
      <c r="D4" s="721"/>
      <c r="E4" s="721"/>
      <c r="F4" s="721"/>
      <c r="G4" s="721"/>
      <c r="H4" s="720"/>
      <c r="I4" s="720"/>
      <c r="J4" s="720"/>
      <c r="K4" s="720"/>
      <c r="L4" s="720"/>
      <c r="M4" s="720"/>
      <c r="N4" s="720"/>
      <c r="O4" s="720"/>
      <c r="P4" s="720"/>
      <c r="Q4" s="720"/>
      <c r="R4" s="720"/>
      <c r="S4" s="720"/>
      <c r="T4" s="720"/>
      <c r="U4" s="720"/>
      <c r="V4" s="722"/>
      <c r="W4" s="722"/>
      <c r="X4" s="722"/>
      <c r="Y4" s="722"/>
      <c r="Z4" s="720"/>
      <c r="AA4" s="720"/>
      <c r="AB4" s="720"/>
      <c r="AC4" s="720"/>
      <c r="AD4" s="720"/>
      <c r="AE4" s="720"/>
      <c r="AF4" s="723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</row>
    <row r="5" spans="1:46" ht="25.5" customHeight="1">
      <c r="A5" s="1176" t="s">
        <v>43</v>
      </c>
      <c r="B5" s="1177"/>
      <c r="C5" s="1177"/>
      <c r="D5" s="1177"/>
      <c r="E5" s="1177"/>
      <c r="F5" s="1177"/>
      <c r="G5" s="1177"/>
      <c r="H5" s="1177"/>
      <c r="I5" s="1177"/>
      <c r="J5" s="1177"/>
      <c r="K5" s="1177"/>
      <c r="L5" s="1177"/>
      <c r="M5" s="1177"/>
      <c r="N5" s="1178"/>
      <c r="O5" s="724"/>
      <c r="P5" s="1179" t="s">
        <v>381</v>
      </c>
      <c r="Q5" s="1180"/>
      <c r="R5" s="1180"/>
      <c r="S5" s="1180"/>
      <c r="T5" s="1180"/>
      <c r="U5" s="1180"/>
      <c r="V5" s="1180"/>
      <c r="W5" s="1180"/>
      <c r="X5" s="1180"/>
      <c r="Y5" s="1180"/>
      <c r="Z5" s="1180"/>
      <c r="AA5" s="1180"/>
      <c r="AB5" s="1180"/>
      <c r="AC5" s="1180"/>
      <c r="AD5" s="1180"/>
      <c r="AE5" s="1181"/>
      <c r="AF5" s="723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</row>
    <row r="6" spans="1:46" ht="26.25" customHeight="1">
      <c r="A6" s="1189">
        <v>100</v>
      </c>
      <c r="B6" s="1190"/>
      <c r="C6" s="1191">
        <v>50</v>
      </c>
      <c r="D6" s="1184"/>
      <c r="E6" s="1191">
        <v>20</v>
      </c>
      <c r="F6" s="1184"/>
      <c r="G6" s="1191">
        <v>10</v>
      </c>
      <c r="H6" s="1184"/>
      <c r="I6" s="1191">
        <v>5</v>
      </c>
      <c r="J6" s="1184"/>
      <c r="K6" s="1182" t="s">
        <v>106</v>
      </c>
      <c r="L6" s="1183"/>
      <c r="M6" s="1183"/>
      <c r="N6" s="1184"/>
      <c r="O6" s="724"/>
      <c r="P6" s="1182" t="s">
        <v>0</v>
      </c>
      <c r="Q6" s="1183"/>
      <c r="R6" s="1184"/>
      <c r="S6" s="725"/>
      <c r="T6" s="726"/>
      <c r="U6" s="727"/>
      <c r="V6" s="727"/>
      <c r="W6" s="726"/>
      <c r="X6" s="727"/>
      <c r="Y6" s="727"/>
      <c r="Z6" s="726"/>
      <c r="AA6" s="726"/>
      <c r="AB6" s="726"/>
      <c r="AC6" s="726"/>
      <c r="AD6" s="727"/>
      <c r="AE6" s="728"/>
      <c r="AF6" s="723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</row>
    <row r="7" spans="1:46" ht="26.25" customHeight="1">
      <c r="A7" s="1189"/>
      <c r="B7" s="1190"/>
      <c r="C7" s="1209"/>
      <c r="D7" s="1210"/>
      <c r="E7" s="1209"/>
      <c r="F7" s="1210"/>
      <c r="G7" s="1209"/>
      <c r="H7" s="1210"/>
      <c r="I7" s="1209"/>
      <c r="J7" s="1210"/>
      <c r="K7" s="1182"/>
      <c r="L7" s="1183"/>
      <c r="M7" s="1183"/>
      <c r="N7" s="729"/>
      <c r="O7" s="724"/>
      <c r="P7" s="1182"/>
      <c r="Q7" s="1183"/>
      <c r="R7" s="1184"/>
      <c r="S7" s="725"/>
      <c r="T7" s="730"/>
      <c r="U7" s="730"/>
      <c r="V7" s="730"/>
      <c r="W7" s="727"/>
      <c r="X7" s="727"/>
      <c r="Y7" s="727"/>
      <c r="Z7" s="727"/>
      <c r="AA7" s="727"/>
      <c r="AB7" s="727"/>
      <c r="AC7" s="727"/>
      <c r="AD7" s="727"/>
      <c r="AE7" s="728"/>
      <c r="AF7" s="723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</row>
    <row r="8" spans="1:46" ht="27" customHeight="1">
      <c r="A8" s="731"/>
      <c r="B8" s="732"/>
      <c r="C8" s="724"/>
      <c r="D8" s="724"/>
      <c r="E8" s="724"/>
      <c r="F8" s="724"/>
      <c r="G8" s="724"/>
      <c r="H8" s="724"/>
      <c r="I8" s="724"/>
      <c r="J8" s="724"/>
      <c r="K8" s="724"/>
      <c r="L8" s="724"/>
      <c r="M8" s="724"/>
      <c r="N8" s="724"/>
      <c r="O8" s="724"/>
      <c r="P8" s="1182"/>
      <c r="Q8" s="1183"/>
      <c r="R8" s="1184"/>
      <c r="S8" s="725"/>
      <c r="T8" s="730"/>
      <c r="U8" s="730"/>
      <c r="V8" s="730"/>
      <c r="W8" s="727"/>
      <c r="X8" s="727"/>
      <c r="Y8" s="727"/>
      <c r="Z8" s="727"/>
      <c r="AA8" s="727"/>
      <c r="AB8" s="727"/>
      <c r="AC8" s="727"/>
      <c r="AD8" s="727"/>
      <c r="AE8" s="728"/>
      <c r="AF8" s="723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</row>
    <row r="9" spans="1:46" ht="27" customHeight="1">
      <c r="A9" s="1185" t="s">
        <v>107</v>
      </c>
      <c r="B9" s="1186"/>
      <c r="C9" s="1192" t="s">
        <v>108</v>
      </c>
      <c r="D9" s="1193"/>
      <c r="E9" s="1190"/>
      <c r="F9" s="1192" t="s">
        <v>109</v>
      </c>
      <c r="G9" s="1193"/>
      <c r="H9" s="1190"/>
      <c r="I9" s="1192" t="s">
        <v>110</v>
      </c>
      <c r="J9" s="1193"/>
      <c r="K9" s="1190"/>
      <c r="L9" s="1192" t="s">
        <v>111</v>
      </c>
      <c r="M9" s="1193"/>
      <c r="N9" s="1190"/>
      <c r="O9" s="732"/>
      <c r="P9" s="1182"/>
      <c r="Q9" s="1183"/>
      <c r="R9" s="1184"/>
      <c r="S9" s="725"/>
      <c r="T9" s="730"/>
      <c r="U9" s="730"/>
      <c r="V9" s="730"/>
      <c r="W9" s="727"/>
      <c r="X9" s="727"/>
      <c r="Y9" s="727"/>
      <c r="Z9" s="727"/>
      <c r="AA9" s="727"/>
      <c r="AB9" s="727"/>
      <c r="AC9" s="727"/>
      <c r="AD9" s="727"/>
      <c r="AE9" s="728"/>
      <c r="AF9" s="723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</row>
    <row r="10" spans="1:46" ht="27" customHeight="1">
      <c r="A10" s="1187"/>
      <c r="B10" s="1188"/>
      <c r="C10" s="1194"/>
      <c r="D10" s="1195"/>
      <c r="E10" s="1196"/>
      <c r="F10" s="1194"/>
      <c r="G10" s="1195"/>
      <c r="H10" s="1196"/>
      <c r="I10" s="1194"/>
      <c r="J10" s="1195"/>
      <c r="K10" s="1196"/>
      <c r="L10" s="1194"/>
      <c r="M10" s="1195"/>
      <c r="N10" s="1196"/>
      <c r="O10" s="101"/>
      <c r="P10" s="1182"/>
      <c r="Q10" s="1183"/>
      <c r="R10" s="1184"/>
      <c r="S10" s="725"/>
      <c r="T10" s="730"/>
      <c r="U10" s="730"/>
      <c r="V10" s="730"/>
      <c r="W10" s="727"/>
      <c r="X10" s="727"/>
      <c r="Y10" s="727"/>
      <c r="Z10" s="727"/>
      <c r="AA10" s="727"/>
      <c r="AB10" s="727"/>
      <c r="AC10" s="727"/>
      <c r="AD10" s="727"/>
      <c r="AE10" s="728"/>
      <c r="AF10" s="723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</row>
    <row r="11" spans="1:46" ht="27" customHeight="1">
      <c r="A11" s="731"/>
      <c r="B11" s="732"/>
      <c r="C11" s="724"/>
      <c r="D11" s="724"/>
      <c r="E11" s="724"/>
      <c r="F11" s="724"/>
      <c r="G11" s="724"/>
      <c r="H11" s="724"/>
      <c r="I11" s="724"/>
      <c r="J11" s="724"/>
      <c r="K11" s="724"/>
      <c r="L11" s="724"/>
      <c r="M11" s="724"/>
      <c r="N11" s="724"/>
      <c r="O11" s="724"/>
      <c r="P11" s="1182"/>
      <c r="Q11" s="1183"/>
      <c r="R11" s="1184"/>
      <c r="S11" s="725"/>
      <c r="T11" s="730"/>
      <c r="U11" s="730"/>
      <c r="V11" s="730"/>
      <c r="W11" s="727"/>
      <c r="X11" s="727"/>
      <c r="Y11" s="727"/>
      <c r="Z11" s="727"/>
      <c r="AA11" s="727"/>
      <c r="AB11" s="727"/>
      <c r="AC11" s="727"/>
      <c r="AD11" s="727"/>
      <c r="AE11" s="728"/>
      <c r="AF11" s="723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</row>
    <row r="12" spans="1:46" ht="27" customHeight="1">
      <c r="A12" s="1185" t="s">
        <v>113</v>
      </c>
      <c r="B12" s="1186"/>
      <c r="C12" s="1192" t="s">
        <v>108</v>
      </c>
      <c r="D12" s="1193"/>
      <c r="E12" s="1190"/>
      <c r="F12" s="1192" t="s">
        <v>109</v>
      </c>
      <c r="G12" s="1193"/>
      <c r="H12" s="1190"/>
      <c r="I12" s="1192" t="s">
        <v>110</v>
      </c>
      <c r="J12" s="1193"/>
      <c r="K12" s="1190"/>
      <c r="L12" s="1192" t="s">
        <v>111</v>
      </c>
      <c r="M12" s="1193"/>
      <c r="N12" s="1190"/>
      <c r="O12" s="720"/>
      <c r="P12" s="1182"/>
      <c r="Q12" s="1183"/>
      <c r="R12" s="1184"/>
      <c r="S12" s="725"/>
      <c r="T12" s="730"/>
      <c r="U12" s="730"/>
      <c r="V12" s="730"/>
      <c r="W12" s="727"/>
      <c r="X12" s="727"/>
      <c r="Y12" s="727"/>
      <c r="Z12" s="727"/>
      <c r="AA12" s="727"/>
      <c r="AB12" s="727"/>
      <c r="AC12" s="727"/>
      <c r="AD12" s="727"/>
      <c r="AE12" s="728"/>
      <c r="AF12" s="723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</row>
    <row r="13" spans="1:46" ht="27" customHeight="1">
      <c r="A13" s="1187"/>
      <c r="B13" s="1188"/>
      <c r="C13" s="1194"/>
      <c r="D13" s="1195"/>
      <c r="E13" s="1196"/>
      <c r="F13" s="1194"/>
      <c r="G13" s="1195"/>
      <c r="H13" s="1196"/>
      <c r="I13" s="1194"/>
      <c r="J13" s="1195"/>
      <c r="K13" s="1196"/>
      <c r="L13" s="1194"/>
      <c r="M13" s="1195"/>
      <c r="N13" s="1196"/>
      <c r="P13" s="1182"/>
      <c r="Q13" s="1183"/>
      <c r="R13" s="1184"/>
      <c r="S13" s="725"/>
      <c r="T13" s="730"/>
      <c r="U13" s="730"/>
      <c r="V13" s="730"/>
      <c r="W13" s="727"/>
      <c r="X13" s="727"/>
      <c r="Y13" s="727"/>
      <c r="Z13" s="727"/>
      <c r="AA13" s="727"/>
      <c r="AB13" s="727"/>
      <c r="AC13" s="727"/>
      <c r="AD13" s="727"/>
      <c r="AE13" s="728"/>
      <c r="AF13" s="723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</row>
    <row r="14" spans="1:46" ht="27" customHeight="1">
      <c r="A14" s="733"/>
      <c r="P14" s="1182"/>
      <c r="Q14" s="1183"/>
      <c r="R14" s="1184"/>
      <c r="S14" s="725"/>
      <c r="T14" s="730"/>
      <c r="U14" s="730"/>
      <c r="V14" s="730"/>
      <c r="W14" s="727"/>
      <c r="X14" s="727"/>
      <c r="Y14" s="727"/>
      <c r="Z14" s="727"/>
      <c r="AA14" s="727"/>
      <c r="AB14" s="727"/>
      <c r="AC14" s="727"/>
      <c r="AD14" s="727"/>
      <c r="AE14" s="728"/>
      <c r="AF14" s="723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</row>
    <row r="15" spans="1:46" ht="27" customHeight="1">
      <c r="A15" s="1185" t="s">
        <v>112</v>
      </c>
      <c r="B15" s="1186"/>
      <c r="C15" s="1192" t="s">
        <v>108</v>
      </c>
      <c r="D15" s="1193"/>
      <c r="E15" s="1190"/>
      <c r="F15" s="1192" t="s">
        <v>109</v>
      </c>
      <c r="G15" s="1193"/>
      <c r="H15" s="1190"/>
      <c r="I15" s="1192" t="s">
        <v>110</v>
      </c>
      <c r="J15" s="1193"/>
      <c r="K15" s="1190"/>
      <c r="L15" s="1192" t="s">
        <v>111</v>
      </c>
      <c r="M15" s="1193"/>
      <c r="N15" s="1190"/>
      <c r="O15" s="720"/>
      <c r="P15" s="1182"/>
      <c r="Q15" s="1183"/>
      <c r="R15" s="1184"/>
      <c r="S15" s="725"/>
      <c r="T15" s="730"/>
      <c r="U15" s="730"/>
      <c r="V15" s="730"/>
      <c r="W15" s="727"/>
      <c r="X15" s="727"/>
      <c r="Y15" s="727"/>
      <c r="Z15" s="727"/>
      <c r="AA15" s="727"/>
      <c r="AB15" s="727"/>
      <c r="AC15" s="727"/>
      <c r="AD15" s="727"/>
      <c r="AE15" s="728"/>
      <c r="AF15" s="723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</row>
    <row r="16" spans="1:46" ht="27" customHeight="1">
      <c r="A16" s="1187"/>
      <c r="B16" s="1188"/>
      <c r="C16" s="1194"/>
      <c r="D16" s="1195"/>
      <c r="E16" s="1196"/>
      <c r="F16" s="1194"/>
      <c r="G16" s="1195"/>
      <c r="H16" s="1196"/>
      <c r="I16" s="1194"/>
      <c r="J16" s="1195"/>
      <c r="K16" s="1196"/>
      <c r="L16" s="1194"/>
      <c r="M16" s="1195"/>
      <c r="N16" s="1196"/>
      <c r="O16" s="732"/>
      <c r="P16" s="1182"/>
      <c r="Q16" s="1183"/>
      <c r="R16" s="1184"/>
      <c r="S16" s="725"/>
      <c r="T16" s="730"/>
      <c r="U16" s="730"/>
      <c r="V16" s="730"/>
      <c r="W16" s="727"/>
      <c r="X16" s="727"/>
      <c r="Y16" s="727"/>
      <c r="Z16" s="727"/>
      <c r="AA16" s="727"/>
      <c r="AB16" s="727"/>
      <c r="AC16" s="727"/>
      <c r="AD16" s="727"/>
      <c r="AE16" s="728"/>
      <c r="AF16" s="723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</row>
    <row r="17" spans="1:46" ht="27" customHeight="1">
      <c r="A17" s="734"/>
      <c r="B17" s="724"/>
      <c r="C17" s="724"/>
      <c r="D17" s="732"/>
      <c r="E17" s="732"/>
      <c r="F17" s="732"/>
      <c r="G17" s="732"/>
      <c r="H17" s="732"/>
      <c r="I17" s="732"/>
      <c r="J17" s="732"/>
      <c r="K17" s="732"/>
      <c r="L17" s="732"/>
      <c r="M17" s="732"/>
      <c r="N17" s="732"/>
      <c r="O17" s="732"/>
      <c r="P17" s="1182"/>
      <c r="Q17" s="1183"/>
      <c r="R17" s="1184"/>
      <c r="S17" s="725"/>
      <c r="T17" s="730"/>
      <c r="U17" s="730"/>
      <c r="V17" s="730"/>
      <c r="W17" s="727"/>
      <c r="X17" s="727"/>
      <c r="Y17" s="727"/>
      <c r="Z17" s="727"/>
      <c r="AA17" s="727"/>
      <c r="AB17" s="727"/>
      <c r="AC17" s="727"/>
      <c r="AD17" s="727"/>
      <c r="AE17" s="728"/>
      <c r="AF17" s="723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</row>
    <row r="18" spans="1:46" ht="27" customHeight="1">
      <c r="A18" s="1211" t="s">
        <v>343</v>
      </c>
      <c r="B18" s="1212"/>
      <c r="C18" s="1206">
        <v>5.9</v>
      </c>
      <c r="D18" s="1207"/>
      <c r="E18" s="1208"/>
      <c r="F18" s="1206">
        <v>6.9</v>
      </c>
      <c r="G18" s="1207"/>
      <c r="H18" s="1208"/>
      <c r="I18" s="1206">
        <v>7.4</v>
      </c>
      <c r="J18" s="1207"/>
      <c r="K18" s="1208"/>
      <c r="L18" s="1206">
        <v>14.8</v>
      </c>
      <c r="M18" s="1207"/>
      <c r="N18" s="1208"/>
      <c r="O18" s="720"/>
      <c r="P18" s="1182"/>
      <c r="Q18" s="1183"/>
      <c r="R18" s="1184"/>
      <c r="S18" s="725"/>
      <c r="T18" s="730"/>
      <c r="U18" s="730"/>
      <c r="V18" s="730"/>
      <c r="W18" s="727"/>
      <c r="X18" s="727"/>
      <c r="Y18" s="727"/>
      <c r="Z18" s="727"/>
      <c r="AA18" s="727"/>
      <c r="AB18" s="727"/>
      <c r="AC18" s="727"/>
      <c r="AD18" s="727"/>
      <c r="AE18" s="728"/>
      <c r="AF18" s="723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</row>
    <row r="19" spans="1:46" ht="27" customHeight="1">
      <c r="A19" s="1213"/>
      <c r="B19" s="1214"/>
      <c r="C19" s="1194"/>
      <c r="D19" s="1195"/>
      <c r="E19" s="1196"/>
      <c r="F19" s="1194"/>
      <c r="G19" s="1195"/>
      <c r="H19" s="1196"/>
      <c r="I19" s="1194"/>
      <c r="J19" s="1195"/>
      <c r="K19" s="1196"/>
      <c r="L19" s="1194"/>
      <c r="M19" s="1195"/>
      <c r="N19" s="1196"/>
      <c r="P19" s="1182"/>
      <c r="Q19" s="1183"/>
      <c r="R19" s="1184"/>
      <c r="S19" s="735"/>
      <c r="T19" s="736"/>
      <c r="U19" s="737"/>
      <c r="V19" s="737"/>
      <c r="W19" s="738"/>
      <c r="X19" s="738"/>
      <c r="Y19" s="738"/>
      <c r="Z19" s="739"/>
      <c r="AA19" s="739"/>
      <c r="AB19" s="740"/>
      <c r="AC19" s="739"/>
      <c r="AD19" s="739"/>
      <c r="AE19" s="741"/>
      <c r="AF19" s="723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</row>
    <row r="20" spans="1:46" ht="33.75" customHeight="1">
      <c r="A20" s="742"/>
      <c r="B20" s="457"/>
      <c r="C20" s="457"/>
      <c r="D20" s="457"/>
      <c r="E20" s="457"/>
      <c r="F20" s="457"/>
      <c r="G20" s="457"/>
      <c r="H20" s="457"/>
      <c r="I20" s="457"/>
      <c r="J20" s="457"/>
      <c r="K20" s="457"/>
      <c r="L20" s="457"/>
      <c r="M20" s="457"/>
      <c r="N20" s="457"/>
      <c r="O20" s="457"/>
      <c r="P20" s="735"/>
      <c r="Q20" s="735"/>
      <c r="R20" s="735"/>
      <c r="S20" s="735"/>
      <c r="T20" s="737"/>
      <c r="U20" s="737"/>
      <c r="V20" s="737"/>
      <c r="W20" s="738"/>
      <c r="X20" s="738"/>
      <c r="Y20" s="738"/>
      <c r="Z20" s="739"/>
      <c r="AA20" s="739"/>
      <c r="AB20" s="740"/>
      <c r="AC20" s="739"/>
      <c r="AD20" s="739"/>
      <c r="AE20" s="735"/>
      <c r="AF20" s="741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</row>
    <row r="21" spans="1:46" ht="33" customHeight="1">
      <c r="A21" s="706" t="s">
        <v>31</v>
      </c>
      <c r="B21" s="707"/>
      <c r="C21" s="707"/>
      <c r="D21" s="707"/>
      <c r="E21" s="707"/>
      <c r="F21" s="707"/>
      <c r="G21" s="707"/>
      <c r="H21" s="707"/>
      <c r="I21" s="707"/>
      <c r="J21" s="707"/>
      <c r="K21" s="707"/>
      <c r="L21" s="707"/>
      <c r="M21" s="707"/>
      <c r="N21" s="707"/>
      <c r="O21" s="707"/>
      <c r="P21" s="707"/>
      <c r="Q21" s="707"/>
      <c r="R21" s="707"/>
      <c r="S21" s="707"/>
      <c r="T21" s="707"/>
      <c r="U21" s="707"/>
      <c r="V21" s="707"/>
      <c r="W21" s="707"/>
      <c r="X21" s="708"/>
      <c r="Y21" s="1197" t="str">
        <f ca="1">Préparation!J11</f>
        <v/>
      </c>
      <c r="Z21" s="1198"/>
      <c r="AA21" s="1198"/>
      <c r="AB21" s="1198"/>
      <c r="AC21" s="1198"/>
      <c r="AD21" s="1198"/>
      <c r="AE21" s="1198"/>
      <c r="AF21" s="1199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</row>
    <row r="22" spans="1:46" ht="33" customHeight="1">
      <c r="A22" s="709"/>
      <c r="B22" s="710"/>
      <c r="C22" s="710"/>
      <c r="D22" s="710"/>
      <c r="E22" s="710"/>
      <c r="F22" s="710"/>
      <c r="G22" s="710"/>
      <c r="H22" s="710"/>
      <c r="I22" s="710"/>
      <c r="J22" s="710" t="s">
        <v>105</v>
      </c>
      <c r="K22" s="710"/>
      <c r="L22" s="710"/>
      <c r="M22" s="710"/>
      <c r="N22" s="710"/>
      <c r="O22" s="710"/>
      <c r="P22" s="710"/>
      <c r="Q22" s="710"/>
      <c r="R22" s="710"/>
      <c r="S22" s="710"/>
      <c r="T22" s="710"/>
      <c r="U22" s="710"/>
      <c r="V22" s="710"/>
      <c r="W22" s="710"/>
      <c r="X22" s="711"/>
      <c r="Y22" s="712" t="s">
        <v>146</v>
      </c>
      <c r="Z22" s="1200" t="str">
        <f ca="1">Préparation!I11</f>
        <v/>
      </c>
      <c r="AA22" s="1200"/>
      <c r="AB22" s="1201"/>
      <c r="AC22" s="713" t="s">
        <v>85</v>
      </c>
      <c r="AD22" s="1205">
        <f>Préparation!K11</f>
        <v>14</v>
      </c>
      <c r="AE22" s="1200"/>
      <c r="AF22" s="1201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</row>
    <row r="23" spans="1:46" ht="33" customHeight="1">
      <c r="A23" s="714"/>
      <c r="B23" s="715"/>
      <c r="C23" s="715"/>
      <c r="D23" s="715"/>
      <c r="E23" s="715"/>
      <c r="F23" s="715"/>
      <c r="G23" s="715"/>
      <c r="H23" s="715"/>
      <c r="I23" s="715"/>
      <c r="J23" s="715"/>
      <c r="K23" s="715"/>
      <c r="L23" s="715"/>
      <c r="M23" s="715"/>
      <c r="N23" s="715"/>
      <c r="O23" s="715"/>
      <c r="P23" s="715"/>
      <c r="Q23" s="715"/>
      <c r="R23" s="715"/>
      <c r="S23" s="715"/>
      <c r="T23" s="715"/>
      <c r="U23" s="715"/>
      <c r="V23" s="715"/>
      <c r="W23" s="715"/>
      <c r="X23" s="716"/>
      <c r="Y23" s="717" t="s">
        <v>344</v>
      </c>
      <c r="Z23" s="1202">
        <f>Préparation!L11</f>
        <v>51</v>
      </c>
      <c r="AA23" s="1203"/>
      <c r="AB23" s="1204"/>
      <c r="AC23" s="718" t="s">
        <v>345</v>
      </c>
      <c r="AD23" s="1197">
        <f>Préparation!M11</f>
        <v>69</v>
      </c>
      <c r="AE23" s="1198"/>
      <c r="AF23" s="1199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</row>
    <row r="24" spans="1:46" ht="26.25" customHeight="1">
      <c r="A24" s="719"/>
      <c r="B24" s="720"/>
      <c r="C24" s="721"/>
      <c r="D24" s="721"/>
      <c r="E24" s="721"/>
      <c r="F24" s="721"/>
      <c r="G24" s="721"/>
      <c r="H24" s="720"/>
      <c r="I24" s="720"/>
      <c r="J24" s="720"/>
      <c r="K24" s="720"/>
      <c r="L24" s="720"/>
      <c r="M24" s="720"/>
      <c r="N24" s="720"/>
      <c r="O24" s="720"/>
      <c r="P24" s="720"/>
      <c r="Q24" s="720"/>
      <c r="R24" s="720"/>
      <c r="S24" s="720"/>
      <c r="T24" s="720"/>
      <c r="U24" s="720"/>
      <c r="V24" s="722"/>
      <c r="W24" s="722"/>
      <c r="X24" s="722"/>
      <c r="Y24" s="722"/>
      <c r="Z24" s="720"/>
      <c r="AA24" s="720"/>
      <c r="AB24" s="720"/>
      <c r="AC24" s="720"/>
      <c r="AD24" s="720"/>
      <c r="AE24" s="720"/>
      <c r="AF24" s="723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</row>
    <row r="25" spans="1:46" ht="26.25" customHeight="1">
      <c r="A25" s="1176" t="s">
        <v>43</v>
      </c>
      <c r="B25" s="1177"/>
      <c r="C25" s="1177"/>
      <c r="D25" s="1177"/>
      <c r="E25" s="1177"/>
      <c r="F25" s="1177"/>
      <c r="G25" s="1177"/>
      <c r="H25" s="1177"/>
      <c r="I25" s="1177"/>
      <c r="J25" s="1177"/>
      <c r="K25" s="1177"/>
      <c r="L25" s="1177"/>
      <c r="M25" s="1177"/>
      <c r="N25" s="1178"/>
      <c r="O25" s="724"/>
      <c r="P25" s="1179" t="s">
        <v>381</v>
      </c>
      <c r="Q25" s="1180"/>
      <c r="R25" s="1180"/>
      <c r="S25" s="1180"/>
      <c r="T25" s="1180"/>
      <c r="U25" s="1180"/>
      <c r="V25" s="1180"/>
      <c r="W25" s="1180"/>
      <c r="X25" s="1180"/>
      <c r="Y25" s="1180"/>
      <c r="Z25" s="1180"/>
      <c r="AA25" s="1180"/>
      <c r="AB25" s="1180"/>
      <c r="AC25" s="1180"/>
      <c r="AD25" s="1180"/>
      <c r="AE25" s="1181"/>
      <c r="AF25" s="723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</row>
    <row r="26" spans="1:46" ht="26.25" customHeight="1">
      <c r="A26" s="1189">
        <v>100</v>
      </c>
      <c r="B26" s="1190"/>
      <c r="C26" s="1191">
        <v>50</v>
      </c>
      <c r="D26" s="1184"/>
      <c r="E26" s="1191">
        <v>20</v>
      </c>
      <c r="F26" s="1184"/>
      <c r="G26" s="1191">
        <v>10</v>
      </c>
      <c r="H26" s="1184"/>
      <c r="I26" s="1191">
        <v>5</v>
      </c>
      <c r="J26" s="1184"/>
      <c r="K26" s="1182" t="s">
        <v>106</v>
      </c>
      <c r="L26" s="1183"/>
      <c r="M26" s="1183"/>
      <c r="N26" s="1184"/>
      <c r="O26" s="724"/>
      <c r="P26" s="1182" t="s">
        <v>0</v>
      </c>
      <c r="Q26" s="1183"/>
      <c r="R26" s="1184"/>
      <c r="S26" s="725"/>
      <c r="T26" s="726"/>
      <c r="U26" s="727"/>
      <c r="V26" s="727"/>
      <c r="W26" s="726"/>
      <c r="X26" s="727"/>
      <c r="Y26" s="727"/>
      <c r="Z26" s="726"/>
      <c r="AA26" s="726"/>
      <c r="AB26" s="726"/>
      <c r="AC26" s="726"/>
      <c r="AD26" s="727"/>
      <c r="AE26" s="728"/>
      <c r="AF26" s="723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</row>
    <row r="27" spans="1:46" ht="26.25" customHeight="1">
      <c r="A27" s="1189"/>
      <c r="B27" s="1190"/>
      <c r="C27" s="1209"/>
      <c r="D27" s="1210"/>
      <c r="E27" s="1209"/>
      <c r="F27" s="1210"/>
      <c r="G27" s="1209"/>
      <c r="H27" s="1210"/>
      <c r="I27" s="1209"/>
      <c r="J27" s="1210"/>
      <c r="K27" s="1182"/>
      <c r="L27" s="1183"/>
      <c r="M27" s="1183"/>
      <c r="N27" s="729"/>
      <c r="O27" s="724"/>
      <c r="P27" s="1182"/>
      <c r="Q27" s="1183"/>
      <c r="R27" s="1184"/>
      <c r="S27" s="725"/>
      <c r="T27" s="730"/>
      <c r="U27" s="730"/>
      <c r="V27" s="730"/>
      <c r="W27" s="727"/>
      <c r="X27" s="727"/>
      <c r="Y27" s="727"/>
      <c r="Z27" s="727"/>
      <c r="AA27" s="727"/>
      <c r="AB27" s="727"/>
      <c r="AC27" s="727"/>
      <c r="AD27" s="727"/>
      <c r="AE27" s="728"/>
      <c r="AF27" s="723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</row>
    <row r="28" spans="1:46" ht="26.25" customHeight="1">
      <c r="A28" s="731"/>
      <c r="B28" s="732"/>
      <c r="C28" s="724"/>
      <c r="D28" s="724"/>
      <c r="E28" s="724"/>
      <c r="F28" s="724"/>
      <c r="G28" s="724"/>
      <c r="H28" s="724"/>
      <c r="I28" s="724"/>
      <c r="J28" s="724"/>
      <c r="K28" s="724"/>
      <c r="L28" s="724"/>
      <c r="M28" s="724"/>
      <c r="N28" s="724"/>
      <c r="O28" s="724"/>
      <c r="P28" s="1182"/>
      <c r="Q28" s="1183"/>
      <c r="R28" s="1184"/>
      <c r="S28" s="725"/>
      <c r="T28" s="730"/>
      <c r="U28" s="730"/>
      <c r="V28" s="730"/>
      <c r="W28" s="727"/>
      <c r="X28" s="727"/>
      <c r="Y28" s="727"/>
      <c r="Z28" s="727"/>
      <c r="AA28" s="727"/>
      <c r="AB28" s="727"/>
      <c r="AC28" s="727"/>
      <c r="AD28" s="727"/>
      <c r="AE28" s="728"/>
      <c r="AF28" s="723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</row>
    <row r="29" spans="1:46" ht="26.25" customHeight="1">
      <c r="A29" s="1185" t="s">
        <v>107</v>
      </c>
      <c r="B29" s="1186"/>
      <c r="C29" s="1192" t="s">
        <v>108</v>
      </c>
      <c r="D29" s="1193"/>
      <c r="E29" s="1190"/>
      <c r="F29" s="1192" t="s">
        <v>109</v>
      </c>
      <c r="G29" s="1193"/>
      <c r="H29" s="1190"/>
      <c r="I29" s="1192" t="s">
        <v>110</v>
      </c>
      <c r="J29" s="1193"/>
      <c r="K29" s="1190"/>
      <c r="L29" s="1192" t="s">
        <v>111</v>
      </c>
      <c r="M29" s="1193"/>
      <c r="N29" s="1190"/>
      <c r="O29" s="732"/>
      <c r="P29" s="1182"/>
      <c r="Q29" s="1183"/>
      <c r="R29" s="1184"/>
      <c r="S29" s="725"/>
      <c r="T29" s="730"/>
      <c r="U29" s="730"/>
      <c r="V29" s="730"/>
      <c r="W29" s="727"/>
      <c r="X29" s="727"/>
      <c r="Y29" s="727"/>
      <c r="Z29" s="727"/>
      <c r="AA29" s="727"/>
      <c r="AB29" s="727"/>
      <c r="AC29" s="727"/>
      <c r="AD29" s="727"/>
      <c r="AE29" s="728"/>
      <c r="AF29" s="723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</row>
    <row r="30" spans="1:46" ht="26.25" customHeight="1">
      <c r="A30" s="1187"/>
      <c r="B30" s="1188"/>
      <c r="C30" s="1194"/>
      <c r="D30" s="1195"/>
      <c r="E30" s="1196"/>
      <c r="F30" s="1194"/>
      <c r="G30" s="1195"/>
      <c r="H30" s="1196"/>
      <c r="I30" s="1194"/>
      <c r="J30" s="1195"/>
      <c r="K30" s="1196"/>
      <c r="L30" s="1194"/>
      <c r="M30" s="1195"/>
      <c r="N30" s="1196"/>
      <c r="O30" s="101"/>
      <c r="P30" s="1182"/>
      <c r="Q30" s="1183"/>
      <c r="R30" s="1184"/>
      <c r="S30" s="725"/>
      <c r="T30" s="730"/>
      <c r="U30" s="730"/>
      <c r="V30" s="730"/>
      <c r="W30" s="727"/>
      <c r="X30" s="727"/>
      <c r="Y30" s="727"/>
      <c r="Z30" s="727"/>
      <c r="AA30" s="727"/>
      <c r="AB30" s="727"/>
      <c r="AC30" s="727"/>
      <c r="AD30" s="727"/>
      <c r="AE30" s="728"/>
      <c r="AF30" s="723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</row>
    <row r="31" spans="1:46" ht="26.25" customHeight="1">
      <c r="A31" s="731"/>
      <c r="B31" s="732"/>
      <c r="C31" s="724"/>
      <c r="D31" s="724"/>
      <c r="E31" s="724"/>
      <c r="F31" s="724"/>
      <c r="G31" s="724"/>
      <c r="H31" s="724"/>
      <c r="I31" s="724"/>
      <c r="J31" s="724"/>
      <c r="K31" s="724"/>
      <c r="L31" s="724"/>
      <c r="M31" s="724"/>
      <c r="N31" s="724"/>
      <c r="O31" s="724"/>
      <c r="P31" s="1182"/>
      <c r="Q31" s="1183"/>
      <c r="R31" s="1184"/>
      <c r="S31" s="725"/>
      <c r="T31" s="730"/>
      <c r="U31" s="730"/>
      <c r="V31" s="730"/>
      <c r="W31" s="727"/>
      <c r="X31" s="727"/>
      <c r="Y31" s="727"/>
      <c r="Z31" s="727"/>
      <c r="AA31" s="727"/>
      <c r="AB31" s="727"/>
      <c r="AC31" s="727"/>
      <c r="AD31" s="727"/>
      <c r="AE31" s="728"/>
      <c r="AF31" s="723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</row>
    <row r="32" spans="1:46" ht="26.25" customHeight="1">
      <c r="A32" s="1185" t="s">
        <v>113</v>
      </c>
      <c r="B32" s="1186"/>
      <c r="C32" s="1192" t="s">
        <v>108</v>
      </c>
      <c r="D32" s="1193"/>
      <c r="E32" s="1190"/>
      <c r="F32" s="1192" t="s">
        <v>109</v>
      </c>
      <c r="G32" s="1193"/>
      <c r="H32" s="1190"/>
      <c r="I32" s="1192" t="s">
        <v>110</v>
      </c>
      <c r="J32" s="1193"/>
      <c r="K32" s="1190"/>
      <c r="L32" s="1192" t="s">
        <v>111</v>
      </c>
      <c r="M32" s="1193"/>
      <c r="N32" s="1190"/>
      <c r="O32" s="720"/>
      <c r="P32" s="1182"/>
      <c r="Q32" s="1183"/>
      <c r="R32" s="1184"/>
      <c r="S32" s="725"/>
      <c r="T32" s="730"/>
      <c r="U32" s="730"/>
      <c r="V32" s="730"/>
      <c r="W32" s="727"/>
      <c r="X32" s="727"/>
      <c r="Y32" s="727"/>
      <c r="Z32" s="727"/>
      <c r="AA32" s="727"/>
      <c r="AB32" s="727"/>
      <c r="AC32" s="727"/>
      <c r="AD32" s="727"/>
      <c r="AE32" s="728"/>
      <c r="AF32" s="723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</row>
    <row r="33" spans="1:46" ht="26.25" customHeight="1">
      <c r="A33" s="1187"/>
      <c r="B33" s="1188"/>
      <c r="C33" s="1194"/>
      <c r="D33" s="1195"/>
      <c r="E33" s="1196"/>
      <c r="F33" s="1194"/>
      <c r="G33" s="1195"/>
      <c r="H33" s="1196"/>
      <c r="I33" s="1194"/>
      <c r="J33" s="1195"/>
      <c r="K33" s="1196"/>
      <c r="L33" s="1194"/>
      <c r="M33" s="1195"/>
      <c r="N33" s="1196"/>
      <c r="P33" s="1182"/>
      <c r="Q33" s="1183"/>
      <c r="R33" s="1184"/>
      <c r="S33" s="725"/>
      <c r="T33" s="730"/>
      <c r="U33" s="730"/>
      <c r="V33" s="730"/>
      <c r="W33" s="727"/>
      <c r="X33" s="727"/>
      <c r="Y33" s="727"/>
      <c r="Z33" s="727"/>
      <c r="AA33" s="727"/>
      <c r="AB33" s="727"/>
      <c r="AC33" s="727"/>
      <c r="AD33" s="727"/>
      <c r="AE33" s="728"/>
      <c r="AF33" s="723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</row>
    <row r="34" spans="1:46" ht="26.25" customHeight="1">
      <c r="A34" s="733"/>
      <c r="P34" s="1182"/>
      <c r="Q34" s="1183"/>
      <c r="R34" s="1184"/>
      <c r="S34" s="725"/>
      <c r="T34" s="730"/>
      <c r="U34" s="730"/>
      <c r="V34" s="730"/>
      <c r="W34" s="727"/>
      <c r="X34" s="727"/>
      <c r="Y34" s="727"/>
      <c r="Z34" s="727"/>
      <c r="AA34" s="727"/>
      <c r="AB34" s="727"/>
      <c r="AC34" s="727"/>
      <c r="AD34" s="727"/>
      <c r="AE34" s="728"/>
      <c r="AF34" s="723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</row>
    <row r="35" spans="1:46" ht="26.25" customHeight="1">
      <c r="A35" s="1185" t="s">
        <v>112</v>
      </c>
      <c r="B35" s="1186"/>
      <c r="C35" s="1192" t="s">
        <v>108</v>
      </c>
      <c r="D35" s="1193"/>
      <c r="E35" s="1190"/>
      <c r="F35" s="1192" t="s">
        <v>109</v>
      </c>
      <c r="G35" s="1193"/>
      <c r="H35" s="1190"/>
      <c r="I35" s="1192" t="s">
        <v>110</v>
      </c>
      <c r="J35" s="1193"/>
      <c r="K35" s="1190"/>
      <c r="L35" s="1192" t="s">
        <v>111</v>
      </c>
      <c r="M35" s="1193"/>
      <c r="N35" s="1190"/>
      <c r="O35" s="720"/>
      <c r="P35" s="1182"/>
      <c r="Q35" s="1183"/>
      <c r="R35" s="1184"/>
      <c r="S35" s="725"/>
      <c r="T35" s="730"/>
      <c r="U35" s="730"/>
      <c r="V35" s="730"/>
      <c r="W35" s="727"/>
      <c r="X35" s="727"/>
      <c r="Y35" s="727"/>
      <c r="Z35" s="727"/>
      <c r="AA35" s="727"/>
      <c r="AB35" s="727"/>
      <c r="AC35" s="727"/>
      <c r="AD35" s="727"/>
      <c r="AE35" s="728"/>
      <c r="AF35" s="723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</row>
    <row r="36" spans="1:46" ht="26.25" customHeight="1">
      <c r="A36" s="1187"/>
      <c r="B36" s="1188"/>
      <c r="C36" s="1194"/>
      <c r="D36" s="1195"/>
      <c r="E36" s="1196"/>
      <c r="F36" s="1194"/>
      <c r="G36" s="1195"/>
      <c r="H36" s="1196"/>
      <c r="I36" s="1194"/>
      <c r="J36" s="1195"/>
      <c r="K36" s="1196"/>
      <c r="L36" s="1194"/>
      <c r="M36" s="1195"/>
      <c r="N36" s="1196"/>
      <c r="O36" s="732"/>
      <c r="P36" s="1182"/>
      <c r="Q36" s="1183"/>
      <c r="R36" s="1184"/>
      <c r="S36" s="725"/>
      <c r="T36" s="730"/>
      <c r="U36" s="730"/>
      <c r="V36" s="730"/>
      <c r="W36" s="727"/>
      <c r="X36" s="727"/>
      <c r="Y36" s="727"/>
      <c r="Z36" s="727"/>
      <c r="AA36" s="727"/>
      <c r="AB36" s="727"/>
      <c r="AC36" s="727"/>
      <c r="AD36" s="727"/>
      <c r="AE36" s="728"/>
      <c r="AF36" s="723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</row>
    <row r="37" spans="1:46" ht="26.25" customHeight="1">
      <c r="A37" s="734"/>
      <c r="B37" s="724"/>
      <c r="C37" s="724"/>
      <c r="D37" s="732"/>
      <c r="E37" s="732"/>
      <c r="F37" s="732"/>
      <c r="G37" s="732"/>
      <c r="H37" s="732"/>
      <c r="I37" s="732"/>
      <c r="J37" s="732"/>
      <c r="K37" s="732"/>
      <c r="L37" s="732"/>
      <c r="M37" s="732"/>
      <c r="N37" s="732"/>
      <c r="O37" s="732"/>
      <c r="P37" s="1182"/>
      <c r="Q37" s="1183"/>
      <c r="R37" s="1184"/>
      <c r="S37" s="725"/>
      <c r="T37" s="730"/>
      <c r="U37" s="730"/>
      <c r="V37" s="730"/>
      <c r="W37" s="727"/>
      <c r="X37" s="727"/>
      <c r="Y37" s="727"/>
      <c r="Z37" s="727"/>
      <c r="AA37" s="727"/>
      <c r="AB37" s="727"/>
      <c r="AC37" s="727"/>
      <c r="AD37" s="727"/>
      <c r="AE37" s="728"/>
      <c r="AF37" s="723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</row>
    <row r="38" spans="1:46" ht="26.25" customHeight="1">
      <c r="A38" s="1211" t="s">
        <v>343</v>
      </c>
      <c r="B38" s="1212"/>
      <c r="C38" s="1206">
        <v>5.9</v>
      </c>
      <c r="D38" s="1207"/>
      <c r="E38" s="1208"/>
      <c r="F38" s="1206">
        <v>6.9</v>
      </c>
      <c r="G38" s="1207"/>
      <c r="H38" s="1208"/>
      <c r="I38" s="1206">
        <v>7.4</v>
      </c>
      <c r="J38" s="1207"/>
      <c r="K38" s="1208"/>
      <c r="L38" s="1206">
        <v>14.8</v>
      </c>
      <c r="M38" s="1207"/>
      <c r="N38" s="1208"/>
      <c r="O38" s="720"/>
      <c r="P38" s="1182"/>
      <c r="Q38" s="1183"/>
      <c r="R38" s="1184"/>
      <c r="S38" s="725"/>
      <c r="T38" s="730"/>
      <c r="U38" s="730"/>
      <c r="V38" s="730"/>
      <c r="W38" s="727"/>
      <c r="X38" s="727"/>
      <c r="Y38" s="727"/>
      <c r="Z38" s="727"/>
      <c r="AA38" s="727"/>
      <c r="AB38" s="727"/>
      <c r="AC38" s="727"/>
      <c r="AD38" s="727"/>
      <c r="AE38" s="728"/>
      <c r="AF38" s="723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</row>
    <row r="39" spans="1:46" ht="26.25" customHeight="1">
      <c r="A39" s="1213"/>
      <c r="B39" s="1214"/>
      <c r="C39" s="1194"/>
      <c r="D39" s="1195"/>
      <c r="E39" s="1196"/>
      <c r="F39" s="1194"/>
      <c r="G39" s="1195"/>
      <c r="H39" s="1196"/>
      <c r="I39" s="1194"/>
      <c r="J39" s="1195"/>
      <c r="K39" s="1196"/>
      <c r="L39" s="1194"/>
      <c r="M39" s="1195"/>
      <c r="N39" s="1196"/>
      <c r="P39" s="1182"/>
      <c r="Q39" s="1183"/>
      <c r="R39" s="1184"/>
      <c r="S39" s="735"/>
      <c r="T39" s="736"/>
      <c r="U39" s="737"/>
      <c r="V39" s="737"/>
      <c r="W39" s="738"/>
      <c r="X39" s="738"/>
      <c r="Y39" s="738"/>
      <c r="Z39" s="739"/>
      <c r="AA39" s="739"/>
      <c r="AB39" s="740"/>
      <c r="AC39" s="739"/>
      <c r="AD39" s="739"/>
      <c r="AE39" s="741"/>
      <c r="AF39" s="723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</row>
    <row r="40" spans="1:46" ht="27" customHeight="1">
      <c r="A40" s="742"/>
      <c r="B40" s="457"/>
      <c r="C40" s="457"/>
      <c r="D40" s="457"/>
      <c r="E40" s="457"/>
      <c r="F40" s="457"/>
      <c r="G40" s="457"/>
      <c r="H40" s="457"/>
      <c r="I40" s="457"/>
      <c r="J40" s="457"/>
      <c r="K40" s="457"/>
      <c r="L40" s="457"/>
      <c r="M40" s="457"/>
      <c r="N40" s="457"/>
      <c r="O40" s="457"/>
      <c r="P40" s="735"/>
      <c r="Q40" s="735"/>
      <c r="R40" s="735"/>
      <c r="S40" s="735"/>
      <c r="T40" s="737"/>
      <c r="U40" s="737"/>
      <c r="V40" s="737"/>
      <c r="W40" s="738"/>
      <c r="X40" s="738"/>
      <c r="Y40" s="738"/>
      <c r="Z40" s="739"/>
      <c r="AA40" s="739"/>
      <c r="AB40" s="740"/>
      <c r="AC40" s="739"/>
      <c r="AD40" s="739"/>
      <c r="AE40" s="735"/>
      <c r="AF40" s="741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</row>
    <row r="41" spans="1:46" ht="33" customHeight="1">
      <c r="A41" s="706" t="s">
        <v>31</v>
      </c>
      <c r="B41" s="707"/>
      <c r="C41" s="707"/>
      <c r="D41" s="707"/>
      <c r="E41" s="707"/>
      <c r="F41" s="707"/>
      <c r="G41" s="707"/>
      <c r="H41" s="707"/>
      <c r="I41" s="707"/>
      <c r="J41" s="707"/>
      <c r="K41" s="707"/>
      <c r="L41" s="707"/>
      <c r="M41" s="707"/>
      <c r="N41" s="707"/>
      <c r="O41" s="707"/>
      <c r="P41" s="707"/>
      <c r="Q41" s="707"/>
      <c r="R41" s="707"/>
      <c r="S41" s="707"/>
      <c r="T41" s="707"/>
      <c r="U41" s="707"/>
      <c r="V41" s="707"/>
      <c r="W41" s="707"/>
      <c r="X41" s="708"/>
      <c r="Y41" s="1197" t="str">
        <f ca="1">Préparation!J12</f>
        <v/>
      </c>
      <c r="Z41" s="1198"/>
      <c r="AA41" s="1198"/>
      <c r="AB41" s="1198"/>
      <c r="AC41" s="1198"/>
      <c r="AD41" s="1198"/>
      <c r="AE41" s="1198"/>
      <c r="AF41" s="1199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</row>
    <row r="42" spans="1:46" ht="33" customHeight="1">
      <c r="A42" s="709"/>
      <c r="B42" s="710"/>
      <c r="C42" s="710"/>
      <c r="D42" s="710"/>
      <c r="E42" s="710"/>
      <c r="F42" s="710"/>
      <c r="G42" s="710"/>
      <c r="H42" s="710"/>
      <c r="I42" s="710"/>
      <c r="J42" s="710" t="s">
        <v>105</v>
      </c>
      <c r="K42" s="710"/>
      <c r="L42" s="710"/>
      <c r="M42" s="710"/>
      <c r="N42" s="710"/>
      <c r="O42" s="710"/>
      <c r="P42" s="710"/>
      <c r="Q42" s="710"/>
      <c r="R42" s="710"/>
      <c r="S42" s="710"/>
      <c r="T42" s="710"/>
      <c r="U42" s="710"/>
      <c r="V42" s="710"/>
      <c r="W42" s="710"/>
      <c r="X42" s="711"/>
      <c r="Y42" s="712" t="s">
        <v>146</v>
      </c>
      <c r="Z42" s="1200" t="str">
        <f ca="1">Préparation!I12</f>
        <v/>
      </c>
      <c r="AA42" s="1200"/>
      <c r="AB42" s="1201"/>
      <c r="AC42" s="713" t="s">
        <v>85</v>
      </c>
      <c r="AD42" s="1205">
        <f>Préparation!K12</f>
        <v>23</v>
      </c>
      <c r="AE42" s="1200"/>
      <c r="AF42" s="1201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</row>
    <row r="43" spans="1:46" ht="33" customHeight="1">
      <c r="A43" s="714"/>
      <c r="B43" s="715"/>
      <c r="C43" s="715"/>
      <c r="D43" s="715"/>
      <c r="E43" s="715"/>
      <c r="F43" s="715"/>
      <c r="G43" s="715"/>
      <c r="H43" s="715"/>
      <c r="I43" s="715"/>
      <c r="J43" s="715"/>
      <c r="K43" s="715"/>
      <c r="L43" s="715"/>
      <c r="M43" s="715"/>
      <c r="N43" s="715"/>
      <c r="O43" s="715"/>
      <c r="P43" s="715"/>
      <c r="Q43" s="715"/>
      <c r="R43" s="715"/>
      <c r="S43" s="715"/>
      <c r="T43" s="715"/>
      <c r="U43" s="715"/>
      <c r="V43" s="715"/>
      <c r="W43" s="715"/>
      <c r="X43" s="716"/>
      <c r="Y43" s="717" t="s">
        <v>344</v>
      </c>
      <c r="Z43" s="1202">
        <f>Préparation!L12</f>
        <v>52</v>
      </c>
      <c r="AA43" s="1203"/>
      <c r="AB43" s="1204"/>
      <c r="AC43" s="718" t="s">
        <v>345</v>
      </c>
      <c r="AD43" s="1197">
        <f>Préparation!M12</f>
        <v>70</v>
      </c>
      <c r="AE43" s="1198"/>
      <c r="AF43" s="1199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</row>
    <row r="44" spans="1:46" ht="26.25" customHeight="1">
      <c r="A44" s="719"/>
      <c r="B44" s="720"/>
      <c r="C44" s="721"/>
      <c r="D44" s="721"/>
      <c r="E44" s="721"/>
      <c r="F44" s="721"/>
      <c r="G44" s="721"/>
      <c r="H44" s="720"/>
      <c r="I44" s="720"/>
      <c r="J44" s="720"/>
      <c r="K44" s="720"/>
      <c r="L44" s="720"/>
      <c r="M44" s="720"/>
      <c r="N44" s="720"/>
      <c r="O44" s="720"/>
      <c r="P44" s="720"/>
      <c r="Q44" s="720"/>
      <c r="R44" s="720"/>
      <c r="S44" s="720"/>
      <c r="T44" s="720"/>
      <c r="U44" s="720"/>
      <c r="V44" s="722"/>
      <c r="W44" s="722"/>
      <c r="X44" s="722"/>
      <c r="Y44" s="722"/>
      <c r="Z44" s="720"/>
      <c r="AA44" s="720"/>
      <c r="AB44" s="720"/>
      <c r="AC44" s="720"/>
      <c r="AD44" s="720"/>
      <c r="AE44" s="720"/>
      <c r="AF44" s="723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</row>
    <row r="45" spans="1:46" ht="26.25" customHeight="1">
      <c r="A45" s="1176" t="s">
        <v>43</v>
      </c>
      <c r="B45" s="1177"/>
      <c r="C45" s="1177"/>
      <c r="D45" s="1177"/>
      <c r="E45" s="1177"/>
      <c r="F45" s="1177"/>
      <c r="G45" s="1177"/>
      <c r="H45" s="1177"/>
      <c r="I45" s="1177"/>
      <c r="J45" s="1177"/>
      <c r="K45" s="1177"/>
      <c r="L45" s="1177"/>
      <c r="M45" s="1177"/>
      <c r="N45" s="1178"/>
      <c r="O45" s="724"/>
      <c r="P45" s="1179" t="s">
        <v>381</v>
      </c>
      <c r="Q45" s="1180"/>
      <c r="R45" s="1180"/>
      <c r="S45" s="1180"/>
      <c r="T45" s="1180"/>
      <c r="U45" s="1180"/>
      <c r="V45" s="1180"/>
      <c r="W45" s="1180"/>
      <c r="X45" s="1180"/>
      <c r="Y45" s="1180"/>
      <c r="Z45" s="1180"/>
      <c r="AA45" s="1180"/>
      <c r="AB45" s="1180"/>
      <c r="AC45" s="1180"/>
      <c r="AD45" s="1180"/>
      <c r="AE45" s="1181"/>
      <c r="AF45" s="723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</row>
    <row r="46" spans="1:46" ht="25.5" customHeight="1">
      <c r="A46" s="1189">
        <v>100</v>
      </c>
      <c r="B46" s="1190"/>
      <c r="C46" s="1191">
        <v>50</v>
      </c>
      <c r="D46" s="1184"/>
      <c r="E46" s="1191">
        <v>20</v>
      </c>
      <c r="F46" s="1184"/>
      <c r="G46" s="1191">
        <v>10</v>
      </c>
      <c r="H46" s="1184"/>
      <c r="I46" s="1191">
        <v>5</v>
      </c>
      <c r="J46" s="1184"/>
      <c r="K46" s="1182" t="s">
        <v>106</v>
      </c>
      <c r="L46" s="1183"/>
      <c r="M46" s="1183"/>
      <c r="N46" s="1184"/>
      <c r="O46" s="724"/>
      <c r="P46" s="1182" t="s">
        <v>0</v>
      </c>
      <c r="Q46" s="1183"/>
      <c r="R46" s="1184"/>
      <c r="S46" s="725"/>
      <c r="T46" s="726"/>
      <c r="U46" s="727"/>
      <c r="V46" s="727"/>
      <c r="W46" s="726"/>
      <c r="X46" s="727"/>
      <c r="Y46" s="727"/>
      <c r="Z46" s="726"/>
      <c r="AA46" s="726"/>
      <c r="AB46" s="726"/>
      <c r="AC46" s="726"/>
      <c r="AD46" s="727"/>
      <c r="AE46" s="728"/>
      <c r="AF46" s="723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</row>
    <row r="47" spans="1:46" ht="26.25" customHeight="1">
      <c r="A47" s="1189"/>
      <c r="B47" s="1190"/>
      <c r="C47" s="1209"/>
      <c r="D47" s="1210"/>
      <c r="E47" s="1209"/>
      <c r="F47" s="1210"/>
      <c r="G47" s="1209"/>
      <c r="H47" s="1210"/>
      <c r="I47" s="1209"/>
      <c r="J47" s="1210"/>
      <c r="K47" s="1182"/>
      <c r="L47" s="1183"/>
      <c r="M47" s="1183"/>
      <c r="N47" s="729"/>
      <c r="O47" s="724"/>
      <c r="P47" s="1182"/>
      <c r="Q47" s="1183"/>
      <c r="R47" s="1184"/>
      <c r="S47" s="725"/>
      <c r="T47" s="730"/>
      <c r="U47" s="730"/>
      <c r="V47" s="730"/>
      <c r="W47" s="727"/>
      <c r="X47" s="727"/>
      <c r="Y47" s="727"/>
      <c r="Z47" s="727"/>
      <c r="AA47" s="727"/>
      <c r="AB47" s="727"/>
      <c r="AC47" s="727"/>
      <c r="AD47" s="727"/>
      <c r="AE47" s="728"/>
      <c r="AF47" s="723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</row>
    <row r="48" spans="1:46" ht="26.25" customHeight="1">
      <c r="A48" s="731"/>
      <c r="B48" s="732"/>
      <c r="C48" s="724"/>
      <c r="D48" s="724"/>
      <c r="E48" s="724"/>
      <c r="F48" s="724"/>
      <c r="G48" s="724"/>
      <c r="H48" s="724"/>
      <c r="I48" s="724"/>
      <c r="J48" s="724"/>
      <c r="K48" s="724"/>
      <c r="L48" s="724"/>
      <c r="M48" s="724"/>
      <c r="N48" s="724"/>
      <c r="O48" s="724"/>
      <c r="P48" s="1182"/>
      <c r="Q48" s="1183"/>
      <c r="R48" s="1184"/>
      <c r="S48" s="725"/>
      <c r="T48" s="730"/>
      <c r="U48" s="730"/>
      <c r="V48" s="730"/>
      <c r="W48" s="727"/>
      <c r="X48" s="727"/>
      <c r="Y48" s="727"/>
      <c r="Z48" s="727"/>
      <c r="AA48" s="727"/>
      <c r="AB48" s="727"/>
      <c r="AC48" s="727"/>
      <c r="AD48" s="727"/>
      <c r="AE48" s="728"/>
      <c r="AF48" s="723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</row>
    <row r="49" spans="1:46" ht="26.25" customHeight="1">
      <c r="A49" s="1185" t="s">
        <v>107</v>
      </c>
      <c r="B49" s="1186"/>
      <c r="C49" s="1192" t="s">
        <v>108</v>
      </c>
      <c r="D49" s="1193"/>
      <c r="E49" s="1190"/>
      <c r="F49" s="1192" t="s">
        <v>109</v>
      </c>
      <c r="G49" s="1193"/>
      <c r="H49" s="1190"/>
      <c r="I49" s="1192" t="s">
        <v>110</v>
      </c>
      <c r="J49" s="1193"/>
      <c r="K49" s="1190"/>
      <c r="L49" s="1192" t="s">
        <v>111</v>
      </c>
      <c r="M49" s="1193"/>
      <c r="N49" s="1190"/>
      <c r="O49" s="732"/>
      <c r="P49" s="1182"/>
      <c r="Q49" s="1183"/>
      <c r="R49" s="1184"/>
      <c r="S49" s="725"/>
      <c r="T49" s="730"/>
      <c r="U49" s="730"/>
      <c r="V49" s="730"/>
      <c r="W49" s="727"/>
      <c r="X49" s="727"/>
      <c r="Y49" s="727"/>
      <c r="Z49" s="727"/>
      <c r="AA49" s="727"/>
      <c r="AB49" s="727"/>
      <c r="AC49" s="727"/>
      <c r="AD49" s="727"/>
      <c r="AE49" s="728"/>
      <c r="AF49" s="723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</row>
    <row r="50" spans="1:46" ht="27" customHeight="1">
      <c r="A50" s="1187"/>
      <c r="B50" s="1188"/>
      <c r="C50" s="1194"/>
      <c r="D50" s="1195"/>
      <c r="E50" s="1196"/>
      <c r="F50" s="1194"/>
      <c r="G50" s="1195"/>
      <c r="H50" s="1196"/>
      <c r="I50" s="1194"/>
      <c r="J50" s="1195"/>
      <c r="K50" s="1196"/>
      <c r="L50" s="1194"/>
      <c r="M50" s="1195"/>
      <c r="N50" s="1196"/>
      <c r="O50" s="101"/>
      <c r="P50" s="1182"/>
      <c r="Q50" s="1183"/>
      <c r="R50" s="1184"/>
      <c r="S50" s="725"/>
      <c r="T50" s="730"/>
      <c r="U50" s="730"/>
      <c r="V50" s="730"/>
      <c r="W50" s="727"/>
      <c r="X50" s="727"/>
      <c r="Y50" s="727"/>
      <c r="Z50" s="727"/>
      <c r="AA50" s="727"/>
      <c r="AB50" s="727"/>
      <c r="AC50" s="727"/>
      <c r="AD50" s="727"/>
      <c r="AE50" s="728"/>
      <c r="AF50" s="723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</row>
    <row r="51" spans="1:46" ht="26.25" customHeight="1">
      <c r="A51" s="731"/>
      <c r="B51" s="732"/>
      <c r="C51" s="724"/>
      <c r="D51" s="724"/>
      <c r="E51" s="724"/>
      <c r="F51" s="724"/>
      <c r="G51" s="724"/>
      <c r="H51" s="724"/>
      <c r="I51" s="724"/>
      <c r="J51" s="724"/>
      <c r="K51" s="724"/>
      <c r="L51" s="724"/>
      <c r="M51" s="724"/>
      <c r="N51" s="724"/>
      <c r="O51" s="724"/>
      <c r="P51" s="1182"/>
      <c r="Q51" s="1183"/>
      <c r="R51" s="1184"/>
      <c r="S51" s="725"/>
      <c r="T51" s="730"/>
      <c r="U51" s="730"/>
      <c r="V51" s="730"/>
      <c r="W51" s="727"/>
      <c r="X51" s="727"/>
      <c r="Y51" s="727"/>
      <c r="Z51" s="727"/>
      <c r="AA51" s="727"/>
      <c r="AB51" s="727"/>
      <c r="AC51" s="727"/>
      <c r="AD51" s="727"/>
      <c r="AE51" s="728"/>
      <c r="AF51" s="723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</row>
    <row r="52" spans="1:46" ht="26.25" customHeight="1">
      <c r="A52" s="1185" t="s">
        <v>113</v>
      </c>
      <c r="B52" s="1186"/>
      <c r="C52" s="1192" t="s">
        <v>108</v>
      </c>
      <c r="D52" s="1193"/>
      <c r="E52" s="1190"/>
      <c r="F52" s="1192" t="s">
        <v>109</v>
      </c>
      <c r="G52" s="1193"/>
      <c r="H52" s="1190"/>
      <c r="I52" s="1192" t="s">
        <v>110</v>
      </c>
      <c r="J52" s="1193"/>
      <c r="K52" s="1190"/>
      <c r="L52" s="1192" t="s">
        <v>111</v>
      </c>
      <c r="M52" s="1193"/>
      <c r="N52" s="1190"/>
      <c r="O52" s="720"/>
      <c r="P52" s="1182"/>
      <c r="Q52" s="1183"/>
      <c r="R52" s="1184"/>
      <c r="S52" s="725"/>
      <c r="T52" s="730"/>
      <c r="U52" s="730"/>
      <c r="V52" s="730"/>
      <c r="W52" s="727"/>
      <c r="X52" s="727"/>
      <c r="Y52" s="727"/>
      <c r="Z52" s="727"/>
      <c r="AA52" s="727"/>
      <c r="AB52" s="727"/>
      <c r="AC52" s="727"/>
      <c r="AD52" s="727"/>
      <c r="AE52" s="728"/>
      <c r="AF52" s="723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</row>
    <row r="53" spans="1:46" ht="26.25" customHeight="1">
      <c r="A53" s="1187"/>
      <c r="B53" s="1188"/>
      <c r="C53" s="1194"/>
      <c r="D53" s="1195"/>
      <c r="E53" s="1196"/>
      <c r="F53" s="1194"/>
      <c r="G53" s="1195"/>
      <c r="H53" s="1196"/>
      <c r="I53" s="1194"/>
      <c r="J53" s="1195"/>
      <c r="K53" s="1196"/>
      <c r="L53" s="1194"/>
      <c r="M53" s="1195"/>
      <c r="N53" s="1196"/>
      <c r="P53" s="1182"/>
      <c r="Q53" s="1183"/>
      <c r="R53" s="1184"/>
      <c r="S53" s="725"/>
      <c r="T53" s="730"/>
      <c r="U53" s="730"/>
      <c r="V53" s="730"/>
      <c r="W53" s="727"/>
      <c r="X53" s="727"/>
      <c r="Y53" s="727"/>
      <c r="Z53" s="727"/>
      <c r="AA53" s="727"/>
      <c r="AB53" s="727"/>
      <c r="AC53" s="727"/>
      <c r="AD53" s="727"/>
      <c r="AE53" s="728"/>
      <c r="AF53" s="723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</row>
    <row r="54" spans="1:46" ht="26.25" customHeight="1">
      <c r="A54" s="733"/>
      <c r="P54" s="1182"/>
      <c r="Q54" s="1183"/>
      <c r="R54" s="1184"/>
      <c r="S54" s="725"/>
      <c r="T54" s="730"/>
      <c r="U54" s="730"/>
      <c r="V54" s="730"/>
      <c r="W54" s="727"/>
      <c r="X54" s="727"/>
      <c r="Y54" s="727"/>
      <c r="Z54" s="727"/>
      <c r="AA54" s="727"/>
      <c r="AB54" s="727"/>
      <c r="AC54" s="727"/>
      <c r="AD54" s="727"/>
      <c r="AE54" s="728"/>
      <c r="AF54" s="723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</row>
    <row r="55" spans="1:46" ht="27" customHeight="1">
      <c r="A55" s="1185" t="s">
        <v>112</v>
      </c>
      <c r="B55" s="1186"/>
      <c r="C55" s="1192" t="s">
        <v>108</v>
      </c>
      <c r="D55" s="1193"/>
      <c r="E55" s="1190"/>
      <c r="F55" s="1192" t="s">
        <v>109</v>
      </c>
      <c r="G55" s="1193"/>
      <c r="H55" s="1190"/>
      <c r="I55" s="1192" t="s">
        <v>110</v>
      </c>
      <c r="J55" s="1193"/>
      <c r="K55" s="1190"/>
      <c r="L55" s="1192" t="s">
        <v>111</v>
      </c>
      <c r="M55" s="1193"/>
      <c r="N55" s="1190"/>
      <c r="O55" s="720"/>
      <c r="P55" s="1182"/>
      <c r="Q55" s="1183"/>
      <c r="R55" s="1184"/>
      <c r="S55" s="725"/>
      <c r="T55" s="730"/>
      <c r="U55" s="730"/>
      <c r="V55" s="730"/>
      <c r="W55" s="727"/>
      <c r="X55" s="727"/>
      <c r="Y55" s="727"/>
      <c r="Z55" s="727"/>
      <c r="AA55" s="727"/>
      <c r="AB55" s="727"/>
      <c r="AC55" s="727"/>
      <c r="AD55" s="727"/>
      <c r="AE55" s="728"/>
      <c r="AF55" s="723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</row>
    <row r="56" spans="1:46" ht="26.25" customHeight="1">
      <c r="A56" s="1187"/>
      <c r="B56" s="1188"/>
      <c r="C56" s="1194"/>
      <c r="D56" s="1195"/>
      <c r="E56" s="1196"/>
      <c r="F56" s="1194"/>
      <c r="G56" s="1195"/>
      <c r="H56" s="1196"/>
      <c r="I56" s="1194"/>
      <c r="J56" s="1195"/>
      <c r="K56" s="1196"/>
      <c r="L56" s="1194"/>
      <c r="M56" s="1195"/>
      <c r="N56" s="1196"/>
      <c r="O56" s="732"/>
      <c r="P56" s="1182"/>
      <c r="Q56" s="1183"/>
      <c r="R56" s="1184"/>
      <c r="S56" s="725"/>
      <c r="T56" s="730"/>
      <c r="U56" s="730"/>
      <c r="V56" s="730"/>
      <c r="W56" s="727"/>
      <c r="X56" s="727"/>
      <c r="Y56" s="727"/>
      <c r="Z56" s="727"/>
      <c r="AA56" s="727"/>
      <c r="AB56" s="727"/>
      <c r="AC56" s="727"/>
      <c r="AD56" s="727"/>
      <c r="AE56" s="728"/>
      <c r="AF56" s="723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</row>
    <row r="57" spans="1:46" ht="26.25" customHeight="1">
      <c r="A57" s="734"/>
      <c r="B57" s="724"/>
      <c r="C57" s="724"/>
      <c r="D57" s="732"/>
      <c r="E57" s="732"/>
      <c r="F57" s="732"/>
      <c r="G57" s="732"/>
      <c r="H57" s="732"/>
      <c r="I57" s="732"/>
      <c r="J57" s="732"/>
      <c r="K57" s="732"/>
      <c r="L57" s="732"/>
      <c r="M57" s="732"/>
      <c r="N57" s="732"/>
      <c r="O57" s="732"/>
      <c r="P57" s="1182"/>
      <c r="Q57" s="1183"/>
      <c r="R57" s="1184"/>
      <c r="S57" s="725"/>
      <c r="T57" s="730"/>
      <c r="U57" s="730"/>
      <c r="V57" s="730"/>
      <c r="W57" s="727"/>
      <c r="X57" s="727"/>
      <c r="Y57" s="727"/>
      <c r="Z57" s="727"/>
      <c r="AA57" s="727"/>
      <c r="AB57" s="727"/>
      <c r="AC57" s="727"/>
      <c r="AD57" s="727"/>
      <c r="AE57" s="728"/>
      <c r="AF57" s="723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</row>
    <row r="58" spans="1:46" ht="26.25" customHeight="1">
      <c r="A58" s="1211" t="s">
        <v>343</v>
      </c>
      <c r="B58" s="1212"/>
      <c r="C58" s="1206">
        <v>5.9</v>
      </c>
      <c r="D58" s="1207"/>
      <c r="E58" s="1208"/>
      <c r="F58" s="1206">
        <v>6.9</v>
      </c>
      <c r="G58" s="1207"/>
      <c r="H58" s="1208"/>
      <c r="I58" s="1206">
        <v>7.4</v>
      </c>
      <c r="J58" s="1207"/>
      <c r="K58" s="1208"/>
      <c r="L58" s="1206">
        <v>14.8</v>
      </c>
      <c r="M58" s="1207"/>
      <c r="N58" s="1208"/>
      <c r="O58" s="720"/>
      <c r="P58" s="1182"/>
      <c r="Q58" s="1183"/>
      <c r="R58" s="1184"/>
      <c r="S58" s="725"/>
      <c r="T58" s="730"/>
      <c r="U58" s="730"/>
      <c r="V58" s="730"/>
      <c r="W58" s="727"/>
      <c r="X58" s="727"/>
      <c r="Y58" s="727"/>
      <c r="Z58" s="727"/>
      <c r="AA58" s="727"/>
      <c r="AB58" s="727"/>
      <c r="AC58" s="727"/>
      <c r="AD58" s="727"/>
      <c r="AE58" s="728"/>
      <c r="AF58" s="723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</row>
    <row r="59" spans="1:46" ht="27" customHeight="1">
      <c r="A59" s="1213"/>
      <c r="B59" s="1214"/>
      <c r="C59" s="1194"/>
      <c r="D59" s="1195"/>
      <c r="E59" s="1196"/>
      <c r="F59" s="1194"/>
      <c r="G59" s="1195"/>
      <c r="H59" s="1196"/>
      <c r="I59" s="1194"/>
      <c r="J59" s="1195"/>
      <c r="K59" s="1196"/>
      <c r="L59" s="1194"/>
      <c r="M59" s="1195"/>
      <c r="N59" s="1196"/>
      <c r="P59" s="1182"/>
      <c r="Q59" s="1183"/>
      <c r="R59" s="1184"/>
      <c r="S59" s="735"/>
      <c r="T59" s="736"/>
      <c r="U59" s="737"/>
      <c r="V59" s="737"/>
      <c r="W59" s="738"/>
      <c r="X59" s="738"/>
      <c r="Y59" s="738"/>
      <c r="Z59" s="739"/>
      <c r="AA59" s="739"/>
      <c r="AB59" s="740"/>
      <c r="AC59" s="739"/>
      <c r="AD59" s="739"/>
      <c r="AE59" s="741"/>
      <c r="AF59" s="723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</row>
    <row r="60" spans="1:46" ht="26.25" customHeight="1">
      <c r="A60" s="742"/>
      <c r="B60" s="457"/>
      <c r="C60" s="457"/>
      <c r="D60" s="457"/>
      <c r="E60" s="457"/>
      <c r="F60" s="457"/>
      <c r="G60" s="457"/>
      <c r="H60" s="457"/>
      <c r="I60" s="457"/>
      <c r="J60" s="457"/>
      <c r="K60" s="457"/>
      <c r="L60" s="457"/>
      <c r="M60" s="457"/>
      <c r="N60" s="457"/>
      <c r="O60" s="457"/>
      <c r="P60" s="735"/>
      <c r="Q60" s="735"/>
      <c r="R60" s="735"/>
      <c r="S60" s="735"/>
      <c r="T60" s="737"/>
      <c r="U60" s="737"/>
      <c r="V60" s="737"/>
      <c r="W60" s="738"/>
      <c r="X60" s="738"/>
      <c r="Y60" s="738"/>
      <c r="Z60" s="739"/>
      <c r="AA60" s="739"/>
      <c r="AB60" s="740"/>
      <c r="AC60" s="739"/>
      <c r="AD60" s="739"/>
      <c r="AE60" s="735"/>
      <c r="AF60" s="741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</row>
    <row r="61" spans="1:46" ht="33" customHeight="1">
      <c r="A61" s="706" t="s">
        <v>31</v>
      </c>
      <c r="B61" s="707"/>
      <c r="C61" s="707"/>
      <c r="D61" s="707"/>
      <c r="E61" s="707"/>
      <c r="F61" s="707"/>
      <c r="G61" s="707"/>
      <c r="H61" s="707"/>
      <c r="I61" s="707"/>
      <c r="J61" s="707"/>
      <c r="K61" s="707"/>
      <c r="L61" s="707"/>
      <c r="M61" s="707"/>
      <c r="N61" s="707"/>
      <c r="O61" s="707"/>
      <c r="P61" s="707"/>
      <c r="Q61" s="707"/>
      <c r="R61" s="707"/>
      <c r="S61" s="707"/>
      <c r="T61" s="707"/>
      <c r="U61" s="707"/>
      <c r="V61" s="707"/>
      <c r="W61" s="707"/>
      <c r="X61" s="708"/>
      <c r="Y61" s="1197" t="str">
        <f ca="1">Préparation!J14</f>
        <v/>
      </c>
      <c r="Z61" s="1198"/>
      <c r="AA61" s="1198"/>
      <c r="AB61" s="1198"/>
      <c r="AC61" s="1198"/>
      <c r="AD61" s="1198"/>
      <c r="AE61" s="1198"/>
      <c r="AF61" s="1199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</row>
    <row r="62" spans="1:46" ht="33" customHeight="1">
      <c r="A62" s="709"/>
      <c r="B62" s="710"/>
      <c r="C62" s="710"/>
      <c r="D62" s="710"/>
      <c r="E62" s="710"/>
      <c r="F62" s="710"/>
      <c r="G62" s="710"/>
      <c r="H62" s="710"/>
      <c r="I62" s="710"/>
      <c r="J62" s="710" t="s">
        <v>105</v>
      </c>
      <c r="K62" s="710"/>
      <c r="L62" s="710"/>
      <c r="M62" s="710"/>
      <c r="N62" s="710"/>
      <c r="O62" s="710"/>
      <c r="P62" s="710"/>
      <c r="Q62" s="710"/>
      <c r="R62" s="710"/>
      <c r="S62" s="710"/>
      <c r="T62" s="710"/>
      <c r="U62" s="710"/>
      <c r="V62" s="710"/>
      <c r="W62" s="710"/>
      <c r="X62" s="711"/>
      <c r="Y62" s="712" t="s">
        <v>146</v>
      </c>
      <c r="Z62" s="1200" t="str">
        <f ca="1">Préparation!I14</f>
        <v/>
      </c>
      <c r="AA62" s="1200"/>
      <c r="AB62" s="1201"/>
      <c r="AC62" s="713" t="s">
        <v>85</v>
      </c>
      <c r="AD62" s="1205">
        <f>Préparation!K14</f>
        <v>13</v>
      </c>
      <c r="AE62" s="1200"/>
      <c r="AF62" s="1201"/>
      <c r="AG62" s="7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</row>
    <row r="63" spans="1:46" ht="33" customHeight="1">
      <c r="A63" s="714"/>
      <c r="B63" s="715"/>
      <c r="C63" s="715"/>
      <c r="D63" s="715"/>
      <c r="E63" s="715"/>
      <c r="F63" s="715"/>
      <c r="G63" s="715"/>
      <c r="H63" s="715"/>
      <c r="I63" s="715"/>
      <c r="J63" s="715"/>
      <c r="K63" s="715"/>
      <c r="L63" s="715"/>
      <c r="M63" s="715"/>
      <c r="N63" s="715"/>
      <c r="O63" s="715"/>
      <c r="P63" s="715"/>
      <c r="Q63" s="715"/>
      <c r="R63" s="715"/>
      <c r="S63" s="715"/>
      <c r="T63" s="715"/>
      <c r="U63" s="715"/>
      <c r="V63" s="715"/>
      <c r="W63" s="715"/>
      <c r="X63" s="716"/>
      <c r="Y63" s="717" t="s">
        <v>344</v>
      </c>
      <c r="Z63" s="1202">
        <f>Préparation!L14</f>
        <v>53</v>
      </c>
      <c r="AA63" s="1203"/>
      <c r="AB63" s="1204"/>
      <c r="AC63" s="718" t="s">
        <v>345</v>
      </c>
      <c r="AD63" s="1197">
        <f>Préparation!M14</f>
        <v>71</v>
      </c>
      <c r="AE63" s="1198"/>
      <c r="AF63" s="1199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</row>
    <row r="64" spans="1:46" ht="33" customHeight="1">
      <c r="A64" s="719"/>
      <c r="B64" s="720"/>
      <c r="C64" s="721"/>
      <c r="D64" s="721"/>
      <c r="E64" s="721"/>
      <c r="F64" s="721"/>
      <c r="G64" s="721"/>
      <c r="H64" s="720"/>
      <c r="I64" s="720"/>
      <c r="J64" s="720"/>
      <c r="K64" s="720"/>
      <c r="L64" s="720"/>
      <c r="M64" s="720"/>
      <c r="N64" s="720"/>
      <c r="O64" s="720"/>
      <c r="P64" s="720"/>
      <c r="Q64" s="720"/>
      <c r="R64" s="720"/>
      <c r="S64" s="720"/>
      <c r="T64" s="720"/>
      <c r="U64" s="720"/>
      <c r="V64" s="722"/>
      <c r="W64" s="722"/>
      <c r="X64" s="722"/>
      <c r="Y64" s="722"/>
      <c r="Z64" s="720"/>
      <c r="AA64" s="720"/>
      <c r="AB64" s="720"/>
      <c r="AC64" s="720"/>
      <c r="AD64" s="720"/>
      <c r="AE64" s="720"/>
      <c r="AF64" s="723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</row>
    <row r="65" spans="1:46" ht="33.75" customHeight="1">
      <c r="A65" s="1176" t="s">
        <v>43</v>
      </c>
      <c r="B65" s="1177"/>
      <c r="C65" s="1177"/>
      <c r="D65" s="1177"/>
      <c r="E65" s="1177"/>
      <c r="F65" s="1177"/>
      <c r="G65" s="1177"/>
      <c r="H65" s="1177"/>
      <c r="I65" s="1177"/>
      <c r="J65" s="1177"/>
      <c r="K65" s="1177"/>
      <c r="L65" s="1177"/>
      <c r="M65" s="1177"/>
      <c r="N65" s="1178"/>
      <c r="O65" s="724"/>
      <c r="P65" s="1179" t="s">
        <v>381</v>
      </c>
      <c r="Q65" s="1180"/>
      <c r="R65" s="1180"/>
      <c r="S65" s="1180"/>
      <c r="T65" s="1180"/>
      <c r="U65" s="1180"/>
      <c r="V65" s="1180"/>
      <c r="W65" s="1180"/>
      <c r="X65" s="1180"/>
      <c r="Y65" s="1180"/>
      <c r="Z65" s="1180"/>
      <c r="AA65" s="1180"/>
      <c r="AB65" s="1180"/>
      <c r="AC65" s="1180"/>
      <c r="AD65" s="1180"/>
      <c r="AE65" s="1181"/>
      <c r="AF65" s="723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</row>
    <row r="66" spans="1:46" ht="27" customHeight="1">
      <c r="A66" s="1189">
        <v>100</v>
      </c>
      <c r="B66" s="1190"/>
      <c r="C66" s="1191">
        <v>50</v>
      </c>
      <c r="D66" s="1184"/>
      <c r="E66" s="1191">
        <v>20</v>
      </c>
      <c r="F66" s="1184"/>
      <c r="G66" s="1191">
        <v>10</v>
      </c>
      <c r="H66" s="1184"/>
      <c r="I66" s="1191">
        <v>5</v>
      </c>
      <c r="J66" s="1184"/>
      <c r="K66" s="1182" t="s">
        <v>106</v>
      </c>
      <c r="L66" s="1183"/>
      <c r="M66" s="1183"/>
      <c r="N66" s="1184"/>
      <c r="O66" s="724"/>
      <c r="P66" s="1182" t="s">
        <v>0</v>
      </c>
      <c r="Q66" s="1183"/>
      <c r="R66" s="1184"/>
      <c r="S66" s="725"/>
      <c r="T66" s="726"/>
      <c r="U66" s="727"/>
      <c r="V66" s="727"/>
      <c r="W66" s="726"/>
      <c r="X66" s="727"/>
      <c r="Y66" s="727"/>
      <c r="Z66" s="726"/>
      <c r="AA66" s="726"/>
      <c r="AB66" s="726"/>
      <c r="AC66" s="726"/>
      <c r="AD66" s="727"/>
      <c r="AE66" s="728"/>
      <c r="AF66" s="723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</row>
    <row r="67" spans="1:46" ht="27" customHeight="1">
      <c r="A67" s="1189"/>
      <c r="B67" s="1190"/>
      <c r="C67" s="1209"/>
      <c r="D67" s="1210"/>
      <c r="E67" s="1209"/>
      <c r="F67" s="1210"/>
      <c r="G67" s="1209"/>
      <c r="H67" s="1210"/>
      <c r="I67" s="1209"/>
      <c r="J67" s="1210"/>
      <c r="K67" s="1182"/>
      <c r="L67" s="1183"/>
      <c r="M67" s="1183"/>
      <c r="N67" s="729"/>
      <c r="O67" s="724"/>
      <c r="P67" s="1182"/>
      <c r="Q67" s="1183"/>
      <c r="R67" s="1184"/>
      <c r="S67" s="725"/>
      <c r="T67" s="730"/>
      <c r="U67" s="730"/>
      <c r="V67" s="730"/>
      <c r="W67" s="727"/>
      <c r="X67" s="727"/>
      <c r="Y67" s="727"/>
      <c r="Z67" s="727"/>
      <c r="AA67" s="727"/>
      <c r="AB67" s="727"/>
      <c r="AC67" s="727"/>
      <c r="AD67" s="727"/>
      <c r="AE67" s="728"/>
      <c r="AF67" s="723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</row>
    <row r="68" spans="1:46" ht="27" customHeight="1">
      <c r="A68" s="731"/>
      <c r="B68" s="732"/>
      <c r="C68" s="724"/>
      <c r="D68" s="724"/>
      <c r="E68" s="724"/>
      <c r="F68" s="724"/>
      <c r="G68" s="724"/>
      <c r="H68" s="724"/>
      <c r="I68" s="724"/>
      <c r="J68" s="724"/>
      <c r="K68" s="724"/>
      <c r="L68" s="724"/>
      <c r="M68" s="724"/>
      <c r="N68" s="724"/>
      <c r="O68" s="724"/>
      <c r="P68" s="1182"/>
      <c r="Q68" s="1183"/>
      <c r="R68" s="1184"/>
      <c r="S68" s="725"/>
      <c r="T68" s="730"/>
      <c r="U68" s="730"/>
      <c r="V68" s="730"/>
      <c r="W68" s="727"/>
      <c r="X68" s="727"/>
      <c r="Y68" s="727"/>
      <c r="Z68" s="727"/>
      <c r="AA68" s="727"/>
      <c r="AB68" s="727"/>
      <c r="AC68" s="727"/>
      <c r="AD68" s="727"/>
      <c r="AE68" s="728"/>
      <c r="AF68" s="723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</row>
    <row r="69" spans="1:46" ht="27" customHeight="1">
      <c r="A69" s="1185" t="s">
        <v>107</v>
      </c>
      <c r="B69" s="1186"/>
      <c r="C69" s="1192" t="s">
        <v>108</v>
      </c>
      <c r="D69" s="1193"/>
      <c r="E69" s="1190"/>
      <c r="F69" s="1192" t="s">
        <v>109</v>
      </c>
      <c r="G69" s="1193"/>
      <c r="H69" s="1190"/>
      <c r="I69" s="1192" t="s">
        <v>110</v>
      </c>
      <c r="J69" s="1193"/>
      <c r="K69" s="1190"/>
      <c r="L69" s="1192" t="s">
        <v>111</v>
      </c>
      <c r="M69" s="1193"/>
      <c r="N69" s="1190"/>
      <c r="O69" s="732"/>
      <c r="P69" s="1182"/>
      <c r="Q69" s="1183"/>
      <c r="R69" s="1184"/>
      <c r="S69" s="725"/>
      <c r="T69" s="730"/>
      <c r="U69" s="730"/>
      <c r="V69" s="730"/>
      <c r="W69" s="727"/>
      <c r="X69" s="727"/>
      <c r="Y69" s="727"/>
      <c r="Z69" s="727"/>
      <c r="AA69" s="727"/>
      <c r="AB69" s="727"/>
      <c r="AC69" s="727"/>
      <c r="AD69" s="727"/>
      <c r="AE69" s="728"/>
      <c r="AF69" s="723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</row>
    <row r="70" spans="1:46" ht="27.75" customHeight="1">
      <c r="A70" s="1187"/>
      <c r="B70" s="1188"/>
      <c r="C70" s="1194"/>
      <c r="D70" s="1195"/>
      <c r="E70" s="1196"/>
      <c r="F70" s="1194"/>
      <c r="G70" s="1195"/>
      <c r="H70" s="1196"/>
      <c r="I70" s="1194"/>
      <c r="J70" s="1195"/>
      <c r="K70" s="1196"/>
      <c r="L70" s="1194"/>
      <c r="M70" s="1195"/>
      <c r="N70" s="1196"/>
      <c r="O70" s="101"/>
      <c r="P70" s="1182"/>
      <c r="Q70" s="1183"/>
      <c r="R70" s="1184"/>
      <c r="S70" s="725"/>
      <c r="T70" s="730"/>
      <c r="U70" s="730"/>
      <c r="V70" s="730"/>
      <c r="W70" s="727"/>
      <c r="X70" s="727"/>
      <c r="Y70" s="727"/>
      <c r="Z70" s="727"/>
      <c r="AA70" s="727"/>
      <c r="AB70" s="727"/>
      <c r="AC70" s="727"/>
      <c r="AD70" s="727"/>
      <c r="AE70" s="728"/>
      <c r="AF70" s="723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</row>
    <row r="71" spans="1:46" ht="27" customHeight="1">
      <c r="A71" s="731"/>
      <c r="B71" s="732"/>
      <c r="C71" s="724"/>
      <c r="D71" s="724"/>
      <c r="E71" s="724"/>
      <c r="F71" s="724"/>
      <c r="G71" s="724"/>
      <c r="H71" s="724"/>
      <c r="I71" s="724"/>
      <c r="J71" s="724"/>
      <c r="K71" s="724"/>
      <c r="L71" s="724"/>
      <c r="M71" s="724"/>
      <c r="N71" s="724"/>
      <c r="O71" s="724"/>
      <c r="P71" s="1182"/>
      <c r="Q71" s="1183"/>
      <c r="R71" s="1184"/>
      <c r="S71" s="725"/>
      <c r="T71" s="730"/>
      <c r="U71" s="730"/>
      <c r="V71" s="730"/>
      <c r="W71" s="727"/>
      <c r="X71" s="727"/>
      <c r="Y71" s="727"/>
      <c r="Z71" s="727"/>
      <c r="AA71" s="727"/>
      <c r="AB71" s="727"/>
      <c r="AC71" s="727"/>
      <c r="AD71" s="727"/>
      <c r="AE71" s="728"/>
      <c r="AF71" s="723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</row>
    <row r="72" spans="1:46" ht="26.25" customHeight="1">
      <c r="A72" s="1185" t="s">
        <v>113</v>
      </c>
      <c r="B72" s="1186"/>
      <c r="C72" s="1192" t="s">
        <v>108</v>
      </c>
      <c r="D72" s="1193"/>
      <c r="E72" s="1190"/>
      <c r="F72" s="1192" t="s">
        <v>109</v>
      </c>
      <c r="G72" s="1193"/>
      <c r="H72" s="1190"/>
      <c r="I72" s="1192" t="s">
        <v>110</v>
      </c>
      <c r="J72" s="1193"/>
      <c r="K72" s="1190"/>
      <c r="L72" s="1192" t="s">
        <v>111</v>
      </c>
      <c r="M72" s="1193"/>
      <c r="N72" s="1190"/>
      <c r="O72" s="720"/>
      <c r="P72" s="1182"/>
      <c r="Q72" s="1183"/>
      <c r="R72" s="1184"/>
      <c r="S72" s="725"/>
      <c r="T72" s="730"/>
      <c r="U72" s="730"/>
      <c r="V72" s="730"/>
      <c r="W72" s="727"/>
      <c r="X72" s="727"/>
      <c r="Y72" s="727"/>
      <c r="Z72" s="727"/>
      <c r="AA72" s="727"/>
      <c r="AB72" s="727"/>
      <c r="AC72" s="727"/>
      <c r="AD72" s="727"/>
      <c r="AE72" s="728"/>
      <c r="AF72" s="723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</row>
    <row r="73" spans="1:46" ht="27" customHeight="1">
      <c r="A73" s="1187"/>
      <c r="B73" s="1188"/>
      <c r="C73" s="1194"/>
      <c r="D73" s="1195"/>
      <c r="E73" s="1196"/>
      <c r="F73" s="1194"/>
      <c r="G73" s="1195"/>
      <c r="H73" s="1196"/>
      <c r="I73" s="1194"/>
      <c r="J73" s="1195"/>
      <c r="K73" s="1196"/>
      <c r="L73" s="1194"/>
      <c r="M73" s="1195"/>
      <c r="N73" s="1196"/>
      <c r="P73" s="1182"/>
      <c r="Q73" s="1183"/>
      <c r="R73" s="1184"/>
      <c r="S73" s="725"/>
      <c r="T73" s="730"/>
      <c r="U73" s="730"/>
      <c r="V73" s="730"/>
      <c r="W73" s="727"/>
      <c r="X73" s="727"/>
      <c r="Y73" s="727"/>
      <c r="Z73" s="727"/>
      <c r="AA73" s="727"/>
      <c r="AB73" s="727"/>
      <c r="AC73" s="727"/>
      <c r="AD73" s="727"/>
      <c r="AE73" s="728"/>
      <c r="AF73" s="723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</row>
    <row r="74" spans="1:46" ht="26.25" customHeight="1">
      <c r="A74" s="733"/>
      <c r="P74" s="1182"/>
      <c r="Q74" s="1183"/>
      <c r="R74" s="1184"/>
      <c r="S74" s="725"/>
      <c r="T74" s="730"/>
      <c r="U74" s="730"/>
      <c r="V74" s="730"/>
      <c r="W74" s="727"/>
      <c r="X74" s="727"/>
      <c r="Y74" s="727"/>
      <c r="Z74" s="727"/>
      <c r="AA74" s="727"/>
      <c r="AB74" s="727"/>
      <c r="AC74" s="727"/>
      <c r="AD74" s="727"/>
      <c r="AE74" s="728"/>
      <c r="AF74" s="723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</row>
    <row r="75" spans="1:46" ht="26.25" customHeight="1">
      <c r="A75" s="1185" t="s">
        <v>112</v>
      </c>
      <c r="B75" s="1186"/>
      <c r="C75" s="1192" t="s">
        <v>108</v>
      </c>
      <c r="D75" s="1193"/>
      <c r="E75" s="1190"/>
      <c r="F75" s="1192" t="s">
        <v>109</v>
      </c>
      <c r="G75" s="1193"/>
      <c r="H75" s="1190"/>
      <c r="I75" s="1192" t="s">
        <v>110</v>
      </c>
      <c r="J75" s="1193"/>
      <c r="K75" s="1190"/>
      <c r="L75" s="1192" t="s">
        <v>111</v>
      </c>
      <c r="M75" s="1193"/>
      <c r="N75" s="1190"/>
      <c r="O75" s="720"/>
      <c r="P75" s="1182"/>
      <c r="Q75" s="1183"/>
      <c r="R75" s="1184"/>
      <c r="S75" s="725"/>
      <c r="T75" s="730"/>
      <c r="U75" s="730"/>
      <c r="V75" s="730"/>
      <c r="W75" s="727"/>
      <c r="X75" s="727"/>
      <c r="Y75" s="727"/>
      <c r="Z75" s="727"/>
      <c r="AA75" s="727"/>
      <c r="AB75" s="727"/>
      <c r="AC75" s="727"/>
      <c r="AD75" s="727"/>
      <c r="AE75" s="728"/>
      <c r="AF75" s="723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</row>
    <row r="76" spans="1:46" ht="26.25" customHeight="1">
      <c r="A76" s="1187"/>
      <c r="B76" s="1188"/>
      <c r="C76" s="1194"/>
      <c r="D76" s="1195"/>
      <c r="E76" s="1196"/>
      <c r="F76" s="1194"/>
      <c r="G76" s="1195"/>
      <c r="H76" s="1196"/>
      <c r="I76" s="1194"/>
      <c r="J76" s="1195"/>
      <c r="K76" s="1196"/>
      <c r="L76" s="1194"/>
      <c r="M76" s="1195"/>
      <c r="N76" s="1196"/>
      <c r="O76" s="732"/>
      <c r="P76" s="1182"/>
      <c r="Q76" s="1183"/>
      <c r="R76" s="1184"/>
      <c r="S76" s="725"/>
      <c r="T76" s="730"/>
      <c r="U76" s="730"/>
      <c r="V76" s="730"/>
      <c r="W76" s="727"/>
      <c r="X76" s="727"/>
      <c r="Y76" s="727"/>
      <c r="Z76" s="727"/>
      <c r="AA76" s="727"/>
      <c r="AB76" s="727"/>
      <c r="AC76" s="727"/>
      <c r="AD76" s="727"/>
      <c r="AE76" s="728"/>
      <c r="AF76" s="723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</row>
    <row r="77" spans="1:46" ht="26.25" customHeight="1">
      <c r="A77" s="734"/>
      <c r="B77" s="724"/>
      <c r="C77" s="724"/>
      <c r="D77" s="732"/>
      <c r="E77" s="732"/>
      <c r="F77" s="732"/>
      <c r="G77" s="732"/>
      <c r="H77" s="732"/>
      <c r="I77" s="732"/>
      <c r="J77" s="732"/>
      <c r="K77" s="732"/>
      <c r="L77" s="732"/>
      <c r="M77" s="732"/>
      <c r="N77" s="732"/>
      <c r="O77" s="732"/>
      <c r="P77" s="1182"/>
      <c r="Q77" s="1183"/>
      <c r="R77" s="1184"/>
      <c r="S77" s="725"/>
      <c r="T77" s="730"/>
      <c r="U77" s="730"/>
      <c r="V77" s="730"/>
      <c r="W77" s="727"/>
      <c r="X77" s="727"/>
      <c r="Y77" s="727"/>
      <c r="Z77" s="727"/>
      <c r="AA77" s="727"/>
      <c r="AB77" s="727"/>
      <c r="AC77" s="727"/>
      <c r="AD77" s="727"/>
      <c r="AE77" s="728"/>
      <c r="AF77" s="723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</row>
    <row r="78" spans="1:46" ht="26.25" customHeight="1">
      <c r="A78" s="1211" t="s">
        <v>343</v>
      </c>
      <c r="B78" s="1212"/>
      <c r="C78" s="1206">
        <v>5.9</v>
      </c>
      <c r="D78" s="1207"/>
      <c r="E78" s="1208"/>
      <c r="F78" s="1206">
        <v>6.9</v>
      </c>
      <c r="G78" s="1207"/>
      <c r="H78" s="1208"/>
      <c r="I78" s="1206">
        <v>7.4</v>
      </c>
      <c r="J78" s="1207"/>
      <c r="K78" s="1208"/>
      <c r="L78" s="1206">
        <v>14.8</v>
      </c>
      <c r="M78" s="1207"/>
      <c r="N78" s="1208"/>
      <c r="O78" s="720"/>
      <c r="P78" s="1182"/>
      <c r="Q78" s="1183"/>
      <c r="R78" s="1184"/>
      <c r="S78" s="725"/>
      <c r="T78" s="730"/>
      <c r="U78" s="730"/>
      <c r="V78" s="730"/>
      <c r="W78" s="727"/>
      <c r="X78" s="727"/>
      <c r="Y78" s="727"/>
      <c r="Z78" s="727"/>
      <c r="AA78" s="727"/>
      <c r="AB78" s="727"/>
      <c r="AC78" s="727"/>
      <c r="AD78" s="727"/>
      <c r="AE78" s="728"/>
      <c r="AF78" s="723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</row>
    <row r="79" spans="1:46" ht="26.25" customHeight="1">
      <c r="A79" s="1213"/>
      <c r="B79" s="1214"/>
      <c r="C79" s="1194"/>
      <c r="D79" s="1195"/>
      <c r="E79" s="1196"/>
      <c r="F79" s="1194"/>
      <c r="G79" s="1195"/>
      <c r="H79" s="1196"/>
      <c r="I79" s="1194"/>
      <c r="J79" s="1195"/>
      <c r="K79" s="1196"/>
      <c r="L79" s="1194"/>
      <c r="M79" s="1195"/>
      <c r="N79" s="1196"/>
      <c r="P79" s="1182"/>
      <c r="Q79" s="1183"/>
      <c r="R79" s="1184"/>
      <c r="S79" s="735"/>
      <c r="T79" s="736"/>
      <c r="U79" s="737"/>
      <c r="V79" s="737"/>
      <c r="W79" s="738"/>
      <c r="X79" s="738"/>
      <c r="Y79" s="738"/>
      <c r="Z79" s="739"/>
      <c r="AA79" s="739"/>
      <c r="AB79" s="740"/>
      <c r="AC79" s="739"/>
      <c r="AD79" s="739"/>
      <c r="AE79" s="741"/>
      <c r="AF79" s="723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</row>
    <row r="80" spans="1:46" ht="26.25" customHeight="1">
      <c r="A80" s="742"/>
      <c r="B80" s="457"/>
      <c r="C80" s="457"/>
      <c r="D80" s="457"/>
      <c r="E80" s="457"/>
      <c r="F80" s="457"/>
      <c r="G80" s="457"/>
      <c r="H80" s="457"/>
      <c r="I80" s="457"/>
      <c r="J80" s="457"/>
      <c r="K80" s="457"/>
      <c r="L80" s="457"/>
      <c r="M80" s="457"/>
      <c r="N80" s="457"/>
      <c r="O80" s="457"/>
      <c r="P80" s="735"/>
      <c r="Q80" s="735"/>
      <c r="R80" s="735"/>
      <c r="S80" s="735"/>
      <c r="T80" s="737"/>
      <c r="U80" s="737"/>
      <c r="V80" s="737"/>
      <c r="W80" s="738"/>
      <c r="X80" s="738"/>
      <c r="Y80" s="738"/>
      <c r="Z80" s="739"/>
      <c r="AA80" s="739"/>
      <c r="AB80" s="740"/>
      <c r="AC80" s="739"/>
      <c r="AD80" s="739"/>
      <c r="AE80" s="735"/>
      <c r="AF80" s="741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</row>
    <row r="81" spans="1:46" ht="33" customHeight="1">
      <c r="A81" s="706" t="s">
        <v>31</v>
      </c>
      <c r="B81" s="707"/>
      <c r="C81" s="707"/>
      <c r="D81" s="707"/>
      <c r="E81" s="707"/>
      <c r="F81" s="707"/>
      <c r="G81" s="707"/>
      <c r="H81" s="707"/>
      <c r="I81" s="707"/>
      <c r="J81" s="707"/>
      <c r="K81" s="707"/>
      <c r="L81" s="707"/>
      <c r="M81" s="707"/>
      <c r="N81" s="707"/>
      <c r="O81" s="707"/>
      <c r="P81" s="707"/>
      <c r="Q81" s="707"/>
      <c r="R81" s="707"/>
      <c r="S81" s="707"/>
      <c r="T81" s="707"/>
      <c r="U81" s="707"/>
      <c r="V81" s="707"/>
      <c r="W81" s="707"/>
      <c r="X81" s="708"/>
      <c r="Y81" s="1197">
        <f>Préparation!J1</f>
        <v>0</v>
      </c>
      <c r="Z81" s="1198"/>
      <c r="AA81" s="1198"/>
      <c r="AB81" s="1198"/>
      <c r="AC81" s="1198"/>
      <c r="AD81" s="1198"/>
      <c r="AE81" s="1198"/>
      <c r="AF81" s="1199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</row>
    <row r="82" spans="1:46" ht="33" customHeight="1">
      <c r="A82" s="709"/>
      <c r="B82" s="710"/>
      <c r="C82" s="710"/>
      <c r="D82" s="710"/>
      <c r="E82" s="710"/>
      <c r="F82" s="710"/>
      <c r="G82" s="710"/>
      <c r="H82" s="710"/>
      <c r="I82" s="710"/>
      <c r="J82" s="710" t="s">
        <v>105</v>
      </c>
      <c r="K82" s="710"/>
      <c r="L82" s="710"/>
      <c r="M82" s="710"/>
      <c r="N82" s="710"/>
      <c r="O82" s="710"/>
      <c r="P82" s="710"/>
      <c r="Q82" s="710"/>
      <c r="R82" s="710"/>
      <c r="S82" s="710"/>
      <c r="T82" s="710"/>
      <c r="U82" s="710"/>
      <c r="V82" s="710"/>
      <c r="W82" s="710"/>
      <c r="X82" s="711"/>
      <c r="Y82" s="712" t="s">
        <v>146</v>
      </c>
      <c r="Z82" s="1200" t="str">
        <f ca="1">Préparation!I15</f>
        <v/>
      </c>
      <c r="AA82" s="1200"/>
      <c r="AB82" s="1201"/>
      <c r="AC82" s="713" t="s">
        <v>85</v>
      </c>
      <c r="AD82" s="1205">
        <v>13</v>
      </c>
      <c r="AE82" s="1200"/>
      <c r="AF82" s="1201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</row>
    <row r="83" spans="1:46" ht="33" customHeight="1">
      <c r="A83" s="714"/>
      <c r="B83" s="715"/>
      <c r="C83" s="715"/>
      <c r="D83" s="715"/>
      <c r="E83" s="715"/>
      <c r="F83" s="715"/>
      <c r="G83" s="715"/>
      <c r="H83" s="715"/>
      <c r="I83" s="715"/>
      <c r="J83" s="715"/>
      <c r="K83" s="715"/>
      <c r="L83" s="715"/>
      <c r="M83" s="715"/>
      <c r="N83" s="715"/>
      <c r="O83" s="715"/>
      <c r="P83" s="715"/>
      <c r="Q83" s="715"/>
      <c r="R83" s="715"/>
      <c r="S83" s="715"/>
      <c r="T83" s="715"/>
      <c r="U83" s="715"/>
      <c r="V83" s="715"/>
      <c r="W83" s="715"/>
      <c r="X83" s="716"/>
      <c r="Y83" s="717" t="s">
        <v>344</v>
      </c>
      <c r="Z83" s="1202">
        <f>Préparation!L15</f>
        <v>54</v>
      </c>
      <c r="AA83" s="1203"/>
      <c r="AB83" s="1204"/>
      <c r="AC83" s="718" t="s">
        <v>345</v>
      </c>
      <c r="AD83" s="1197">
        <f>Préparation!M15</f>
        <v>72</v>
      </c>
      <c r="AE83" s="1198"/>
      <c r="AF83" s="1199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</row>
    <row r="84" spans="1:46" ht="26.25" customHeight="1">
      <c r="A84" s="719"/>
      <c r="B84" s="720"/>
      <c r="C84" s="721"/>
      <c r="D84" s="721"/>
      <c r="E84" s="721"/>
      <c r="F84" s="721"/>
      <c r="G84" s="721"/>
      <c r="H84" s="720"/>
      <c r="I84" s="720"/>
      <c r="J84" s="720"/>
      <c r="K84" s="720"/>
      <c r="L84" s="720"/>
      <c r="M84" s="720"/>
      <c r="N84" s="720"/>
      <c r="O84" s="720"/>
      <c r="P84" s="720"/>
      <c r="Q84" s="720"/>
      <c r="R84" s="720"/>
      <c r="S84" s="720"/>
      <c r="T84" s="720"/>
      <c r="U84" s="720"/>
      <c r="V84" s="722"/>
      <c r="W84" s="722"/>
      <c r="X84" s="722"/>
      <c r="Y84" s="722"/>
      <c r="Z84" s="720"/>
      <c r="AA84" s="720"/>
      <c r="AB84" s="720"/>
      <c r="AC84" s="720"/>
      <c r="AD84" s="720"/>
      <c r="AE84" s="720"/>
      <c r="AF84" s="723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</row>
    <row r="85" spans="1:46" ht="26.25" customHeight="1">
      <c r="A85" s="1176" t="s">
        <v>43</v>
      </c>
      <c r="B85" s="1177"/>
      <c r="C85" s="1177"/>
      <c r="D85" s="1177"/>
      <c r="E85" s="1177"/>
      <c r="F85" s="1177"/>
      <c r="G85" s="1177"/>
      <c r="H85" s="1177"/>
      <c r="I85" s="1177"/>
      <c r="J85" s="1177"/>
      <c r="K85" s="1177"/>
      <c r="L85" s="1177"/>
      <c r="M85" s="1177"/>
      <c r="N85" s="1178"/>
      <c r="O85" s="724"/>
      <c r="P85" s="1179" t="s">
        <v>381</v>
      </c>
      <c r="Q85" s="1180"/>
      <c r="R85" s="1180"/>
      <c r="S85" s="1180"/>
      <c r="T85" s="1180"/>
      <c r="U85" s="1180"/>
      <c r="V85" s="1180"/>
      <c r="W85" s="1180"/>
      <c r="X85" s="1180"/>
      <c r="Y85" s="1180"/>
      <c r="Z85" s="1180"/>
      <c r="AA85" s="1180"/>
      <c r="AB85" s="1180"/>
      <c r="AC85" s="1180"/>
      <c r="AD85" s="1180"/>
      <c r="AE85" s="1181"/>
      <c r="AF85" s="723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</row>
    <row r="86" spans="1:46" ht="26.25" customHeight="1">
      <c r="A86" s="1189">
        <v>100</v>
      </c>
      <c r="B86" s="1190"/>
      <c r="C86" s="1191">
        <v>50</v>
      </c>
      <c r="D86" s="1184"/>
      <c r="E86" s="1191">
        <v>20</v>
      </c>
      <c r="F86" s="1184"/>
      <c r="G86" s="1191">
        <v>10</v>
      </c>
      <c r="H86" s="1184"/>
      <c r="I86" s="1191">
        <v>5</v>
      </c>
      <c r="J86" s="1184"/>
      <c r="K86" s="1182" t="s">
        <v>106</v>
      </c>
      <c r="L86" s="1183"/>
      <c r="M86" s="1183"/>
      <c r="N86" s="1184"/>
      <c r="O86" s="724"/>
      <c r="P86" s="1182" t="s">
        <v>0</v>
      </c>
      <c r="Q86" s="1183"/>
      <c r="R86" s="1184"/>
      <c r="S86" s="725"/>
      <c r="T86" s="726"/>
      <c r="U86" s="727"/>
      <c r="V86" s="727"/>
      <c r="W86" s="726"/>
      <c r="X86" s="727"/>
      <c r="Y86" s="727"/>
      <c r="Z86" s="726"/>
      <c r="AA86" s="726"/>
      <c r="AB86" s="726"/>
      <c r="AC86" s="726"/>
      <c r="AD86" s="727"/>
      <c r="AE86" s="728"/>
      <c r="AF86" s="723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</row>
    <row r="87" spans="1:46" ht="26.25" customHeight="1">
      <c r="A87" s="1189"/>
      <c r="B87" s="1190"/>
      <c r="C87" s="1209"/>
      <c r="D87" s="1210"/>
      <c r="E87" s="1209"/>
      <c r="F87" s="1210"/>
      <c r="G87" s="1209"/>
      <c r="H87" s="1210"/>
      <c r="I87" s="1209"/>
      <c r="J87" s="1210"/>
      <c r="K87" s="1182"/>
      <c r="L87" s="1183"/>
      <c r="M87" s="1183"/>
      <c r="N87" s="729"/>
      <c r="O87" s="724"/>
      <c r="P87" s="1182"/>
      <c r="Q87" s="1183"/>
      <c r="R87" s="1184"/>
      <c r="S87" s="725"/>
      <c r="T87" s="730"/>
      <c r="U87" s="730"/>
      <c r="V87" s="730"/>
      <c r="W87" s="727"/>
      <c r="X87" s="727"/>
      <c r="Y87" s="727"/>
      <c r="Z87" s="727"/>
      <c r="AA87" s="727"/>
      <c r="AB87" s="727"/>
      <c r="AC87" s="727"/>
      <c r="AD87" s="727"/>
      <c r="AE87" s="728"/>
      <c r="AF87" s="723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</row>
    <row r="88" spans="1:46" ht="26.25" customHeight="1">
      <c r="A88" s="731"/>
      <c r="B88" s="732"/>
      <c r="C88" s="724"/>
      <c r="D88" s="724"/>
      <c r="E88" s="724"/>
      <c r="F88" s="724"/>
      <c r="G88" s="724"/>
      <c r="H88" s="724"/>
      <c r="I88" s="724"/>
      <c r="J88" s="724"/>
      <c r="K88" s="724"/>
      <c r="L88" s="724"/>
      <c r="M88" s="724"/>
      <c r="N88" s="724"/>
      <c r="O88" s="724"/>
      <c r="P88" s="1182"/>
      <c r="Q88" s="1183"/>
      <c r="R88" s="1184"/>
      <c r="S88" s="725"/>
      <c r="T88" s="730"/>
      <c r="U88" s="730"/>
      <c r="V88" s="730"/>
      <c r="W88" s="727"/>
      <c r="X88" s="727"/>
      <c r="Y88" s="727"/>
      <c r="Z88" s="727"/>
      <c r="AA88" s="727"/>
      <c r="AB88" s="727"/>
      <c r="AC88" s="727"/>
      <c r="AD88" s="727"/>
      <c r="AE88" s="728"/>
      <c r="AF88" s="723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</row>
    <row r="89" spans="1:46" ht="26.25" customHeight="1">
      <c r="A89" s="1185" t="s">
        <v>107</v>
      </c>
      <c r="B89" s="1186"/>
      <c r="C89" s="1192" t="s">
        <v>108</v>
      </c>
      <c r="D89" s="1193"/>
      <c r="E89" s="1190"/>
      <c r="F89" s="1192" t="s">
        <v>109</v>
      </c>
      <c r="G89" s="1193"/>
      <c r="H89" s="1190"/>
      <c r="I89" s="1192" t="s">
        <v>110</v>
      </c>
      <c r="J89" s="1193"/>
      <c r="K89" s="1190"/>
      <c r="L89" s="1192" t="s">
        <v>111</v>
      </c>
      <c r="M89" s="1193"/>
      <c r="N89" s="1190"/>
      <c r="O89" s="732"/>
      <c r="P89" s="1182"/>
      <c r="Q89" s="1183"/>
      <c r="R89" s="1184"/>
      <c r="S89" s="725"/>
      <c r="T89" s="730"/>
      <c r="U89" s="730"/>
      <c r="V89" s="730"/>
      <c r="W89" s="727"/>
      <c r="X89" s="727"/>
      <c r="Y89" s="727"/>
      <c r="Z89" s="727"/>
      <c r="AA89" s="727"/>
      <c r="AB89" s="727"/>
      <c r="AC89" s="727"/>
      <c r="AD89" s="727"/>
      <c r="AE89" s="728"/>
      <c r="AF89" s="723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</row>
    <row r="90" spans="1:46" ht="26.25" customHeight="1">
      <c r="A90" s="1187"/>
      <c r="B90" s="1188"/>
      <c r="C90" s="1194"/>
      <c r="D90" s="1195"/>
      <c r="E90" s="1196"/>
      <c r="F90" s="1194"/>
      <c r="G90" s="1195"/>
      <c r="H90" s="1196"/>
      <c r="I90" s="1194"/>
      <c r="J90" s="1195"/>
      <c r="K90" s="1196"/>
      <c r="L90" s="1194"/>
      <c r="M90" s="1195"/>
      <c r="N90" s="1196"/>
      <c r="O90" s="101"/>
      <c r="P90" s="1182"/>
      <c r="Q90" s="1183"/>
      <c r="R90" s="1184"/>
      <c r="S90" s="725"/>
      <c r="T90" s="730"/>
      <c r="U90" s="730"/>
      <c r="V90" s="730"/>
      <c r="W90" s="727"/>
      <c r="X90" s="727"/>
      <c r="Y90" s="727"/>
      <c r="Z90" s="727"/>
      <c r="AA90" s="727"/>
      <c r="AB90" s="727"/>
      <c r="AC90" s="727"/>
      <c r="AD90" s="727"/>
      <c r="AE90" s="728"/>
      <c r="AF90" s="723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</row>
    <row r="91" spans="1:46" ht="26.25" customHeight="1">
      <c r="A91" s="731"/>
      <c r="B91" s="732"/>
      <c r="C91" s="724"/>
      <c r="D91" s="724"/>
      <c r="E91" s="724"/>
      <c r="F91" s="724"/>
      <c r="G91" s="724"/>
      <c r="H91" s="724"/>
      <c r="I91" s="724"/>
      <c r="J91" s="724"/>
      <c r="K91" s="724"/>
      <c r="L91" s="724"/>
      <c r="M91" s="724"/>
      <c r="N91" s="724"/>
      <c r="O91" s="724"/>
      <c r="P91" s="1182"/>
      <c r="Q91" s="1183"/>
      <c r="R91" s="1184"/>
      <c r="S91" s="725"/>
      <c r="T91" s="730"/>
      <c r="U91" s="730"/>
      <c r="V91" s="730"/>
      <c r="W91" s="727"/>
      <c r="X91" s="727"/>
      <c r="Y91" s="727"/>
      <c r="Z91" s="727"/>
      <c r="AA91" s="727"/>
      <c r="AB91" s="727"/>
      <c r="AC91" s="727"/>
      <c r="AD91" s="727"/>
      <c r="AE91" s="728"/>
      <c r="AF91" s="723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</row>
    <row r="92" spans="1:46" ht="26.25" customHeight="1">
      <c r="A92" s="1185" t="s">
        <v>113</v>
      </c>
      <c r="B92" s="1186"/>
      <c r="C92" s="1192" t="s">
        <v>108</v>
      </c>
      <c r="D92" s="1193"/>
      <c r="E92" s="1190"/>
      <c r="F92" s="1192" t="s">
        <v>109</v>
      </c>
      <c r="G92" s="1193"/>
      <c r="H92" s="1190"/>
      <c r="I92" s="1192" t="s">
        <v>110</v>
      </c>
      <c r="J92" s="1193"/>
      <c r="K92" s="1190"/>
      <c r="L92" s="1192" t="s">
        <v>111</v>
      </c>
      <c r="M92" s="1193"/>
      <c r="N92" s="1190"/>
      <c r="O92" s="720"/>
      <c r="P92" s="1182"/>
      <c r="Q92" s="1183"/>
      <c r="R92" s="1184"/>
      <c r="S92" s="725"/>
      <c r="T92" s="730"/>
      <c r="U92" s="730"/>
      <c r="V92" s="730"/>
      <c r="W92" s="727"/>
      <c r="X92" s="727"/>
      <c r="Y92" s="727"/>
      <c r="Z92" s="727"/>
      <c r="AA92" s="727"/>
      <c r="AB92" s="727"/>
      <c r="AC92" s="727"/>
      <c r="AD92" s="727"/>
      <c r="AE92" s="728"/>
      <c r="AF92" s="723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</row>
    <row r="93" spans="1:46" ht="26.25" customHeight="1">
      <c r="A93" s="1187"/>
      <c r="B93" s="1188"/>
      <c r="C93" s="1194"/>
      <c r="D93" s="1195"/>
      <c r="E93" s="1196"/>
      <c r="F93" s="1194"/>
      <c r="G93" s="1195"/>
      <c r="H93" s="1196"/>
      <c r="I93" s="1194"/>
      <c r="J93" s="1195"/>
      <c r="K93" s="1196"/>
      <c r="L93" s="1194"/>
      <c r="M93" s="1195"/>
      <c r="N93" s="1196"/>
      <c r="P93" s="1182"/>
      <c r="Q93" s="1183"/>
      <c r="R93" s="1184"/>
      <c r="S93" s="725"/>
      <c r="T93" s="730"/>
      <c r="U93" s="730"/>
      <c r="V93" s="730"/>
      <c r="W93" s="727"/>
      <c r="X93" s="727"/>
      <c r="Y93" s="727"/>
      <c r="Z93" s="727"/>
      <c r="AA93" s="727"/>
      <c r="AB93" s="727"/>
      <c r="AC93" s="727"/>
      <c r="AD93" s="727"/>
      <c r="AE93" s="728"/>
      <c r="AF93" s="723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</row>
    <row r="94" spans="1:46" ht="26.25" customHeight="1">
      <c r="A94" s="733"/>
      <c r="P94" s="1182"/>
      <c r="Q94" s="1183"/>
      <c r="R94" s="1184"/>
      <c r="S94" s="725"/>
      <c r="T94" s="730"/>
      <c r="U94" s="730"/>
      <c r="V94" s="730"/>
      <c r="W94" s="727"/>
      <c r="X94" s="727"/>
      <c r="Y94" s="727"/>
      <c r="Z94" s="727"/>
      <c r="AA94" s="727"/>
      <c r="AB94" s="727"/>
      <c r="AC94" s="727"/>
      <c r="AD94" s="727"/>
      <c r="AE94" s="728"/>
      <c r="AF94" s="723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</row>
    <row r="95" spans="1:46" ht="26.25" customHeight="1">
      <c r="A95" s="1185" t="s">
        <v>112</v>
      </c>
      <c r="B95" s="1186"/>
      <c r="C95" s="1192" t="s">
        <v>108</v>
      </c>
      <c r="D95" s="1193"/>
      <c r="E95" s="1190"/>
      <c r="F95" s="1192" t="s">
        <v>109</v>
      </c>
      <c r="G95" s="1193"/>
      <c r="H95" s="1190"/>
      <c r="I95" s="1192" t="s">
        <v>110</v>
      </c>
      <c r="J95" s="1193"/>
      <c r="K95" s="1190"/>
      <c r="L95" s="1192" t="s">
        <v>111</v>
      </c>
      <c r="M95" s="1193"/>
      <c r="N95" s="1190"/>
      <c r="O95" s="720"/>
      <c r="P95" s="1182"/>
      <c r="Q95" s="1183"/>
      <c r="R95" s="1184"/>
      <c r="S95" s="725"/>
      <c r="T95" s="730"/>
      <c r="U95" s="730"/>
      <c r="V95" s="730"/>
      <c r="W95" s="727"/>
      <c r="X95" s="727"/>
      <c r="Y95" s="727"/>
      <c r="Z95" s="727"/>
      <c r="AA95" s="727"/>
      <c r="AB95" s="727"/>
      <c r="AC95" s="727"/>
      <c r="AD95" s="727"/>
      <c r="AE95" s="728"/>
      <c r="AF95" s="723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</row>
    <row r="96" spans="1:46" ht="26.25" customHeight="1">
      <c r="A96" s="1187"/>
      <c r="B96" s="1188"/>
      <c r="C96" s="1194"/>
      <c r="D96" s="1195"/>
      <c r="E96" s="1196"/>
      <c r="F96" s="1194"/>
      <c r="G96" s="1195"/>
      <c r="H96" s="1196"/>
      <c r="I96" s="1194"/>
      <c r="J96" s="1195"/>
      <c r="K96" s="1196"/>
      <c r="L96" s="1194"/>
      <c r="M96" s="1195"/>
      <c r="N96" s="1196"/>
      <c r="O96" s="732"/>
      <c r="P96" s="1182"/>
      <c r="Q96" s="1183"/>
      <c r="R96" s="1184"/>
      <c r="S96" s="725"/>
      <c r="T96" s="730"/>
      <c r="U96" s="730"/>
      <c r="V96" s="730"/>
      <c r="W96" s="727"/>
      <c r="X96" s="727"/>
      <c r="Y96" s="727"/>
      <c r="Z96" s="727"/>
      <c r="AA96" s="727"/>
      <c r="AB96" s="727"/>
      <c r="AC96" s="727"/>
      <c r="AD96" s="727"/>
      <c r="AE96" s="728"/>
      <c r="AF96" s="723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</row>
    <row r="97" spans="1:46" ht="26.25" customHeight="1">
      <c r="A97" s="734"/>
      <c r="B97" s="724"/>
      <c r="C97" s="724"/>
      <c r="D97" s="732"/>
      <c r="E97" s="732"/>
      <c r="F97" s="732"/>
      <c r="G97" s="732"/>
      <c r="H97" s="732"/>
      <c r="I97" s="732"/>
      <c r="J97" s="732"/>
      <c r="K97" s="732"/>
      <c r="L97" s="732"/>
      <c r="M97" s="732"/>
      <c r="N97" s="732"/>
      <c r="O97" s="732"/>
      <c r="P97" s="1182"/>
      <c r="Q97" s="1183"/>
      <c r="R97" s="1184"/>
      <c r="S97" s="725"/>
      <c r="T97" s="730"/>
      <c r="U97" s="730"/>
      <c r="V97" s="730"/>
      <c r="W97" s="727"/>
      <c r="X97" s="727"/>
      <c r="Y97" s="727"/>
      <c r="Z97" s="727"/>
      <c r="AA97" s="727"/>
      <c r="AB97" s="727"/>
      <c r="AC97" s="727"/>
      <c r="AD97" s="727"/>
      <c r="AE97" s="728"/>
      <c r="AF97" s="723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</row>
    <row r="98" spans="1:46" ht="26.25" customHeight="1">
      <c r="A98" s="1211" t="s">
        <v>343</v>
      </c>
      <c r="B98" s="1212"/>
      <c r="C98" s="1206">
        <v>5.9</v>
      </c>
      <c r="D98" s="1207"/>
      <c r="E98" s="1208"/>
      <c r="F98" s="1206">
        <v>6.9</v>
      </c>
      <c r="G98" s="1207"/>
      <c r="H98" s="1208"/>
      <c r="I98" s="1206">
        <v>7.4</v>
      </c>
      <c r="J98" s="1207"/>
      <c r="K98" s="1208"/>
      <c r="L98" s="1206">
        <v>14.8</v>
      </c>
      <c r="M98" s="1207"/>
      <c r="N98" s="1208"/>
      <c r="O98" s="720"/>
      <c r="P98" s="1182"/>
      <c r="Q98" s="1183"/>
      <c r="R98" s="1184"/>
      <c r="S98" s="725"/>
      <c r="T98" s="730"/>
      <c r="U98" s="730"/>
      <c r="V98" s="730"/>
      <c r="W98" s="727"/>
      <c r="X98" s="727"/>
      <c r="Y98" s="727"/>
      <c r="Z98" s="727"/>
      <c r="AA98" s="727"/>
      <c r="AB98" s="727"/>
      <c r="AC98" s="727"/>
      <c r="AD98" s="727"/>
      <c r="AE98" s="728"/>
      <c r="AF98" s="723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</row>
    <row r="99" spans="1:46" ht="26.25" customHeight="1">
      <c r="A99" s="1213"/>
      <c r="B99" s="1214"/>
      <c r="C99" s="1194"/>
      <c r="D99" s="1195"/>
      <c r="E99" s="1196"/>
      <c r="F99" s="1194"/>
      <c r="G99" s="1195"/>
      <c r="H99" s="1196"/>
      <c r="I99" s="1194"/>
      <c r="J99" s="1195"/>
      <c r="K99" s="1196"/>
      <c r="L99" s="1194"/>
      <c r="M99" s="1195"/>
      <c r="N99" s="1196"/>
      <c r="P99" s="1182"/>
      <c r="Q99" s="1183"/>
      <c r="R99" s="1184"/>
      <c r="S99" s="735"/>
      <c r="T99" s="736"/>
      <c r="U99" s="737"/>
      <c r="V99" s="737"/>
      <c r="W99" s="738"/>
      <c r="X99" s="738"/>
      <c r="Y99" s="738"/>
      <c r="Z99" s="739"/>
      <c r="AA99" s="739"/>
      <c r="AB99" s="740"/>
      <c r="AC99" s="739"/>
      <c r="AD99" s="739"/>
      <c r="AE99" s="741"/>
      <c r="AF99" s="723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</row>
    <row r="100" spans="1:46" ht="26.25" customHeight="1">
      <c r="A100" s="742"/>
      <c r="B100" s="457"/>
      <c r="C100" s="457"/>
      <c r="D100" s="457"/>
      <c r="E100" s="457"/>
      <c r="F100" s="457"/>
      <c r="G100" s="457"/>
      <c r="H100" s="457"/>
      <c r="I100" s="457"/>
      <c r="J100" s="457"/>
      <c r="K100" s="457"/>
      <c r="L100" s="457"/>
      <c r="M100" s="457"/>
      <c r="N100" s="457"/>
      <c r="O100" s="457"/>
      <c r="P100" s="735"/>
      <c r="Q100" s="735"/>
      <c r="R100" s="735"/>
      <c r="S100" s="735"/>
      <c r="T100" s="737"/>
      <c r="U100" s="737"/>
      <c r="V100" s="737"/>
      <c r="W100" s="738"/>
      <c r="X100" s="738"/>
      <c r="Y100" s="738"/>
      <c r="Z100" s="739"/>
      <c r="AA100" s="739"/>
      <c r="AB100" s="740"/>
      <c r="AC100" s="739"/>
      <c r="AD100" s="739"/>
      <c r="AE100" s="735"/>
      <c r="AF100" s="741"/>
      <c r="AG100" s="78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</row>
    <row r="101" spans="1:46" ht="33" customHeight="1">
      <c r="A101" s="706" t="s">
        <v>31</v>
      </c>
      <c r="B101" s="707"/>
      <c r="C101" s="707"/>
      <c r="D101" s="707"/>
      <c r="E101" s="707"/>
      <c r="F101" s="707"/>
      <c r="G101" s="707"/>
      <c r="H101" s="707"/>
      <c r="I101" s="707"/>
      <c r="J101" s="707"/>
      <c r="K101" s="707"/>
      <c r="L101" s="707"/>
      <c r="M101" s="707"/>
      <c r="N101" s="707"/>
      <c r="O101" s="707"/>
      <c r="P101" s="707"/>
      <c r="Q101" s="707"/>
      <c r="R101" s="707"/>
      <c r="S101" s="707"/>
      <c r="T101" s="707"/>
      <c r="U101" s="707"/>
      <c r="V101" s="707"/>
      <c r="W101" s="707"/>
      <c r="X101" s="708"/>
      <c r="Y101" s="1197" t="str">
        <f ca="1">Préparation!J16</f>
        <v/>
      </c>
      <c r="Z101" s="1198"/>
      <c r="AA101" s="1198"/>
      <c r="AB101" s="1198"/>
      <c r="AC101" s="1198"/>
      <c r="AD101" s="1198"/>
      <c r="AE101" s="1198"/>
      <c r="AF101" s="1199"/>
      <c r="AG101" s="78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</row>
    <row r="102" spans="1:46" ht="33" customHeight="1">
      <c r="A102" s="709"/>
      <c r="B102" s="710"/>
      <c r="C102" s="710"/>
      <c r="D102" s="710"/>
      <c r="E102" s="710"/>
      <c r="F102" s="710"/>
      <c r="G102" s="710"/>
      <c r="H102" s="710"/>
      <c r="I102" s="710"/>
      <c r="J102" s="710" t="s">
        <v>105</v>
      </c>
      <c r="K102" s="710"/>
      <c r="L102" s="710"/>
      <c r="M102" s="710"/>
      <c r="N102" s="710"/>
      <c r="O102" s="710"/>
      <c r="P102" s="710"/>
      <c r="Q102" s="710"/>
      <c r="R102" s="710"/>
      <c r="S102" s="710"/>
      <c r="T102" s="710"/>
      <c r="U102" s="710"/>
      <c r="V102" s="710"/>
      <c r="W102" s="710"/>
      <c r="X102" s="711"/>
      <c r="Y102" s="712" t="s">
        <v>146</v>
      </c>
      <c r="Z102" s="1200" t="str">
        <f ca="1">Préparation!I16</f>
        <v/>
      </c>
      <c r="AA102" s="1200"/>
      <c r="AB102" s="1201"/>
      <c r="AC102" s="713" t="s">
        <v>85</v>
      </c>
      <c r="AD102" s="1205">
        <v>23</v>
      </c>
      <c r="AE102" s="1200"/>
      <c r="AF102" s="1201"/>
      <c r="AG102" s="78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</row>
    <row r="103" spans="1:46" ht="27" customHeight="1">
      <c r="A103" s="714"/>
      <c r="B103" s="715"/>
      <c r="C103" s="715"/>
      <c r="D103" s="715"/>
      <c r="E103" s="715"/>
      <c r="F103" s="715"/>
      <c r="G103" s="715"/>
      <c r="H103" s="715"/>
      <c r="I103" s="715"/>
      <c r="J103" s="715"/>
      <c r="K103" s="715"/>
      <c r="L103" s="715"/>
      <c r="M103" s="715"/>
      <c r="N103" s="715"/>
      <c r="O103" s="715"/>
      <c r="P103" s="715"/>
      <c r="Q103" s="715"/>
      <c r="R103" s="715"/>
      <c r="S103" s="715"/>
      <c r="T103" s="715"/>
      <c r="U103" s="715"/>
      <c r="V103" s="715"/>
      <c r="W103" s="715"/>
      <c r="X103" s="716"/>
      <c r="Y103" s="717" t="s">
        <v>344</v>
      </c>
      <c r="Z103" s="1202">
        <f>Préparation!L16</f>
        <v>55</v>
      </c>
      <c r="AA103" s="1203"/>
      <c r="AB103" s="1204"/>
      <c r="AC103" s="718" t="s">
        <v>345</v>
      </c>
      <c r="AD103" s="1197">
        <f>Préparation!M16</f>
        <v>73</v>
      </c>
      <c r="AE103" s="1198"/>
      <c r="AF103" s="1199"/>
      <c r="AG103" s="78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</row>
    <row r="104" spans="1:46" ht="26.25" customHeight="1">
      <c r="A104" s="719"/>
      <c r="B104" s="720"/>
      <c r="C104" s="721"/>
      <c r="D104" s="721"/>
      <c r="E104" s="721"/>
      <c r="F104" s="721"/>
      <c r="G104" s="721"/>
      <c r="H104" s="720"/>
      <c r="I104" s="720"/>
      <c r="J104" s="720"/>
      <c r="K104" s="720"/>
      <c r="L104" s="720"/>
      <c r="M104" s="720"/>
      <c r="N104" s="720"/>
      <c r="O104" s="720"/>
      <c r="P104" s="720"/>
      <c r="Q104" s="720"/>
      <c r="R104" s="720"/>
      <c r="S104" s="720"/>
      <c r="T104" s="720"/>
      <c r="U104" s="720"/>
      <c r="V104" s="722"/>
      <c r="W104" s="722"/>
      <c r="X104" s="722"/>
      <c r="Y104" s="722"/>
      <c r="Z104" s="720"/>
      <c r="AA104" s="720"/>
      <c r="AB104" s="720"/>
      <c r="AC104" s="720"/>
      <c r="AD104" s="720"/>
      <c r="AE104" s="720"/>
      <c r="AF104" s="723"/>
      <c r="AG104" s="78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</row>
    <row r="105" spans="1:46" ht="26.25" customHeight="1">
      <c r="A105" s="1176" t="s">
        <v>43</v>
      </c>
      <c r="B105" s="1177"/>
      <c r="C105" s="1177"/>
      <c r="D105" s="1177"/>
      <c r="E105" s="1177"/>
      <c r="F105" s="1177"/>
      <c r="G105" s="1177"/>
      <c r="H105" s="1177"/>
      <c r="I105" s="1177"/>
      <c r="J105" s="1177"/>
      <c r="K105" s="1177"/>
      <c r="L105" s="1177"/>
      <c r="M105" s="1177"/>
      <c r="N105" s="1178"/>
      <c r="O105" s="724"/>
      <c r="P105" s="1179" t="s">
        <v>381</v>
      </c>
      <c r="Q105" s="1180"/>
      <c r="R105" s="1180"/>
      <c r="S105" s="1180"/>
      <c r="T105" s="1180"/>
      <c r="U105" s="1180"/>
      <c r="V105" s="1180"/>
      <c r="W105" s="1180"/>
      <c r="X105" s="1180"/>
      <c r="Y105" s="1180"/>
      <c r="Z105" s="1180"/>
      <c r="AA105" s="1180"/>
      <c r="AB105" s="1180"/>
      <c r="AC105" s="1180"/>
      <c r="AD105" s="1180"/>
      <c r="AE105" s="1181"/>
      <c r="AF105" s="723"/>
      <c r="AG105" s="78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</row>
    <row r="106" spans="1:46" ht="26.25" customHeight="1">
      <c r="A106" s="1189">
        <v>100</v>
      </c>
      <c r="B106" s="1190"/>
      <c r="C106" s="1191">
        <v>50</v>
      </c>
      <c r="D106" s="1184"/>
      <c r="E106" s="1191">
        <v>20</v>
      </c>
      <c r="F106" s="1184"/>
      <c r="G106" s="1191">
        <v>10</v>
      </c>
      <c r="H106" s="1184"/>
      <c r="I106" s="1191">
        <v>5</v>
      </c>
      <c r="J106" s="1184"/>
      <c r="K106" s="1182" t="s">
        <v>106</v>
      </c>
      <c r="L106" s="1183"/>
      <c r="M106" s="1183"/>
      <c r="N106" s="1184"/>
      <c r="O106" s="724"/>
      <c r="P106" s="1182" t="s">
        <v>0</v>
      </c>
      <c r="Q106" s="1183"/>
      <c r="R106" s="1184"/>
      <c r="S106" s="725"/>
      <c r="T106" s="726"/>
      <c r="U106" s="727"/>
      <c r="V106" s="727"/>
      <c r="W106" s="726"/>
      <c r="X106" s="727"/>
      <c r="Y106" s="727"/>
      <c r="Z106" s="726"/>
      <c r="AA106" s="726"/>
      <c r="AB106" s="726"/>
      <c r="AC106" s="726"/>
      <c r="AD106" s="727"/>
      <c r="AE106" s="728"/>
      <c r="AF106" s="723"/>
      <c r="AG106" s="78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</row>
    <row r="107" spans="1:46" ht="26.25" customHeight="1">
      <c r="A107" s="1189"/>
      <c r="B107" s="1190"/>
      <c r="C107" s="1209"/>
      <c r="D107" s="1210"/>
      <c r="E107" s="1209"/>
      <c r="F107" s="1210"/>
      <c r="G107" s="1209"/>
      <c r="H107" s="1210"/>
      <c r="I107" s="1209"/>
      <c r="J107" s="1210"/>
      <c r="K107" s="1182"/>
      <c r="L107" s="1183"/>
      <c r="M107" s="1183"/>
      <c r="N107" s="729"/>
      <c r="O107" s="724"/>
      <c r="P107" s="1182"/>
      <c r="Q107" s="1183"/>
      <c r="R107" s="1184"/>
      <c r="S107" s="725"/>
      <c r="T107" s="730"/>
      <c r="U107" s="730"/>
      <c r="V107" s="730"/>
      <c r="W107" s="727"/>
      <c r="X107" s="727"/>
      <c r="Y107" s="727"/>
      <c r="Z107" s="727"/>
      <c r="AA107" s="727"/>
      <c r="AB107" s="727"/>
      <c r="AC107" s="727"/>
      <c r="AD107" s="727"/>
      <c r="AE107" s="728"/>
      <c r="AF107" s="723"/>
      <c r="AG107" s="78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</row>
    <row r="108" spans="1:46" ht="26.25" customHeight="1">
      <c r="A108" s="731"/>
      <c r="B108" s="732"/>
      <c r="C108" s="724"/>
      <c r="D108" s="724"/>
      <c r="E108" s="724"/>
      <c r="F108" s="724"/>
      <c r="G108" s="724"/>
      <c r="H108" s="724"/>
      <c r="I108" s="724"/>
      <c r="J108" s="724"/>
      <c r="K108" s="724"/>
      <c r="L108" s="724"/>
      <c r="M108" s="724"/>
      <c r="N108" s="724"/>
      <c r="O108" s="724"/>
      <c r="P108" s="1182"/>
      <c r="Q108" s="1183"/>
      <c r="R108" s="1184"/>
      <c r="S108" s="725"/>
      <c r="T108" s="730"/>
      <c r="U108" s="730"/>
      <c r="V108" s="730"/>
      <c r="W108" s="727"/>
      <c r="X108" s="727"/>
      <c r="Y108" s="727"/>
      <c r="Z108" s="727"/>
      <c r="AA108" s="727"/>
      <c r="AB108" s="727"/>
      <c r="AC108" s="727"/>
      <c r="AD108" s="727"/>
      <c r="AE108" s="728"/>
      <c r="AF108" s="723"/>
      <c r="AG108" s="78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</row>
    <row r="109" spans="1:46" ht="26.25" customHeight="1">
      <c r="A109" s="1185" t="s">
        <v>107</v>
      </c>
      <c r="B109" s="1186"/>
      <c r="C109" s="1192" t="s">
        <v>108</v>
      </c>
      <c r="D109" s="1193"/>
      <c r="E109" s="1190"/>
      <c r="F109" s="1192" t="s">
        <v>109</v>
      </c>
      <c r="G109" s="1193"/>
      <c r="H109" s="1190"/>
      <c r="I109" s="1192" t="s">
        <v>110</v>
      </c>
      <c r="J109" s="1193"/>
      <c r="K109" s="1190"/>
      <c r="L109" s="1192" t="s">
        <v>111</v>
      </c>
      <c r="M109" s="1193"/>
      <c r="N109" s="1190"/>
      <c r="O109" s="732"/>
      <c r="P109" s="1182"/>
      <c r="Q109" s="1183"/>
      <c r="R109" s="1184"/>
      <c r="S109" s="725"/>
      <c r="T109" s="730"/>
      <c r="U109" s="730"/>
      <c r="V109" s="730"/>
      <c r="W109" s="727"/>
      <c r="X109" s="727"/>
      <c r="Y109" s="727"/>
      <c r="Z109" s="727"/>
      <c r="AA109" s="727"/>
      <c r="AB109" s="727"/>
      <c r="AC109" s="727"/>
      <c r="AD109" s="727"/>
      <c r="AE109" s="728"/>
      <c r="AF109" s="723"/>
      <c r="AG109" s="78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</row>
    <row r="110" spans="1:46" ht="26.25" customHeight="1">
      <c r="A110" s="1187"/>
      <c r="B110" s="1188"/>
      <c r="C110" s="1194"/>
      <c r="D110" s="1195"/>
      <c r="E110" s="1196"/>
      <c r="F110" s="1194"/>
      <c r="G110" s="1195"/>
      <c r="H110" s="1196"/>
      <c r="I110" s="1194"/>
      <c r="J110" s="1195"/>
      <c r="K110" s="1196"/>
      <c r="L110" s="1194"/>
      <c r="M110" s="1195"/>
      <c r="N110" s="1196"/>
      <c r="O110" s="101"/>
      <c r="P110" s="1182"/>
      <c r="Q110" s="1183"/>
      <c r="R110" s="1184"/>
      <c r="S110" s="725"/>
      <c r="T110" s="730"/>
      <c r="U110" s="730"/>
      <c r="V110" s="730"/>
      <c r="W110" s="727"/>
      <c r="X110" s="727"/>
      <c r="Y110" s="727"/>
      <c r="Z110" s="727"/>
      <c r="AA110" s="727"/>
      <c r="AB110" s="727"/>
      <c r="AC110" s="727"/>
      <c r="AD110" s="727"/>
      <c r="AE110" s="728"/>
      <c r="AF110" s="723"/>
      <c r="AG110" s="78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</row>
    <row r="111" spans="1:46" ht="26.25" customHeight="1">
      <c r="A111" s="731"/>
      <c r="B111" s="732"/>
      <c r="C111" s="724"/>
      <c r="D111" s="724"/>
      <c r="E111" s="724"/>
      <c r="F111" s="724"/>
      <c r="G111" s="724"/>
      <c r="H111" s="724"/>
      <c r="I111" s="724"/>
      <c r="J111" s="724"/>
      <c r="K111" s="724"/>
      <c r="L111" s="724"/>
      <c r="M111" s="724"/>
      <c r="N111" s="724"/>
      <c r="O111" s="724"/>
      <c r="P111" s="1182"/>
      <c r="Q111" s="1183"/>
      <c r="R111" s="1184"/>
      <c r="S111" s="725"/>
      <c r="T111" s="730"/>
      <c r="U111" s="730"/>
      <c r="V111" s="730"/>
      <c r="W111" s="727"/>
      <c r="X111" s="727"/>
      <c r="Y111" s="727"/>
      <c r="Z111" s="727"/>
      <c r="AA111" s="727"/>
      <c r="AB111" s="727"/>
      <c r="AC111" s="727"/>
      <c r="AD111" s="727"/>
      <c r="AE111" s="728"/>
      <c r="AF111" s="723"/>
      <c r="AG111" s="78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</row>
    <row r="112" spans="1:46" ht="26.25" customHeight="1">
      <c r="A112" s="1185" t="s">
        <v>113</v>
      </c>
      <c r="B112" s="1186"/>
      <c r="C112" s="1192" t="s">
        <v>108</v>
      </c>
      <c r="D112" s="1193"/>
      <c r="E112" s="1190"/>
      <c r="F112" s="1192" t="s">
        <v>109</v>
      </c>
      <c r="G112" s="1193"/>
      <c r="H112" s="1190"/>
      <c r="I112" s="1192" t="s">
        <v>110</v>
      </c>
      <c r="J112" s="1193"/>
      <c r="K112" s="1190"/>
      <c r="L112" s="1192" t="s">
        <v>111</v>
      </c>
      <c r="M112" s="1193"/>
      <c r="N112" s="1190"/>
      <c r="O112" s="720"/>
      <c r="P112" s="1182"/>
      <c r="Q112" s="1183"/>
      <c r="R112" s="1184"/>
      <c r="S112" s="725"/>
      <c r="T112" s="730"/>
      <c r="U112" s="730"/>
      <c r="V112" s="730"/>
      <c r="W112" s="727"/>
      <c r="X112" s="727"/>
      <c r="Y112" s="727"/>
      <c r="Z112" s="727"/>
      <c r="AA112" s="727"/>
      <c r="AB112" s="727"/>
      <c r="AC112" s="727"/>
      <c r="AD112" s="727"/>
      <c r="AE112" s="728"/>
      <c r="AF112" s="723"/>
      <c r="AG112" s="78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</row>
    <row r="113" spans="1:46" ht="26.25" customHeight="1">
      <c r="A113" s="1187"/>
      <c r="B113" s="1188"/>
      <c r="C113" s="1194"/>
      <c r="D113" s="1195"/>
      <c r="E113" s="1196"/>
      <c r="F113" s="1194"/>
      <c r="G113" s="1195"/>
      <c r="H113" s="1196"/>
      <c r="I113" s="1194"/>
      <c r="J113" s="1195"/>
      <c r="K113" s="1196"/>
      <c r="L113" s="1194"/>
      <c r="M113" s="1195"/>
      <c r="N113" s="1196"/>
      <c r="P113" s="1182"/>
      <c r="Q113" s="1183"/>
      <c r="R113" s="1184"/>
      <c r="S113" s="725"/>
      <c r="T113" s="730"/>
      <c r="U113" s="730"/>
      <c r="V113" s="730"/>
      <c r="W113" s="727"/>
      <c r="X113" s="727"/>
      <c r="Y113" s="727"/>
      <c r="Z113" s="727"/>
      <c r="AA113" s="727"/>
      <c r="AB113" s="727"/>
      <c r="AC113" s="727"/>
      <c r="AD113" s="727"/>
      <c r="AE113" s="728"/>
      <c r="AF113" s="723"/>
      <c r="AG113" s="78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</row>
    <row r="114" spans="1:46" ht="25.5" customHeight="1">
      <c r="A114" s="733"/>
      <c r="P114" s="1182"/>
      <c r="Q114" s="1183"/>
      <c r="R114" s="1184"/>
      <c r="S114" s="725"/>
      <c r="T114" s="730"/>
      <c r="U114" s="730"/>
      <c r="V114" s="730"/>
      <c r="W114" s="727"/>
      <c r="X114" s="727"/>
      <c r="Y114" s="727"/>
      <c r="Z114" s="727"/>
      <c r="AA114" s="727"/>
      <c r="AB114" s="727"/>
      <c r="AC114" s="727"/>
      <c r="AD114" s="727"/>
      <c r="AE114" s="728"/>
      <c r="AF114" s="723"/>
      <c r="AG114" s="78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</row>
    <row r="115" spans="1:46" ht="26.25" customHeight="1">
      <c r="A115" s="1185" t="s">
        <v>112</v>
      </c>
      <c r="B115" s="1186"/>
      <c r="C115" s="1192" t="s">
        <v>108</v>
      </c>
      <c r="D115" s="1193"/>
      <c r="E115" s="1190"/>
      <c r="F115" s="1192" t="s">
        <v>109</v>
      </c>
      <c r="G115" s="1193"/>
      <c r="H115" s="1190"/>
      <c r="I115" s="1192" t="s">
        <v>110</v>
      </c>
      <c r="J115" s="1193"/>
      <c r="K115" s="1190"/>
      <c r="L115" s="1192" t="s">
        <v>111</v>
      </c>
      <c r="M115" s="1193"/>
      <c r="N115" s="1190"/>
      <c r="O115" s="720"/>
      <c r="P115" s="1182"/>
      <c r="Q115" s="1183"/>
      <c r="R115" s="1184"/>
      <c r="S115" s="725"/>
      <c r="T115" s="730"/>
      <c r="U115" s="730"/>
      <c r="V115" s="730"/>
      <c r="W115" s="727"/>
      <c r="X115" s="727"/>
      <c r="Y115" s="727"/>
      <c r="Z115" s="727"/>
      <c r="AA115" s="727"/>
      <c r="AB115" s="727"/>
      <c r="AC115" s="727"/>
      <c r="AD115" s="727"/>
      <c r="AE115" s="728"/>
      <c r="AF115" s="723"/>
      <c r="AG115" s="78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</row>
    <row r="116" spans="1:46" ht="26.25" customHeight="1">
      <c r="A116" s="1187"/>
      <c r="B116" s="1188"/>
      <c r="C116" s="1194"/>
      <c r="D116" s="1195"/>
      <c r="E116" s="1196"/>
      <c r="F116" s="1194"/>
      <c r="G116" s="1195"/>
      <c r="H116" s="1196"/>
      <c r="I116" s="1194"/>
      <c r="J116" s="1195"/>
      <c r="K116" s="1196"/>
      <c r="L116" s="1194"/>
      <c r="M116" s="1195"/>
      <c r="N116" s="1196"/>
      <c r="O116" s="732"/>
      <c r="P116" s="1182"/>
      <c r="Q116" s="1183"/>
      <c r="R116" s="1184"/>
      <c r="S116" s="725"/>
      <c r="T116" s="730"/>
      <c r="U116" s="730"/>
      <c r="V116" s="730"/>
      <c r="W116" s="727"/>
      <c r="X116" s="727"/>
      <c r="Y116" s="727"/>
      <c r="Z116" s="727"/>
      <c r="AA116" s="727"/>
      <c r="AB116" s="727"/>
      <c r="AC116" s="727"/>
      <c r="AD116" s="727"/>
      <c r="AE116" s="728"/>
      <c r="AF116" s="723"/>
      <c r="AG116" s="78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</row>
    <row r="117" spans="1:46" ht="26.25" customHeight="1">
      <c r="A117" s="734"/>
      <c r="B117" s="724"/>
      <c r="C117" s="724"/>
      <c r="D117" s="732"/>
      <c r="E117" s="732"/>
      <c r="F117" s="732"/>
      <c r="G117" s="732"/>
      <c r="H117" s="732"/>
      <c r="I117" s="732"/>
      <c r="J117" s="732"/>
      <c r="K117" s="732"/>
      <c r="L117" s="732"/>
      <c r="M117" s="732"/>
      <c r="N117" s="732"/>
      <c r="O117" s="732"/>
      <c r="P117" s="1182"/>
      <c r="Q117" s="1183"/>
      <c r="R117" s="1184"/>
      <c r="S117" s="725"/>
      <c r="T117" s="730"/>
      <c r="U117" s="730"/>
      <c r="V117" s="730"/>
      <c r="W117" s="727"/>
      <c r="X117" s="727"/>
      <c r="Y117" s="727"/>
      <c r="Z117" s="727"/>
      <c r="AA117" s="727"/>
      <c r="AB117" s="727"/>
      <c r="AC117" s="727"/>
      <c r="AD117" s="727"/>
      <c r="AE117" s="728"/>
      <c r="AF117" s="723"/>
      <c r="AG117" s="78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</row>
    <row r="118" spans="1:46" ht="26.25" customHeight="1">
      <c r="A118" s="1211" t="s">
        <v>343</v>
      </c>
      <c r="B118" s="1212"/>
      <c r="C118" s="1206">
        <v>5.9</v>
      </c>
      <c r="D118" s="1207"/>
      <c r="E118" s="1208"/>
      <c r="F118" s="1206">
        <v>6.9</v>
      </c>
      <c r="G118" s="1207"/>
      <c r="H118" s="1208"/>
      <c r="I118" s="1206">
        <v>7.4</v>
      </c>
      <c r="J118" s="1207"/>
      <c r="K118" s="1208"/>
      <c r="L118" s="1206">
        <v>14.8</v>
      </c>
      <c r="M118" s="1207"/>
      <c r="N118" s="1208"/>
      <c r="O118" s="720"/>
      <c r="P118" s="1182"/>
      <c r="Q118" s="1183"/>
      <c r="R118" s="1184"/>
      <c r="S118" s="725"/>
      <c r="T118" s="730"/>
      <c r="U118" s="730"/>
      <c r="V118" s="730"/>
      <c r="W118" s="727"/>
      <c r="X118" s="727"/>
      <c r="Y118" s="727"/>
      <c r="Z118" s="727"/>
      <c r="AA118" s="727"/>
      <c r="AB118" s="727"/>
      <c r="AC118" s="727"/>
      <c r="AD118" s="727"/>
      <c r="AE118" s="728"/>
      <c r="AF118" s="723"/>
      <c r="AG118" s="78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</row>
    <row r="119" spans="1:46" ht="25.5" customHeight="1">
      <c r="A119" s="1213"/>
      <c r="B119" s="1214"/>
      <c r="C119" s="1194"/>
      <c r="D119" s="1195"/>
      <c r="E119" s="1196"/>
      <c r="F119" s="1194"/>
      <c r="G119" s="1195"/>
      <c r="H119" s="1196"/>
      <c r="I119" s="1194"/>
      <c r="J119" s="1195"/>
      <c r="K119" s="1196"/>
      <c r="L119" s="1194"/>
      <c r="M119" s="1195"/>
      <c r="N119" s="1196"/>
      <c r="P119" s="1182"/>
      <c r="Q119" s="1183"/>
      <c r="R119" s="1184"/>
      <c r="S119" s="735"/>
      <c r="T119" s="736"/>
      <c r="U119" s="737"/>
      <c r="V119" s="737"/>
      <c r="W119" s="738"/>
      <c r="X119" s="738"/>
      <c r="Y119" s="738"/>
      <c r="Z119" s="739"/>
      <c r="AA119" s="739"/>
      <c r="AB119" s="740"/>
      <c r="AC119" s="739"/>
      <c r="AD119" s="739"/>
      <c r="AE119" s="741"/>
      <c r="AF119" s="723"/>
      <c r="AG119" s="78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</row>
    <row r="120" spans="1:46" ht="25.5" customHeight="1">
      <c r="A120" s="742"/>
      <c r="B120" s="457"/>
      <c r="C120" s="457"/>
      <c r="D120" s="457"/>
      <c r="E120" s="457"/>
      <c r="F120" s="457"/>
      <c r="G120" s="457"/>
      <c r="H120" s="457"/>
      <c r="I120" s="457"/>
      <c r="J120" s="457"/>
      <c r="K120" s="457"/>
      <c r="L120" s="457"/>
      <c r="M120" s="457"/>
      <c r="N120" s="457"/>
      <c r="O120" s="457"/>
      <c r="P120" s="735"/>
      <c r="Q120" s="735"/>
      <c r="R120" s="735"/>
      <c r="S120" s="735"/>
      <c r="T120" s="737"/>
      <c r="U120" s="737"/>
      <c r="V120" s="737"/>
      <c r="W120" s="738"/>
      <c r="X120" s="738"/>
      <c r="Y120" s="738"/>
      <c r="Z120" s="739"/>
      <c r="AA120" s="739"/>
      <c r="AB120" s="740"/>
      <c r="AC120" s="739"/>
      <c r="AD120" s="739"/>
      <c r="AE120" s="735"/>
      <c r="AF120" s="741"/>
      <c r="AG120" s="78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</row>
    <row r="121" spans="1:46" ht="30" customHeight="1">
      <c r="A121" s="706" t="s">
        <v>31</v>
      </c>
      <c r="B121" s="707"/>
      <c r="C121" s="707"/>
      <c r="D121" s="707"/>
      <c r="E121" s="707"/>
      <c r="F121" s="707"/>
      <c r="G121" s="707"/>
      <c r="H121" s="707"/>
      <c r="I121" s="707"/>
      <c r="J121" s="707"/>
      <c r="K121" s="707"/>
      <c r="L121" s="707"/>
      <c r="M121" s="707"/>
      <c r="N121" s="707"/>
      <c r="O121" s="707"/>
      <c r="P121" s="707"/>
      <c r="Q121" s="707"/>
      <c r="R121" s="707"/>
      <c r="S121" s="707"/>
      <c r="T121" s="707"/>
      <c r="U121" s="707"/>
      <c r="V121" s="707"/>
      <c r="W121" s="707"/>
      <c r="X121" s="708"/>
      <c r="Y121" s="1197" t="str">
        <f ca="1">Préparation!J18</f>
        <v/>
      </c>
      <c r="Z121" s="1198"/>
      <c r="AA121" s="1198"/>
      <c r="AB121" s="1198"/>
      <c r="AC121" s="1198"/>
      <c r="AD121" s="1198"/>
      <c r="AE121" s="1198"/>
      <c r="AF121" s="1199"/>
      <c r="AG121" s="78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</row>
    <row r="122" spans="1:46" ht="30" customHeight="1">
      <c r="A122" s="709"/>
      <c r="B122" s="710"/>
      <c r="C122" s="710"/>
      <c r="D122" s="710"/>
      <c r="E122" s="710"/>
      <c r="F122" s="710"/>
      <c r="G122" s="710"/>
      <c r="H122" s="710"/>
      <c r="I122" s="710"/>
      <c r="J122" s="710" t="s">
        <v>105</v>
      </c>
      <c r="K122" s="710"/>
      <c r="L122" s="710"/>
      <c r="M122" s="710"/>
      <c r="N122" s="710"/>
      <c r="O122" s="710"/>
      <c r="P122" s="710"/>
      <c r="Q122" s="710"/>
      <c r="R122" s="710"/>
      <c r="S122" s="710"/>
      <c r="T122" s="710"/>
      <c r="U122" s="710"/>
      <c r="V122" s="710"/>
      <c r="W122" s="710"/>
      <c r="X122" s="711"/>
      <c r="Y122" s="712" t="s">
        <v>146</v>
      </c>
      <c r="Z122" s="1200" t="str">
        <f ca="1">Préparation!I18</f>
        <v/>
      </c>
      <c r="AA122" s="1200"/>
      <c r="AB122" s="1201"/>
      <c r="AC122" s="713" t="s">
        <v>85</v>
      </c>
      <c r="AD122" s="1205">
        <v>23</v>
      </c>
      <c r="AE122" s="1200"/>
      <c r="AF122" s="1201"/>
      <c r="AG122" s="78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</row>
    <row r="123" spans="1:46" ht="33" customHeight="1">
      <c r="A123" s="714"/>
      <c r="B123" s="715"/>
      <c r="C123" s="715"/>
      <c r="D123" s="715"/>
      <c r="E123" s="715"/>
      <c r="F123" s="715"/>
      <c r="G123" s="715"/>
      <c r="H123" s="715"/>
      <c r="I123" s="715"/>
      <c r="J123" s="715"/>
      <c r="K123" s="715"/>
      <c r="L123" s="715"/>
      <c r="M123" s="715"/>
      <c r="N123" s="715"/>
      <c r="O123" s="715"/>
      <c r="P123" s="715"/>
      <c r="Q123" s="715"/>
      <c r="R123" s="715"/>
      <c r="S123" s="715"/>
      <c r="T123" s="715"/>
      <c r="U123" s="715"/>
      <c r="V123" s="715"/>
      <c r="W123" s="715"/>
      <c r="X123" s="716"/>
      <c r="Y123" s="717" t="s">
        <v>344</v>
      </c>
      <c r="Z123" s="1202">
        <f>Préparation!L18</f>
        <v>56</v>
      </c>
      <c r="AA123" s="1203"/>
      <c r="AB123" s="1204"/>
      <c r="AC123" s="718" t="s">
        <v>345</v>
      </c>
      <c r="AD123" s="1197">
        <f>Préparation!M18</f>
        <v>74</v>
      </c>
      <c r="AE123" s="1198"/>
      <c r="AF123" s="1199"/>
      <c r="AG123" s="78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</row>
    <row r="124" spans="1:46" ht="33" customHeight="1">
      <c r="A124" s="719"/>
      <c r="B124" s="720"/>
      <c r="C124" s="721"/>
      <c r="D124" s="721"/>
      <c r="E124" s="721"/>
      <c r="F124" s="721"/>
      <c r="G124" s="721"/>
      <c r="H124" s="720"/>
      <c r="I124" s="720"/>
      <c r="J124" s="720"/>
      <c r="K124" s="720"/>
      <c r="L124" s="720"/>
      <c r="M124" s="720"/>
      <c r="N124" s="720"/>
      <c r="O124" s="720"/>
      <c r="P124" s="720"/>
      <c r="Q124" s="720"/>
      <c r="R124" s="720"/>
      <c r="S124" s="720"/>
      <c r="T124" s="720"/>
      <c r="U124" s="720"/>
      <c r="V124" s="722"/>
      <c r="W124" s="722"/>
      <c r="X124" s="722"/>
      <c r="Y124" s="722"/>
      <c r="Z124" s="720"/>
      <c r="AA124" s="720"/>
      <c r="AB124" s="720"/>
      <c r="AC124" s="720"/>
      <c r="AD124" s="720"/>
      <c r="AE124" s="720"/>
      <c r="AF124" s="723"/>
      <c r="AG124" s="78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</row>
    <row r="125" spans="1:46" ht="33.75" customHeight="1">
      <c r="A125" s="1176" t="s">
        <v>43</v>
      </c>
      <c r="B125" s="1177"/>
      <c r="C125" s="1177"/>
      <c r="D125" s="1177"/>
      <c r="E125" s="1177"/>
      <c r="F125" s="1177"/>
      <c r="G125" s="1177"/>
      <c r="H125" s="1177"/>
      <c r="I125" s="1177"/>
      <c r="J125" s="1177"/>
      <c r="K125" s="1177"/>
      <c r="L125" s="1177"/>
      <c r="M125" s="1177"/>
      <c r="N125" s="1178"/>
      <c r="O125" s="724"/>
      <c r="P125" s="1179" t="s">
        <v>381</v>
      </c>
      <c r="Q125" s="1180"/>
      <c r="R125" s="1180"/>
      <c r="S125" s="1180"/>
      <c r="T125" s="1180"/>
      <c r="U125" s="1180"/>
      <c r="V125" s="1180"/>
      <c r="W125" s="1180"/>
      <c r="X125" s="1180"/>
      <c r="Y125" s="1180"/>
      <c r="Z125" s="1180"/>
      <c r="AA125" s="1180"/>
      <c r="AB125" s="1180"/>
      <c r="AC125" s="1180"/>
      <c r="AD125" s="1180"/>
      <c r="AE125" s="1181"/>
      <c r="AF125" s="723"/>
      <c r="AG125" s="78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</row>
    <row r="126" spans="1:46" s="253" customFormat="1" ht="26.25" customHeight="1">
      <c r="A126" s="1189">
        <v>100</v>
      </c>
      <c r="B126" s="1190"/>
      <c r="C126" s="1191">
        <v>50</v>
      </c>
      <c r="D126" s="1184"/>
      <c r="E126" s="1191">
        <v>20</v>
      </c>
      <c r="F126" s="1184"/>
      <c r="G126" s="1191">
        <v>10</v>
      </c>
      <c r="H126" s="1184"/>
      <c r="I126" s="1191">
        <v>5</v>
      </c>
      <c r="J126" s="1184"/>
      <c r="K126" s="1182" t="s">
        <v>106</v>
      </c>
      <c r="L126" s="1183"/>
      <c r="M126" s="1183"/>
      <c r="N126" s="1184"/>
      <c r="O126" s="724"/>
      <c r="P126" s="1182" t="s">
        <v>0</v>
      </c>
      <c r="Q126" s="1183"/>
      <c r="R126" s="1184"/>
      <c r="S126" s="725"/>
      <c r="T126" s="726"/>
      <c r="U126" s="727"/>
      <c r="V126" s="727"/>
      <c r="W126" s="726"/>
      <c r="X126" s="727"/>
      <c r="Y126" s="727"/>
      <c r="Z126" s="726"/>
      <c r="AA126" s="726"/>
      <c r="AB126" s="726"/>
      <c r="AC126" s="726"/>
      <c r="AD126" s="727"/>
      <c r="AE126" s="728"/>
      <c r="AF126" s="723"/>
      <c r="AG126" s="780"/>
      <c r="AH126" s="780"/>
      <c r="AI126" s="780"/>
      <c r="AJ126" s="780"/>
      <c r="AK126" s="780"/>
      <c r="AL126" s="780"/>
      <c r="AM126" s="780"/>
      <c r="AN126" s="780"/>
      <c r="AO126" s="780"/>
      <c r="AP126" s="780"/>
      <c r="AQ126" s="780"/>
      <c r="AR126" s="780"/>
      <c r="AS126" s="780"/>
      <c r="AT126" s="780"/>
    </row>
    <row r="127" spans="1:46" s="253" customFormat="1" ht="26.25" customHeight="1">
      <c r="A127" s="1189"/>
      <c r="B127" s="1190"/>
      <c r="C127" s="1209"/>
      <c r="D127" s="1210"/>
      <c r="E127" s="1209"/>
      <c r="F127" s="1210"/>
      <c r="G127" s="1209"/>
      <c r="H127" s="1210"/>
      <c r="I127" s="1209"/>
      <c r="J127" s="1210"/>
      <c r="K127" s="1182"/>
      <c r="L127" s="1183"/>
      <c r="M127" s="1183"/>
      <c r="N127" s="729"/>
      <c r="O127" s="724"/>
      <c r="P127" s="1182"/>
      <c r="Q127" s="1183"/>
      <c r="R127" s="1184"/>
      <c r="S127" s="725"/>
      <c r="T127" s="730"/>
      <c r="U127" s="730"/>
      <c r="V127" s="730"/>
      <c r="W127" s="727"/>
      <c r="X127" s="727"/>
      <c r="Y127" s="727"/>
      <c r="Z127" s="727"/>
      <c r="AA127" s="727"/>
      <c r="AB127" s="727"/>
      <c r="AC127" s="727"/>
      <c r="AD127" s="727"/>
      <c r="AE127" s="728"/>
      <c r="AF127" s="723"/>
      <c r="AG127" s="780"/>
      <c r="AH127" s="780"/>
      <c r="AI127" s="780"/>
      <c r="AJ127" s="780"/>
      <c r="AK127" s="780"/>
      <c r="AL127" s="780"/>
      <c r="AM127" s="780"/>
      <c r="AN127" s="780"/>
      <c r="AO127" s="780"/>
      <c r="AP127" s="780"/>
      <c r="AQ127" s="780"/>
      <c r="AR127" s="780"/>
      <c r="AS127" s="780"/>
      <c r="AT127" s="780"/>
    </row>
    <row r="128" spans="1:46" s="253" customFormat="1" ht="26.25" customHeight="1">
      <c r="A128" s="731"/>
      <c r="B128" s="732"/>
      <c r="C128" s="724"/>
      <c r="D128" s="724"/>
      <c r="E128" s="724"/>
      <c r="F128" s="724"/>
      <c r="G128" s="724"/>
      <c r="H128" s="724"/>
      <c r="I128" s="724"/>
      <c r="J128" s="724"/>
      <c r="K128" s="724"/>
      <c r="L128" s="724"/>
      <c r="M128" s="724"/>
      <c r="N128" s="724"/>
      <c r="O128" s="724"/>
      <c r="P128" s="1182"/>
      <c r="Q128" s="1183"/>
      <c r="R128" s="1184"/>
      <c r="S128" s="725"/>
      <c r="T128" s="730"/>
      <c r="U128" s="730"/>
      <c r="V128" s="730"/>
      <c r="W128" s="727"/>
      <c r="X128" s="727"/>
      <c r="Y128" s="727"/>
      <c r="Z128" s="727"/>
      <c r="AA128" s="727"/>
      <c r="AB128" s="727"/>
      <c r="AC128" s="727"/>
      <c r="AD128" s="727"/>
      <c r="AE128" s="728"/>
      <c r="AF128" s="723"/>
      <c r="AG128" s="780"/>
      <c r="AH128" s="780"/>
      <c r="AI128" s="780"/>
      <c r="AJ128" s="780"/>
      <c r="AK128" s="780"/>
      <c r="AL128" s="780"/>
      <c r="AM128" s="780"/>
      <c r="AN128" s="780"/>
      <c r="AO128" s="780"/>
      <c r="AP128" s="780"/>
      <c r="AQ128" s="780"/>
      <c r="AR128" s="780"/>
      <c r="AS128" s="780"/>
      <c r="AT128" s="780"/>
    </row>
    <row r="129" spans="1:46" s="253" customFormat="1" ht="26.25" customHeight="1">
      <c r="A129" s="1185" t="s">
        <v>107</v>
      </c>
      <c r="B129" s="1186"/>
      <c r="C129" s="1192" t="s">
        <v>108</v>
      </c>
      <c r="D129" s="1193"/>
      <c r="E129" s="1190"/>
      <c r="F129" s="1192" t="s">
        <v>109</v>
      </c>
      <c r="G129" s="1193"/>
      <c r="H129" s="1190"/>
      <c r="I129" s="1192" t="s">
        <v>110</v>
      </c>
      <c r="J129" s="1193"/>
      <c r="K129" s="1190"/>
      <c r="L129" s="1192" t="s">
        <v>111</v>
      </c>
      <c r="M129" s="1193"/>
      <c r="N129" s="1190"/>
      <c r="O129" s="732"/>
      <c r="P129" s="1182"/>
      <c r="Q129" s="1183"/>
      <c r="R129" s="1184"/>
      <c r="S129" s="725"/>
      <c r="T129" s="730"/>
      <c r="U129" s="730"/>
      <c r="V129" s="730"/>
      <c r="W129" s="727"/>
      <c r="X129" s="727"/>
      <c r="Y129" s="727"/>
      <c r="Z129" s="727"/>
      <c r="AA129" s="727"/>
      <c r="AB129" s="727"/>
      <c r="AC129" s="727"/>
      <c r="AD129" s="727"/>
      <c r="AE129" s="728"/>
      <c r="AF129" s="723"/>
      <c r="AG129" s="780"/>
      <c r="AH129" s="780"/>
      <c r="AI129" s="780"/>
      <c r="AJ129" s="780"/>
      <c r="AK129" s="780"/>
      <c r="AL129" s="780"/>
      <c r="AM129" s="780"/>
      <c r="AN129" s="780"/>
      <c r="AO129" s="780"/>
      <c r="AP129" s="780"/>
      <c r="AQ129" s="780"/>
      <c r="AR129" s="780"/>
      <c r="AS129" s="780"/>
      <c r="AT129" s="780"/>
    </row>
    <row r="130" spans="1:46" s="253" customFormat="1" ht="26.25" customHeight="1">
      <c r="A130" s="1187"/>
      <c r="B130" s="1188"/>
      <c r="C130" s="1194"/>
      <c r="D130" s="1195"/>
      <c r="E130" s="1196"/>
      <c r="F130" s="1194"/>
      <c r="G130" s="1195"/>
      <c r="H130" s="1196"/>
      <c r="I130" s="1194"/>
      <c r="J130" s="1195"/>
      <c r="K130" s="1196"/>
      <c r="L130" s="1194"/>
      <c r="M130" s="1195"/>
      <c r="N130" s="1196"/>
      <c r="O130" s="101"/>
      <c r="P130" s="1182"/>
      <c r="Q130" s="1183"/>
      <c r="R130" s="1184"/>
      <c r="S130" s="725"/>
      <c r="T130" s="730"/>
      <c r="U130" s="730"/>
      <c r="V130" s="730"/>
      <c r="W130" s="727"/>
      <c r="X130" s="727"/>
      <c r="Y130" s="727"/>
      <c r="Z130" s="727"/>
      <c r="AA130" s="727"/>
      <c r="AB130" s="727"/>
      <c r="AC130" s="727"/>
      <c r="AD130" s="727"/>
      <c r="AE130" s="728"/>
      <c r="AF130" s="723"/>
      <c r="AG130" s="780"/>
      <c r="AH130" s="780"/>
      <c r="AI130" s="780"/>
      <c r="AJ130" s="780"/>
      <c r="AK130" s="780"/>
      <c r="AL130" s="780"/>
      <c r="AM130" s="780"/>
      <c r="AN130" s="780"/>
      <c r="AO130" s="780"/>
      <c r="AP130" s="780"/>
      <c r="AQ130" s="780"/>
      <c r="AR130" s="780"/>
      <c r="AS130" s="780"/>
      <c r="AT130" s="780"/>
    </row>
    <row r="131" spans="1:46" s="253" customFormat="1" ht="26.25" customHeight="1">
      <c r="A131" s="731"/>
      <c r="B131" s="732"/>
      <c r="C131" s="724"/>
      <c r="D131" s="724"/>
      <c r="E131" s="724"/>
      <c r="F131" s="724"/>
      <c r="G131" s="724"/>
      <c r="H131" s="724"/>
      <c r="I131" s="724"/>
      <c r="J131" s="724"/>
      <c r="K131" s="724"/>
      <c r="L131" s="724"/>
      <c r="M131" s="724"/>
      <c r="N131" s="724"/>
      <c r="O131" s="724"/>
      <c r="P131" s="1182"/>
      <c r="Q131" s="1183"/>
      <c r="R131" s="1184"/>
      <c r="S131" s="725"/>
      <c r="T131" s="730"/>
      <c r="U131" s="730"/>
      <c r="V131" s="730"/>
      <c r="W131" s="727"/>
      <c r="X131" s="727"/>
      <c r="Y131" s="727"/>
      <c r="Z131" s="727"/>
      <c r="AA131" s="727"/>
      <c r="AB131" s="727"/>
      <c r="AC131" s="727"/>
      <c r="AD131" s="727"/>
      <c r="AE131" s="728"/>
      <c r="AF131" s="723"/>
      <c r="AG131" s="780"/>
      <c r="AH131" s="780"/>
      <c r="AI131" s="780"/>
      <c r="AJ131" s="780"/>
      <c r="AK131" s="780"/>
      <c r="AL131" s="780"/>
      <c r="AM131" s="780"/>
      <c r="AN131" s="780"/>
      <c r="AO131" s="780"/>
      <c r="AP131" s="780"/>
      <c r="AQ131" s="780"/>
      <c r="AR131" s="780"/>
      <c r="AS131" s="780"/>
      <c r="AT131" s="780"/>
    </row>
    <row r="132" spans="1:46" s="253" customFormat="1" ht="26.25" customHeight="1">
      <c r="A132" s="1185" t="s">
        <v>113</v>
      </c>
      <c r="B132" s="1186"/>
      <c r="C132" s="1192" t="s">
        <v>108</v>
      </c>
      <c r="D132" s="1193"/>
      <c r="E132" s="1190"/>
      <c r="F132" s="1192" t="s">
        <v>109</v>
      </c>
      <c r="G132" s="1193"/>
      <c r="H132" s="1190"/>
      <c r="I132" s="1192" t="s">
        <v>110</v>
      </c>
      <c r="J132" s="1193"/>
      <c r="K132" s="1190"/>
      <c r="L132" s="1192" t="s">
        <v>111</v>
      </c>
      <c r="M132" s="1193"/>
      <c r="N132" s="1190"/>
      <c r="O132" s="720"/>
      <c r="P132" s="1182"/>
      <c r="Q132" s="1183"/>
      <c r="R132" s="1184"/>
      <c r="S132" s="725"/>
      <c r="T132" s="730"/>
      <c r="U132" s="730"/>
      <c r="V132" s="730"/>
      <c r="W132" s="727"/>
      <c r="X132" s="727"/>
      <c r="Y132" s="727"/>
      <c r="Z132" s="727"/>
      <c r="AA132" s="727"/>
      <c r="AB132" s="727"/>
      <c r="AC132" s="727"/>
      <c r="AD132" s="727"/>
      <c r="AE132" s="728"/>
      <c r="AF132" s="723"/>
      <c r="AG132" s="780"/>
      <c r="AH132" s="780"/>
      <c r="AI132" s="780"/>
      <c r="AJ132" s="780"/>
      <c r="AK132" s="780"/>
      <c r="AL132" s="780"/>
      <c r="AM132" s="780"/>
      <c r="AN132" s="780"/>
      <c r="AO132" s="780"/>
      <c r="AP132" s="780"/>
      <c r="AQ132" s="780"/>
      <c r="AR132" s="780"/>
      <c r="AS132" s="780"/>
      <c r="AT132" s="780"/>
    </row>
    <row r="133" spans="1:46" s="253" customFormat="1" ht="26.25" customHeight="1">
      <c r="A133" s="1187"/>
      <c r="B133" s="1188"/>
      <c r="C133" s="1194"/>
      <c r="D133" s="1195"/>
      <c r="E133" s="1196"/>
      <c r="F133" s="1194"/>
      <c r="G133" s="1195"/>
      <c r="H133" s="1196"/>
      <c r="I133" s="1194"/>
      <c r="J133" s="1195"/>
      <c r="K133" s="1196"/>
      <c r="L133" s="1194"/>
      <c r="M133" s="1195"/>
      <c r="N133" s="1196"/>
      <c r="O133" s="152"/>
      <c r="P133" s="1182"/>
      <c r="Q133" s="1183"/>
      <c r="R133" s="1184"/>
      <c r="S133" s="725"/>
      <c r="T133" s="730"/>
      <c r="U133" s="730"/>
      <c r="V133" s="730"/>
      <c r="W133" s="727"/>
      <c r="X133" s="727"/>
      <c r="Y133" s="727"/>
      <c r="Z133" s="727"/>
      <c r="AA133" s="727"/>
      <c r="AB133" s="727"/>
      <c r="AC133" s="727"/>
      <c r="AD133" s="727"/>
      <c r="AE133" s="728"/>
      <c r="AF133" s="723"/>
      <c r="AG133" s="780"/>
      <c r="AH133" s="780"/>
      <c r="AI133" s="780"/>
      <c r="AJ133" s="780"/>
      <c r="AK133" s="780"/>
      <c r="AL133" s="780"/>
      <c r="AM133" s="780"/>
      <c r="AN133" s="780"/>
      <c r="AO133" s="780"/>
      <c r="AP133" s="780"/>
      <c r="AQ133" s="780"/>
      <c r="AR133" s="780"/>
      <c r="AS133" s="780"/>
      <c r="AT133" s="780"/>
    </row>
    <row r="134" spans="1:46" s="253" customFormat="1" ht="26.25" customHeight="1">
      <c r="A134" s="733"/>
      <c r="B134" s="152"/>
      <c r="C134" s="152"/>
      <c r="D134" s="152"/>
      <c r="E134" s="152"/>
      <c r="F134" s="152"/>
      <c r="G134" s="152"/>
      <c r="H134" s="152"/>
      <c r="I134" s="152"/>
      <c r="J134" s="152"/>
      <c r="K134" s="152"/>
      <c r="L134" s="152"/>
      <c r="M134" s="152"/>
      <c r="N134" s="152"/>
      <c r="O134" s="152"/>
      <c r="P134" s="1182"/>
      <c r="Q134" s="1183"/>
      <c r="R134" s="1184"/>
      <c r="S134" s="725"/>
      <c r="T134" s="730"/>
      <c r="U134" s="730"/>
      <c r="V134" s="730"/>
      <c r="W134" s="727"/>
      <c r="X134" s="727"/>
      <c r="Y134" s="727"/>
      <c r="Z134" s="727"/>
      <c r="AA134" s="727"/>
      <c r="AB134" s="727"/>
      <c r="AC134" s="727"/>
      <c r="AD134" s="727"/>
      <c r="AE134" s="728"/>
      <c r="AF134" s="723"/>
      <c r="AG134" s="780"/>
      <c r="AH134" s="780"/>
      <c r="AI134" s="780"/>
      <c r="AJ134" s="780"/>
      <c r="AK134" s="780"/>
      <c r="AL134" s="780"/>
      <c r="AM134" s="780"/>
      <c r="AN134" s="780"/>
      <c r="AO134" s="780"/>
      <c r="AP134" s="780"/>
      <c r="AQ134" s="780"/>
      <c r="AR134" s="780"/>
      <c r="AS134" s="780"/>
      <c r="AT134" s="780"/>
    </row>
    <row r="135" spans="1:46" s="253" customFormat="1" ht="26.25" customHeight="1">
      <c r="A135" s="1185" t="s">
        <v>112</v>
      </c>
      <c r="B135" s="1186"/>
      <c r="C135" s="1192" t="s">
        <v>108</v>
      </c>
      <c r="D135" s="1193"/>
      <c r="E135" s="1190"/>
      <c r="F135" s="1192" t="s">
        <v>109</v>
      </c>
      <c r="G135" s="1193"/>
      <c r="H135" s="1190"/>
      <c r="I135" s="1192" t="s">
        <v>110</v>
      </c>
      <c r="J135" s="1193"/>
      <c r="K135" s="1190"/>
      <c r="L135" s="1192" t="s">
        <v>111</v>
      </c>
      <c r="M135" s="1193"/>
      <c r="N135" s="1190"/>
      <c r="O135" s="720"/>
      <c r="P135" s="1182"/>
      <c r="Q135" s="1183"/>
      <c r="R135" s="1184"/>
      <c r="S135" s="725"/>
      <c r="T135" s="730"/>
      <c r="U135" s="730"/>
      <c r="V135" s="730"/>
      <c r="W135" s="727"/>
      <c r="X135" s="727"/>
      <c r="Y135" s="727"/>
      <c r="Z135" s="727"/>
      <c r="AA135" s="727"/>
      <c r="AB135" s="727"/>
      <c r="AC135" s="727"/>
      <c r="AD135" s="727"/>
      <c r="AE135" s="728"/>
      <c r="AF135" s="723"/>
      <c r="AG135" s="780"/>
      <c r="AH135" s="780"/>
      <c r="AI135" s="780"/>
      <c r="AJ135" s="780"/>
      <c r="AK135" s="780"/>
      <c r="AL135" s="780"/>
      <c r="AM135" s="780"/>
      <c r="AN135" s="780"/>
      <c r="AO135" s="780"/>
      <c r="AP135" s="780"/>
      <c r="AQ135" s="780"/>
      <c r="AR135" s="780"/>
      <c r="AS135" s="780"/>
      <c r="AT135" s="780"/>
    </row>
    <row r="136" spans="1:46" s="253" customFormat="1" ht="26.25" customHeight="1">
      <c r="A136" s="1187"/>
      <c r="B136" s="1188"/>
      <c r="C136" s="1194"/>
      <c r="D136" s="1195"/>
      <c r="E136" s="1196"/>
      <c r="F136" s="1194"/>
      <c r="G136" s="1195"/>
      <c r="H136" s="1196"/>
      <c r="I136" s="1194"/>
      <c r="J136" s="1195"/>
      <c r="K136" s="1196"/>
      <c r="L136" s="1194"/>
      <c r="M136" s="1195"/>
      <c r="N136" s="1196"/>
      <c r="O136" s="732"/>
      <c r="P136" s="1182"/>
      <c r="Q136" s="1183"/>
      <c r="R136" s="1184"/>
      <c r="S136" s="725"/>
      <c r="T136" s="730"/>
      <c r="U136" s="730"/>
      <c r="V136" s="730"/>
      <c r="W136" s="727"/>
      <c r="X136" s="727"/>
      <c r="Y136" s="727"/>
      <c r="Z136" s="727"/>
      <c r="AA136" s="727"/>
      <c r="AB136" s="727"/>
      <c r="AC136" s="727"/>
      <c r="AD136" s="727"/>
      <c r="AE136" s="728"/>
      <c r="AF136" s="723"/>
      <c r="AG136" s="780"/>
      <c r="AH136" s="780"/>
      <c r="AI136" s="780"/>
      <c r="AJ136" s="780"/>
      <c r="AK136" s="780"/>
      <c r="AL136" s="780"/>
      <c r="AM136" s="780"/>
      <c r="AN136" s="780"/>
      <c r="AO136" s="780"/>
      <c r="AP136" s="780"/>
      <c r="AQ136" s="780"/>
      <c r="AR136" s="780"/>
      <c r="AS136" s="780"/>
      <c r="AT136" s="780"/>
    </row>
    <row r="137" spans="1:46" s="253" customFormat="1" ht="26.25" customHeight="1">
      <c r="A137" s="734"/>
      <c r="B137" s="724"/>
      <c r="C137" s="724"/>
      <c r="D137" s="732"/>
      <c r="E137" s="732"/>
      <c r="F137" s="732"/>
      <c r="G137" s="732"/>
      <c r="H137" s="732"/>
      <c r="I137" s="732"/>
      <c r="J137" s="732"/>
      <c r="K137" s="732"/>
      <c r="L137" s="732"/>
      <c r="M137" s="732"/>
      <c r="N137" s="732"/>
      <c r="O137" s="732"/>
      <c r="P137" s="1182"/>
      <c r="Q137" s="1183"/>
      <c r="R137" s="1184"/>
      <c r="S137" s="725"/>
      <c r="T137" s="730"/>
      <c r="U137" s="730"/>
      <c r="V137" s="730"/>
      <c r="W137" s="727"/>
      <c r="X137" s="727"/>
      <c r="Y137" s="727"/>
      <c r="Z137" s="727"/>
      <c r="AA137" s="727"/>
      <c r="AB137" s="727"/>
      <c r="AC137" s="727"/>
      <c r="AD137" s="727"/>
      <c r="AE137" s="728"/>
      <c r="AF137" s="723"/>
      <c r="AG137" s="780"/>
      <c r="AH137" s="780"/>
      <c r="AI137" s="780"/>
      <c r="AJ137" s="780"/>
      <c r="AK137" s="780"/>
      <c r="AL137" s="780"/>
      <c r="AM137" s="780"/>
      <c r="AN137" s="780"/>
      <c r="AO137" s="780"/>
      <c r="AP137" s="780"/>
      <c r="AQ137" s="780"/>
      <c r="AR137" s="780"/>
      <c r="AS137" s="780"/>
      <c r="AT137" s="780"/>
    </row>
    <row r="138" spans="1:46" s="253" customFormat="1" ht="26.25" customHeight="1">
      <c r="A138" s="1211" t="s">
        <v>343</v>
      </c>
      <c r="B138" s="1212"/>
      <c r="C138" s="1206">
        <v>5.9</v>
      </c>
      <c r="D138" s="1207"/>
      <c r="E138" s="1208"/>
      <c r="F138" s="1206">
        <v>6.9</v>
      </c>
      <c r="G138" s="1207"/>
      <c r="H138" s="1208"/>
      <c r="I138" s="1206">
        <v>7.4</v>
      </c>
      <c r="J138" s="1207"/>
      <c r="K138" s="1208"/>
      <c r="L138" s="1206">
        <v>14.8</v>
      </c>
      <c r="M138" s="1207"/>
      <c r="N138" s="1208"/>
      <c r="O138" s="720"/>
      <c r="P138" s="1182"/>
      <c r="Q138" s="1183"/>
      <c r="R138" s="1184"/>
      <c r="S138" s="725"/>
      <c r="T138" s="730"/>
      <c r="U138" s="730"/>
      <c r="V138" s="730"/>
      <c r="W138" s="727"/>
      <c r="X138" s="727"/>
      <c r="Y138" s="727"/>
      <c r="Z138" s="727"/>
      <c r="AA138" s="727"/>
      <c r="AB138" s="727"/>
      <c r="AC138" s="727"/>
      <c r="AD138" s="727"/>
      <c r="AE138" s="728"/>
      <c r="AF138" s="723"/>
      <c r="AG138" s="780"/>
      <c r="AH138" s="780"/>
      <c r="AI138" s="780"/>
      <c r="AJ138" s="780"/>
      <c r="AK138" s="780"/>
      <c r="AL138" s="780"/>
      <c r="AM138" s="780"/>
      <c r="AN138" s="780"/>
      <c r="AO138" s="780"/>
      <c r="AP138" s="780"/>
      <c r="AQ138" s="780"/>
      <c r="AR138" s="780"/>
      <c r="AS138" s="780"/>
      <c r="AT138" s="780"/>
    </row>
    <row r="139" spans="1:46" s="253" customFormat="1" ht="26.25" customHeight="1">
      <c r="A139" s="1213"/>
      <c r="B139" s="1214"/>
      <c r="C139" s="1194"/>
      <c r="D139" s="1195"/>
      <c r="E139" s="1196"/>
      <c r="F139" s="1194"/>
      <c r="G139" s="1195"/>
      <c r="H139" s="1196"/>
      <c r="I139" s="1194"/>
      <c r="J139" s="1195"/>
      <c r="K139" s="1196"/>
      <c r="L139" s="1194"/>
      <c r="M139" s="1195"/>
      <c r="N139" s="1196"/>
      <c r="O139" s="152"/>
      <c r="P139" s="1182"/>
      <c r="Q139" s="1183"/>
      <c r="R139" s="1184"/>
      <c r="S139" s="735"/>
      <c r="T139" s="736"/>
      <c r="U139" s="737"/>
      <c r="V139" s="737"/>
      <c r="W139" s="738"/>
      <c r="X139" s="738"/>
      <c r="Y139" s="738"/>
      <c r="Z139" s="739"/>
      <c r="AA139" s="739"/>
      <c r="AB139" s="740"/>
      <c r="AC139" s="739"/>
      <c r="AD139" s="739"/>
      <c r="AE139" s="741"/>
      <c r="AF139" s="723"/>
      <c r="AG139" s="780"/>
      <c r="AH139" s="780"/>
      <c r="AI139" s="780"/>
      <c r="AJ139" s="780"/>
      <c r="AK139" s="780"/>
      <c r="AL139" s="780"/>
      <c r="AM139" s="780"/>
      <c r="AN139" s="780"/>
      <c r="AO139" s="780"/>
      <c r="AP139" s="780"/>
      <c r="AQ139" s="780"/>
      <c r="AR139" s="780"/>
      <c r="AS139" s="780"/>
      <c r="AT139" s="780"/>
    </row>
    <row r="140" spans="1:46" s="253" customFormat="1" ht="26.25" customHeight="1">
      <c r="A140" s="742"/>
      <c r="B140" s="457"/>
      <c r="C140" s="457"/>
      <c r="D140" s="457"/>
      <c r="E140" s="457"/>
      <c r="F140" s="457"/>
      <c r="G140" s="457"/>
      <c r="H140" s="457"/>
      <c r="I140" s="457"/>
      <c r="J140" s="457"/>
      <c r="K140" s="457"/>
      <c r="L140" s="457"/>
      <c r="M140" s="457"/>
      <c r="N140" s="457"/>
      <c r="O140" s="457"/>
      <c r="P140" s="735"/>
      <c r="Q140" s="735"/>
      <c r="R140" s="735"/>
      <c r="S140" s="735"/>
      <c r="T140" s="737"/>
      <c r="U140" s="737"/>
      <c r="V140" s="737"/>
      <c r="W140" s="738"/>
      <c r="X140" s="738"/>
      <c r="Y140" s="738"/>
      <c r="Z140" s="739"/>
      <c r="AA140" s="739"/>
      <c r="AB140" s="740"/>
      <c r="AC140" s="739"/>
      <c r="AD140" s="739"/>
      <c r="AE140" s="735"/>
      <c r="AF140" s="741"/>
      <c r="AG140" s="780"/>
      <c r="AH140" s="780"/>
      <c r="AI140" s="780"/>
      <c r="AJ140" s="780"/>
      <c r="AK140" s="780"/>
      <c r="AL140" s="780"/>
      <c r="AM140" s="780"/>
      <c r="AN140" s="780"/>
      <c r="AO140" s="780"/>
      <c r="AP140" s="780"/>
      <c r="AQ140" s="780"/>
      <c r="AR140" s="780"/>
      <c r="AS140" s="780"/>
      <c r="AT140" s="780"/>
    </row>
    <row r="141" spans="1:46" ht="33" customHeight="1">
      <c r="A141" s="706" t="s">
        <v>31</v>
      </c>
      <c r="B141" s="707"/>
      <c r="C141" s="707"/>
      <c r="D141" s="707"/>
      <c r="E141" s="707"/>
      <c r="F141" s="707"/>
      <c r="G141" s="707"/>
      <c r="H141" s="707"/>
      <c r="I141" s="707"/>
      <c r="J141" s="707"/>
      <c r="K141" s="707"/>
      <c r="L141" s="707"/>
      <c r="M141" s="707"/>
      <c r="N141" s="707"/>
      <c r="O141" s="707"/>
      <c r="P141" s="707"/>
      <c r="Q141" s="707"/>
      <c r="R141" s="707"/>
      <c r="S141" s="707"/>
      <c r="T141" s="707"/>
      <c r="U141" s="707"/>
      <c r="V141" s="707"/>
      <c r="W141" s="707"/>
      <c r="X141" s="708"/>
      <c r="Y141" s="1197" t="str">
        <f ca="1">Préparation!J19</f>
        <v/>
      </c>
      <c r="Z141" s="1198"/>
      <c r="AA141" s="1198"/>
      <c r="AB141" s="1198"/>
      <c r="AC141" s="1198"/>
      <c r="AD141" s="1198"/>
      <c r="AE141" s="1198"/>
      <c r="AF141" s="1199"/>
      <c r="AG141" s="78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</row>
    <row r="142" spans="1:46" ht="33" customHeight="1">
      <c r="A142" s="709"/>
      <c r="B142" s="710"/>
      <c r="C142" s="710"/>
      <c r="D142" s="710"/>
      <c r="E142" s="710"/>
      <c r="F142" s="710"/>
      <c r="G142" s="710"/>
      <c r="H142" s="710"/>
      <c r="I142" s="710"/>
      <c r="J142" s="710" t="s">
        <v>105</v>
      </c>
      <c r="K142" s="710"/>
      <c r="L142" s="710"/>
      <c r="M142" s="710"/>
      <c r="N142" s="710"/>
      <c r="O142" s="710"/>
      <c r="P142" s="710"/>
      <c r="Q142" s="710"/>
      <c r="R142" s="710"/>
      <c r="S142" s="710"/>
      <c r="T142" s="710"/>
      <c r="U142" s="710"/>
      <c r="V142" s="710"/>
      <c r="W142" s="710"/>
      <c r="X142" s="711"/>
      <c r="Y142" s="712" t="s">
        <v>146</v>
      </c>
      <c r="Z142" s="1200" t="str">
        <f ca="1">Préparation!I19</f>
        <v/>
      </c>
      <c r="AA142" s="1200"/>
      <c r="AB142" s="1201"/>
      <c r="AC142" s="713" t="s">
        <v>85</v>
      </c>
      <c r="AD142" s="1205">
        <v>23</v>
      </c>
      <c r="AE142" s="1200"/>
      <c r="AF142" s="1201"/>
      <c r="AG142" s="78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</row>
    <row r="143" spans="1:46" ht="33" customHeight="1">
      <c r="A143" s="714"/>
      <c r="B143" s="715"/>
      <c r="C143" s="715"/>
      <c r="D143" s="715"/>
      <c r="E143" s="715"/>
      <c r="F143" s="715"/>
      <c r="G143" s="715"/>
      <c r="H143" s="715"/>
      <c r="I143" s="715"/>
      <c r="J143" s="715"/>
      <c r="K143" s="715"/>
      <c r="L143" s="715"/>
      <c r="M143" s="715"/>
      <c r="N143" s="715"/>
      <c r="O143" s="715"/>
      <c r="P143" s="715"/>
      <c r="Q143" s="715"/>
      <c r="R143" s="715"/>
      <c r="S143" s="715"/>
      <c r="T143" s="715"/>
      <c r="U143" s="715"/>
      <c r="V143" s="715"/>
      <c r="W143" s="715"/>
      <c r="X143" s="716"/>
      <c r="Y143" s="717" t="s">
        <v>344</v>
      </c>
      <c r="Z143" s="1202">
        <f>Préparation!L19</f>
        <v>57</v>
      </c>
      <c r="AA143" s="1203"/>
      <c r="AB143" s="1204"/>
      <c r="AC143" s="718" t="s">
        <v>345</v>
      </c>
      <c r="AD143" s="1197">
        <f>Préparation!M19</f>
        <v>75</v>
      </c>
      <c r="AE143" s="1198"/>
      <c r="AF143" s="1199"/>
      <c r="AG143" s="78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</row>
    <row r="144" spans="1:46" ht="26.25" customHeight="1">
      <c r="A144" s="719"/>
      <c r="B144" s="720"/>
      <c r="C144" s="721"/>
      <c r="D144" s="721"/>
      <c r="E144" s="721"/>
      <c r="F144" s="721"/>
      <c r="G144" s="721"/>
      <c r="H144" s="720"/>
      <c r="I144" s="720"/>
      <c r="J144" s="720"/>
      <c r="K144" s="720"/>
      <c r="L144" s="720"/>
      <c r="M144" s="720"/>
      <c r="N144" s="720"/>
      <c r="O144" s="720"/>
      <c r="P144" s="720"/>
      <c r="Q144" s="720"/>
      <c r="R144" s="720"/>
      <c r="S144" s="720"/>
      <c r="T144" s="720"/>
      <c r="U144" s="720"/>
      <c r="V144" s="722"/>
      <c r="W144" s="722"/>
      <c r="X144" s="722"/>
      <c r="Y144" s="722"/>
      <c r="Z144" s="720"/>
      <c r="AA144" s="720"/>
      <c r="AB144" s="720"/>
      <c r="AC144" s="720"/>
      <c r="AD144" s="720"/>
      <c r="AE144" s="720"/>
      <c r="AF144" s="723"/>
      <c r="AG144" s="78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</row>
    <row r="145" spans="1:46" ht="26.25" customHeight="1">
      <c r="A145" s="1176" t="s">
        <v>43</v>
      </c>
      <c r="B145" s="1177"/>
      <c r="C145" s="1177"/>
      <c r="D145" s="1177"/>
      <c r="E145" s="1177"/>
      <c r="F145" s="1177"/>
      <c r="G145" s="1177"/>
      <c r="H145" s="1177"/>
      <c r="I145" s="1177"/>
      <c r="J145" s="1177"/>
      <c r="K145" s="1177"/>
      <c r="L145" s="1177"/>
      <c r="M145" s="1177"/>
      <c r="N145" s="1178"/>
      <c r="O145" s="724"/>
      <c r="P145" s="1179" t="s">
        <v>381</v>
      </c>
      <c r="Q145" s="1180"/>
      <c r="R145" s="1180"/>
      <c r="S145" s="1180"/>
      <c r="T145" s="1180"/>
      <c r="U145" s="1180"/>
      <c r="V145" s="1180"/>
      <c r="W145" s="1180"/>
      <c r="X145" s="1180"/>
      <c r="Y145" s="1180"/>
      <c r="Z145" s="1180"/>
      <c r="AA145" s="1180"/>
      <c r="AB145" s="1180"/>
      <c r="AC145" s="1180"/>
      <c r="AD145" s="1180"/>
      <c r="AE145" s="1181"/>
      <c r="AF145" s="723"/>
      <c r="AG145" s="78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</row>
    <row r="146" spans="1:46" ht="26.25" customHeight="1">
      <c r="A146" s="1189">
        <v>100</v>
      </c>
      <c r="B146" s="1190"/>
      <c r="C146" s="1191">
        <v>50</v>
      </c>
      <c r="D146" s="1184"/>
      <c r="E146" s="1191">
        <v>20</v>
      </c>
      <c r="F146" s="1184"/>
      <c r="G146" s="1191">
        <v>10</v>
      </c>
      <c r="H146" s="1184"/>
      <c r="I146" s="1191">
        <v>5</v>
      </c>
      <c r="J146" s="1184"/>
      <c r="K146" s="1182" t="s">
        <v>106</v>
      </c>
      <c r="L146" s="1183"/>
      <c r="M146" s="1183"/>
      <c r="N146" s="1184"/>
      <c r="O146" s="724"/>
      <c r="P146" s="1182" t="s">
        <v>0</v>
      </c>
      <c r="Q146" s="1183"/>
      <c r="R146" s="1184"/>
      <c r="S146" s="725"/>
      <c r="T146" s="726"/>
      <c r="U146" s="727"/>
      <c r="V146" s="727"/>
      <c r="W146" s="726"/>
      <c r="X146" s="727"/>
      <c r="Y146" s="727"/>
      <c r="Z146" s="726"/>
      <c r="AA146" s="726"/>
      <c r="AB146" s="726"/>
      <c r="AC146" s="726"/>
      <c r="AD146" s="727"/>
      <c r="AE146" s="728"/>
      <c r="AF146" s="723"/>
      <c r="AG146" s="78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</row>
    <row r="147" spans="1:46" ht="26.25" customHeight="1">
      <c r="A147" s="1189"/>
      <c r="B147" s="1190"/>
      <c r="C147" s="1209"/>
      <c r="D147" s="1210"/>
      <c r="E147" s="1209"/>
      <c r="F147" s="1210"/>
      <c r="G147" s="1209"/>
      <c r="H147" s="1210"/>
      <c r="I147" s="1209"/>
      <c r="J147" s="1210"/>
      <c r="K147" s="1182"/>
      <c r="L147" s="1183"/>
      <c r="M147" s="1183"/>
      <c r="N147" s="729"/>
      <c r="O147" s="724"/>
      <c r="P147" s="1182"/>
      <c r="Q147" s="1183"/>
      <c r="R147" s="1184"/>
      <c r="S147" s="725"/>
      <c r="T147" s="730"/>
      <c r="U147" s="730"/>
      <c r="V147" s="730"/>
      <c r="W147" s="727"/>
      <c r="X147" s="727"/>
      <c r="Y147" s="727"/>
      <c r="Z147" s="727"/>
      <c r="AA147" s="727"/>
      <c r="AB147" s="727"/>
      <c r="AC147" s="727"/>
      <c r="AD147" s="727"/>
      <c r="AE147" s="728"/>
      <c r="AF147" s="723"/>
      <c r="AG147" s="78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</row>
    <row r="148" spans="1:46" ht="26.25" customHeight="1">
      <c r="A148" s="731"/>
      <c r="B148" s="732"/>
      <c r="C148" s="724"/>
      <c r="D148" s="724"/>
      <c r="E148" s="724"/>
      <c r="F148" s="724"/>
      <c r="G148" s="724"/>
      <c r="H148" s="724"/>
      <c r="I148" s="724"/>
      <c r="J148" s="724"/>
      <c r="K148" s="724"/>
      <c r="L148" s="724"/>
      <c r="M148" s="724"/>
      <c r="N148" s="724"/>
      <c r="O148" s="724"/>
      <c r="P148" s="1182"/>
      <c r="Q148" s="1183"/>
      <c r="R148" s="1184"/>
      <c r="S148" s="725"/>
      <c r="T148" s="730"/>
      <c r="U148" s="730"/>
      <c r="V148" s="730"/>
      <c r="W148" s="727"/>
      <c r="X148" s="727"/>
      <c r="Y148" s="727"/>
      <c r="Z148" s="727"/>
      <c r="AA148" s="727"/>
      <c r="AB148" s="727"/>
      <c r="AC148" s="727"/>
      <c r="AD148" s="727"/>
      <c r="AE148" s="728"/>
      <c r="AF148" s="723"/>
      <c r="AG148" s="78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</row>
    <row r="149" spans="1:46" ht="26.25" customHeight="1">
      <c r="A149" s="1185" t="s">
        <v>107</v>
      </c>
      <c r="B149" s="1186"/>
      <c r="C149" s="1192" t="s">
        <v>108</v>
      </c>
      <c r="D149" s="1193"/>
      <c r="E149" s="1190"/>
      <c r="F149" s="1192" t="s">
        <v>109</v>
      </c>
      <c r="G149" s="1193"/>
      <c r="H149" s="1190"/>
      <c r="I149" s="1192" t="s">
        <v>110</v>
      </c>
      <c r="J149" s="1193"/>
      <c r="K149" s="1190"/>
      <c r="L149" s="1192" t="s">
        <v>111</v>
      </c>
      <c r="M149" s="1193"/>
      <c r="N149" s="1190"/>
      <c r="O149" s="732"/>
      <c r="P149" s="1182"/>
      <c r="Q149" s="1183"/>
      <c r="R149" s="1184"/>
      <c r="S149" s="725"/>
      <c r="T149" s="730"/>
      <c r="U149" s="730"/>
      <c r="V149" s="730"/>
      <c r="W149" s="727"/>
      <c r="X149" s="727"/>
      <c r="Y149" s="727"/>
      <c r="Z149" s="727"/>
      <c r="AA149" s="727"/>
      <c r="AB149" s="727"/>
      <c r="AC149" s="727"/>
      <c r="AD149" s="727"/>
      <c r="AE149" s="728"/>
      <c r="AF149" s="723"/>
      <c r="AG149" s="78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</row>
    <row r="150" spans="1:46" ht="26.25" customHeight="1">
      <c r="A150" s="1187"/>
      <c r="B150" s="1188"/>
      <c r="C150" s="1194"/>
      <c r="D150" s="1195"/>
      <c r="E150" s="1196"/>
      <c r="F150" s="1194"/>
      <c r="G150" s="1195"/>
      <c r="H150" s="1196"/>
      <c r="I150" s="1194"/>
      <c r="J150" s="1195"/>
      <c r="K150" s="1196"/>
      <c r="L150" s="1194"/>
      <c r="M150" s="1195"/>
      <c r="N150" s="1196"/>
      <c r="O150" s="101"/>
      <c r="P150" s="1182"/>
      <c r="Q150" s="1183"/>
      <c r="R150" s="1184"/>
      <c r="S150" s="725"/>
      <c r="T150" s="730"/>
      <c r="U150" s="730"/>
      <c r="V150" s="730"/>
      <c r="W150" s="727"/>
      <c r="X150" s="727"/>
      <c r="Y150" s="727"/>
      <c r="Z150" s="727"/>
      <c r="AA150" s="727"/>
      <c r="AB150" s="727"/>
      <c r="AC150" s="727"/>
      <c r="AD150" s="727"/>
      <c r="AE150" s="728"/>
      <c r="AF150" s="723"/>
      <c r="AG150" s="78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</row>
    <row r="151" spans="1:46" ht="26.25" customHeight="1">
      <c r="A151" s="731"/>
      <c r="B151" s="732"/>
      <c r="C151" s="724"/>
      <c r="D151" s="724"/>
      <c r="E151" s="724"/>
      <c r="F151" s="724"/>
      <c r="G151" s="724"/>
      <c r="H151" s="724"/>
      <c r="I151" s="724"/>
      <c r="J151" s="724"/>
      <c r="K151" s="724"/>
      <c r="L151" s="724"/>
      <c r="M151" s="724"/>
      <c r="N151" s="724"/>
      <c r="O151" s="724"/>
      <c r="P151" s="1182"/>
      <c r="Q151" s="1183"/>
      <c r="R151" s="1184"/>
      <c r="S151" s="725"/>
      <c r="T151" s="730"/>
      <c r="U151" s="730"/>
      <c r="V151" s="730"/>
      <c r="W151" s="727"/>
      <c r="X151" s="727"/>
      <c r="Y151" s="727"/>
      <c r="Z151" s="727"/>
      <c r="AA151" s="727"/>
      <c r="AB151" s="727"/>
      <c r="AC151" s="727"/>
      <c r="AD151" s="727"/>
      <c r="AE151" s="728"/>
      <c r="AF151" s="723"/>
      <c r="AG151" s="78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</row>
    <row r="152" spans="1:46" ht="26.25" customHeight="1">
      <c r="A152" s="1185" t="s">
        <v>113</v>
      </c>
      <c r="B152" s="1186"/>
      <c r="C152" s="1192" t="s">
        <v>108</v>
      </c>
      <c r="D152" s="1193"/>
      <c r="E152" s="1190"/>
      <c r="F152" s="1192" t="s">
        <v>109</v>
      </c>
      <c r="G152" s="1193"/>
      <c r="H152" s="1190"/>
      <c r="I152" s="1192" t="s">
        <v>110</v>
      </c>
      <c r="J152" s="1193"/>
      <c r="K152" s="1190"/>
      <c r="L152" s="1192" t="s">
        <v>111</v>
      </c>
      <c r="M152" s="1193"/>
      <c r="N152" s="1190"/>
      <c r="O152" s="720"/>
      <c r="P152" s="1182"/>
      <c r="Q152" s="1183"/>
      <c r="R152" s="1184"/>
      <c r="S152" s="725"/>
      <c r="T152" s="730"/>
      <c r="U152" s="730"/>
      <c r="V152" s="730"/>
      <c r="W152" s="727"/>
      <c r="X152" s="727"/>
      <c r="Y152" s="727"/>
      <c r="Z152" s="727"/>
      <c r="AA152" s="727"/>
      <c r="AB152" s="727"/>
      <c r="AC152" s="727"/>
      <c r="AD152" s="727"/>
      <c r="AE152" s="728"/>
      <c r="AF152" s="723"/>
      <c r="AG152" s="78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</row>
    <row r="153" spans="1:46" ht="27" customHeight="1">
      <c r="A153" s="1187"/>
      <c r="B153" s="1188"/>
      <c r="C153" s="1194"/>
      <c r="D153" s="1195"/>
      <c r="E153" s="1196"/>
      <c r="F153" s="1194"/>
      <c r="G153" s="1195"/>
      <c r="H153" s="1196"/>
      <c r="I153" s="1194"/>
      <c r="J153" s="1195"/>
      <c r="K153" s="1196"/>
      <c r="L153" s="1194"/>
      <c r="M153" s="1195"/>
      <c r="N153" s="1196"/>
      <c r="P153" s="1182"/>
      <c r="Q153" s="1183"/>
      <c r="R153" s="1184"/>
      <c r="S153" s="725"/>
      <c r="T153" s="730"/>
      <c r="U153" s="730"/>
      <c r="V153" s="730"/>
      <c r="W153" s="727"/>
      <c r="X153" s="727"/>
      <c r="Y153" s="727"/>
      <c r="Z153" s="727"/>
      <c r="AA153" s="727"/>
      <c r="AB153" s="727"/>
      <c r="AC153" s="727"/>
      <c r="AD153" s="727"/>
      <c r="AE153" s="728"/>
      <c r="AF153" s="723"/>
      <c r="AG153" s="78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</row>
    <row r="154" spans="1:46" ht="27" customHeight="1">
      <c r="A154" s="733"/>
      <c r="P154" s="1182"/>
      <c r="Q154" s="1183"/>
      <c r="R154" s="1184"/>
      <c r="S154" s="725"/>
      <c r="T154" s="730"/>
      <c r="U154" s="730"/>
      <c r="V154" s="730"/>
      <c r="W154" s="727"/>
      <c r="X154" s="727"/>
      <c r="Y154" s="727"/>
      <c r="Z154" s="727"/>
      <c r="AA154" s="727"/>
      <c r="AB154" s="727"/>
      <c r="AC154" s="727"/>
      <c r="AD154" s="727"/>
      <c r="AE154" s="728"/>
      <c r="AF154" s="723"/>
      <c r="AG154" s="78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</row>
    <row r="155" spans="1:46" ht="27" customHeight="1">
      <c r="A155" s="1185" t="s">
        <v>112</v>
      </c>
      <c r="B155" s="1186"/>
      <c r="C155" s="1192" t="s">
        <v>108</v>
      </c>
      <c r="D155" s="1193"/>
      <c r="E155" s="1190"/>
      <c r="F155" s="1192" t="s">
        <v>109</v>
      </c>
      <c r="G155" s="1193"/>
      <c r="H155" s="1190"/>
      <c r="I155" s="1192" t="s">
        <v>110</v>
      </c>
      <c r="J155" s="1193"/>
      <c r="K155" s="1190"/>
      <c r="L155" s="1192" t="s">
        <v>111</v>
      </c>
      <c r="M155" s="1193"/>
      <c r="N155" s="1190"/>
      <c r="O155" s="720"/>
      <c r="P155" s="1182"/>
      <c r="Q155" s="1183"/>
      <c r="R155" s="1184"/>
      <c r="S155" s="725"/>
      <c r="T155" s="730"/>
      <c r="U155" s="730"/>
      <c r="V155" s="730"/>
      <c r="W155" s="727"/>
      <c r="X155" s="727"/>
      <c r="Y155" s="727"/>
      <c r="Z155" s="727"/>
      <c r="AA155" s="727"/>
      <c r="AB155" s="727"/>
      <c r="AC155" s="727"/>
      <c r="AD155" s="727"/>
      <c r="AE155" s="728"/>
      <c r="AF155" s="723"/>
      <c r="AG155" s="78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</row>
    <row r="156" spans="1:46" ht="27" customHeight="1">
      <c r="A156" s="1187"/>
      <c r="B156" s="1188"/>
      <c r="C156" s="1194"/>
      <c r="D156" s="1195"/>
      <c r="E156" s="1196"/>
      <c r="F156" s="1194"/>
      <c r="G156" s="1195"/>
      <c r="H156" s="1196"/>
      <c r="I156" s="1194"/>
      <c r="J156" s="1195"/>
      <c r="K156" s="1196"/>
      <c r="L156" s="1194"/>
      <c r="M156" s="1195"/>
      <c r="N156" s="1196"/>
      <c r="O156" s="732"/>
      <c r="P156" s="1182"/>
      <c r="Q156" s="1183"/>
      <c r="R156" s="1184"/>
      <c r="S156" s="725"/>
      <c r="T156" s="730"/>
      <c r="U156" s="730"/>
      <c r="V156" s="730"/>
      <c r="W156" s="727"/>
      <c r="X156" s="727"/>
      <c r="Y156" s="727"/>
      <c r="Z156" s="727"/>
      <c r="AA156" s="727"/>
      <c r="AB156" s="727"/>
      <c r="AC156" s="727"/>
      <c r="AD156" s="727"/>
      <c r="AE156" s="728"/>
      <c r="AF156" s="723"/>
      <c r="AG156" s="78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</row>
    <row r="157" spans="1:46" ht="27" customHeight="1">
      <c r="A157" s="734"/>
      <c r="B157" s="724"/>
      <c r="C157" s="724"/>
      <c r="D157" s="732"/>
      <c r="E157" s="732"/>
      <c r="F157" s="732"/>
      <c r="G157" s="732"/>
      <c r="H157" s="732"/>
      <c r="I157" s="732"/>
      <c r="J157" s="732"/>
      <c r="K157" s="732"/>
      <c r="L157" s="732"/>
      <c r="M157" s="732"/>
      <c r="N157" s="732"/>
      <c r="O157" s="732"/>
      <c r="P157" s="1182"/>
      <c r="Q157" s="1183"/>
      <c r="R157" s="1184"/>
      <c r="S157" s="725"/>
      <c r="T157" s="730"/>
      <c r="U157" s="730"/>
      <c r="V157" s="730"/>
      <c r="W157" s="727"/>
      <c r="X157" s="727"/>
      <c r="Y157" s="727"/>
      <c r="Z157" s="727"/>
      <c r="AA157" s="727"/>
      <c r="AB157" s="727"/>
      <c r="AC157" s="727"/>
      <c r="AD157" s="727"/>
      <c r="AE157" s="728"/>
      <c r="AF157" s="723"/>
      <c r="AG157" s="78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</row>
    <row r="158" spans="1:46" ht="27" customHeight="1">
      <c r="A158" s="1211" t="s">
        <v>343</v>
      </c>
      <c r="B158" s="1212"/>
      <c r="C158" s="1206">
        <v>5.9</v>
      </c>
      <c r="D158" s="1207"/>
      <c r="E158" s="1208"/>
      <c r="F158" s="1206">
        <v>6.9</v>
      </c>
      <c r="G158" s="1207"/>
      <c r="H158" s="1208"/>
      <c r="I158" s="1206">
        <v>7.4</v>
      </c>
      <c r="J158" s="1207"/>
      <c r="K158" s="1208"/>
      <c r="L158" s="1206">
        <v>14.8</v>
      </c>
      <c r="M158" s="1207"/>
      <c r="N158" s="1208"/>
      <c r="O158" s="720"/>
      <c r="P158" s="1182"/>
      <c r="Q158" s="1183"/>
      <c r="R158" s="1184"/>
      <c r="S158" s="725"/>
      <c r="T158" s="730"/>
      <c r="U158" s="730"/>
      <c r="V158" s="730"/>
      <c r="W158" s="727"/>
      <c r="X158" s="727"/>
      <c r="Y158" s="727"/>
      <c r="Z158" s="727"/>
      <c r="AA158" s="727"/>
      <c r="AB158" s="727"/>
      <c r="AC158" s="727"/>
      <c r="AD158" s="727"/>
      <c r="AE158" s="728"/>
      <c r="AF158" s="723"/>
      <c r="AG158" s="78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</row>
    <row r="159" spans="1:46" ht="27" customHeight="1">
      <c r="A159" s="1213"/>
      <c r="B159" s="1214"/>
      <c r="C159" s="1194"/>
      <c r="D159" s="1195"/>
      <c r="E159" s="1196"/>
      <c r="F159" s="1194"/>
      <c r="G159" s="1195"/>
      <c r="H159" s="1196"/>
      <c r="I159" s="1194"/>
      <c r="J159" s="1195"/>
      <c r="K159" s="1196"/>
      <c r="L159" s="1194"/>
      <c r="M159" s="1195"/>
      <c r="N159" s="1196"/>
      <c r="P159" s="1182"/>
      <c r="Q159" s="1183"/>
      <c r="R159" s="1184"/>
      <c r="S159" s="735"/>
      <c r="T159" s="736"/>
      <c r="U159" s="737"/>
      <c r="V159" s="737"/>
      <c r="W159" s="738"/>
      <c r="X159" s="738"/>
      <c r="Y159" s="738"/>
      <c r="Z159" s="739"/>
      <c r="AA159" s="739"/>
      <c r="AB159" s="740"/>
      <c r="AC159" s="739"/>
      <c r="AD159" s="739"/>
      <c r="AE159" s="741"/>
      <c r="AF159" s="723"/>
      <c r="AG159" s="78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</row>
    <row r="160" spans="1:46" ht="27" customHeight="1">
      <c r="A160" s="742"/>
      <c r="B160" s="457"/>
      <c r="C160" s="457"/>
      <c r="D160" s="457"/>
      <c r="E160" s="457"/>
      <c r="F160" s="457"/>
      <c r="G160" s="457"/>
      <c r="H160" s="457"/>
      <c r="I160" s="457"/>
      <c r="J160" s="457"/>
      <c r="K160" s="457"/>
      <c r="L160" s="457"/>
      <c r="M160" s="457"/>
      <c r="N160" s="457"/>
      <c r="O160" s="457"/>
      <c r="P160" s="735"/>
      <c r="Q160" s="735"/>
      <c r="R160" s="735"/>
      <c r="S160" s="735"/>
      <c r="T160" s="737"/>
      <c r="U160" s="737"/>
      <c r="V160" s="737"/>
      <c r="W160" s="738"/>
      <c r="X160" s="738"/>
      <c r="Y160" s="738"/>
      <c r="Z160" s="739"/>
      <c r="AA160" s="739"/>
      <c r="AB160" s="740"/>
      <c r="AC160" s="739"/>
      <c r="AD160" s="739"/>
      <c r="AE160" s="735"/>
      <c r="AF160" s="741"/>
      <c r="AG160" s="78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</row>
    <row r="161" spans="1:46" ht="69.75" customHeight="1">
      <c r="A161" s="254"/>
      <c r="B161" s="254"/>
      <c r="C161" s="254"/>
      <c r="D161" s="254"/>
      <c r="E161" s="254"/>
      <c r="F161" s="254"/>
      <c r="G161" s="254"/>
      <c r="H161" s="254"/>
      <c r="I161" s="254"/>
      <c r="J161" s="254"/>
      <c r="K161" s="254"/>
      <c r="L161" s="254"/>
      <c r="M161" s="254"/>
      <c r="N161" s="254"/>
      <c r="O161" s="254"/>
      <c r="P161" s="254"/>
      <c r="Q161" s="254"/>
      <c r="R161" s="254"/>
      <c r="S161" s="254"/>
      <c r="T161" s="254"/>
      <c r="U161" s="254"/>
      <c r="V161" s="254"/>
      <c r="W161" s="254"/>
      <c r="X161" s="254"/>
      <c r="Y161" s="254"/>
      <c r="Z161" s="254"/>
      <c r="AA161" s="254"/>
      <c r="AB161" s="254"/>
      <c r="AC161" s="257"/>
      <c r="AD161" s="258"/>
      <c r="AE161" s="1218"/>
      <c r="AF161" s="1218"/>
      <c r="AG161" s="78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</row>
    <row r="162" spans="1:46" ht="246" customHeight="1">
      <c r="A162" s="1216"/>
      <c r="B162" s="1216"/>
      <c r="C162" s="1216"/>
      <c r="D162" s="1216"/>
      <c r="E162" s="1216"/>
      <c r="F162" s="1216"/>
      <c r="G162" s="1216"/>
      <c r="H162" s="1216"/>
      <c r="I162" s="1216"/>
      <c r="J162" s="1216"/>
      <c r="K162" s="1216"/>
      <c r="L162" s="1216"/>
      <c r="M162" s="1216"/>
      <c r="N162" s="1216"/>
      <c r="O162" s="1216"/>
      <c r="P162" s="1216"/>
      <c r="Q162" s="1216"/>
      <c r="R162" s="1216"/>
      <c r="S162" s="1216"/>
      <c r="T162" s="1216"/>
      <c r="U162" s="1216"/>
      <c r="V162" s="1216"/>
      <c r="W162" s="1216"/>
      <c r="X162" s="1216"/>
      <c r="Y162" s="1216"/>
      <c r="Z162" s="1216"/>
      <c r="AA162" s="1216"/>
      <c r="AB162" s="1216"/>
      <c r="AC162" s="1218"/>
      <c r="AD162" s="1219"/>
      <c r="AE162" s="1218"/>
      <c r="AF162" s="1218"/>
      <c r="AG162" s="78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</row>
    <row r="163" spans="1:46" ht="249" customHeight="1">
      <c r="A163" s="1216"/>
      <c r="B163" s="1216"/>
      <c r="C163" s="1216"/>
      <c r="D163" s="1216"/>
      <c r="E163" s="1216"/>
      <c r="F163" s="1216"/>
      <c r="G163" s="1216"/>
      <c r="H163" s="1216"/>
      <c r="I163" s="1216"/>
      <c r="J163" s="1216"/>
      <c r="K163" s="1216"/>
      <c r="L163" s="1216"/>
      <c r="M163" s="1216"/>
      <c r="N163" s="1216"/>
      <c r="O163" s="1216"/>
      <c r="P163" s="1216"/>
      <c r="Q163" s="1216"/>
      <c r="R163" s="1216"/>
      <c r="S163" s="1216"/>
      <c r="T163" s="1216"/>
      <c r="U163" s="1216"/>
      <c r="V163" s="1216"/>
      <c r="W163" s="1216"/>
      <c r="X163" s="1216"/>
      <c r="Y163" s="1216"/>
      <c r="Z163" s="1216"/>
      <c r="AA163" s="1216"/>
      <c r="AB163" s="1216"/>
      <c r="AC163" s="1218"/>
      <c r="AD163" s="1219"/>
      <c r="AE163" s="1218"/>
      <c r="AF163" s="1218"/>
      <c r="AG163" s="78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</row>
    <row r="164" spans="1:46" ht="33" customHeight="1">
      <c r="A164" s="1228"/>
      <c r="B164" s="1228"/>
      <c r="C164" s="1228"/>
      <c r="D164" s="1228"/>
      <c r="E164" s="1228"/>
      <c r="F164" s="1228"/>
      <c r="G164" s="1228"/>
      <c r="H164" s="1228"/>
      <c r="I164" s="1228"/>
      <c r="J164" s="1228"/>
      <c r="K164" s="1228"/>
      <c r="L164" s="1228"/>
      <c r="M164" s="1228"/>
      <c r="N164" s="1228"/>
      <c r="O164" s="1228"/>
      <c r="P164" s="1228"/>
      <c r="Q164" s="1228"/>
      <c r="R164" s="1228"/>
      <c r="S164" s="1228"/>
      <c r="T164" s="1228"/>
      <c r="U164" s="1228"/>
      <c r="V164" s="1228"/>
      <c r="W164" s="1228"/>
      <c r="X164" s="1228"/>
      <c r="Y164" s="783"/>
      <c r="Z164" s="1216"/>
      <c r="AA164" s="1216"/>
      <c r="AB164" s="1216"/>
      <c r="AC164" s="1216"/>
      <c r="AD164" s="1216"/>
      <c r="AE164" s="1216"/>
      <c r="AF164" s="1216"/>
      <c r="AG164" s="78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</row>
    <row r="165" spans="1:46" ht="33" customHeight="1">
      <c r="A165" s="1228"/>
      <c r="B165" s="1228"/>
      <c r="C165" s="1228"/>
      <c r="D165" s="1228"/>
      <c r="E165" s="1228"/>
      <c r="F165" s="1228"/>
      <c r="G165" s="1228"/>
      <c r="H165" s="1228"/>
      <c r="I165" s="1228"/>
      <c r="J165" s="1228"/>
      <c r="K165" s="1228"/>
      <c r="L165" s="1228"/>
      <c r="M165" s="1228"/>
      <c r="N165" s="1228"/>
      <c r="O165" s="1228"/>
      <c r="P165" s="1228"/>
      <c r="Q165" s="1228"/>
      <c r="R165" s="1228"/>
      <c r="S165" s="1228"/>
      <c r="T165" s="1228"/>
      <c r="U165" s="1228"/>
      <c r="V165" s="1228"/>
      <c r="W165" s="1228"/>
      <c r="X165" s="1228"/>
      <c r="Y165" s="783"/>
      <c r="Z165" s="1216"/>
      <c r="AA165" s="1216"/>
      <c r="AB165" s="1216"/>
      <c r="AC165" s="1216"/>
      <c r="AD165" s="1216"/>
      <c r="AE165" s="1216"/>
      <c r="AF165" s="1216"/>
      <c r="AG165" s="78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</row>
    <row r="166" spans="1:46" ht="33" customHeight="1">
      <c r="A166" s="1228"/>
      <c r="B166" s="1228"/>
      <c r="C166" s="1228"/>
      <c r="D166" s="1228"/>
      <c r="E166" s="1228"/>
      <c r="F166" s="1228"/>
      <c r="G166" s="1228"/>
      <c r="H166" s="1228"/>
      <c r="I166" s="1228"/>
      <c r="J166" s="1228"/>
      <c r="K166" s="1228"/>
      <c r="L166" s="1228"/>
      <c r="M166" s="1228"/>
      <c r="N166" s="1228"/>
      <c r="O166" s="1228"/>
      <c r="P166" s="1228"/>
      <c r="Q166" s="1228"/>
      <c r="R166" s="1228"/>
      <c r="S166" s="1228"/>
      <c r="T166" s="1228"/>
      <c r="U166" s="1228"/>
      <c r="V166" s="1228"/>
      <c r="W166" s="1228"/>
      <c r="X166" s="1228"/>
      <c r="Y166" s="783"/>
      <c r="Z166" s="1216"/>
      <c r="AA166" s="1216"/>
      <c r="AB166" s="1216"/>
      <c r="AC166" s="1216"/>
      <c r="AD166" s="1216"/>
      <c r="AE166" s="1216"/>
      <c r="AF166" s="1216"/>
      <c r="AG166" s="78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</row>
    <row r="167" spans="1:46" ht="26.25" customHeight="1">
      <c r="A167" s="249"/>
      <c r="B167" s="249"/>
      <c r="C167" s="252"/>
      <c r="D167" s="252"/>
      <c r="E167" s="252"/>
      <c r="F167" s="252"/>
      <c r="G167" s="252"/>
      <c r="H167" s="249"/>
      <c r="I167" s="249"/>
      <c r="J167" s="249"/>
      <c r="K167" s="249"/>
      <c r="L167" s="249"/>
      <c r="M167" s="249"/>
      <c r="N167" s="249"/>
      <c r="O167" s="249"/>
      <c r="P167" s="249"/>
      <c r="Q167" s="249"/>
      <c r="R167" s="249"/>
      <c r="S167" s="249"/>
      <c r="T167" s="249"/>
      <c r="U167" s="249"/>
      <c r="V167" s="784"/>
      <c r="W167" s="784"/>
      <c r="X167" s="784"/>
      <c r="Y167" s="784"/>
      <c r="Z167" s="249"/>
      <c r="AA167" s="249"/>
      <c r="AB167" s="249"/>
      <c r="AC167" s="249"/>
      <c r="AD167" s="249"/>
      <c r="AE167" s="249"/>
      <c r="AF167" s="249"/>
      <c r="AG167" s="78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</row>
    <row r="168" spans="1:46" ht="26.25" customHeight="1">
      <c r="A168" s="1216"/>
      <c r="B168" s="1216"/>
      <c r="C168" s="1216"/>
      <c r="D168" s="1216"/>
      <c r="E168" s="1216"/>
      <c r="F168" s="1216"/>
      <c r="G168" s="1216"/>
      <c r="H168" s="1216"/>
      <c r="I168" s="1216"/>
      <c r="J168" s="1216"/>
      <c r="K168" s="1216"/>
      <c r="L168" s="1216"/>
      <c r="M168" s="1216"/>
      <c r="N168" s="1216"/>
      <c r="O168" s="1216"/>
      <c r="P168" s="1216"/>
      <c r="Q168" s="782"/>
      <c r="R168" s="782"/>
      <c r="S168" s="249"/>
      <c r="T168" s="1216"/>
      <c r="U168" s="1216"/>
      <c r="V168" s="1216"/>
      <c r="W168" s="1216"/>
      <c r="X168" s="1216"/>
      <c r="Y168" s="1216"/>
      <c r="Z168" s="1217"/>
      <c r="AA168" s="1217"/>
      <c r="AB168" s="1217"/>
      <c r="AC168" s="1217"/>
      <c r="AD168" s="1217"/>
      <c r="AE168" s="249"/>
      <c r="AF168" s="249"/>
      <c r="AG168" s="78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</row>
    <row r="169" spans="1:46" ht="26.25" customHeight="1">
      <c r="A169" s="1217"/>
      <c r="B169" s="1217"/>
      <c r="C169" s="1216"/>
      <c r="D169" s="1216"/>
      <c r="E169" s="1216"/>
      <c r="F169" s="1216"/>
      <c r="G169" s="1216"/>
      <c r="H169" s="1216"/>
      <c r="I169" s="1216"/>
      <c r="J169" s="1216"/>
      <c r="K169" s="1216"/>
      <c r="L169" s="1216"/>
      <c r="M169" s="1216"/>
      <c r="N169" s="1216"/>
      <c r="O169" s="1216"/>
      <c r="P169" s="1216"/>
      <c r="Q169" s="782"/>
      <c r="R169" s="782"/>
      <c r="S169" s="249"/>
      <c r="T169" s="1217"/>
      <c r="U169" s="1225"/>
      <c r="V169" s="1225"/>
      <c r="W169" s="1217"/>
      <c r="X169" s="1225"/>
      <c r="Y169" s="1225"/>
      <c r="Z169" s="1217"/>
      <c r="AA169" s="1217"/>
      <c r="AB169" s="1217"/>
      <c r="AC169" s="1217"/>
      <c r="AD169" s="785"/>
      <c r="AE169" s="249"/>
      <c r="AF169" s="249"/>
      <c r="AG169" s="78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</row>
    <row r="170" spans="1:46" ht="26.25" customHeight="1">
      <c r="A170" s="1226"/>
      <c r="B170" s="1217"/>
      <c r="C170" s="1216"/>
      <c r="D170" s="1216"/>
      <c r="E170" s="1216"/>
      <c r="F170" s="1216"/>
      <c r="G170" s="1216"/>
      <c r="H170" s="1216"/>
      <c r="I170" s="1216"/>
      <c r="J170" s="1216"/>
      <c r="K170" s="1216"/>
      <c r="L170" s="1216"/>
      <c r="M170" s="1216"/>
      <c r="N170" s="1216"/>
      <c r="O170" s="1216"/>
      <c r="P170" s="1216"/>
      <c r="Q170" s="782"/>
      <c r="R170" s="782"/>
      <c r="S170" s="249"/>
      <c r="T170" s="1227"/>
      <c r="U170" s="1227"/>
      <c r="V170" s="1227"/>
      <c r="W170" s="1225"/>
      <c r="X170" s="1225"/>
      <c r="Y170" s="1225"/>
      <c r="Z170" s="1225"/>
      <c r="AA170" s="1225"/>
      <c r="AB170" s="1225"/>
      <c r="AC170" s="1225"/>
      <c r="AD170" s="785"/>
      <c r="AE170" s="249"/>
      <c r="AF170" s="249"/>
      <c r="AG170" s="78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</row>
    <row r="171" spans="1:46" ht="26.25" customHeight="1">
      <c r="A171" s="1226"/>
      <c r="B171" s="1217"/>
      <c r="C171" s="1216"/>
      <c r="D171" s="1216"/>
      <c r="E171" s="1216"/>
      <c r="F171" s="1216"/>
      <c r="G171" s="1216"/>
      <c r="H171" s="1216"/>
      <c r="I171" s="1216"/>
      <c r="J171" s="1216"/>
      <c r="K171" s="1216"/>
      <c r="L171" s="1216"/>
      <c r="M171" s="1216"/>
      <c r="N171" s="1216"/>
      <c r="O171" s="1216"/>
      <c r="P171" s="1216"/>
      <c r="Q171" s="782"/>
      <c r="R171" s="782"/>
      <c r="S171" s="249"/>
      <c r="T171" s="1227"/>
      <c r="U171" s="1227"/>
      <c r="V171" s="1227"/>
      <c r="W171" s="1225"/>
      <c r="X171" s="1225"/>
      <c r="Y171" s="1225"/>
      <c r="Z171" s="1217"/>
      <c r="AA171" s="1217"/>
      <c r="AB171" s="1217"/>
      <c r="AC171" s="1217"/>
      <c r="AD171" s="785"/>
      <c r="AE171" s="249"/>
      <c r="AF171" s="249"/>
      <c r="AG171" s="78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</row>
    <row r="172" spans="1:46" ht="26.25" customHeight="1">
      <c r="A172" s="1226"/>
      <c r="B172" s="1217"/>
      <c r="C172" s="1216"/>
      <c r="D172" s="1216"/>
      <c r="E172" s="1216"/>
      <c r="F172" s="1216"/>
      <c r="G172" s="1216"/>
      <c r="H172" s="1216"/>
      <c r="I172" s="1216"/>
      <c r="J172" s="1216"/>
      <c r="K172" s="1216"/>
      <c r="L172" s="1216"/>
      <c r="M172" s="1216"/>
      <c r="N172" s="1216"/>
      <c r="O172" s="1216"/>
      <c r="P172" s="1216"/>
      <c r="Q172" s="782"/>
      <c r="R172" s="782"/>
      <c r="S172" s="249"/>
      <c r="T172" s="1227"/>
      <c r="U172" s="1227"/>
      <c r="V172" s="1227"/>
      <c r="W172" s="1225"/>
      <c r="X172" s="1225"/>
      <c r="Y172" s="1225"/>
      <c r="Z172" s="1217"/>
      <c r="AA172" s="1217"/>
      <c r="AB172" s="1217"/>
      <c r="AC172" s="1217"/>
      <c r="AD172" s="785"/>
      <c r="AE172" s="249"/>
      <c r="AF172" s="249"/>
      <c r="AG172" s="78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</row>
    <row r="173" spans="1:46" ht="26.25" customHeight="1">
      <c r="A173" s="1226"/>
      <c r="B173" s="1217"/>
      <c r="C173" s="1216"/>
      <c r="D173" s="1216"/>
      <c r="E173" s="1216"/>
      <c r="F173" s="1216"/>
      <c r="G173" s="1216"/>
      <c r="H173" s="1216"/>
      <c r="I173" s="1216"/>
      <c r="J173" s="1216"/>
      <c r="K173" s="1216"/>
      <c r="L173" s="1216"/>
      <c r="M173" s="1216"/>
      <c r="N173" s="1216"/>
      <c r="O173" s="1216"/>
      <c r="P173" s="1216"/>
      <c r="Q173" s="782"/>
      <c r="R173" s="782"/>
      <c r="S173" s="249"/>
      <c r="T173" s="1227"/>
      <c r="U173" s="1227"/>
      <c r="V173" s="1227"/>
      <c r="W173" s="1225"/>
      <c r="X173" s="1225"/>
      <c r="Y173" s="1225"/>
      <c r="Z173" s="1217"/>
      <c r="AA173" s="1217"/>
      <c r="AB173" s="1217"/>
      <c r="AC173" s="1217"/>
      <c r="AD173" s="785"/>
      <c r="AE173" s="249"/>
      <c r="AF173" s="249"/>
      <c r="AG173" s="78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</row>
    <row r="174" spans="1:46" ht="26.25" customHeight="1">
      <c r="A174" s="1226"/>
      <c r="B174" s="1217"/>
      <c r="C174" s="1216"/>
      <c r="D174" s="1216"/>
      <c r="E174" s="1216"/>
      <c r="F174" s="1216"/>
      <c r="G174" s="1216"/>
      <c r="H174" s="1216"/>
      <c r="I174" s="1216"/>
      <c r="J174" s="1216"/>
      <c r="K174" s="1216"/>
      <c r="L174" s="1216"/>
      <c r="M174" s="1216"/>
      <c r="N174" s="1216"/>
      <c r="O174" s="1216"/>
      <c r="P174" s="1216"/>
      <c r="Q174" s="782"/>
      <c r="R174" s="782"/>
      <c r="S174" s="249"/>
      <c r="T174" s="1227"/>
      <c r="U174" s="1227"/>
      <c r="V174" s="1227"/>
      <c r="W174" s="1225"/>
      <c r="X174" s="1225"/>
      <c r="Y174" s="1225"/>
      <c r="Z174" s="1217"/>
      <c r="AA174" s="1217"/>
      <c r="AB174" s="1217"/>
      <c r="AC174" s="1217"/>
      <c r="AD174" s="785"/>
      <c r="AE174" s="249"/>
      <c r="AF174" s="249"/>
      <c r="AG174" s="78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</row>
    <row r="175" spans="1:46" ht="26.25" customHeight="1">
      <c r="A175" s="249"/>
      <c r="B175" s="249"/>
      <c r="C175" s="252"/>
      <c r="D175" s="252"/>
      <c r="E175" s="252"/>
      <c r="F175" s="252"/>
      <c r="G175" s="252"/>
      <c r="H175" s="249"/>
      <c r="I175" s="249"/>
      <c r="J175" s="249"/>
      <c r="K175" s="249"/>
      <c r="L175" s="249"/>
      <c r="M175" s="249"/>
      <c r="N175" s="249"/>
      <c r="O175" s="249"/>
      <c r="P175" s="249"/>
      <c r="Q175" s="249"/>
      <c r="R175" s="249"/>
      <c r="S175" s="249"/>
      <c r="T175" s="249"/>
      <c r="U175" s="249"/>
      <c r="V175" s="784"/>
      <c r="W175" s="784"/>
      <c r="X175" s="784"/>
      <c r="Y175" s="784"/>
      <c r="Z175" s="1217"/>
      <c r="AA175" s="1217"/>
      <c r="AB175" s="1217"/>
      <c r="AC175" s="1217"/>
      <c r="AD175" s="785"/>
      <c r="AE175" s="249"/>
      <c r="AF175" s="249"/>
      <c r="AG175" s="78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</row>
    <row r="176" spans="1:46" ht="26.25" customHeight="1">
      <c r="A176" s="1220"/>
      <c r="B176" s="1220"/>
      <c r="C176" s="1220"/>
      <c r="D176" s="1217"/>
      <c r="E176" s="1217"/>
      <c r="F176" s="1217"/>
      <c r="G176" s="1217"/>
      <c r="H176" s="1217"/>
      <c r="I176" s="1217"/>
      <c r="J176" s="1217"/>
      <c r="K176" s="1217"/>
      <c r="L176" s="1217"/>
      <c r="M176" s="1217"/>
      <c r="N176" s="1217"/>
      <c r="O176" s="1217"/>
      <c r="P176" s="249"/>
      <c r="Q176" s="249"/>
      <c r="R176" s="249"/>
      <c r="S176" s="249"/>
      <c r="T176" s="1221"/>
      <c r="U176" s="1222"/>
      <c r="V176" s="1222"/>
      <c r="W176" s="1223"/>
      <c r="X176" s="1223"/>
      <c r="Y176" s="1223"/>
      <c r="Z176" s="1217"/>
      <c r="AA176" s="1217"/>
      <c r="AB176" s="1217"/>
      <c r="AC176" s="1217"/>
      <c r="AD176" s="785"/>
      <c r="AE176" s="249"/>
      <c r="AF176" s="249"/>
      <c r="AG176" s="78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</row>
    <row r="177" spans="1:46" ht="26.25" customHeight="1">
      <c r="A177" s="1220"/>
      <c r="B177" s="1220"/>
      <c r="C177" s="1220"/>
      <c r="D177" s="1225"/>
      <c r="E177" s="1225"/>
      <c r="F177" s="1225"/>
      <c r="G177" s="1225"/>
      <c r="H177" s="1225"/>
      <c r="I177" s="1225"/>
      <c r="J177" s="1225"/>
      <c r="K177" s="1225"/>
      <c r="L177" s="1225"/>
      <c r="M177" s="1225"/>
      <c r="N177" s="1225"/>
      <c r="O177" s="1225"/>
      <c r="P177" s="249"/>
      <c r="Q177" s="249"/>
      <c r="R177" s="249"/>
      <c r="S177" s="249"/>
      <c r="T177" s="1222"/>
      <c r="U177" s="1222"/>
      <c r="V177" s="1222"/>
      <c r="W177" s="1223"/>
      <c r="X177" s="1223"/>
      <c r="Y177" s="1223"/>
      <c r="Z177" s="1225"/>
      <c r="AA177" s="1225"/>
      <c r="AB177" s="1225"/>
      <c r="AC177" s="1225"/>
      <c r="AD177" s="249"/>
      <c r="AE177" s="249"/>
      <c r="AF177" s="249"/>
      <c r="AG177" s="78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</row>
    <row r="178" spans="1:46" ht="26.25" customHeight="1">
      <c r="A178" s="249"/>
      <c r="B178" s="249"/>
      <c r="C178" s="252"/>
      <c r="D178" s="252"/>
      <c r="E178" s="252"/>
      <c r="F178" s="252"/>
      <c r="G178" s="252"/>
      <c r="H178" s="249"/>
      <c r="I178" s="249"/>
      <c r="J178" s="249"/>
      <c r="K178" s="249"/>
      <c r="L178" s="249"/>
      <c r="M178" s="249"/>
      <c r="N178" s="249"/>
      <c r="O178" s="249"/>
      <c r="P178" s="249"/>
      <c r="Q178" s="249"/>
      <c r="R178" s="249"/>
      <c r="S178" s="249"/>
      <c r="T178" s="249"/>
      <c r="U178" s="249"/>
      <c r="V178" s="784"/>
      <c r="W178" s="784"/>
      <c r="X178" s="784"/>
      <c r="Y178" s="784"/>
      <c r="Z178" s="249"/>
      <c r="AA178" s="249"/>
      <c r="AB178" s="249"/>
      <c r="AC178" s="249"/>
      <c r="AD178" s="249"/>
      <c r="AE178" s="249"/>
      <c r="AF178" s="249"/>
      <c r="AG178" s="78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</row>
    <row r="179" spans="1:46" ht="26.25" customHeight="1">
      <c r="A179" s="1216"/>
      <c r="B179" s="1216"/>
      <c r="C179" s="1216"/>
      <c r="D179" s="1217"/>
      <c r="E179" s="1217"/>
      <c r="F179" s="1217"/>
      <c r="G179" s="1217"/>
      <c r="H179" s="1217"/>
      <c r="I179" s="1217"/>
      <c r="J179" s="1217"/>
      <c r="K179" s="1217"/>
      <c r="L179" s="1217"/>
      <c r="M179" s="1217"/>
      <c r="N179" s="1217"/>
      <c r="O179" s="1217"/>
      <c r="P179" s="249"/>
      <c r="Q179" s="249"/>
      <c r="R179" s="249"/>
      <c r="S179" s="249"/>
      <c r="T179" s="1221"/>
      <c r="U179" s="1222"/>
      <c r="V179" s="1222"/>
      <c r="W179" s="1223"/>
      <c r="X179" s="1223"/>
      <c r="Y179" s="1223"/>
      <c r="Z179" s="1222"/>
      <c r="AA179" s="1222"/>
      <c r="AB179" s="1222"/>
      <c r="AC179" s="1224"/>
      <c r="AD179" s="1224"/>
      <c r="AE179" s="249"/>
      <c r="AF179" s="249"/>
      <c r="AG179" s="78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</row>
    <row r="180" spans="1:46" ht="26.25" customHeight="1">
      <c r="A180" s="1216"/>
      <c r="B180" s="1216"/>
      <c r="C180" s="1216"/>
      <c r="D180" s="1217"/>
      <c r="E180" s="1217"/>
      <c r="F180" s="1217"/>
      <c r="G180" s="1217"/>
      <c r="H180" s="1217"/>
      <c r="I180" s="1217"/>
      <c r="J180" s="1217"/>
      <c r="K180" s="1217"/>
      <c r="L180" s="1217"/>
      <c r="M180" s="1217"/>
      <c r="N180" s="1217"/>
      <c r="O180" s="1217"/>
      <c r="P180" s="249"/>
      <c r="Q180" s="249"/>
      <c r="R180" s="249"/>
      <c r="S180" s="249"/>
      <c r="T180" s="1222"/>
      <c r="U180" s="1222"/>
      <c r="V180" s="1222"/>
      <c r="W180" s="1223"/>
      <c r="X180" s="1223"/>
      <c r="Y180" s="1223"/>
      <c r="Z180" s="249"/>
      <c r="AA180" s="249"/>
      <c r="AB180" s="249"/>
      <c r="AC180" s="249"/>
      <c r="AD180" s="249"/>
      <c r="AE180" s="249"/>
      <c r="AF180" s="249"/>
      <c r="AG180" s="78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</row>
    <row r="181" spans="1:46" ht="26.25" customHeight="1">
      <c r="A181" s="249"/>
      <c r="B181" s="249"/>
      <c r="C181" s="252"/>
      <c r="D181" s="252"/>
      <c r="E181" s="252"/>
      <c r="F181" s="252"/>
      <c r="G181" s="252"/>
      <c r="H181" s="249"/>
      <c r="I181" s="249"/>
      <c r="J181" s="249"/>
      <c r="K181" s="249"/>
      <c r="L181" s="249"/>
      <c r="M181" s="249"/>
      <c r="N181" s="249"/>
      <c r="O181" s="249"/>
      <c r="P181" s="249"/>
      <c r="Q181" s="249"/>
      <c r="R181" s="249"/>
      <c r="S181" s="249"/>
      <c r="T181" s="249"/>
      <c r="U181" s="249"/>
      <c r="V181" s="249"/>
      <c r="W181" s="249"/>
      <c r="X181" s="249"/>
      <c r="Y181" s="249"/>
      <c r="Z181" s="1215"/>
      <c r="AA181" s="1215"/>
      <c r="AB181" s="1215"/>
      <c r="AC181" s="1215"/>
      <c r="AD181" s="1215"/>
      <c r="AE181" s="249"/>
      <c r="AF181" s="249"/>
      <c r="AG181" s="78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</row>
    <row r="182" spans="1:46" ht="26.25" customHeight="1">
      <c r="A182" s="1216"/>
      <c r="B182" s="1216"/>
      <c r="C182" s="1216"/>
      <c r="D182" s="1217"/>
      <c r="E182" s="1217"/>
      <c r="F182" s="1217"/>
      <c r="G182" s="1217"/>
      <c r="H182" s="1217"/>
      <c r="I182" s="1217"/>
      <c r="J182" s="1217"/>
      <c r="K182" s="1217"/>
      <c r="L182" s="1217"/>
      <c r="M182" s="1217"/>
      <c r="N182" s="1217"/>
      <c r="O182" s="1217"/>
      <c r="P182" s="249"/>
      <c r="Q182" s="249"/>
      <c r="R182" s="249"/>
      <c r="S182" s="249"/>
      <c r="T182" s="246"/>
      <c r="U182" s="247"/>
      <c r="V182" s="247"/>
      <c r="W182" s="248"/>
      <c r="X182" s="248"/>
      <c r="Y182" s="248"/>
      <c r="Z182" s="248"/>
      <c r="AA182" s="248"/>
      <c r="AB182" s="250"/>
      <c r="AC182" s="248"/>
      <c r="AD182" s="248"/>
      <c r="AE182" s="249"/>
      <c r="AF182" s="249"/>
      <c r="AG182" s="78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</row>
    <row r="183" spans="1:46" ht="26.25" customHeight="1">
      <c r="A183" s="1216"/>
      <c r="B183" s="1216"/>
      <c r="C183" s="1216"/>
      <c r="D183" s="1217"/>
      <c r="E183" s="1217"/>
      <c r="F183" s="1217"/>
      <c r="G183" s="1217"/>
      <c r="H183" s="1217"/>
      <c r="I183" s="1217"/>
      <c r="J183" s="1217"/>
      <c r="K183" s="1217"/>
      <c r="L183" s="1217"/>
      <c r="M183" s="1217"/>
      <c r="N183" s="1217"/>
      <c r="O183" s="1217"/>
      <c r="P183" s="249"/>
      <c r="Q183" s="249"/>
      <c r="R183" s="249"/>
      <c r="S183" s="249"/>
      <c r="T183" s="247"/>
      <c r="U183" s="247"/>
      <c r="V183" s="247"/>
      <c r="W183" s="248"/>
      <c r="X183" s="248"/>
      <c r="Y183" s="248"/>
      <c r="Z183" s="248"/>
      <c r="AA183" s="248"/>
      <c r="AB183" s="250"/>
      <c r="AC183" s="248"/>
      <c r="AD183" s="248"/>
      <c r="AE183" s="249"/>
      <c r="AF183" s="249"/>
      <c r="AG183" s="78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</row>
    <row r="184" spans="1:46" ht="69.75" customHeight="1">
      <c r="A184" s="254"/>
      <c r="B184" s="254"/>
      <c r="C184" s="254"/>
      <c r="D184" s="254"/>
      <c r="E184" s="254"/>
      <c r="F184" s="254"/>
      <c r="G184" s="254"/>
      <c r="H184" s="254"/>
      <c r="I184" s="254"/>
      <c r="J184" s="254"/>
      <c r="K184" s="254"/>
      <c r="L184" s="254"/>
      <c r="M184" s="254"/>
      <c r="N184" s="254"/>
      <c r="O184" s="254"/>
      <c r="P184" s="254"/>
      <c r="Q184" s="254"/>
      <c r="R184" s="254"/>
      <c r="S184" s="254"/>
      <c r="T184" s="254"/>
      <c r="U184" s="254"/>
      <c r="V184" s="254"/>
      <c r="W184" s="254"/>
      <c r="X184" s="254"/>
      <c r="Y184" s="254"/>
      <c r="Z184" s="254"/>
      <c r="AA184" s="254"/>
      <c r="AB184" s="254"/>
      <c r="AC184" s="257"/>
      <c r="AD184" s="258"/>
      <c r="AE184" s="1218"/>
      <c r="AF184" s="1218"/>
      <c r="AG184" s="78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</row>
    <row r="185" spans="1:46" ht="245.25" customHeight="1">
      <c r="A185" s="1216"/>
      <c r="B185" s="1216"/>
      <c r="C185" s="1216"/>
      <c r="D185" s="1216"/>
      <c r="E185" s="1216"/>
      <c r="F185" s="1216"/>
      <c r="G185" s="1216"/>
      <c r="H185" s="1216"/>
      <c r="I185" s="1216"/>
      <c r="J185" s="1216"/>
      <c r="K185" s="1216"/>
      <c r="L185" s="1216"/>
      <c r="M185" s="1216"/>
      <c r="N185" s="1216"/>
      <c r="O185" s="1216"/>
      <c r="P185" s="1216"/>
      <c r="Q185" s="1216"/>
      <c r="R185" s="1216"/>
      <c r="S185" s="1216"/>
      <c r="T185" s="1216"/>
      <c r="U185" s="1216"/>
      <c r="V185" s="1216"/>
      <c r="W185" s="1216"/>
      <c r="X185" s="1216"/>
      <c r="Y185" s="1216"/>
      <c r="Z185" s="1216"/>
      <c r="AA185" s="1216"/>
      <c r="AB185" s="1216"/>
      <c r="AC185" s="1218"/>
      <c r="AD185" s="1219"/>
      <c r="AE185" s="1218"/>
      <c r="AF185" s="1218"/>
      <c r="AG185" s="78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</row>
    <row r="186" spans="1:46" ht="247.5" customHeight="1">
      <c r="A186" s="1216"/>
      <c r="B186" s="1216"/>
      <c r="C186" s="1216"/>
      <c r="D186" s="1216"/>
      <c r="E186" s="1216"/>
      <c r="F186" s="1216"/>
      <c r="G186" s="1216"/>
      <c r="H186" s="1216"/>
      <c r="I186" s="1216"/>
      <c r="J186" s="1216"/>
      <c r="K186" s="1216"/>
      <c r="L186" s="1216"/>
      <c r="M186" s="1216"/>
      <c r="N186" s="1216"/>
      <c r="O186" s="1216"/>
      <c r="P186" s="1216"/>
      <c r="Q186" s="1216"/>
      <c r="R186" s="1216"/>
      <c r="S186" s="1216"/>
      <c r="T186" s="1216"/>
      <c r="U186" s="1216"/>
      <c r="V186" s="1216"/>
      <c r="W186" s="1216"/>
      <c r="X186" s="1216"/>
      <c r="Y186" s="1216"/>
      <c r="Z186" s="1216"/>
      <c r="AA186" s="1216"/>
      <c r="AB186" s="1216"/>
      <c r="AC186" s="1218"/>
      <c r="AD186" s="1219"/>
      <c r="AE186" s="1218"/>
      <c r="AF186" s="1218"/>
      <c r="AG186" s="78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</row>
    <row r="187" spans="1:46" ht="33" customHeight="1">
      <c r="A187" s="1228"/>
      <c r="B187" s="1228"/>
      <c r="C187" s="1228"/>
      <c r="D187" s="1228"/>
      <c r="E187" s="1228"/>
      <c r="F187" s="1228"/>
      <c r="G187" s="1228"/>
      <c r="H187" s="1228"/>
      <c r="I187" s="1228"/>
      <c r="J187" s="1228"/>
      <c r="K187" s="1228"/>
      <c r="L187" s="1228"/>
      <c r="M187" s="1228"/>
      <c r="N187" s="1228"/>
      <c r="O187" s="1228"/>
      <c r="P187" s="1228"/>
      <c r="Q187" s="1228"/>
      <c r="R187" s="1228"/>
      <c r="S187" s="1228"/>
      <c r="T187" s="1228"/>
      <c r="U187" s="1228"/>
      <c r="V187" s="1228"/>
      <c r="W187" s="1228"/>
      <c r="X187" s="1228"/>
      <c r="Y187" s="783"/>
      <c r="Z187" s="1216"/>
      <c r="AA187" s="1216"/>
      <c r="AB187" s="1216"/>
      <c r="AC187" s="1216"/>
      <c r="AD187" s="1216"/>
      <c r="AE187" s="1216"/>
      <c r="AF187" s="1216"/>
      <c r="AG187" s="78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</row>
    <row r="188" spans="1:46" ht="33" customHeight="1">
      <c r="A188" s="1228"/>
      <c r="B188" s="1228"/>
      <c r="C188" s="1228"/>
      <c r="D188" s="1228"/>
      <c r="E188" s="1228"/>
      <c r="F188" s="1228"/>
      <c r="G188" s="1228"/>
      <c r="H188" s="1228"/>
      <c r="I188" s="1228"/>
      <c r="J188" s="1228"/>
      <c r="K188" s="1228"/>
      <c r="L188" s="1228"/>
      <c r="M188" s="1228"/>
      <c r="N188" s="1228"/>
      <c r="O188" s="1228"/>
      <c r="P188" s="1228"/>
      <c r="Q188" s="1228"/>
      <c r="R188" s="1228"/>
      <c r="S188" s="1228"/>
      <c r="T188" s="1228"/>
      <c r="U188" s="1228"/>
      <c r="V188" s="1228"/>
      <c r="W188" s="1228"/>
      <c r="X188" s="1228"/>
      <c r="Y188" s="783"/>
      <c r="Z188" s="1216"/>
      <c r="AA188" s="1216"/>
      <c r="AB188" s="1216"/>
      <c r="AC188" s="1216"/>
      <c r="AD188" s="1216"/>
      <c r="AE188" s="1216"/>
      <c r="AF188" s="1216"/>
      <c r="AG188" s="78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</row>
    <row r="189" spans="1:46" ht="33" customHeight="1">
      <c r="A189" s="1228"/>
      <c r="B189" s="1228"/>
      <c r="C189" s="1228"/>
      <c r="D189" s="1228"/>
      <c r="E189" s="1228"/>
      <c r="F189" s="1228"/>
      <c r="G189" s="1228"/>
      <c r="H189" s="1228"/>
      <c r="I189" s="1228"/>
      <c r="J189" s="1228"/>
      <c r="K189" s="1228"/>
      <c r="L189" s="1228"/>
      <c r="M189" s="1228"/>
      <c r="N189" s="1228"/>
      <c r="O189" s="1228"/>
      <c r="P189" s="1228"/>
      <c r="Q189" s="1228"/>
      <c r="R189" s="1228"/>
      <c r="S189" s="1228"/>
      <c r="T189" s="1228"/>
      <c r="U189" s="1228"/>
      <c r="V189" s="1228"/>
      <c r="W189" s="1228"/>
      <c r="X189" s="1228"/>
      <c r="Y189" s="783"/>
      <c r="Z189" s="1216"/>
      <c r="AA189" s="1216"/>
      <c r="AB189" s="1216"/>
      <c r="AC189" s="1216"/>
      <c r="AD189" s="1216"/>
      <c r="AE189" s="1216"/>
      <c r="AF189" s="1216"/>
      <c r="AG189" s="78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</row>
    <row r="190" spans="1:46" ht="26.25" customHeight="1">
      <c r="A190" s="249"/>
      <c r="B190" s="249"/>
      <c r="C190" s="252"/>
      <c r="D190" s="252"/>
      <c r="E190" s="252"/>
      <c r="F190" s="252"/>
      <c r="G190" s="252"/>
      <c r="H190" s="249"/>
      <c r="I190" s="249"/>
      <c r="J190" s="249"/>
      <c r="K190" s="249"/>
      <c r="L190" s="249"/>
      <c r="M190" s="249"/>
      <c r="N190" s="249"/>
      <c r="O190" s="249"/>
      <c r="P190" s="249"/>
      <c r="Q190" s="249"/>
      <c r="R190" s="249"/>
      <c r="S190" s="249"/>
      <c r="T190" s="249"/>
      <c r="U190" s="249"/>
      <c r="V190" s="784"/>
      <c r="W190" s="784"/>
      <c r="X190" s="784"/>
      <c r="Y190" s="784"/>
      <c r="Z190" s="249"/>
      <c r="AA190" s="249"/>
      <c r="AB190" s="249"/>
      <c r="AC190" s="249"/>
      <c r="AD190" s="249"/>
      <c r="AE190" s="249"/>
      <c r="AF190" s="249"/>
      <c r="AG190" s="78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</row>
    <row r="191" spans="1:46" ht="26.25" customHeight="1">
      <c r="A191" s="1216"/>
      <c r="B191" s="1216"/>
      <c r="C191" s="1216"/>
      <c r="D191" s="1216"/>
      <c r="E191" s="1216"/>
      <c r="F191" s="1216"/>
      <c r="G191" s="1216"/>
      <c r="H191" s="1216"/>
      <c r="I191" s="1216"/>
      <c r="J191" s="1216"/>
      <c r="K191" s="1216"/>
      <c r="L191" s="1216"/>
      <c r="M191" s="1216"/>
      <c r="N191" s="1216"/>
      <c r="O191" s="1216"/>
      <c r="P191" s="1216"/>
      <c r="Q191" s="782"/>
      <c r="R191" s="782"/>
      <c r="S191" s="249"/>
      <c r="T191" s="1216"/>
      <c r="U191" s="1216"/>
      <c r="V191" s="1216"/>
      <c r="W191" s="1216"/>
      <c r="X191" s="1216"/>
      <c r="Y191" s="1216"/>
      <c r="Z191" s="1217"/>
      <c r="AA191" s="1217"/>
      <c r="AB191" s="1217"/>
      <c r="AC191" s="1217"/>
      <c r="AD191" s="1217"/>
      <c r="AE191" s="249"/>
      <c r="AF191" s="249"/>
      <c r="AG191" s="78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</row>
    <row r="192" spans="1:46" ht="26.25" customHeight="1">
      <c r="A192" s="1217"/>
      <c r="B192" s="1217"/>
      <c r="C192" s="1216"/>
      <c r="D192" s="1216"/>
      <c r="E192" s="1216"/>
      <c r="F192" s="1216"/>
      <c r="G192" s="1216"/>
      <c r="H192" s="1216"/>
      <c r="I192" s="1216"/>
      <c r="J192" s="1216"/>
      <c r="K192" s="1216"/>
      <c r="L192" s="1216"/>
      <c r="M192" s="1216"/>
      <c r="N192" s="1216"/>
      <c r="O192" s="1216"/>
      <c r="P192" s="1216"/>
      <c r="Q192" s="782"/>
      <c r="R192" s="782"/>
      <c r="S192" s="249"/>
      <c r="T192" s="1217"/>
      <c r="U192" s="1225"/>
      <c r="V192" s="1225"/>
      <c r="W192" s="1217"/>
      <c r="X192" s="1225"/>
      <c r="Y192" s="1225"/>
      <c r="Z192" s="1217"/>
      <c r="AA192" s="1217"/>
      <c r="AB192" s="1217"/>
      <c r="AC192" s="1217"/>
      <c r="AD192" s="785"/>
      <c r="AE192" s="249"/>
      <c r="AF192" s="249"/>
      <c r="AG192" s="78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</row>
    <row r="193" spans="1:46" ht="26.25" customHeight="1">
      <c r="A193" s="1226"/>
      <c r="B193" s="1217"/>
      <c r="C193" s="1216"/>
      <c r="D193" s="1216"/>
      <c r="E193" s="1216"/>
      <c r="F193" s="1216"/>
      <c r="G193" s="1216"/>
      <c r="H193" s="1216"/>
      <c r="I193" s="1216"/>
      <c r="J193" s="1216"/>
      <c r="K193" s="1216"/>
      <c r="L193" s="1216"/>
      <c r="M193" s="1216"/>
      <c r="N193" s="1216"/>
      <c r="O193" s="1216"/>
      <c r="P193" s="1216"/>
      <c r="Q193" s="782"/>
      <c r="R193" s="782"/>
      <c r="S193" s="249"/>
      <c r="T193" s="1227"/>
      <c r="U193" s="1227"/>
      <c r="V193" s="1227"/>
      <c r="W193" s="1225"/>
      <c r="X193" s="1225"/>
      <c r="Y193" s="1225"/>
      <c r="Z193" s="1225"/>
      <c r="AA193" s="1225"/>
      <c r="AB193" s="1225"/>
      <c r="AC193" s="1225"/>
      <c r="AD193" s="785"/>
      <c r="AE193" s="249"/>
      <c r="AF193" s="249"/>
      <c r="AG193" s="78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</row>
    <row r="194" spans="1:46" ht="26.25" customHeight="1">
      <c r="A194" s="1226"/>
      <c r="B194" s="1217"/>
      <c r="C194" s="1216"/>
      <c r="D194" s="1216"/>
      <c r="E194" s="1216"/>
      <c r="F194" s="1216"/>
      <c r="G194" s="1216"/>
      <c r="H194" s="1216"/>
      <c r="I194" s="1216"/>
      <c r="J194" s="1216"/>
      <c r="K194" s="1216"/>
      <c r="L194" s="1216"/>
      <c r="M194" s="1216"/>
      <c r="N194" s="1216"/>
      <c r="O194" s="1216"/>
      <c r="P194" s="1216"/>
      <c r="Q194" s="782"/>
      <c r="R194" s="782"/>
      <c r="S194" s="249"/>
      <c r="T194" s="1227"/>
      <c r="U194" s="1227"/>
      <c r="V194" s="1227"/>
      <c r="W194" s="1225"/>
      <c r="X194" s="1225"/>
      <c r="Y194" s="1225"/>
      <c r="Z194" s="1217"/>
      <c r="AA194" s="1217"/>
      <c r="AB194" s="1217"/>
      <c r="AC194" s="1217"/>
      <c r="AD194" s="785"/>
      <c r="AE194" s="249"/>
      <c r="AF194" s="249"/>
      <c r="AG194" s="78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</row>
    <row r="195" spans="1:46" ht="26.25" customHeight="1">
      <c r="A195" s="1226"/>
      <c r="B195" s="1217"/>
      <c r="C195" s="1216"/>
      <c r="D195" s="1216"/>
      <c r="E195" s="1216"/>
      <c r="F195" s="1216"/>
      <c r="G195" s="1216"/>
      <c r="H195" s="1216"/>
      <c r="I195" s="1216"/>
      <c r="J195" s="1216"/>
      <c r="K195" s="1216"/>
      <c r="L195" s="1216"/>
      <c r="M195" s="1216"/>
      <c r="N195" s="1216"/>
      <c r="O195" s="1216"/>
      <c r="P195" s="1216"/>
      <c r="Q195" s="782"/>
      <c r="R195" s="782"/>
      <c r="S195" s="249"/>
      <c r="T195" s="1227"/>
      <c r="U195" s="1227"/>
      <c r="V195" s="1227"/>
      <c r="W195" s="1225"/>
      <c r="X195" s="1225"/>
      <c r="Y195" s="1225"/>
      <c r="Z195" s="1217"/>
      <c r="AA195" s="1217"/>
      <c r="AB195" s="1217"/>
      <c r="AC195" s="1217"/>
      <c r="AD195" s="785"/>
      <c r="AE195" s="249"/>
      <c r="AF195" s="249"/>
      <c r="AG195" s="78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</row>
    <row r="196" spans="1:46" ht="26.25" customHeight="1">
      <c r="A196" s="1226"/>
      <c r="B196" s="1217"/>
      <c r="C196" s="1216"/>
      <c r="D196" s="1216"/>
      <c r="E196" s="1216"/>
      <c r="F196" s="1216"/>
      <c r="G196" s="1216"/>
      <c r="H196" s="1216"/>
      <c r="I196" s="1216"/>
      <c r="J196" s="1216"/>
      <c r="K196" s="1216"/>
      <c r="L196" s="1216"/>
      <c r="M196" s="1216"/>
      <c r="N196" s="1216"/>
      <c r="O196" s="1216"/>
      <c r="P196" s="1216"/>
      <c r="Q196" s="782"/>
      <c r="R196" s="782"/>
      <c r="S196" s="249"/>
      <c r="T196" s="1227"/>
      <c r="U196" s="1227"/>
      <c r="V196" s="1227"/>
      <c r="W196" s="1225"/>
      <c r="X196" s="1225"/>
      <c r="Y196" s="1225"/>
      <c r="Z196" s="1217"/>
      <c r="AA196" s="1217"/>
      <c r="AB196" s="1217"/>
      <c r="AC196" s="1217"/>
      <c r="AD196" s="785"/>
      <c r="AE196" s="249"/>
      <c r="AF196" s="249"/>
      <c r="AG196" s="78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</row>
    <row r="197" spans="1:46" ht="26.25" customHeight="1">
      <c r="A197" s="1226"/>
      <c r="B197" s="1217"/>
      <c r="C197" s="1216"/>
      <c r="D197" s="1216"/>
      <c r="E197" s="1216"/>
      <c r="F197" s="1216"/>
      <c r="G197" s="1216"/>
      <c r="H197" s="1216"/>
      <c r="I197" s="1216"/>
      <c r="J197" s="1216"/>
      <c r="K197" s="1216"/>
      <c r="L197" s="1216"/>
      <c r="M197" s="1216"/>
      <c r="N197" s="1216"/>
      <c r="O197" s="1216"/>
      <c r="P197" s="1216"/>
      <c r="Q197" s="782"/>
      <c r="R197" s="782"/>
      <c r="S197" s="249"/>
      <c r="T197" s="1227"/>
      <c r="U197" s="1227"/>
      <c r="V197" s="1227"/>
      <c r="W197" s="1225"/>
      <c r="X197" s="1225"/>
      <c r="Y197" s="1225"/>
      <c r="Z197" s="1217"/>
      <c r="AA197" s="1217"/>
      <c r="AB197" s="1217"/>
      <c r="AC197" s="1217"/>
      <c r="AD197" s="785"/>
      <c r="AE197" s="249"/>
      <c r="AF197" s="249"/>
      <c r="AG197" s="78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</row>
    <row r="198" spans="1:46" ht="26.25" customHeight="1">
      <c r="A198" s="249"/>
      <c r="B198" s="249"/>
      <c r="C198" s="252"/>
      <c r="D198" s="252"/>
      <c r="E198" s="252"/>
      <c r="F198" s="252"/>
      <c r="G198" s="252"/>
      <c r="H198" s="249"/>
      <c r="I198" s="249"/>
      <c r="J198" s="249"/>
      <c r="K198" s="249"/>
      <c r="L198" s="249"/>
      <c r="M198" s="249"/>
      <c r="N198" s="249"/>
      <c r="O198" s="249"/>
      <c r="P198" s="249"/>
      <c r="Q198" s="249"/>
      <c r="R198" s="249"/>
      <c r="S198" s="249"/>
      <c r="T198" s="249"/>
      <c r="U198" s="249"/>
      <c r="V198" s="784"/>
      <c r="W198" s="784"/>
      <c r="X198" s="784"/>
      <c r="Y198" s="784"/>
      <c r="Z198" s="1217"/>
      <c r="AA198" s="1217"/>
      <c r="AB198" s="1217"/>
      <c r="AC198" s="1217"/>
      <c r="AD198" s="785"/>
      <c r="AE198" s="249"/>
      <c r="AF198" s="249"/>
      <c r="AG198" s="78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</row>
    <row r="199" spans="1:46" ht="26.25" customHeight="1">
      <c r="A199" s="1220"/>
      <c r="B199" s="1220"/>
      <c r="C199" s="1220"/>
      <c r="D199" s="1217"/>
      <c r="E199" s="1217"/>
      <c r="F199" s="1217"/>
      <c r="G199" s="1217"/>
      <c r="H199" s="1217"/>
      <c r="I199" s="1217"/>
      <c r="J199" s="1217"/>
      <c r="K199" s="1217"/>
      <c r="L199" s="1217"/>
      <c r="M199" s="1217"/>
      <c r="N199" s="1217"/>
      <c r="O199" s="1217"/>
      <c r="P199" s="249"/>
      <c r="Q199" s="249"/>
      <c r="R199" s="249"/>
      <c r="S199" s="249"/>
      <c r="T199" s="1221"/>
      <c r="U199" s="1222"/>
      <c r="V199" s="1222"/>
      <c r="W199" s="1223"/>
      <c r="X199" s="1223"/>
      <c r="Y199" s="1223"/>
      <c r="Z199" s="1217"/>
      <c r="AA199" s="1217"/>
      <c r="AB199" s="1217"/>
      <c r="AC199" s="1217"/>
      <c r="AD199" s="785"/>
      <c r="AE199" s="249"/>
      <c r="AF199" s="249"/>
      <c r="AG199" s="78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</row>
    <row r="200" spans="1:46" ht="26.25" customHeight="1">
      <c r="A200" s="1220"/>
      <c r="B200" s="1220"/>
      <c r="C200" s="1220"/>
      <c r="D200" s="1225"/>
      <c r="E200" s="1225"/>
      <c r="F200" s="1225"/>
      <c r="G200" s="1225"/>
      <c r="H200" s="1225"/>
      <c r="I200" s="1225"/>
      <c r="J200" s="1225"/>
      <c r="K200" s="1225"/>
      <c r="L200" s="1225"/>
      <c r="M200" s="1225"/>
      <c r="N200" s="1225"/>
      <c r="O200" s="1225"/>
      <c r="P200" s="249"/>
      <c r="Q200" s="249"/>
      <c r="R200" s="249"/>
      <c r="S200" s="249"/>
      <c r="T200" s="1222"/>
      <c r="U200" s="1222"/>
      <c r="V200" s="1222"/>
      <c r="W200" s="1223"/>
      <c r="X200" s="1223"/>
      <c r="Y200" s="1223"/>
      <c r="Z200" s="1225"/>
      <c r="AA200" s="1225"/>
      <c r="AB200" s="1225"/>
      <c r="AC200" s="1225"/>
      <c r="AD200" s="249"/>
      <c r="AE200" s="249"/>
      <c r="AF200" s="249"/>
      <c r="AG200" s="78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</row>
    <row r="201" spans="1:46" ht="26.25" customHeight="1">
      <c r="A201" s="249"/>
      <c r="B201" s="249"/>
      <c r="C201" s="252"/>
      <c r="D201" s="252"/>
      <c r="E201" s="252"/>
      <c r="F201" s="252"/>
      <c r="G201" s="252"/>
      <c r="H201" s="249"/>
      <c r="I201" s="249"/>
      <c r="J201" s="249"/>
      <c r="K201" s="249"/>
      <c r="L201" s="249"/>
      <c r="M201" s="249"/>
      <c r="N201" s="249"/>
      <c r="O201" s="249"/>
      <c r="P201" s="249"/>
      <c r="Q201" s="249"/>
      <c r="R201" s="249"/>
      <c r="S201" s="249"/>
      <c r="T201" s="249"/>
      <c r="U201" s="249"/>
      <c r="V201" s="784"/>
      <c r="W201" s="784"/>
      <c r="X201" s="784"/>
      <c r="Y201" s="784"/>
      <c r="Z201" s="249"/>
      <c r="AA201" s="249"/>
      <c r="AB201" s="249"/>
      <c r="AC201" s="249"/>
      <c r="AD201" s="249"/>
      <c r="AE201" s="249"/>
      <c r="AF201" s="249"/>
      <c r="AG201" s="78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</row>
    <row r="202" spans="1:46" ht="26.25" customHeight="1">
      <c r="A202" s="1216"/>
      <c r="B202" s="1216"/>
      <c r="C202" s="1216"/>
      <c r="D202" s="1217"/>
      <c r="E202" s="1217"/>
      <c r="F202" s="1217"/>
      <c r="G202" s="1217"/>
      <c r="H202" s="1217"/>
      <c r="I202" s="1217"/>
      <c r="J202" s="1217"/>
      <c r="K202" s="1217"/>
      <c r="L202" s="1217"/>
      <c r="M202" s="1217"/>
      <c r="N202" s="1217"/>
      <c r="O202" s="1217"/>
      <c r="P202" s="249"/>
      <c r="Q202" s="249"/>
      <c r="R202" s="249"/>
      <c r="S202" s="249"/>
      <c r="T202" s="1221"/>
      <c r="U202" s="1222"/>
      <c r="V202" s="1222"/>
      <c r="W202" s="1223"/>
      <c r="X202" s="1223"/>
      <c r="Y202" s="1223"/>
      <c r="Z202" s="1222"/>
      <c r="AA202" s="1222"/>
      <c r="AB202" s="1222"/>
      <c r="AC202" s="1224"/>
      <c r="AD202" s="1224"/>
      <c r="AE202" s="249"/>
      <c r="AF202" s="249"/>
      <c r="AG202" s="78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</row>
    <row r="203" spans="1:46" ht="26.25" customHeight="1">
      <c r="A203" s="1216"/>
      <c r="B203" s="1216"/>
      <c r="C203" s="1216"/>
      <c r="D203" s="1217"/>
      <c r="E203" s="1217"/>
      <c r="F203" s="1217"/>
      <c r="G203" s="1217"/>
      <c r="H203" s="1217"/>
      <c r="I203" s="1217"/>
      <c r="J203" s="1217"/>
      <c r="K203" s="1217"/>
      <c r="L203" s="1217"/>
      <c r="M203" s="1217"/>
      <c r="N203" s="1217"/>
      <c r="O203" s="1217"/>
      <c r="P203" s="249"/>
      <c r="Q203" s="249"/>
      <c r="R203" s="249"/>
      <c r="S203" s="249"/>
      <c r="T203" s="1222"/>
      <c r="U203" s="1222"/>
      <c r="V203" s="1222"/>
      <c r="W203" s="1223"/>
      <c r="X203" s="1223"/>
      <c r="Y203" s="1223"/>
      <c r="Z203" s="249"/>
      <c r="AA203" s="249"/>
      <c r="AB203" s="249"/>
      <c r="AC203" s="249"/>
      <c r="AD203" s="249"/>
      <c r="AE203" s="249"/>
      <c r="AF203" s="249"/>
      <c r="AG203" s="78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</row>
    <row r="204" spans="1:46" ht="26.25" customHeight="1">
      <c r="A204" s="249"/>
      <c r="B204" s="249"/>
      <c r="C204" s="252"/>
      <c r="D204" s="252"/>
      <c r="E204" s="252"/>
      <c r="F204" s="252"/>
      <c r="G204" s="252"/>
      <c r="H204" s="249"/>
      <c r="I204" s="249"/>
      <c r="J204" s="249"/>
      <c r="K204" s="249"/>
      <c r="L204" s="249"/>
      <c r="M204" s="249"/>
      <c r="N204" s="249"/>
      <c r="O204" s="249"/>
      <c r="P204" s="249"/>
      <c r="Q204" s="249"/>
      <c r="R204" s="249"/>
      <c r="S204" s="249"/>
      <c r="T204" s="249"/>
      <c r="U204" s="249"/>
      <c r="V204" s="249"/>
      <c r="W204" s="249"/>
      <c r="X204" s="249"/>
      <c r="Y204" s="249"/>
      <c r="Z204" s="1215"/>
      <c r="AA204" s="1215"/>
      <c r="AB204" s="1215"/>
      <c r="AC204" s="1215"/>
      <c r="AD204" s="1215"/>
      <c r="AE204" s="249"/>
      <c r="AF204" s="249"/>
      <c r="AG204" s="78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</row>
    <row r="205" spans="1:46" ht="26.25" customHeight="1">
      <c r="A205" s="1216"/>
      <c r="B205" s="1216"/>
      <c r="C205" s="1216"/>
      <c r="D205" s="1217"/>
      <c r="E205" s="1217"/>
      <c r="F205" s="1217"/>
      <c r="G205" s="1217"/>
      <c r="H205" s="1217"/>
      <c r="I205" s="1217"/>
      <c r="J205" s="1217"/>
      <c r="K205" s="1217"/>
      <c r="L205" s="1217"/>
      <c r="M205" s="1217"/>
      <c r="N205" s="1217"/>
      <c r="O205" s="1217"/>
      <c r="P205" s="249"/>
      <c r="Q205" s="249"/>
      <c r="R205" s="249"/>
      <c r="S205" s="249"/>
      <c r="T205" s="246"/>
      <c r="U205" s="247"/>
      <c r="V205" s="247"/>
      <c r="W205" s="248"/>
      <c r="X205" s="248"/>
      <c r="Y205" s="248"/>
      <c r="Z205" s="248"/>
      <c r="AA205" s="248"/>
      <c r="AB205" s="250"/>
      <c r="AC205" s="248"/>
      <c r="AD205" s="248"/>
      <c r="AE205" s="249"/>
      <c r="AF205" s="249"/>
      <c r="AG205" s="78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</row>
    <row r="206" spans="1:46" ht="26.25" customHeight="1">
      <c r="A206" s="1216"/>
      <c r="B206" s="1216"/>
      <c r="C206" s="1216"/>
      <c r="D206" s="1217"/>
      <c r="E206" s="1217"/>
      <c r="F206" s="1217"/>
      <c r="G206" s="1217"/>
      <c r="H206" s="1217"/>
      <c r="I206" s="1217"/>
      <c r="J206" s="1217"/>
      <c r="K206" s="1217"/>
      <c r="L206" s="1217"/>
      <c r="M206" s="1217"/>
      <c r="N206" s="1217"/>
      <c r="O206" s="1217"/>
      <c r="P206" s="249"/>
      <c r="Q206" s="249"/>
      <c r="R206" s="249"/>
      <c r="S206" s="249"/>
      <c r="T206" s="247"/>
      <c r="U206" s="247"/>
      <c r="V206" s="247"/>
      <c r="W206" s="248"/>
      <c r="X206" s="248"/>
      <c r="Y206" s="248"/>
      <c r="Z206" s="248"/>
      <c r="AA206" s="248"/>
      <c r="AB206" s="250"/>
      <c r="AC206" s="248"/>
      <c r="AD206" s="248"/>
      <c r="AE206" s="249"/>
      <c r="AF206" s="249"/>
      <c r="AG206" s="78"/>
      <c r="AH206" s="78"/>
      <c r="AI206" s="78"/>
      <c r="AJ206" s="78"/>
      <c r="AK206" s="78"/>
      <c r="AL206" s="78"/>
      <c r="AM206" s="78"/>
      <c r="AN206" s="78"/>
      <c r="AO206" s="78"/>
      <c r="AP206" s="78"/>
      <c r="AQ206" s="78"/>
      <c r="AR206" s="78"/>
      <c r="AS206" s="78"/>
      <c r="AT206" s="78"/>
    </row>
    <row r="207" spans="1:46" ht="69.75" customHeight="1">
      <c r="A207" s="254"/>
      <c r="B207" s="254"/>
      <c r="C207" s="254"/>
      <c r="D207" s="254"/>
      <c r="E207" s="254"/>
      <c r="F207" s="254"/>
      <c r="G207" s="254"/>
      <c r="H207" s="254"/>
      <c r="I207" s="254"/>
      <c r="J207" s="254"/>
      <c r="K207" s="254"/>
      <c r="L207" s="254"/>
      <c r="M207" s="254"/>
      <c r="N207" s="254"/>
      <c r="O207" s="254"/>
      <c r="P207" s="254"/>
      <c r="Q207" s="254"/>
      <c r="R207" s="254"/>
      <c r="S207" s="254"/>
      <c r="T207" s="254"/>
      <c r="U207" s="254"/>
      <c r="V207" s="254"/>
      <c r="W207" s="254"/>
      <c r="X207" s="254"/>
      <c r="Y207" s="254"/>
      <c r="Z207" s="254"/>
      <c r="AA207" s="254"/>
      <c r="AB207" s="254"/>
      <c r="AC207" s="257"/>
      <c r="AD207" s="258"/>
      <c r="AE207" s="1218"/>
      <c r="AF207" s="1218"/>
      <c r="AG207" s="78"/>
      <c r="AH207" s="78"/>
      <c r="AI207" s="78"/>
      <c r="AJ207" s="78"/>
      <c r="AK207" s="78"/>
      <c r="AL207" s="78"/>
      <c r="AM207" s="78"/>
      <c r="AN207" s="78"/>
      <c r="AO207" s="78"/>
      <c r="AP207" s="78"/>
      <c r="AQ207" s="78"/>
      <c r="AR207" s="78"/>
      <c r="AS207" s="78"/>
      <c r="AT207" s="78"/>
    </row>
    <row r="208" spans="1:46" ht="246" customHeight="1">
      <c r="A208" s="1216"/>
      <c r="B208" s="1216"/>
      <c r="C208" s="1216"/>
      <c r="D208" s="1216"/>
      <c r="E208" s="1216"/>
      <c r="F208" s="1216"/>
      <c r="G208" s="1216"/>
      <c r="H208" s="1216"/>
      <c r="I208" s="1216"/>
      <c r="J208" s="1216"/>
      <c r="K208" s="1216"/>
      <c r="L208" s="1216"/>
      <c r="M208" s="1216"/>
      <c r="N208" s="1216"/>
      <c r="O208" s="1216"/>
      <c r="P208" s="1216"/>
      <c r="Q208" s="1216"/>
      <c r="R208" s="1216"/>
      <c r="S208" s="1216"/>
      <c r="T208" s="1216"/>
      <c r="U208" s="1216"/>
      <c r="V208" s="1216"/>
      <c r="W208" s="1216"/>
      <c r="X208" s="1216"/>
      <c r="Y208" s="1216"/>
      <c r="Z208" s="1216"/>
      <c r="AA208" s="1216"/>
      <c r="AB208" s="1216"/>
      <c r="AC208" s="1218"/>
      <c r="AD208" s="1219"/>
      <c r="AE208" s="1218"/>
      <c r="AF208" s="1218"/>
      <c r="AG208" s="78"/>
      <c r="AH208" s="78"/>
      <c r="AI208" s="78"/>
      <c r="AJ208" s="78"/>
      <c r="AK208" s="78"/>
      <c r="AL208" s="78"/>
      <c r="AM208" s="78"/>
      <c r="AN208" s="78"/>
      <c r="AO208" s="78"/>
      <c r="AP208" s="78"/>
      <c r="AQ208" s="78"/>
      <c r="AR208" s="78"/>
      <c r="AS208" s="78"/>
      <c r="AT208" s="78"/>
    </row>
    <row r="209" spans="1:46" ht="246.75" customHeight="1">
      <c r="A209" s="1216"/>
      <c r="B209" s="1216"/>
      <c r="C209" s="1216"/>
      <c r="D209" s="1216"/>
      <c r="E209" s="1216"/>
      <c r="F209" s="1216"/>
      <c r="G209" s="1216"/>
      <c r="H209" s="1216"/>
      <c r="I209" s="1216"/>
      <c r="J209" s="1216"/>
      <c r="K209" s="1216"/>
      <c r="L209" s="1216"/>
      <c r="M209" s="1216"/>
      <c r="N209" s="1216"/>
      <c r="O209" s="1216"/>
      <c r="P209" s="1216"/>
      <c r="Q209" s="1216"/>
      <c r="R209" s="1216"/>
      <c r="S209" s="1216"/>
      <c r="T209" s="1216"/>
      <c r="U209" s="1216"/>
      <c r="V209" s="1216"/>
      <c r="W209" s="1216"/>
      <c r="X209" s="1216"/>
      <c r="Y209" s="1216"/>
      <c r="Z209" s="1216"/>
      <c r="AA209" s="1216"/>
      <c r="AB209" s="1216"/>
      <c r="AC209" s="1218"/>
      <c r="AD209" s="1219"/>
      <c r="AE209" s="1218"/>
      <c r="AF209" s="1218"/>
      <c r="AG209" s="78"/>
      <c r="AH209" s="78"/>
      <c r="AI209" s="78"/>
      <c r="AJ209" s="78"/>
      <c r="AK209" s="78"/>
      <c r="AL209" s="78"/>
      <c r="AM209" s="78"/>
      <c r="AN209" s="78"/>
      <c r="AO209" s="78"/>
      <c r="AP209" s="78"/>
      <c r="AQ209" s="78"/>
      <c r="AR209" s="78"/>
      <c r="AS209" s="78"/>
      <c r="AT209" s="78"/>
    </row>
    <row r="210" spans="1:46" ht="33" customHeight="1">
      <c r="A210" s="1228"/>
      <c r="B210" s="1228"/>
      <c r="C210" s="1228"/>
      <c r="D210" s="1228"/>
      <c r="E210" s="1228"/>
      <c r="F210" s="1228"/>
      <c r="G210" s="1228"/>
      <c r="H210" s="1228"/>
      <c r="I210" s="1228"/>
      <c r="J210" s="1228"/>
      <c r="K210" s="1228"/>
      <c r="L210" s="1228"/>
      <c r="M210" s="1228"/>
      <c r="N210" s="1228"/>
      <c r="O210" s="1228"/>
      <c r="P210" s="1228"/>
      <c r="Q210" s="1228"/>
      <c r="R210" s="1228"/>
      <c r="S210" s="1228"/>
      <c r="T210" s="1228"/>
      <c r="U210" s="1228"/>
      <c r="V210" s="1228"/>
      <c r="W210" s="1228"/>
      <c r="X210" s="1228"/>
      <c r="Y210" s="783"/>
      <c r="Z210" s="1216"/>
      <c r="AA210" s="1216"/>
      <c r="AB210" s="1216"/>
      <c r="AC210" s="1216"/>
      <c r="AD210" s="1216"/>
      <c r="AE210" s="1216"/>
      <c r="AF210" s="1216"/>
      <c r="AG210" s="78"/>
      <c r="AH210" s="78"/>
      <c r="AI210" s="78"/>
      <c r="AJ210" s="78"/>
      <c r="AK210" s="78"/>
      <c r="AL210" s="78"/>
      <c r="AM210" s="78"/>
      <c r="AN210" s="78"/>
      <c r="AO210" s="78"/>
      <c r="AP210" s="78"/>
      <c r="AQ210" s="78"/>
      <c r="AR210" s="78"/>
      <c r="AS210" s="78"/>
      <c r="AT210" s="78"/>
    </row>
    <row r="211" spans="1:46" ht="33" customHeight="1">
      <c r="A211" s="1228"/>
      <c r="B211" s="1228"/>
      <c r="C211" s="1228"/>
      <c r="D211" s="1228"/>
      <c r="E211" s="1228"/>
      <c r="F211" s="1228"/>
      <c r="G211" s="1228"/>
      <c r="H211" s="1228"/>
      <c r="I211" s="1228"/>
      <c r="J211" s="1228"/>
      <c r="K211" s="1228"/>
      <c r="L211" s="1228"/>
      <c r="M211" s="1228"/>
      <c r="N211" s="1228"/>
      <c r="O211" s="1228"/>
      <c r="P211" s="1228"/>
      <c r="Q211" s="1228"/>
      <c r="R211" s="1228"/>
      <c r="S211" s="1228"/>
      <c r="T211" s="1228"/>
      <c r="U211" s="1228"/>
      <c r="V211" s="1228"/>
      <c r="W211" s="1228"/>
      <c r="X211" s="1228"/>
      <c r="Y211" s="783"/>
      <c r="Z211" s="1216"/>
      <c r="AA211" s="1216"/>
      <c r="AB211" s="1216"/>
      <c r="AC211" s="1216"/>
      <c r="AD211" s="1216"/>
      <c r="AE211" s="1216"/>
      <c r="AF211" s="1216"/>
      <c r="AG211" s="78"/>
      <c r="AH211" s="78"/>
      <c r="AI211" s="78"/>
      <c r="AJ211" s="78"/>
      <c r="AK211" s="78"/>
      <c r="AL211" s="78"/>
      <c r="AM211" s="78"/>
      <c r="AN211" s="78"/>
      <c r="AO211" s="78"/>
      <c r="AP211" s="78"/>
      <c r="AQ211" s="78"/>
      <c r="AR211" s="78"/>
      <c r="AS211" s="78"/>
      <c r="AT211" s="78"/>
    </row>
    <row r="212" spans="1:46" ht="33" customHeight="1">
      <c r="A212" s="1228"/>
      <c r="B212" s="1228"/>
      <c r="C212" s="1228"/>
      <c r="D212" s="1228"/>
      <c r="E212" s="1228"/>
      <c r="F212" s="1228"/>
      <c r="G212" s="1228"/>
      <c r="H212" s="1228"/>
      <c r="I212" s="1228"/>
      <c r="J212" s="1228"/>
      <c r="K212" s="1228"/>
      <c r="L212" s="1228"/>
      <c r="M212" s="1228"/>
      <c r="N212" s="1228"/>
      <c r="O212" s="1228"/>
      <c r="P212" s="1228"/>
      <c r="Q212" s="1228"/>
      <c r="R212" s="1228"/>
      <c r="S212" s="1228"/>
      <c r="T212" s="1228"/>
      <c r="U212" s="1228"/>
      <c r="V212" s="1228"/>
      <c r="W212" s="1228"/>
      <c r="X212" s="1228"/>
      <c r="Y212" s="783"/>
      <c r="Z212" s="1216"/>
      <c r="AA212" s="1216"/>
      <c r="AB212" s="1216"/>
      <c r="AC212" s="1216"/>
      <c r="AD212" s="1216"/>
      <c r="AE212" s="1216"/>
      <c r="AF212" s="1216"/>
      <c r="AG212" s="78"/>
      <c r="AH212" s="78"/>
      <c r="AI212" s="78"/>
      <c r="AJ212" s="78"/>
      <c r="AK212" s="78"/>
      <c r="AL212" s="78"/>
      <c r="AM212" s="78"/>
      <c r="AN212" s="78"/>
      <c r="AO212" s="78"/>
      <c r="AP212" s="78"/>
      <c r="AQ212" s="78"/>
      <c r="AR212" s="78"/>
      <c r="AS212" s="78"/>
      <c r="AT212" s="78"/>
    </row>
    <row r="213" spans="1:46" ht="26.25" customHeight="1">
      <c r="A213" s="249"/>
      <c r="B213" s="249"/>
      <c r="C213" s="252"/>
      <c r="D213" s="252"/>
      <c r="E213" s="252"/>
      <c r="F213" s="252"/>
      <c r="G213" s="252"/>
      <c r="H213" s="249"/>
      <c r="I213" s="249"/>
      <c r="J213" s="249"/>
      <c r="K213" s="249"/>
      <c r="L213" s="249"/>
      <c r="M213" s="249"/>
      <c r="N213" s="249"/>
      <c r="O213" s="249"/>
      <c r="P213" s="249"/>
      <c r="Q213" s="249"/>
      <c r="R213" s="249"/>
      <c r="S213" s="249"/>
      <c r="T213" s="249"/>
      <c r="U213" s="249"/>
      <c r="V213" s="784"/>
      <c r="W213" s="784"/>
      <c r="X213" s="784"/>
      <c r="Y213" s="784"/>
      <c r="Z213" s="249"/>
      <c r="AA213" s="249"/>
      <c r="AB213" s="249"/>
      <c r="AC213" s="249"/>
      <c r="AD213" s="249"/>
      <c r="AE213" s="249"/>
      <c r="AF213" s="249"/>
      <c r="AG213" s="78"/>
      <c r="AH213" s="78"/>
      <c r="AI213" s="78"/>
      <c r="AJ213" s="78"/>
      <c r="AK213" s="78"/>
      <c r="AL213" s="78"/>
      <c r="AM213" s="78"/>
      <c r="AN213" s="78"/>
      <c r="AO213" s="78"/>
      <c r="AP213" s="78"/>
      <c r="AQ213" s="78"/>
      <c r="AR213" s="78"/>
      <c r="AS213" s="78"/>
      <c r="AT213" s="78"/>
    </row>
    <row r="214" spans="1:46" ht="26.25" customHeight="1">
      <c r="A214" s="1216"/>
      <c r="B214" s="1216"/>
      <c r="C214" s="1216"/>
      <c r="D214" s="1216"/>
      <c r="E214" s="1216"/>
      <c r="F214" s="1216"/>
      <c r="G214" s="1216"/>
      <c r="H214" s="1216"/>
      <c r="I214" s="1216"/>
      <c r="J214" s="1216"/>
      <c r="K214" s="1216"/>
      <c r="L214" s="1216"/>
      <c r="M214" s="1216"/>
      <c r="N214" s="1216"/>
      <c r="O214" s="1216"/>
      <c r="P214" s="1216"/>
      <c r="Q214" s="782"/>
      <c r="R214" s="782"/>
      <c r="S214" s="249"/>
      <c r="T214" s="1216"/>
      <c r="U214" s="1216"/>
      <c r="V214" s="1216"/>
      <c r="W214" s="1216"/>
      <c r="X214" s="1216"/>
      <c r="Y214" s="1216"/>
      <c r="Z214" s="1217"/>
      <c r="AA214" s="1217"/>
      <c r="AB214" s="1217"/>
      <c r="AC214" s="1217"/>
      <c r="AD214" s="1217"/>
      <c r="AE214" s="249"/>
      <c r="AF214" s="249"/>
      <c r="AG214" s="78"/>
      <c r="AH214" s="78"/>
      <c r="AI214" s="78"/>
      <c r="AJ214" s="78"/>
      <c r="AK214" s="78"/>
      <c r="AL214" s="78"/>
      <c r="AM214" s="78"/>
      <c r="AN214" s="78"/>
      <c r="AO214" s="78"/>
      <c r="AP214" s="78"/>
      <c r="AQ214" s="78"/>
      <c r="AR214" s="78"/>
      <c r="AS214" s="78"/>
      <c r="AT214" s="78"/>
    </row>
    <row r="215" spans="1:46" ht="26.25" customHeight="1">
      <c r="A215" s="1217"/>
      <c r="B215" s="1217"/>
      <c r="C215" s="1216"/>
      <c r="D215" s="1216"/>
      <c r="E215" s="1216"/>
      <c r="F215" s="1216"/>
      <c r="G215" s="1216"/>
      <c r="H215" s="1216"/>
      <c r="I215" s="1216"/>
      <c r="J215" s="1216"/>
      <c r="K215" s="1216"/>
      <c r="L215" s="1216"/>
      <c r="M215" s="1216"/>
      <c r="N215" s="1216"/>
      <c r="O215" s="1216"/>
      <c r="P215" s="1216"/>
      <c r="Q215" s="782"/>
      <c r="R215" s="782"/>
      <c r="S215" s="249"/>
      <c r="T215" s="1217"/>
      <c r="U215" s="1225"/>
      <c r="V215" s="1225"/>
      <c r="W215" s="1217"/>
      <c r="X215" s="1225"/>
      <c r="Y215" s="1225"/>
      <c r="Z215" s="1217"/>
      <c r="AA215" s="1217"/>
      <c r="AB215" s="1217"/>
      <c r="AC215" s="1217"/>
      <c r="AD215" s="785"/>
      <c r="AE215" s="249"/>
      <c r="AF215" s="249"/>
      <c r="AG215" s="78"/>
      <c r="AH215" s="78"/>
      <c r="AI215" s="78"/>
      <c r="AJ215" s="78"/>
      <c r="AK215" s="78"/>
      <c r="AL215" s="78"/>
      <c r="AM215" s="78"/>
      <c r="AN215" s="78"/>
      <c r="AO215" s="78"/>
      <c r="AP215" s="78"/>
      <c r="AQ215" s="78"/>
      <c r="AR215" s="78"/>
      <c r="AS215" s="78"/>
      <c r="AT215" s="78"/>
    </row>
    <row r="216" spans="1:46" ht="26.25" customHeight="1">
      <c r="A216" s="1226"/>
      <c r="B216" s="1217"/>
      <c r="C216" s="1216"/>
      <c r="D216" s="1216"/>
      <c r="E216" s="1216"/>
      <c r="F216" s="1216"/>
      <c r="G216" s="1216"/>
      <c r="H216" s="1216"/>
      <c r="I216" s="1216"/>
      <c r="J216" s="1216"/>
      <c r="K216" s="1216"/>
      <c r="L216" s="1216"/>
      <c r="M216" s="1216"/>
      <c r="N216" s="1216"/>
      <c r="O216" s="1216"/>
      <c r="P216" s="1216"/>
      <c r="Q216" s="782"/>
      <c r="R216" s="782"/>
      <c r="S216" s="249"/>
      <c r="T216" s="1227"/>
      <c r="U216" s="1227"/>
      <c r="V216" s="1227"/>
      <c r="W216" s="1225"/>
      <c r="X216" s="1225"/>
      <c r="Y216" s="1225"/>
      <c r="Z216" s="1225"/>
      <c r="AA216" s="1225"/>
      <c r="AB216" s="1225"/>
      <c r="AC216" s="1225"/>
      <c r="AD216" s="785"/>
      <c r="AE216" s="249"/>
      <c r="AF216" s="249"/>
      <c r="AG216" s="78"/>
      <c r="AH216" s="78"/>
      <c r="AI216" s="78"/>
      <c r="AJ216" s="78"/>
      <c r="AK216" s="78"/>
      <c r="AL216" s="78"/>
      <c r="AM216" s="78"/>
      <c r="AN216" s="78"/>
      <c r="AO216" s="78"/>
      <c r="AP216" s="78"/>
      <c r="AQ216" s="78"/>
      <c r="AR216" s="78"/>
      <c r="AS216" s="78"/>
      <c r="AT216" s="78"/>
    </row>
    <row r="217" spans="1:46" ht="26.25" customHeight="1">
      <c r="A217" s="1226"/>
      <c r="B217" s="1217"/>
      <c r="C217" s="1216"/>
      <c r="D217" s="1216"/>
      <c r="E217" s="1216"/>
      <c r="F217" s="1216"/>
      <c r="G217" s="1216"/>
      <c r="H217" s="1216"/>
      <c r="I217" s="1216"/>
      <c r="J217" s="1216"/>
      <c r="K217" s="1216"/>
      <c r="L217" s="1216"/>
      <c r="M217" s="1216"/>
      <c r="N217" s="1216"/>
      <c r="O217" s="1216"/>
      <c r="P217" s="1216"/>
      <c r="Q217" s="782"/>
      <c r="R217" s="782"/>
      <c r="S217" s="249"/>
      <c r="T217" s="1227"/>
      <c r="U217" s="1227"/>
      <c r="V217" s="1227"/>
      <c r="W217" s="1225"/>
      <c r="X217" s="1225"/>
      <c r="Y217" s="1225"/>
      <c r="Z217" s="1217"/>
      <c r="AA217" s="1217"/>
      <c r="AB217" s="1217"/>
      <c r="AC217" s="1217"/>
      <c r="AD217" s="785"/>
      <c r="AE217" s="249"/>
      <c r="AF217" s="249"/>
      <c r="AG217" s="78"/>
      <c r="AH217" s="78"/>
      <c r="AI217" s="78"/>
      <c r="AJ217" s="78"/>
      <c r="AK217" s="78"/>
      <c r="AL217" s="78"/>
      <c r="AM217" s="78"/>
      <c r="AN217" s="78"/>
      <c r="AO217" s="78"/>
      <c r="AP217" s="78"/>
      <c r="AQ217" s="78"/>
      <c r="AR217" s="78"/>
      <c r="AS217" s="78"/>
      <c r="AT217" s="78"/>
    </row>
    <row r="218" spans="1:46" ht="26.25" customHeight="1">
      <c r="A218" s="1226"/>
      <c r="B218" s="1217"/>
      <c r="C218" s="1216"/>
      <c r="D218" s="1216"/>
      <c r="E218" s="1216"/>
      <c r="F218" s="1216"/>
      <c r="G218" s="1216"/>
      <c r="H218" s="1216"/>
      <c r="I218" s="1216"/>
      <c r="J218" s="1216"/>
      <c r="K218" s="1216"/>
      <c r="L218" s="1216"/>
      <c r="M218" s="1216"/>
      <c r="N218" s="1216"/>
      <c r="O218" s="1216"/>
      <c r="P218" s="1216"/>
      <c r="Q218" s="782"/>
      <c r="R218" s="782"/>
      <c r="S218" s="249"/>
      <c r="T218" s="1227"/>
      <c r="U218" s="1227"/>
      <c r="V218" s="1227"/>
      <c r="W218" s="1225"/>
      <c r="X218" s="1225"/>
      <c r="Y218" s="1225"/>
      <c r="Z218" s="1217"/>
      <c r="AA218" s="1217"/>
      <c r="AB218" s="1217"/>
      <c r="AC218" s="1217"/>
      <c r="AD218" s="785"/>
      <c r="AE218" s="249"/>
      <c r="AF218" s="249"/>
      <c r="AG218" s="78"/>
      <c r="AH218" s="78"/>
      <c r="AI218" s="78"/>
      <c r="AJ218" s="78"/>
      <c r="AK218" s="78"/>
      <c r="AL218" s="78"/>
      <c r="AM218" s="78"/>
      <c r="AN218" s="78"/>
      <c r="AO218" s="78"/>
      <c r="AP218" s="78"/>
      <c r="AQ218" s="78"/>
      <c r="AR218" s="78"/>
      <c r="AS218" s="78"/>
      <c r="AT218" s="78"/>
    </row>
    <row r="219" spans="1:46" ht="26.25" customHeight="1">
      <c r="A219" s="1226"/>
      <c r="B219" s="1217"/>
      <c r="C219" s="1216"/>
      <c r="D219" s="1216"/>
      <c r="E219" s="1216"/>
      <c r="F219" s="1216"/>
      <c r="G219" s="1216"/>
      <c r="H219" s="1216"/>
      <c r="I219" s="1216"/>
      <c r="J219" s="1216"/>
      <c r="K219" s="1216"/>
      <c r="L219" s="1216"/>
      <c r="M219" s="1216"/>
      <c r="N219" s="1216"/>
      <c r="O219" s="1216"/>
      <c r="P219" s="1216"/>
      <c r="Q219" s="782"/>
      <c r="R219" s="782"/>
      <c r="S219" s="249"/>
      <c r="T219" s="1227"/>
      <c r="U219" s="1227"/>
      <c r="V219" s="1227"/>
      <c r="W219" s="1225"/>
      <c r="X219" s="1225"/>
      <c r="Y219" s="1225"/>
      <c r="Z219" s="1217"/>
      <c r="AA219" s="1217"/>
      <c r="AB219" s="1217"/>
      <c r="AC219" s="1217"/>
      <c r="AD219" s="785"/>
      <c r="AE219" s="249"/>
      <c r="AF219" s="249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</row>
    <row r="220" spans="1:46" ht="26.25" customHeight="1">
      <c r="A220" s="1226"/>
      <c r="B220" s="1217"/>
      <c r="C220" s="1216"/>
      <c r="D220" s="1216"/>
      <c r="E220" s="1216"/>
      <c r="F220" s="1216"/>
      <c r="G220" s="1216"/>
      <c r="H220" s="1216"/>
      <c r="I220" s="1216"/>
      <c r="J220" s="1216"/>
      <c r="K220" s="1216"/>
      <c r="L220" s="1216"/>
      <c r="M220" s="1216"/>
      <c r="N220" s="1216"/>
      <c r="O220" s="1216"/>
      <c r="P220" s="1216"/>
      <c r="Q220" s="782"/>
      <c r="R220" s="782"/>
      <c r="S220" s="249"/>
      <c r="T220" s="1227"/>
      <c r="U220" s="1227"/>
      <c r="V220" s="1227"/>
      <c r="W220" s="1225"/>
      <c r="X220" s="1225"/>
      <c r="Y220" s="1225"/>
      <c r="Z220" s="1217"/>
      <c r="AA220" s="1217"/>
      <c r="AB220" s="1217"/>
      <c r="AC220" s="1217"/>
      <c r="AD220" s="785"/>
      <c r="AE220" s="249"/>
      <c r="AF220" s="249"/>
      <c r="AG220" s="78"/>
      <c r="AH220" s="78"/>
      <c r="AI220" s="78"/>
      <c r="AJ220" s="78"/>
      <c r="AK220" s="78"/>
      <c r="AL220" s="78"/>
      <c r="AM220" s="78"/>
      <c r="AN220" s="78"/>
      <c r="AO220" s="78"/>
      <c r="AP220" s="78"/>
      <c r="AQ220" s="78"/>
      <c r="AR220" s="78"/>
      <c r="AS220" s="78"/>
      <c r="AT220" s="78"/>
    </row>
    <row r="221" spans="1:46" ht="26.25" customHeight="1">
      <c r="A221" s="249"/>
      <c r="B221" s="249"/>
      <c r="C221" s="252"/>
      <c r="D221" s="252"/>
      <c r="E221" s="252"/>
      <c r="F221" s="252"/>
      <c r="G221" s="252"/>
      <c r="H221" s="249"/>
      <c r="I221" s="249"/>
      <c r="J221" s="249"/>
      <c r="K221" s="249"/>
      <c r="L221" s="249"/>
      <c r="M221" s="249"/>
      <c r="N221" s="249"/>
      <c r="O221" s="249"/>
      <c r="P221" s="249"/>
      <c r="Q221" s="249"/>
      <c r="R221" s="249"/>
      <c r="S221" s="249"/>
      <c r="T221" s="249"/>
      <c r="U221" s="249"/>
      <c r="V221" s="784"/>
      <c r="W221" s="784"/>
      <c r="X221" s="784"/>
      <c r="Y221" s="784"/>
      <c r="Z221" s="1217"/>
      <c r="AA221" s="1217"/>
      <c r="AB221" s="1217"/>
      <c r="AC221" s="1217"/>
      <c r="AD221" s="785"/>
      <c r="AE221" s="249"/>
      <c r="AF221" s="249"/>
      <c r="AG221" s="78"/>
      <c r="AH221" s="78"/>
      <c r="AI221" s="78"/>
      <c r="AJ221" s="78"/>
      <c r="AK221" s="78"/>
      <c r="AL221" s="78"/>
      <c r="AM221" s="78"/>
      <c r="AN221" s="78"/>
      <c r="AO221" s="78"/>
      <c r="AP221" s="78"/>
      <c r="AQ221" s="78"/>
      <c r="AR221" s="78"/>
      <c r="AS221" s="78"/>
      <c r="AT221" s="78"/>
    </row>
    <row r="222" spans="1:46" ht="26.25" customHeight="1">
      <c r="A222" s="1220"/>
      <c r="B222" s="1220"/>
      <c r="C222" s="1220"/>
      <c r="D222" s="1217"/>
      <c r="E222" s="1217"/>
      <c r="F222" s="1217"/>
      <c r="G222" s="1217"/>
      <c r="H222" s="1217"/>
      <c r="I222" s="1217"/>
      <c r="J222" s="1217"/>
      <c r="K222" s="1217"/>
      <c r="L222" s="1217"/>
      <c r="M222" s="1217"/>
      <c r="N222" s="1217"/>
      <c r="O222" s="1217"/>
      <c r="P222" s="249"/>
      <c r="Q222" s="249"/>
      <c r="R222" s="249"/>
      <c r="S222" s="249"/>
      <c r="T222" s="1221"/>
      <c r="U222" s="1222"/>
      <c r="V222" s="1222"/>
      <c r="W222" s="1223"/>
      <c r="X222" s="1223"/>
      <c r="Y222" s="1223"/>
      <c r="Z222" s="1217"/>
      <c r="AA222" s="1217"/>
      <c r="AB222" s="1217"/>
      <c r="AC222" s="1217"/>
      <c r="AD222" s="785"/>
      <c r="AE222" s="249"/>
      <c r="AF222" s="249"/>
      <c r="AG222" s="78"/>
      <c r="AH222" s="78"/>
      <c r="AI222" s="78"/>
      <c r="AJ222" s="78"/>
      <c r="AK222" s="78"/>
      <c r="AL222" s="78"/>
      <c r="AM222" s="78"/>
      <c r="AN222" s="78"/>
      <c r="AO222" s="78"/>
      <c r="AP222" s="78"/>
      <c r="AQ222" s="78"/>
      <c r="AR222" s="78"/>
      <c r="AS222" s="78"/>
      <c r="AT222" s="78"/>
    </row>
    <row r="223" spans="1:46" ht="26.25" customHeight="1">
      <c r="A223" s="1220"/>
      <c r="B223" s="1220"/>
      <c r="C223" s="1220"/>
      <c r="D223" s="1225"/>
      <c r="E223" s="1225"/>
      <c r="F223" s="1225"/>
      <c r="G223" s="1225"/>
      <c r="H223" s="1225"/>
      <c r="I223" s="1225"/>
      <c r="J223" s="1225"/>
      <c r="K223" s="1225"/>
      <c r="L223" s="1225"/>
      <c r="M223" s="1225"/>
      <c r="N223" s="1225"/>
      <c r="O223" s="1225"/>
      <c r="P223" s="249"/>
      <c r="Q223" s="249"/>
      <c r="R223" s="249"/>
      <c r="S223" s="249"/>
      <c r="T223" s="1222"/>
      <c r="U223" s="1222"/>
      <c r="V223" s="1222"/>
      <c r="W223" s="1223"/>
      <c r="X223" s="1223"/>
      <c r="Y223" s="1223"/>
      <c r="Z223" s="1225"/>
      <c r="AA223" s="1225"/>
      <c r="AB223" s="1225"/>
      <c r="AC223" s="1225"/>
      <c r="AD223" s="249"/>
      <c r="AE223" s="249"/>
      <c r="AF223" s="249"/>
      <c r="AG223" s="78"/>
      <c r="AH223" s="78"/>
      <c r="AI223" s="78"/>
      <c r="AJ223" s="78"/>
      <c r="AK223" s="78"/>
      <c r="AL223" s="78"/>
      <c r="AM223" s="78"/>
      <c r="AN223" s="78"/>
      <c r="AO223" s="78"/>
      <c r="AP223" s="78"/>
      <c r="AQ223" s="78"/>
      <c r="AR223" s="78"/>
      <c r="AS223" s="78"/>
      <c r="AT223" s="78"/>
    </row>
    <row r="224" spans="1:46" ht="26.25" customHeight="1">
      <c r="A224" s="249"/>
      <c r="B224" s="249"/>
      <c r="C224" s="252"/>
      <c r="D224" s="252"/>
      <c r="E224" s="252"/>
      <c r="F224" s="252"/>
      <c r="G224" s="252"/>
      <c r="H224" s="249"/>
      <c r="I224" s="249"/>
      <c r="J224" s="249"/>
      <c r="K224" s="249"/>
      <c r="L224" s="249"/>
      <c r="M224" s="249"/>
      <c r="N224" s="249"/>
      <c r="O224" s="249"/>
      <c r="P224" s="249"/>
      <c r="Q224" s="249"/>
      <c r="R224" s="249"/>
      <c r="S224" s="249"/>
      <c r="T224" s="249"/>
      <c r="U224" s="249"/>
      <c r="V224" s="784"/>
      <c r="W224" s="784"/>
      <c r="X224" s="784"/>
      <c r="Y224" s="784"/>
      <c r="Z224" s="249"/>
      <c r="AA224" s="249"/>
      <c r="AB224" s="249"/>
      <c r="AC224" s="249"/>
      <c r="AD224" s="249"/>
      <c r="AE224" s="249"/>
      <c r="AF224" s="249"/>
      <c r="AG224" s="78"/>
      <c r="AH224" s="78"/>
      <c r="AI224" s="78"/>
      <c r="AJ224" s="78"/>
      <c r="AK224" s="78"/>
      <c r="AL224" s="78"/>
      <c r="AM224" s="78"/>
      <c r="AN224" s="78"/>
      <c r="AO224" s="78"/>
      <c r="AP224" s="78"/>
      <c r="AQ224" s="78"/>
      <c r="AR224" s="78"/>
      <c r="AS224" s="78"/>
      <c r="AT224" s="78"/>
    </row>
    <row r="225" spans="1:46" ht="26.25" customHeight="1">
      <c r="A225" s="1216"/>
      <c r="B225" s="1216"/>
      <c r="C225" s="1216"/>
      <c r="D225" s="1217"/>
      <c r="E225" s="1217"/>
      <c r="F225" s="1217"/>
      <c r="G225" s="1217"/>
      <c r="H225" s="1217"/>
      <c r="I225" s="1217"/>
      <c r="J225" s="1217"/>
      <c r="K225" s="1217"/>
      <c r="L225" s="1217"/>
      <c r="M225" s="1217"/>
      <c r="N225" s="1217"/>
      <c r="O225" s="1217"/>
      <c r="P225" s="249"/>
      <c r="Q225" s="249"/>
      <c r="R225" s="249"/>
      <c r="S225" s="249"/>
      <c r="T225" s="1221"/>
      <c r="U225" s="1222"/>
      <c r="V225" s="1222"/>
      <c r="W225" s="1223"/>
      <c r="X225" s="1223"/>
      <c r="Y225" s="1223"/>
      <c r="Z225" s="1222"/>
      <c r="AA225" s="1222"/>
      <c r="AB225" s="1222"/>
      <c r="AC225" s="1224"/>
      <c r="AD225" s="1224"/>
      <c r="AE225" s="249"/>
      <c r="AF225" s="249"/>
      <c r="AG225" s="78"/>
      <c r="AH225" s="78"/>
      <c r="AI225" s="78"/>
      <c r="AJ225" s="78"/>
      <c r="AK225" s="78"/>
      <c r="AL225" s="78"/>
      <c r="AM225" s="78"/>
      <c r="AN225" s="78"/>
      <c r="AO225" s="78"/>
      <c r="AP225" s="78"/>
      <c r="AQ225" s="78"/>
      <c r="AR225" s="78"/>
      <c r="AS225" s="78"/>
      <c r="AT225" s="78"/>
    </row>
    <row r="226" spans="1:46" ht="26.25" customHeight="1">
      <c r="A226" s="1216"/>
      <c r="B226" s="1216"/>
      <c r="C226" s="1216"/>
      <c r="D226" s="1217"/>
      <c r="E226" s="1217"/>
      <c r="F226" s="1217"/>
      <c r="G226" s="1217"/>
      <c r="H226" s="1217"/>
      <c r="I226" s="1217"/>
      <c r="J226" s="1217"/>
      <c r="K226" s="1217"/>
      <c r="L226" s="1217"/>
      <c r="M226" s="1217"/>
      <c r="N226" s="1217"/>
      <c r="O226" s="1217"/>
      <c r="P226" s="249"/>
      <c r="Q226" s="249"/>
      <c r="R226" s="249"/>
      <c r="S226" s="249"/>
      <c r="T226" s="1222"/>
      <c r="U226" s="1222"/>
      <c r="V226" s="1222"/>
      <c r="W226" s="1223"/>
      <c r="X226" s="1223"/>
      <c r="Y226" s="1223"/>
      <c r="Z226" s="249"/>
      <c r="AA226" s="249"/>
      <c r="AB226" s="249"/>
      <c r="AC226" s="249"/>
      <c r="AD226" s="249"/>
      <c r="AE226" s="249"/>
      <c r="AF226" s="249"/>
      <c r="AG226" s="78"/>
      <c r="AH226" s="78"/>
      <c r="AI226" s="78"/>
      <c r="AJ226" s="78"/>
      <c r="AK226" s="78"/>
      <c r="AL226" s="78"/>
      <c r="AM226" s="78"/>
      <c r="AN226" s="78"/>
      <c r="AO226" s="78"/>
      <c r="AP226" s="78"/>
      <c r="AQ226" s="78"/>
      <c r="AR226" s="78"/>
      <c r="AS226" s="78"/>
      <c r="AT226" s="78"/>
    </row>
    <row r="227" spans="1:46" ht="26.25" customHeight="1">
      <c r="A227" s="249"/>
      <c r="B227" s="249"/>
      <c r="C227" s="252"/>
      <c r="D227" s="252"/>
      <c r="E227" s="252"/>
      <c r="F227" s="252"/>
      <c r="G227" s="252"/>
      <c r="H227" s="249"/>
      <c r="I227" s="249"/>
      <c r="J227" s="249"/>
      <c r="K227" s="249"/>
      <c r="L227" s="249"/>
      <c r="M227" s="249"/>
      <c r="N227" s="249"/>
      <c r="O227" s="249"/>
      <c r="P227" s="249"/>
      <c r="Q227" s="249"/>
      <c r="R227" s="249"/>
      <c r="S227" s="249"/>
      <c r="T227" s="249"/>
      <c r="U227" s="249"/>
      <c r="V227" s="249"/>
      <c r="W227" s="249"/>
      <c r="X227" s="249"/>
      <c r="Y227" s="249"/>
      <c r="Z227" s="1215"/>
      <c r="AA227" s="1215"/>
      <c r="AB227" s="1215"/>
      <c r="AC227" s="1215"/>
      <c r="AD227" s="1215"/>
      <c r="AE227" s="249"/>
      <c r="AF227" s="249"/>
      <c r="AG227" s="78"/>
      <c r="AH227" s="78"/>
      <c r="AI227" s="78"/>
      <c r="AJ227" s="78"/>
      <c r="AK227" s="78"/>
      <c r="AL227" s="78"/>
      <c r="AM227" s="78"/>
      <c r="AN227" s="78"/>
      <c r="AO227" s="78"/>
      <c r="AP227" s="78"/>
      <c r="AQ227" s="78"/>
      <c r="AR227" s="78"/>
      <c r="AS227" s="78"/>
      <c r="AT227" s="78"/>
    </row>
    <row r="228" spans="1:46" ht="26.25" customHeight="1">
      <c r="A228" s="1216"/>
      <c r="B228" s="1216"/>
      <c r="C228" s="1216"/>
      <c r="D228" s="1217"/>
      <c r="E228" s="1217"/>
      <c r="F228" s="1217"/>
      <c r="G228" s="1217"/>
      <c r="H228" s="1217"/>
      <c r="I228" s="1217"/>
      <c r="J228" s="1217"/>
      <c r="K228" s="1217"/>
      <c r="L228" s="1217"/>
      <c r="M228" s="1217"/>
      <c r="N228" s="1217"/>
      <c r="O228" s="1217"/>
      <c r="P228" s="249"/>
      <c r="Q228" s="249"/>
      <c r="R228" s="249"/>
      <c r="S228" s="249"/>
      <c r="T228" s="246"/>
      <c r="U228" s="247"/>
      <c r="V228" s="247"/>
      <c r="W228" s="248"/>
      <c r="X228" s="248"/>
      <c r="Y228" s="248"/>
      <c r="Z228" s="248"/>
      <c r="AA228" s="248"/>
      <c r="AB228" s="250"/>
      <c r="AC228" s="248"/>
      <c r="AD228" s="248"/>
      <c r="AE228" s="249"/>
      <c r="AF228" s="249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/>
      <c r="AT228" s="78"/>
    </row>
    <row r="229" spans="1:46" ht="26.25" customHeight="1">
      <c r="A229" s="1216"/>
      <c r="B229" s="1216"/>
      <c r="C229" s="1216"/>
      <c r="D229" s="1217"/>
      <c r="E229" s="1217"/>
      <c r="F229" s="1217"/>
      <c r="G229" s="1217"/>
      <c r="H229" s="1217"/>
      <c r="I229" s="1217"/>
      <c r="J229" s="1217"/>
      <c r="K229" s="1217"/>
      <c r="L229" s="1217"/>
      <c r="M229" s="1217"/>
      <c r="N229" s="1217"/>
      <c r="O229" s="1217"/>
      <c r="P229" s="249"/>
      <c r="Q229" s="249"/>
      <c r="R229" s="249"/>
      <c r="S229" s="249"/>
      <c r="T229" s="247"/>
      <c r="U229" s="247"/>
      <c r="V229" s="247"/>
      <c r="W229" s="248"/>
      <c r="X229" s="248"/>
      <c r="Y229" s="248"/>
      <c r="Z229" s="248"/>
      <c r="AA229" s="248"/>
      <c r="AB229" s="250"/>
      <c r="AC229" s="248"/>
      <c r="AD229" s="248"/>
      <c r="AE229" s="249"/>
      <c r="AF229" s="249"/>
      <c r="AG229" s="78"/>
      <c r="AH229" s="78"/>
      <c r="AI229" s="78"/>
      <c r="AJ229" s="78"/>
      <c r="AK229" s="78"/>
      <c r="AL229" s="78"/>
      <c r="AM229" s="78"/>
      <c r="AN229" s="78"/>
      <c r="AO229" s="78"/>
      <c r="AP229" s="78"/>
      <c r="AQ229" s="78"/>
      <c r="AR229" s="78"/>
      <c r="AS229" s="78"/>
      <c r="AT229" s="78"/>
    </row>
    <row r="230" spans="1:46" ht="69.75" customHeight="1">
      <c r="A230" s="254"/>
      <c r="B230" s="254"/>
      <c r="C230" s="254"/>
      <c r="D230" s="254"/>
      <c r="E230" s="254"/>
      <c r="F230" s="254"/>
      <c r="G230" s="254"/>
      <c r="H230" s="254"/>
      <c r="I230" s="254"/>
      <c r="J230" s="254"/>
      <c r="K230" s="254"/>
      <c r="L230" s="254"/>
      <c r="M230" s="254"/>
      <c r="N230" s="254"/>
      <c r="O230" s="254"/>
      <c r="P230" s="254"/>
      <c r="Q230" s="254"/>
      <c r="R230" s="254"/>
      <c r="S230" s="254"/>
      <c r="T230" s="254"/>
      <c r="U230" s="254"/>
      <c r="V230" s="254"/>
      <c r="W230" s="254"/>
      <c r="X230" s="254"/>
      <c r="Y230" s="254"/>
      <c r="Z230" s="254"/>
      <c r="AA230" s="254"/>
      <c r="AB230" s="254"/>
      <c r="AC230" s="257"/>
      <c r="AD230" s="258"/>
      <c r="AE230" s="1218"/>
      <c r="AF230" s="1218"/>
      <c r="AG230" s="78"/>
      <c r="AH230" s="78"/>
      <c r="AI230" s="78"/>
      <c r="AJ230" s="78"/>
      <c r="AK230" s="78"/>
      <c r="AL230" s="78"/>
      <c r="AM230" s="78"/>
      <c r="AN230" s="78"/>
      <c r="AO230" s="78"/>
      <c r="AP230" s="78"/>
      <c r="AQ230" s="78"/>
      <c r="AR230" s="78"/>
      <c r="AS230" s="78"/>
      <c r="AT230" s="78"/>
    </row>
    <row r="231" spans="1:46" ht="245.25" customHeight="1">
      <c r="A231" s="1216"/>
      <c r="B231" s="1216"/>
      <c r="C231" s="1216"/>
      <c r="D231" s="1216"/>
      <c r="E231" s="1216"/>
      <c r="F231" s="1216"/>
      <c r="G231" s="1216"/>
      <c r="H231" s="1216"/>
      <c r="I231" s="1216"/>
      <c r="J231" s="1216"/>
      <c r="K231" s="1216"/>
      <c r="L231" s="1216"/>
      <c r="M231" s="1216"/>
      <c r="N231" s="1216"/>
      <c r="O231" s="1216"/>
      <c r="P231" s="1216"/>
      <c r="Q231" s="1216"/>
      <c r="R231" s="1216"/>
      <c r="S231" s="1216"/>
      <c r="T231" s="1216"/>
      <c r="U231" s="1216"/>
      <c r="V231" s="1216"/>
      <c r="W231" s="1216"/>
      <c r="X231" s="1216"/>
      <c r="Y231" s="1216"/>
      <c r="Z231" s="1216"/>
      <c r="AA231" s="1216"/>
      <c r="AB231" s="1216"/>
      <c r="AC231" s="1218"/>
      <c r="AD231" s="1219"/>
      <c r="AE231" s="1218"/>
      <c r="AF231" s="1218"/>
      <c r="AG231" s="78"/>
      <c r="AH231" s="78"/>
      <c r="AI231" s="78"/>
      <c r="AJ231" s="78"/>
      <c r="AK231" s="78"/>
      <c r="AL231" s="78"/>
      <c r="AM231" s="78"/>
      <c r="AN231" s="78"/>
      <c r="AO231" s="78"/>
      <c r="AP231" s="78"/>
      <c r="AQ231" s="78"/>
      <c r="AR231" s="78"/>
      <c r="AS231" s="78"/>
      <c r="AT231" s="78"/>
    </row>
    <row r="232" spans="1:46" ht="246" customHeight="1">
      <c r="A232" s="1216"/>
      <c r="B232" s="1216"/>
      <c r="C232" s="1216"/>
      <c r="D232" s="1216"/>
      <c r="E232" s="1216"/>
      <c r="F232" s="1216"/>
      <c r="G232" s="1216"/>
      <c r="H232" s="1216"/>
      <c r="I232" s="1216"/>
      <c r="J232" s="1216"/>
      <c r="K232" s="1216"/>
      <c r="L232" s="1216"/>
      <c r="M232" s="1216"/>
      <c r="N232" s="1216"/>
      <c r="O232" s="1216"/>
      <c r="P232" s="1216"/>
      <c r="Q232" s="1216"/>
      <c r="R232" s="1216"/>
      <c r="S232" s="1216"/>
      <c r="T232" s="1216"/>
      <c r="U232" s="1216"/>
      <c r="V232" s="1216"/>
      <c r="W232" s="1216"/>
      <c r="X232" s="1216"/>
      <c r="Y232" s="1216"/>
      <c r="Z232" s="1216"/>
      <c r="AA232" s="1216"/>
      <c r="AB232" s="1216"/>
      <c r="AC232" s="1218"/>
      <c r="AD232" s="1219"/>
      <c r="AE232" s="1218"/>
      <c r="AF232" s="1218"/>
      <c r="AG232" s="78"/>
      <c r="AH232" s="78"/>
      <c r="AI232" s="78"/>
      <c r="AJ232" s="78"/>
      <c r="AK232" s="78"/>
      <c r="AL232" s="78"/>
      <c r="AM232" s="78"/>
      <c r="AN232" s="78"/>
      <c r="AO232" s="78"/>
      <c r="AP232" s="78"/>
      <c r="AQ232" s="78"/>
      <c r="AR232" s="78"/>
      <c r="AS232" s="78"/>
      <c r="AT232" s="78"/>
    </row>
    <row r="233" spans="1:46" ht="26.25" customHeight="1">
      <c r="A233" s="254"/>
      <c r="B233" s="254"/>
      <c r="C233" s="254"/>
      <c r="D233" s="255"/>
      <c r="E233" s="255"/>
      <c r="F233" s="255"/>
      <c r="G233" s="255"/>
      <c r="H233" s="255"/>
      <c r="I233" s="255"/>
      <c r="J233" s="255"/>
      <c r="K233" s="255"/>
      <c r="L233" s="255"/>
      <c r="M233" s="255"/>
      <c r="N233" s="255"/>
      <c r="O233" s="255"/>
      <c r="P233" s="249"/>
      <c r="Q233" s="249"/>
      <c r="R233" s="249"/>
      <c r="S233" s="249"/>
      <c r="T233" s="246"/>
      <c r="U233" s="247"/>
      <c r="V233" s="247"/>
      <c r="W233" s="248"/>
      <c r="X233" s="248"/>
      <c r="Y233" s="248"/>
      <c r="Z233" s="247"/>
      <c r="AA233" s="247"/>
      <c r="AB233" s="247"/>
      <c r="AC233" s="249"/>
      <c r="AD233" s="249"/>
      <c r="AE233" s="249"/>
      <c r="AF233" s="249"/>
      <c r="AG233" s="78"/>
      <c r="AH233" s="78"/>
      <c r="AI233" s="78"/>
      <c r="AJ233" s="78"/>
      <c r="AK233" s="78"/>
      <c r="AL233" s="78"/>
      <c r="AM233" s="78"/>
      <c r="AN233" s="78"/>
      <c r="AO233" s="78"/>
      <c r="AP233" s="78"/>
      <c r="AQ233" s="78"/>
      <c r="AR233" s="78"/>
      <c r="AS233" s="78"/>
      <c r="AT233" s="78"/>
    </row>
    <row r="234" spans="1:46" ht="26.25" customHeight="1">
      <c r="A234" s="254"/>
      <c r="B234" s="254"/>
      <c r="C234" s="254"/>
      <c r="D234" s="255"/>
      <c r="E234" s="255"/>
      <c r="F234" s="255"/>
      <c r="G234" s="255"/>
      <c r="H234" s="255"/>
      <c r="I234" s="255"/>
      <c r="J234" s="255"/>
      <c r="K234" s="255"/>
      <c r="L234" s="255"/>
      <c r="M234" s="255"/>
      <c r="N234" s="255"/>
      <c r="O234" s="255"/>
      <c r="P234" s="249"/>
      <c r="Q234" s="249"/>
      <c r="R234" s="249"/>
      <c r="S234" s="249"/>
      <c r="T234" s="247"/>
      <c r="U234" s="247"/>
      <c r="V234" s="247"/>
      <c r="W234" s="248"/>
      <c r="X234" s="248"/>
      <c r="Y234" s="248"/>
      <c r="Z234" s="249"/>
      <c r="AA234" s="249"/>
      <c r="AB234" s="249"/>
      <c r="AC234" s="249"/>
      <c r="AD234" s="249"/>
      <c r="AE234" s="249"/>
      <c r="AF234" s="249"/>
      <c r="AG234" s="78"/>
      <c r="AH234" s="78"/>
      <c r="AI234" s="78"/>
      <c r="AJ234" s="78"/>
      <c r="AK234" s="78"/>
      <c r="AL234" s="78"/>
      <c r="AM234" s="78"/>
      <c r="AN234" s="78"/>
      <c r="AO234" s="78"/>
      <c r="AP234" s="78"/>
      <c r="AQ234" s="78"/>
      <c r="AR234" s="78"/>
      <c r="AS234" s="78"/>
      <c r="AT234" s="78"/>
    </row>
    <row r="235" spans="1:46" ht="26.25" customHeight="1">
      <c r="A235" s="249"/>
      <c r="B235" s="249"/>
      <c r="C235" s="252"/>
      <c r="D235" s="252"/>
      <c r="E235" s="252"/>
      <c r="F235" s="252"/>
      <c r="G235" s="252"/>
      <c r="H235" s="249"/>
      <c r="I235" s="249"/>
      <c r="J235" s="249"/>
      <c r="K235" s="249"/>
      <c r="L235" s="249"/>
      <c r="M235" s="249"/>
      <c r="N235" s="249"/>
      <c r="O235" s="249"/>
      <c r="P235" s="249"/>
      <c r="Q235" s="249"/>
      <c r="R235" s="249"/>
      <c r="S235" s="249"/>
      <c r="T235" s="249"/>
      <c r="U235" s="249"/>
      <c r="V235" s="249"/>
      <c r="W235" s="249"/>
      <c r="X235" s="249"/>
      <c r="Y235" s="249"/>
      <c r="Z235" s="256"/>
      <c r="AA235" s="256"/>
      <c r="AB235" s="256"/>
      <c r="AC235" s="256"/>
      <c r="AD235" s="256"/>
      <c r="AE235" s="249"/>
      <c r="AF235" s="249"/>
      <c r="AG235" s="78"/>
      <c r="AH235" s="78"/>
      <c r="AI235" s="78"/>
      <c r="AJ235" s="78"/>
      <c r="AK235" s="78"/>
      <c r="AL235" s="78"/>
      <c r="AM235" s="78"/>
      <c r="AN235" s="78"/>
      <c r="AO235" s="78"/>
      <c r="AP235" s="78"/>
      <c r="AQ235" s="78"/>
      <c r="AR235" s="78"/>
      <c r="AS235" s="78"/>
      <c r="AT235" s="78"/>
    </row>
    <row r="236" spans="1:46" ht="26.25" customHeight="1">
      <c r="A236" s="254"/>
      <c r="B236" s="254"/>
      <c r="C236" s="254"/>
      <c r="D236" s="255"/>
      <c r="E236" s="255"/>
      <c r="F236" s="255"/>
      <c r="G236" s="255"/>
      <c r="H236" s="255"/>
      <c r="I236" s="255"/>
      <c r="J236" s="255"/>
      <c r="K236" s="255"/>
      <c r="L236" s="255"/>
      <c r="M236" s="255"/>
      <c r="N236" s="255"/>
      <c r="O236" s="255"/>
      <c r="P236" s="249"/>
      <c r="Q236" s="249"/>
      <c r="R236" s="249"/>
      <c r="S236" s="249"/>
      <c r="T236" s="246"/>
      <c r="U236" s="247"/>
      <c r="V236" s="247"/>
      <c r="W236" s="248"/>
      <c r="X236" s="248"/>
      <c r="Y236" s="248"/>
      <c r="Z236" s="248"/>
      <c r="AA236" s="248"/>
      <c r="AB236" s="250"/>
      <c r="AC236" s="248"/>
      <c r="AD236" s="248"/>
      <c r="AE236" s="249"/>
      <c r="AF236" s="249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/>
      <c r="AQ236" s="78"/>
      <c r="AR236" s="78"/>
      <c r="AS236" s="78"/>
      <c r="AT236" s="78"/>
    </row>
    <row r="237" spans="1:46" ht="26.25" customHeight="1">
      <c r="A237" s="254"/>
      <c r="B237" s="254"/>
      <c r="C237" s="254"/>
      <c r="D237" s="255"/>
      <c r="E237" s="255"/>
      <c r="F237" s="255"/>
      <c r="G237" s="255"/>
      <c r="H237" s="255"/>
      <c r="I237" s="255"/>
      <c r="J237" s="255"/>
      <c r="K237" s="255"/>
      <c r="L237" s="255"/>
      <c r="M237" s="255"/>
      <c r="N237" s="255"/>
      <c r="O237" s="255"/>
      <c r="P237" s="249"/>
      <c r="Q237" s="249"/>
      <c r="R237" s="249"/>
      <c r="S237" s="249"/>
      <c r="T237" s="247"/>
      <c r="U237" s="247"/>
      <c r="V237" s="247"/>
      <c r="W237" s="248"/>
      <c r="X237" s="248"/>
      <c r="Y237" s="248"/>
      <c r="Z237" s="248"/>
      <c r="AA237" s="248"/>
      <c r="AB237" s="250"/>
      <c r="AC237" s="248"/>
      <c r="AD237" s="248"/>
      <c r="AE237" s="249"/>
      <c r="AF237" s="249"/>
      <c r="AG237" s="78"/>
      <c r="AH237" s="78"/>
      <c r="AI237" s="78"/>
      <c r="AJ237" s="78"/>
      <c r="AK237" s="78"/>
      <c r="AL237" s="78"/>
      <c r="AM237" s="78"/>
      <c r="AN237" s="78"/>
      <c r="AO237" s="78"/>
      <c r="AP237" s="78"/>
      <c r="AQ237" s="78"/>
      <c r="AR237" s="78"/>
      <c r="AS237" s="78"/>
      <c r="AT237" s="78"/>
    </row>
    <row r="238" spans="1:46" ht="69.75" customHeight="1">
      <c r="A238" s="254"/>
      <c r="B238" s="254"/>
      <c r="C238" s="254"/>
      <c r="D238" s="254"/>
      <c r="E238" s="254"/>
      <c r="F238" s="254"/>
      <c r="G238" s="254"/>
      <c r="H238" s="254"/>
      <c r="I238" s="254"/>
      <c r="J238" s="254"/>
      <c r="K238" s="254"/>
      <c r="L238" s="254"/>
      <c r="M238" s="254"/>
      <c r="N238" s="254"/>
      <c r="O238" s="254"/>
      <c r="P238" s="254"/>
      <c r="Q238" s="254"/>
      <c r="R238" s="254"/>
      <c r="S238" s="254"/>
      <c r="T238" s="254"/>
      <c r="U238" s="254"/>
      <c r="V238" s="254"/>
      <c r="W238" s="254"/>
      <c r="X238" s="254"/>
      <c r="Y238" s="254"/>
      <c r="Z238" s="254"/>
      <c r="AA238" s="254"/>
      <c r="AB238" s="254"/>
      <c r="AC238" s="257"/>
      <c r="AD238" s="258"/>
      <c r="AE238" s="259"/>
      <c r="AF238" s="259"/>
      <c r="AG238" s="78"/>
      <c r="AH238" s="78"/>
      <c r="AI238" s="78"/>
      <c r="AJ238" s="78"/>
      <c r="AK238" s="78"/>
      <c r="AL238" s="78"/>
      <c r="AM238" s="78"/>
      <c r="AN238" s="78"/>
      <c r="AO238" s="78"/>
      <c r="AP238" s="78"/>
      <c r="AQ238" s="78"/>
      <c r="AR238" s="78"/>
      <c r="AS238" s="78"/>
      <c r="AT238" s="78"/>
    </row>
    <row r="239" spans="1:46" ht="245.25" customHeight="1">
      <c r="A239" s="254"/>
      <c r="B239" s="254"/>
      <c r="C239" s="254"/>
      <c r="D239" s="254"/>
      <c r="E239" s="254"/>
      <c r="F239" s="254"/>
      <c r="G239" s="254"/>
      <c r="H239" s="254"/>
      <c r="I239" s="254"/>
      <c r="J239" s="254"/>
      <c r="K239" s="254"/>
      <c r="L239" s="254"/>
      <c r="M239" s="254"/>
      <c r="N239" s="254"/>
      <c r="O239" s="254"/>
      <c r="P239" s="254"/>
      <c r="Q239" s="254"/>
      <c r="R239" s="254"/>
      <c r="S239" s="254"/>
      <c r="T239" s="254"/>
      <c r="U239" s="254"/>
      <c r="V239" s="254"/>
      <c r="W239" s="254"/>
      <c r="X239" s="254"/>
      <c r="Y239" s="254"/>
      <c r="Z239" s="254"/>
      <c r="AA239" s="254"/>
      <c r="AB239" s="254"/>
      <c r="AC239" s="259"/>
      <c r="AD239" s="260"/>
      <c r="AE239" s="259"/>
      <c r="AF239" s="259"/>
      <c r="AG239" s="78"/>
      <c r="AH239" s="78"/>
      <c r="AI239" s="78"/>
      <c r="AJ239" s="78"/>
      <c r="AK239" s="78"/>
      <c r="AL239" s="78"/>
      <c r="AM239" s="78"/>
      <c r="AN239" s="78"/>
      <c r="AO239" s="78"/>
      <c r="AP239" s="78"/>
      <c r="AQ239" s="78"/>
      <c r="AR239" s="78"/>
      <c r="AS239" s="78"/>
      <c r="AT239" s="78"/>
    </row>
    <row r="240" spans="1:46" ht="246" customHeight="1">
      <c r="A240" s="254"/>
      <c r="B240" s="254"/>
      <c r="C240" s="254"/>
      <c r="D240" s="254"/>
      <c r="E240" s="254"/>
      <c r="F240" s="254"/>
      <c r="G240" s="254"/>
      <c r="H240" s="254"/>
      <c r="I240" s="254"/>
      <c r="J240" s="254"/>
      <c r="K240" s="254"/>
      <c r="L240" s="254"/>
      <c r="M240" s="254"/>
      <c r="N240" s="254"/>
      <c r="O240" s="254"/>
      <c r="P240" s="254"/>
      <c r="Q240" s="254"/>
      <c r="R240" s="254"/>
      <c r="S240" s="254"/>
      <c r="T240" s="254"/>
      <c r="U240" s="254"/>
      <c r="V240" s="254"/>
      <c r="W240" s="254"/>
      <c r="X240" s="254"/>
      <c r="Y240" s="254"/>
      <c r="Z240" s="254"/>
      <c r="AA240" s="254"/>
      <c r="AB240" s="254"/>
      <c r="AC240" s="259"/>
      <c r="AD240" s="260"/>
      <c r="AE240" s="259"/>
      <c r="AF240" s="259"/>
      <c r="AG240" s="245"/>
      <c r="AH240" s="245"/>
      <c r="AI240" s="245"/>
      <c r="AJ240" s="245"/>
      <c r="AK240" s="245"/>
      <c r="AL240" s="245"/>
      <c r="AM240" s="245"/>
      <c r="AN240" s="245"/>
      <c r="AO240" s="245"/>
      <c r="AP240" s="245"/>
      <c r="AQ240" s="245"/>
      <c r="AR240" s="245"/>
      <c r="AS240" s="245"/>
      <c r="AT240" s="245"/>
    </row>
    <row r="241" spans="1:32" ht="9.9" customHeight="1">
      <c r="A241" s="261"/>
      <c r="B241" s="261"/>
      <c r="C241" s="78"/>
      <c r="D241" s="78"/>
      <c r="E241" s="78"/>
      <c r="F241" s="79"/>
      <c r="G241" s="78"/>
      <c r="H241" s="79"/>
      <c r="I241" s="78"/>
      <c r="J241" s="78"/>
      <c r="K241" s="78"/>
      <c r="L241" s="78"/>
      <c r="M241" s="79"/>
      <c r="N241" s="79"/>
      <c r="O241" s="261"/>
      <c r="P241" s="78"/>
      <c r="Q241" s="78"/>
      <c r="R241" s="78"/>
      <c r="S241" s="262"/>
      <c r="T241" s="263"/>
      <c r="U241" s="264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</row>
    <row r="242" spans="1:32" ht="9.9" customHeight="1">
      <c r="A242" s="261"/>
      <c r="B242" s="261"/>
      <c r="C242" s="78"/>
      <c r="D242" s="78"/>
      <c r="E242" s="78"/>
      <c r="F242" s="79"/>
      <c r="G242" s="78"/>
      <c r="H242" s="79"/>
      <c r="I242" s="78"/>
      <c r="J242" s="78"/>
      <c r="K242" s="78"/>
      <c r="L242" s="78"/>
      <c r="M242" s="79"/>
      <c r="N242" s="79"/>
      <c r="O242" s="78"/>
      <c r="P242" s="78"/>
      <c r="Q242" s="78"/>
      <c r="R242" s="78"/>
      <c r="S242" s="262"/>
      <c r="T242" s="263"/>
      <c r="U242" s="264"/>
      <c r="V242" s="78"/>
      <c r="W242" s="78"/>
      <c r="X242" s="78"/>
      <c r="Y242" s="78"/>
      <c r="Z242" s="78"/>
      <c r="AA242" s="78"/>
      <c r="AB242" s="78"/>
      <c r="AC242" s="78"/>
      <c r="AD242" s="78"/>
      <c r="AE242" s="78"/>
      <c r="AF242" s="78"/>
    </row>
    <row r="243" spans="1:32" ht="9.9" customHeight="1">
      <c r="A243" s="265"/>
      <c r="B243" s="265"/>
      <c r="C243" s="266"/>
      <c r="D243" s="266"/>
      <c r="E243" s="266"/>
      <c r="F243" s="266"/>
      <c r="G243" s="266"/>
      <c r="H243" s="266"/>
      <c r="I243" s="266"/>
      <c r="J243" s="266"/>
      <c r="K243" s="267"/>
      <c r="L243" s="78"/>
      <c r="M243" s="79"/>
      <c r="N243" s="79"/>
      <c r="O243" s="78"/>
      <c r="P243" s="78"/>
      <c r="Q243" s="78"/>
      <c r="R243" s="78"/>
      <c r="S243" s="78"/>
      <c r="T243" s="79"/>
      <c r="U243" s="264"/>
      <c r="V243" s="78"/>
      <c r="W243" s="78"/>
      <c r="X243" s="78"/>
      <c r="Y243" s="78"/>
      <c r="Z243" s="78"/>
      <c r="AA243" s="78"/>
      <c r="AB243" s="78"/>
      <c r="AC243" s="78"/>
      <c r="AD243" s="78"/>
      <c r="AE243" s="78"/>
      <c r="AF243" s="78"/>
    </row>
    <row r="244" spans="1:32" ht="9.9" customHeight="1">
      <c r="A244" s="265"/>
      <c r="B244" s="265"/>
      <c r="C244" s="266"/>
      <c r="D244" s="266"/>
      <c r="E244" s="266"/>
      <c r="F244" s="266"/>
      <c r="G244" s="266"/>
      <c r="H244" s="266"/>
      <c r="I244" s="266"/>
      <c r="J244" s="266"/>
      <c r="K244" s="267"/>
      <c r="L244" s="78"/>
      <c r="M244" s="266"/>
      <c r="N244" s="266"/>
      <c r="O244" s="78"/>
      <c r="P244" s="79"/>
      <c r="Q244" s="79"/>
      <c r="R244" s="79"/>
      <c r="S244" s="79"/>
      <c r="T244" s="79"/>
      <c r="U244" s="264"/>
      <c r="V244" s="78"/>
      <c r="W244" s="78"/>
      <c r="X244" s="78"/>
      <c r="Y244" s="78"/>
      <c r="Z244" s="78"/>
      <c r="AA244" s="78"/>
      <c r="AB244" s="78"/>
      <c r="AC244" s="78"/>
      <c r="AD244" s="78"/>
      <c r="AE244" s="78"/>
      <c r="AF244" s="78"/>
    </row>
    <row r="245" spans="1:32" ht="30" customHeight="1">
      <c r="A245" s="268"/>
      <c r="B245" s="268"/>
      <c r="C245" s="269"/>
      <c r="D245" s="269"/>
      <c r="E245" s="269"/>
      <c r="F245" s="269"/>
      <c r="G245" s="269"/>
      <c r="H245" s="269"/>
      <c r="I245" s="269"/>
      <c r="J245" s="269"/>
      <c r="K245" s="269"/>
      <c r="M245" s="270"/>
      <c r="N245" s="270"/>
      <c r="P245" s="271"/>
      <c r="Q245" s="271"/>
      <c r="R245" s="271"/>
      <c r="T245" s="272"/>
      <c r="U245" s="264"/>
      <c r="V245" s="78"/>
      <c r="W245" s="78"/>
      <c r="X245" s="78"/>
      <c r="Y245" s="78"/>
      <c r="Z245" s="78"/>
      <c r="AA245" s="78"/>
      <c r="AB245" s="78"/>
      <c r="AC245" s="78"/>
      <c r="AD245" s="78"/>
      <c r="AE245" s="78"/>
      <c r="AF245" s="78"/>
    </row>
    <row r="246" spans="1:32" ht="30" customHeight="1">
      <c r="A246" s="268"/>
      <c r="B246" s="268"/>
      <c r="C246" s="269"/>
      <c r="D246" s="269"/>
      <c r="E246" s="269"/>
      <c r="F246" s="269"/>
      <c r="G246" s="269"/>
      <c r="H246" s="269"/>
      <c r="I246" s="269"/>
      <c r="J246" s="269"/>
      <c r="K246" s="269"/>
      <c r="T246" s="272"/>
      <c r="U246" s="264"/>
      <c r="V246" s="78"/>
      <c r="W246" s="78"/>
      <c r="X246" s="78"/>
      <c r="Y246" s="78"/>
      <c r="Z246" s="78"/>
      <c r="AA246" s="78"/>
      <c r="AB246" s="78"/>
      <c r="AC246" s="78"/>
      <c r="AD246" s="78"/>
      <c r="AE246" s="78"/>
      <c r="AF246" s="78"/>
    </row>
    <row r="247" spans="1:32" ht="30" customHeight="1">
      <c r="A247" s="273"/>
      <c r="B247" s="273"/>
      <c r="C247" s="274"/>
      <c r="D247" s="274"/>
      <c r="E247" s="274"/>
      <c r="F247" s="274"/>
      <c r="G247" s="274"/>
      <c r="H247" s="274"/>
      <c r="I247" s="274"/>
      <c r="J247" s="274"/>
      <c r="K247" s="274"/>
      <c r="L247" s="274"/>
      <c r="S247" s="275"/>
      <c r="T247" s="268"/>
      <c r="U247" s="265"/>
      <c r="V247" s="78"/>
      <c r="W247" s="78"/>
      <c r="X247" s="78"/>
      <c r="Y247" s="78"/>
      <c r="Z247" s="78"/>
      <c r="AA247" s="78"/>
      <c r="AB247" s="78"/>
      <c r="AC247" s="78"/>
      <c r="AD247" s="78"/>
      <c r="AE247" s="78"/>
      <c r="AF247" s="78"/>
    </row>
    <row r="248" spans="1:32" ht="9.9" customHeight="1">
      <c r="A248" s="274"/>
      <c r="D248" s="272"/>
      <c r="E248" s="272"/>
      <c r="J248" s="276"/>
      <c r="K248" s="276"/>
      <c r="L248" s="276"/>
      <c r="N248" s="272"/>
      <c r="S248" s="272"/>
      <c r="T248" s="277"/>
      <c r="U248" s="278"/>
      <c r="V248" s="78"/>
      <c r="W248" s="78"/>
      <c r="X248" s="78"/>
      <c r="Y248" s="78"/>
      <c r="Z248" s="78"/>
      <c r="AA248" s="78"/>
      <c r="AB248" s="78"/>
      <c r="AC248" s="78"/>
      <c r="AD248" s="78"/>
      <c r="AE248" s="78"/>
      <c r="AF248" s="78"/>
    </row>
    <row r="249" spans="1:32" ht="9.9" customHeight="1">
      <c r="A249" s="253"/>
      <c r="B249" s="253"/>
      <c r="C249" s="253"/>
      <c r="D249" s="253"/>
      <c r="E249" s="253"/>
      <c r="F249" s="253"/>
      <c r="G249" s="253"/>
      <c r="H249" s="253"/>
      <c r="I249" s="253"/>
      <c r="J249" s="253"/>
      <c r="K249" s="253"/>
      <c r="L249" s="253"/>
      <c r="M249" s="253"/>
      <c r="N249" s="253"/>
      <c r="O249" s="253"/>
      <c r="S249" s="275"/>
      <c r="T249" s="268"/>
      <c r="U249" s="265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</row>
    <row r="250" spans="1:32" ht="9.9" customHeight="1">
      <c r="A250" s="253"/>
      <c r="B250" s="253"/>
      <c r="C250" s="253"/>
      <c r="D250" s="253"/>
      <c r="E250" s="253"/>
      <c r="F250" s="253"/>
      <c r="G250" s="253"/>
      <c r="H250" s="253"/>
      <c r="I250" s="253"/>
      <c r="J250" s="253"/>
      <c r="K250" s="253"/>
      <c r="L250" s="253"/>
      <c r="M250" s="253"/>
      <c r="N250" s="253"/>
      <c r="O250" s="253"/>
      <c r="U250" s="78"/>
      <c r="V250" s="78"/>
      <c r="W250" s="78"/>
      <c r="X250" s="78"/>
      <c r="Y250" s="78"/>
      <c r="Z250" s="78"/>
      <c r="AA250" s="78"/>
      <c r="AB250" s="78"/>
      <c r="AC250" s="78"/>
      <c r="AD250" s="78"/>
      <c r="AE250" s="78"/>
      <c r="AF250" s="78"/>
    </row>
    <row r="251" spans="1:32" ht="9.9" customHeight="1">
      <c r="A251" s="253"/>
      <c r="B251" s="253"/>
      <c r="C251" s="253"/>
      <c r="D251" s="253"/>
      <c r="E251" s="253"/>
      <c r="F251" s="253"/>
      <c r="G251" s="253"/>
      <c r="H251" s="253"/>
      <c r="I251" s="253"/>
      <c r="J251" s="253"/>
      <c r="K251" s="253"/>
      <c r="L251" s="253"/>
      <c r="M251" s="253"/>
      <c r="N251" s="253"/>
      <c r="O251" s="253"/>
      <c r="S251" s="273"/>
      <c r="T251" s="273"/>
      <c r="U251" s="265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</row>
    <row r="252" spans="1:32" ht="27" customHeight="1">
      <c r="C252" s="279"/>
      <c r="D252" s="279"/>
      <c r="E252" s="279"/>
      <c r="F252" s="279"/>
      <c r="G252" s="279"/>
      <c r="S252" s="273"/>
      <c r="T252" s="273"/>
      <c r="U252" s="265"/>
      <c r="V252" s="78"/>
      <c r="W252" s="78"/>
      <c r="X252" s="78"/>
      <c r="Y252" s="78"/>
      <c r="Z252" s="78"/>
      <c r="AA252" s="78"/>
      <c r="AB252" s="78"/>
      <c r="AC252" s="78"/>
      <c r="AD252" s="78"/>
      <c r="AE252" s="78"/>
      <c r="AF252" s="78"/>
    </row>
    <row r="253" spans="1:32" ht="20.100000000000001" customHeight="1">
      <c r="B253" s="273"/>
      <c r="C253" s="273"/>
      <c r="D253" s="273"/>
      <c r="E253" s="273"/>
      <c r="F253" s="273"/>
      <c r="G253" s="273"/>
      <c r="H253" s="273"/>
      <c r="I253" s="280"/>
      <c r="J253" s="273"/>
      <c r="M253" s="273"/>
      <c r="N253" s="273"/>
      <c r="O253" s="273"/>
      <c r="S253" s="273"/>
      <c r="T253" s="273"/>
      <c r="U253" s="265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</row>
    <row r="254" spans="1:32" ht="20.100000000000001" customHeight="1">
      <c r="B254" s="273"/>
      <c r="C254" s="273"/>
      <c r="D254" s="273"/>
      <c r="E254" s="273"/>
      <c r="F254" s="273"/>
      <c r="G254" s="273"/>
      <c r="H254" s="273"/>
      <c r="I254" s="273"/>
      <c r="J254" s="273"/>
      <c r="L254" s="273"/>
      <c r="M254" s="273"/>
      <c r="N254" s="273"/>
      <c r="O254" s="273"/>
      <c r="S254" s="272"/>
      <c r="T254" s="281"/>
      <c r="U254" s="282"/>
      <c r="V254" s="78"/>
      <c r="W254" s="78"/>
      <c r="X254" s="78"/>
      <c r="Y254" s="78"/>
      <c r="Z254" s="78"/>
      <c r="AA254" s="78"/>
      <c r="AB254" s="78"/>
      <c r="AC254" s="78"/>
      <c r="AD254" s="78"/>
      <c r="AE254" s="78"/>
      <c r="AF254" s="78"/>
    </row>
    <row r="255" spans="1:32" ht="20.100000000000001" customHeight="1">
      <c r="B255" s="273"/>
      <c r="C255" s="273"/>
      <c r="D255" s="273"/>
      <c r="E255" s="273"/>
      <c r="F255" s="273"/>
      <c r="G255" s="273"/>
      <c r="H255" s="273"/>
      <c r="I255" s="273"/>
      <c r="J255" s="273"/>
      <c r="K255" s="276"/>
      <c r="L255" s="273"/>
      <c r="M255" s="273"/>
      <c r="N255" s="273"/>
      <c r="O255" s="273"/>
      <c r="S255" s="283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</row>
    <row r="256" spans="1:32" ht="20.100000000000001" customHeight="1">
      <c r="B256" s="274"/>
      <c r="C256" s="274"/>
      <c r="D256" s="274"/>
      <c r="E256" s="274"/>
      <c r="F256" s="274"/>
      <c r="G256" s="269"/>
      <c r="H256" s="269"/>
      <c r="I256" s="274"/>
      <c r="J256" s="274"/>
      <c r="K256" s="274"/>
      <c r="L256" s="274"/>
      <c r="M256" s="272"/>
      <c r="N256" s="272"/>
      <c r="O256" s="274"/>
      <c r="S256" s="283"/>
      <c r="U256" s="78"/>
      <c r="V256" s="78"/>
      <c r="W256" s="78"/>
      <c r="X256" s="78"/>
      <c r="Y256" s="78"/>
      <c r="Z256" s="78"/>
      <c r="AA256" s="78"/>
      <c r="AB256" s="78"/>
      <c r="AC256" s="78"/>
      <c r="AD256" s="78"/>
      <c r="AE256" s="78"/>
      <c r="AF256" s="78"/>
    </row>
    <row r="257" spans="1:32" ht="20.100000000000001" customHeight="1">
      <c r="A257" s="284"/>
      <c r="I257" s="274"/>
      <c r="J257" s="274"/>
      <c r="M257" s="251"/>
      <c r="N257" s="251"/>
      <c r="O257" s="251"/>
      <c r="S257" s="283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</row>
    <row r="258" spans="1:32" ht="20.100000000000001" customHeight="1">
      <c r="A258" s="285"/>
      <c r="I258" s="274"/>
      <c r="J258" s="274"/>
      <c r="M258" s="251"/>
      <c r="N258" s="251"/>
      <c r="O258" s="251"/>
      <c r="S258" s="283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78"/>
      <c r="AF258" s="78"/>
    </row>
    <row r="259" spans="1:32" ht="9.9" customHeight="1">
      <c r="A259" s="285"/>
      <c r="I259" s="274"/>
      <c r="J259" s="274"/>
      <c r="M259" s="251"/>
      <c r="N259" s="251"/>
      <c r="O259" s="251"/>
      <c r="S259" s="283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</row>
    <row r="260" spans="1:32" ht="9.9" customHeight="1">
      <c r="A260" s="284"/>
      <c r="M260" s="251"/>
      <c r="N260" s="251"/>
      <c r="O260" s="251"/>
      <c r="S260" s="283"/>
      <c r="U260" s="78"/>
      <c r="V260" s="78"/>
      <c r="W260" s="78"/>
      <c r="X260" s="78"/>
      <c r="Y260" s="78"/>
      <c r="Z260" s="78"/>
      <c r="AA260" s="78"/>
      <c r="AB260" s="78"/>
      <c r="AC260" s="78"/>
      <c r="AD260" s="78"/>
      <c r="AE260" s="78"/>
      <c r="AF260" s="78"/>
    </row>
    <row r="261" spans="1:32" ht="9.9" customHeight="1">
      <c r="A261" s="284"/>
      <c r="M261" s="251"/>
      <c r="N261" s="251"/>
      <c r="O261" s="251"/>
      <c r="S261" s="272"/>
      <c r="U261" s="286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</row>
    <row r="262" spans="1:32" ht="9.9" customHeight="1">
      <c r="A262" s="284"/>
      <c r="M262" s="287"/>
      <c r="N262" s="287"/>
      <c r="S262" s="272"/>
      <c r="U262" s="286"/>
      <c r="V262" s="78"/>
      <c r="W262" s="78"/>
      <c r="X262" s="78"/>
      <c r="Y262" s="78"/>
      <c r="Z262" s="78"/>
      <c r="AA262" s="78"/>
      <c r="AB262" s="78"/>
      <c r="AC262" s="78"/>
      <c r="AD262" s="78"/>
      <c r="AE262" s="78"/>
      <c r="AF262" s="78"/>
    </row>
    <row r="263" spans="1:32" ht="9.9" customHeight="1">
      <c r="A263" s="273"/>
      <c r="B263" s="273"/>
      <c r="C263" s="269"/>
      <c r="D263" s="269"/>
      <c r="E263" s="269"/>
      <c r="F263" s="269"/>
      <c r="G263" s="288"/>
      <c r="H263" s="289"/>
      <c r="S263" s="272"/>
      <c r="U263" s="286"/>
      <c r="V263" s="78"/>
      <c r="W263" s="78"/>
      <c r="X263" s="78"/>
      <c r="Y263" s="78"/>
      <c r="Z263" s="78"/>
      <c r="AA263" s="78"/>
      <c r="AB263" s="78"/>
      <c r="AC263" s="78"/>
      <c r="AD263" s="78"/>
      <c r="AE263" s="78"/>
      <c r="AF263" s="78"/>
    </row>
    <row r="264" spans="1:32" ht="9.9" customHeight="1">
      <c r="A264" s="273"/>
      <c r="B264" s="273"/>
      <c r="C264" s="269"/>
      <c r="D264" s="269"/>
      <c r="E264" s="269"/>
      <c r="F264" s="269"/>
      <c r="G264" s="288"/>
      <c r="H264" s="289"/>
      <c r="S264" s="272"/>
      <c r="U264" s="286"/>
      <c r="V264" s="78"/>
      <c r="W264" s="78"/>
      <c r="X264" s="78"/>
      <c r="Y264" s="78"/>
      <c r="Z264" s="78"/>
      <c r="AA264" s="78"/>
      <c r="AB264" s="78"/>
      <c r="AC264" s="78"/>
      <c r="AD264" s="78"/>
      <c r="AE264" s="78"/>
      <c r="AF264" s="78"/>
    </row>
    <row r="265" spans="1:32" ht="9.9" customHeight="1">
      <c r="A265" s="273"/>
      <c r="B265" s="273"/>
      <c r="C265" s="270"/>
      <c r="D265" s="270"/>
      <c r="E265" s="270"/>
      <c r="F265" s="270"/>
      <c r="G265" s="270"/>
      <c r="H265" s="270"/>
      <c r="I265" s="270"/>
      <c r="J265" s="270"/>
      <c r="K265" s="269"/>
      <c r="L265" s="274"/>
      <c r="M265" s="273"/>
      <c r="N265" s="273"/>
      <c r="O265" s="273"/>
      <c r="P265" s="272"/>
      <c r="Q265" s="272"/>
      <c r="R265" s="272"/>
      <c r="T265" s="276"/>
      <c r="U265" s="286"/>
      <c r="V265" s="78"/>
      <c r="W265" s="78"/>
      <c r="X265" s="78"/>
      <c r="Y265" s="78"/>
      <c r="Z265" s="78"/>
      <c r="AA265" s="78"/>
      <c r="AB265" s="78"/>
      <c r="AC265" s="78"/>
      <c r="AD265" s="78"/>
      <c r="AE265" s="78"/>
      <c r="AF265" s="78"/>
    </row>
    <row r="266" spans="1:32" ht="9.9" customHeight="1">
      <c r="A266" s="273"/>
      <c r="B266" s="273"/>
      <c r="C266" s="270"/>
      <c r="D266" s="270"/>
      <c r="E266" s="270"/>
      <c r="F266" s="270"/>
      <c r="G266" s="270"/>
      <c r="H266" s="270"/>
      <c r="I266" s="270"/>
      <c r="J266" s="270"/>
      <c r="K266" s="269"/>
      <c r="L266" s="274"/>
      <c r="M266" s="273"/>
      <c r="N266" s="273"/>
      <c r="O266" s="273"/>
      <c r="S266" s="290"/>
      <c r="U266" s="286"/>
      <c r="V266" s="78"/>
      <c r="W266" s="78"/>
      <c r="X266" s="78"/>
      <c r="Y266" s="78"/>
      <c r="Z266" s="78"/>
      <c r="AA266" s="78"/>
      <c r="AB266" s="78"/>
      <c r="AC266" s="78"/>
      <c r="AD266" s="78"/>
      <c r="AE266" s="78"/>
      <c r="AF266" s="78"/>
    </row>
    <row r="267" spans="1:32" ht="9.9" customHeight="1">
      <c r="A267" s="273"/>
      <c r="B267" s="273"/>
      <c r="C267" s="269"/>
      <c r="D267" s="269"/>
      <c r="E267" s="269"/>
      <c r="F267" s="269"/>
      <c r="G267" s="269"/>
      <c r="H267" s="269"/>
      <c r="I267" s="269"/>
      <c r="J267" s="269"/>
      <c r="K267" s="269"/>
      <c r="L267" s="274"/>
      <c r="M267" s="273"/>
      <c r="N267" s="273"/>
      <c r="O267" s="273"/>
      <c r="S267" s="290"/>
      <c r="U267" s="286"/>
      <c r="V267" s="78"/>
      <c r="W267" s="78"/>
      <c r="X267" s="78"/>
      <c r="Y267" s="78"/>
      <c r="Z267" s="78"/>
      <c r="AA267" s="78"/>
      <c r="AB267" s="78"/>
      <c r="AC267" s="78"/>
      <c r="AD267" s="78"/>
      <c r="AE267" s="78"/>
      <c r="AF267" s="78"/>
    </row>
    <row r="268" spans="1:32" ht="9.9" customHeight="1">
      <c r="A268" s="273"/>
      <c r="B268" s="273"/>
      <c r="C268" s="269"/>
      <c r="D268" s="269"/>
      <c r="E268" s="269"/>
      <c r="F268" s="269"/>
      <c r="G268" s="269"/>
      <c r="H268" s="269"/>
      <c r="I268" s="269"/>
      <c r="J268" s="269"/>
      <c r="K268" s="269"/>
      <c r="L268" s="276"/>
      <c r="M268" s="272"/>
      <c r="N268" s="272"/>
      <c r="S268" s="290"/>
      <c r="T268" s="291"/>
      <c r="U268" s="264"/>
      <c r="V268" s="78"/>
      <c r="W268" s="78"/>
      <c r="X268" s="78"/>
      <c r="Y268" s="78"/>
      <c r="Z268" s="78"/>
      <c r="AA268" s="78"/>
      <c r="AB268" s="78"/>
      <c r="AC268" s="78"/>
      <c r="AD268" s="78"/>
      <c r="AE268" s="78"/>
      <c r="AF268" s="78"/>
    </row>
    <row r="269" spans="1:32" ht="9.9" customHeight="1">
      <c r="A269" s="273"/>
      <c r="B269" s="273"/>
      <c r="C269" s="274"/>
      <c r="D269" s="274"/>
      <c r="E269" s="276"/>
      <c r="F269" s="276"/>
      <c r="G269" s="276"/>
      <c r="H269" s="276"/>
      <c r="I269" s="276"/>
      <c r="J269" s="276"/>
      <c r="K269" s="276"/>
      <c r="L269" s="276"/>
      <c r="M269" s="272"/>
      <c r="N269" s="272"/>
      <c r="S269" s="290"/>
      <c r="T269" s="290"/>
      <c r="U269" s="264"/>
      <c r="V269" s="78"/>
      <c r="W269" s="78"/>
      <c r="X269" s="78"/>
      <c r="Y269" s="78"/>
      <c r="Z269" s="78"/>
      <c r="AA269" s="78"/>
      <c r="AB269" s="78"/>
      <c r="AC269" s="78"/>
      <c r="AD269" s="78"/>
      <c r="AE269" s="78"/>
      <c r="AF269" s="78"/>
    </row>
    <row r="270" spans="1:32" ht="9.9" customHeight="1">
      <c r="A270" s="273"/>
      <c r="B270" s="273"/>
      <c r="C270" s="274"/>
      <c r="D270" s="274"/>
      <c r="E270" s="276"/>
      <c r="F270" s="276"/>
      <c r="G270" s="276"/>
      <c r="H270" s="276"/>
      <c r="I270" s="276"/>
      <c r="J270" s="276"/>
      <c r="K270" s="276"/>
      <c r="L270" s="276"/>
      <c r="M270" s="272"/>
      <c r="N270" s="272"/>
      <c r="O270" s="272"/>
      <c r="S270" s="290"/>
      <c r="T270" s="290"/>
      <c r="U270" s="264"/>
      <c r="V270" s="78"/>
      <c r="W270" s="78"/>
      <c r="X270" s="78"/>
      <c r="Y270" s="78"/>
      <c r="Z270" s="78"/>
      <c r="AA270" s="78"/>
      <c r="AB270" s="78"/>
      <c r="AC270" s="78"/>
      <c r="AD270" s="78"/>
      <c r="AE270" s="78"/>
      <c r="AF270" s="78"/>
    </row>
    <row r="271" spans="1:32" ht="9.9" customHeight="1">
      <c r="A271" s="273"/>
      <c r="B271" s="273"/>
      <c r="C271" s="274"/>
      <c r="D271" s="274"/>
      <c r="E271" s="276"/>
      <c r="F271" s="276"/>
      <c r="G271" s="276"/>
      <c r="H271" s="276"/>
      <c r="I271" s="276"/>
      <c r="J271" s="276"/>
      <c r="K271" s="276"/>
      <c r="L271" s="276"/>
      <c r="M271" s="272"/>
      <c r="N271" s="272"/>
      <c r="O271" s="272"/>
      <c r="P271" s="290"/>
      <c r="Q271" s="290"/>
      <c r="R271" s="290"/>
      <c r="S271" s="290"/>
      <c r="T271" s="291"/>
      <c r="U271" s="264"/>
      <c r="V271" s="78"/>
      <c r="W271" s="78"/>
      <c r="X271" s="78"/>
      <c r="Y271" s="78"/>
      <c r="Z271" s="78"/>
      <c r="AA271" s="78"/>
      <c r="AB271" s="78"/>
      <c r="AC271" s="78"/>
      <c r="AD271" s="78"/>
      <c r="AE271" s="78"/>
      <c r="AF271" s="78"/>
    </row>
    <row r="272" spans="1:32" ht="9.9" customHeight="1">
      <c r="A272" s="273"/>
      <c r="B272" s="273"/>
      <c r="L272" s="276"/>
      <c r="M272" s="272"/>
      <c r="N272" s="272"/>
      <c r="O272" s="272"/>
      <c r="S272" s="292"/>
      <c r="T272" s="286"/>
      <c r="U272" s="264"/>
      <c r="V272" s="78"/>
      <c r="W272" s="78"/>
      <c r="X272" s="78"/>
      <c r="Y272" s="78"/>
      <c r="Z272" s="78"/>
      <c r="AA272" s="78"/>
      <c r="AB272" s="78"/>
      <c r="AC272" s="78"/>
      <c r="AD272" s="78"/>
      <c r="AE272" s="78"/>
      <c r="AF272" s="78"/>
    </row>
    <row r="273" spans="1:32" ht="9.9" customHeight="1">
      <c r="A273" s="273"/>
      <c r="B273" s="273"/>
      <c r="C273" s="270"/>
      <c r="D273" s="270"/>
      <c r="E273" s="270"/>
      <c r="F273" s="270"/>
      <c r="G273" s="270"/>
      <c r="H273" s="270"/>
      <c r="I273" s="270"/>
      <c r="J273" s="270"/>
      <c r="K273" s="269"/>
      <c r="M273" s="272"/>
      <c r="N273" s="272"/>
      <c r="O273" s="272"/>
      <c r="S273" s="292"/>
      <c r="T273" s="286"/>
      <c r="U273" s="264"/>
      <c r="V273" s="78"/>
      <c r="W273" s="78"/>
      <c r="X273" s="78"/>
      <c r="Y273" s="78"/>
      <c r="Z273" s="78"/>
      <c r="AA273" s="78"/>
      <c r="AB273" s="78"/>
      <c r="AC273" s="78"/>
      <c r="AD273" s="78"/>
      <c r="AE273" s="78"/>
      <c r="AF273" s="78"/>
    </row>
    <row r="274" spans="1:32" ht="9.9" customHeight="1">
      <c r="A274" s="273"/>
      <c r="B274" s="273"/>
      <c r="C274" s="270"/>
      <c r="D274" s="270"/>
      <c r="E274" s="270"/>
      <c r="F274" s="270"/>
      <c r="G274" s="270"/>
      <c r="H274" s="270"/>
      <c r="I274" s="270"/>
      <c r="J274" s="270"/>
      <c r="K274" s="269"/>
      <c r="M274" s="272"/>
      <c r="N274" s="272"/>
      <c r="P274" s="272"/>
      <c r="Q274" s="272"/>
      <c r="R274" s="272"/>
      <c r="S274" s="79"/>
      <c r="T274" s="264"/>
      <c r="U274" s="264"/>
      <c r="V274" s="78"/>
      <c r="W274" s="78"/>
      <c r="X274" s="78"/>
      <c r="Y274" s="78"/>
      <c r="Z274" s="78"/>
      <c r="AA274" s="78"/>
      <c r="AB274" s="78"/>
      <c r="AC274" s="78"/>
      <c r="AD274" s="78"/>
      <c r="AE274" s="78"/>
      <c r="AF274" s="78"/>
    </row>
    <row r="275" spans="1:32" ht="9.9" customHeight="1">
      <c r="A275" s="273"/>
      <c r="B275" s="273"/>
      <c r="C275" s="269"/>
      <c r="D275" s="269"/>
      <c r="E275" s="269"/>
      <c r="F275" s="269"/>
      <c r="G275" s="269"/>
      <c r="H275" s="269"/>
      <c r="I275" s="269"/>
      <c r="J275" s="269"/>
      <c r="K275" s="269"/>
      <c r="M275" s="272"/>
      <c r="N275" s="272"/>
      <c r="S275" s="293"/>
      <c r="T275" s="293"/>
      <c r="U275" s="264"/>
      <c r="V275" s="78"/>
      <c r="W275" s="78"/>
      <c r="X275" s="78"/>
      <c r="Y275" s="78"/>
      <c r="Z275" s="78"/>
      <c r="AA275" s="78"/>
      <c r="AB275" s="78"/>
      <c r="AC275" s="78"/>
      <c r="AD275" s="78"/>
      <c r="AE275" s="78"/>
      <c r="AF275" s="78"/>
    </row>
    <row r="276" spans="1:32" ht="9.9" customHeight="1">
      <c r="A276" s="273"/>
      <c r="B276" s="273"/>
      <c r="C276" s="269"/>
      <c r="D276" s="269"/>
      <c r="E276" s="269"/>
      <c r="F276" s="269"/>
      <c r="G276" s="269"/>
      <c r="H276" s="269"/>
      <c r="I276" s="269"/>
      <c r="J276" s="269"/>
      <c r="K276" s="269"/>
      <c r="L276" s="274"/>
      <c r="M276" s="272"/>
      <c r="N276" s="272"/>
      <c r="S276" s="293"/>
      <c r="T276" s="293"/>
      <c r="U276" s="264"/>
      <c r="V276" s="78"/>
      <c r="W276" s="78"/>
      <c r="X276" s="78"/>
      <c r="Y276" s="78"/>
      <c r="Z276" s="78"/>
      <c r="AA276" s="78"/>
      <c r="AB276" s="78"/>
      <c r="AC276" s="78"/>
      <c r="AD276" s="78"/>
      <c r="AE276" s="78"/>
      <c r="AF276" s="78"/>
    </row>
    <row r="277" spans="1:32" ht="9.9" customHeight="1">
      <c r="A277" s="273"/>
      <c r="B277" s="273"/>
      <c r="C277" s="274"/>
      <c r="D277" s="274"/>
      <c r="E277" s="276"/>
      <c r="F277" s="276"/>
      <c r="G277" s="276"/>
      <c r="H277" s="276"/>
      <c r="I277" s="276"/>
      <c r="J277" s="276"/>
      <c r="K277" s="276"/>
      <c r="L277" s="274"/>
      <c r="M277" s="272"/>
      <c r="N277" s="272"/>
      <c r="S277" s="79"/>
      <c r="T277" s="263"/>
      <c r="U277" s="264"/>
      <c r="V277" s="78"/>
      <c r="W277" s="78"/>
      <c r="X277" s="78"/>
      <c r="Y277" s="78"/>
      <c r="Z277" s="78"/>
      <c r="AA277" s="78"/>
      <c r="AB277" s="78"/>
      <c r="AC277" s="78"/>
      <c r="AD277" s="78"/>
      <c r="AE277" s="78"/>
      <c r="AF277" s="78"/>
    </row>
    <row r="278" spans="1:32" ht="9.9" customHeight="1">
      <c r="C278" s="274"/>
      <c r="D278" s="274"/>
      <c r="E278" s="276"/>
      <c r="F278" s="276"/>
      <c r="G278" s="276"/>
      <c r="H278" s="276"/>
      <c r="M278" s="272"/>
      <c r="N278" s="272"/>
      <c r="O278" s="273"/>
      <c r="S278" s="79"/>
      <c r="T278" s="263"/>
      <c r="U278" s="264"/>
      <c r="V278" s="78"/>
      <c r="W278" s="78"/>
      <c r="X278" s="78"/>
      <c r="Y278" s="78"/>
      <c r="Z278" s="78"/>
      <c r="AA278" s="78"/>
      <c r="AB278" s="78"/>
      <c r="AC278" s="78"/>
      <c r="AD278" s="78"/>
      <c r="AE278" s="78"/>
      <c r="AF278" s="78"/>
    </row>
    <row r="279" spans="1:32" ht="9.9" customHeight="1">
      <c r="A279" s="273"/>
      <c r="B279" s="273"/>
      <c r="F279" s="272"/>
      <c r="H279" s="272"/>
      <c r="M279" s="272"/>
      <c r="N279" s="272"/>
      <c r="O279" s="273"/>
      <c r="S279" s="262"/>
      <c r="T279" s="263"/>
      <c r="U279" s="264"/>
      <c r="V279" s="78"/>
      <c r="W279" s="78"/>
      <c r="X279" s="78"/>
      <c r="Y279" s="78"/>
      <c r="Z279" s="78"/>
      <c r="AA279" s="78"/>
      <c r="AB279" s="78"/>
      <c r="AC279" s="78"/>
      <c r="AD279" s="78"/>
      <c r="AE279" s="78"/>
      <c r="AF279" s="78"/>
    </row>
    <row r="280" spans="1:32" ht="9.9" customHeight="1">
      <c r="A280" s="273"/>
      <c r="B280" s="273"/>
      <c r="F280" s="272"/>
      <c r="H280" s="272"/>
      <c r="M280" s="272"/>
      <c r="N280" s="272"/>
      <c r="S280" s="262"/>
      <c r="T280" s="263"/>
      <c r="U280" s="264"/>
      <c r="V280" s="78"/>
      <c r="W280" s="78"/>
      <c r="X280" s="78"/>
      <c r="Y280" s="78"/>
      <c r="Z280" s="78"/>
      <c r="AA280" s="78"/>
      <c r="AB280" s="78"/>
      <c r="AC280" s="78"/>
      <c r="AD280" s="78"/>
      <c r="AE280" s="78"/>
      <c r="AF280" s="78"/>
    </row>
    <row r="281" spans="1:32" ht="9.9" customHeight="1">
      <c r="A281" s="268"/>
      <c r="B281" s="268"/>
      <c r="C281" s="270"/>
      <c r="D281" s="270"/>
      <c r="E281" s="270"/>
      <c r="F281" s="270"/>
      <c r="G281" s="270"/>
      <c r="H281" s="270"/>
      <c r="I281" s="270"/>
      <c r="J281" s="270"/>
      <c r="K281" s="269"/>
      <c r="M281" s="272"/>
      <c r="N281" s="272"/>
      <c r="S281" s="78"/>
      <c r="T281" s="79"/>
      <c r="U281" s="264"/>
      <c r="V281" s="78"/>
      <c r="W281" s="78"/>
      <c r="X281" s="78"/>
      <c r="Y281" s="78"/>
      <c r="Z281" s="78"/>
      <c r="AA281" s="78"/>
      <c r="AB281" s="78"/>
      <c r="AC281" s="78"/>
      <c r="AD281" s="78"/>
      <c r="AE281" s="78"/>
      <c r="AF281" s="78"/>
    </row>
    <row r="282" spans="1:32" ht="9.9" customHeight="1">
      <c r="A282" s="268"/>
      <c r="B282" s="268"/>
      <c r="C282" s="270"/>
      <c r="D282" s="270"/>
      <c r="E282" s="270"/>
      <c r="F282" s="270"/>
      <c r="G282" s="270"/>
      <c r="H282" s="270"/>
      <c r="I282" s="270"/>
      <c r="J282" s="270"/>
      <c r="K282" s="269"/>
      <c r="M282" s="270"/>
      <c r="N282" s="270"/>
      <c r="P282" s="272"/>
      <c r="Q282" s="272"/>
      <c r="R282" s="272"/>
      <c r="S282" s="272"/>
      <c r="T282" s="272"/>
      <c r="U282" s="264"/>
      <c r="V282" s="78"/>
      <c r="W282" s="78"/>
      <c r="X282" s="78"/>
      <c r="Y282" s="78"/>
      <c r="Z282" s="78"/>
      <c r="AA282" s="78"/>
      <c r="AB282" s="78"/>
      <c r="AC282" s="78"/>
      <c r="AD282" s="78"/>
      <c r="AE282" s="78"/>
      <c r="AF282" s="78"/>
    </row>
    <row r="283" spans="1:32" ht="30" customHeight="1">
      <c r="A283" s="268"/>
      <c r="B283" s="268"/>
      <c r="C283" s="269"/>
      <c r="D283" s="269"/>
      <c r="E283" s="269"/>
      <c r="F283" s="269"/>
      <c r="G283" s="269"/>
      <c r="H283" s="269"/>
      <c r="I283" s="269"/>
      <c r="J283" s="269"/>
      <c r="K283" s="269"/>
      <c r="M283" s="270"/>
      <c r="N283" s="270"/>
      <c r="P283" s="271"/>
      <c r="Q283" s="271"/>
      <c r="R283" s="271"/>
      <c r="T283" s="272"/>
      <c r="U283" s="264"/>
      <c r="V283" s="78"/>
      <c r="W283" s="78"/>
      <c r="X283" s="78"/>
      <c r="Y283" s="78"/>
      <c r="Z283" s="78"/>
      <c r="AA283" s="78"/>
      <c r="AB283" s="78"/>
      <c r="AC283" s="78"/>
      <c r="AD283" s="78"/>
      <c r="AE283" s="78"/>
      <c r="AF283" s="78"/>
    </row>
    <row r="284" spans="1:32" ht="30" customHeight="1">
      <c r="A284" s="268"/>
      <c r="B284" s="268"/>
      <c r="C284" s="269"/>
      <c r="D284" s="269"/>
      <c r="E284" s="269"/>
      <c r="F284" s="269"/>
      <c r="G284" s="269"/>
      <c r="H284" s="269"/>
      <c r="I284" s="269"/>
      <c r="J284" s="269"/>
      <c r="K284" s="269"/>
      <c r="T284" s="272"/>
      <c r="U284" s="264"/>
      <c r="V284" s="78"/>
      <c r="W284" s="78"/>
      <c r="X284" s="78"/>
      <c r="Y284" s="78"/>
      <c r="Z284" s="78"/>
      <c r="AA284" s="78"/>
      <c r="AB284" s="78"/>
      <c r="AC284" s="78"/>
      <c r="AD284" s="78"/>
      <c r="AE284" s="78"/>
      <c r="AF284" s="78"/>
    </row>
    <row r="285" spans="1:32" ht="30" customHeight="1">
      <c r="A285" s="273"/>
      <c r="B285" s="273"/>
      <c r="C285" s="274"/>
      <c r="D285" s="274"/>
      <c r="E285" s="274"/>
      <c r="F285" s="274"/>
      <c r="G285" s="274"/>
      <c r="H285" s="274"/>
      <c r="I285" s="274"/>
      <c r="J285" s="274"/>
      <c r="K285" s="274"/>
      <c r="L285" s="274"/>
      <c r="S285" s="275"/>
      <c r="T285" s="268"/>
      <c r="U285" s="265"/>
      <c r="V285" s="78"/>
      <c r="W285" s="78"/>
      <c r="X285" s="78"/>
      <c r="Y285" s="78"/>
      <c r="Z285" s="78"/>
      <c r="AA285" s="78"/>
      <c r="AB285" s="78"/>
      <c r="AC285" s="78"/>
      <c r="AD285" s="78"/>
      <c r="AE285" s="78"/>
      <c r="AF285" s="78"/>
    </row>
    <row r="286" spans="1:32" ht="9.9" customHeight="1">
      <c r="A286" s="274"/>
      <c r="D286" s="272"/>
      <c r="E286" s="272"/>
      <c r="J286" s="276"/>
      <c r="K286" s="276"/>
      <c r="L286" s="276"/>
      <c r="N286" s="272"/>
      <c r="S286" s="272"/>
      <c r="T286" s="277"/>
      <c r="U286" s="278"/>
      <c r="V286" s="78"/>
      <c r="W286" s="78"/>
      <c r="X286" s="78"/>
      <c r="Y286" s="78"/>
      <c r="Z286" s="78"/>
      <c r="AA286" s="78"/>
      <c r="AB286" s="78"/>
      <c r="AC286" s="78"/>
      <c r="AD286" s="78"/>
      <c r="AE286" s="78"/>
      <c r="AF286" s="78"/>
    </row>
    <row r="287" spans="1:32" ht="9.9" customHeight="1">
      <c r="A287" s="253"/>
      <c r="B287" s="253"/>
      <c r="C287" s="253"/>
      <c r="D287" s="253"/>
      <c r="E287" s="253"/>
      <c r="F287" s="253"/>
      <c r="G287" s="253"/>
      <c r="H287" s="253"/>
      <c r="I287" s="253"/>
      <c r="J287" s="253"/>
      <c r="K287" s="253"/>
      <c r="L287" s="253"/>
      <c r="M287" s="253"/>
      <c r="N287" s="253"/>
      <c r="O287" s="253"/>
      <c r="S287" s="275"/>
      <c r="T287" s="268"/>
      <c r="U287" s="265"/>
      <c r="V287" s="78"/>
      <c r="W287" s="78"/>
      <c r="X287" s="78"/>
      <c r="Y287" s="78"/>
      <c r="Z287" s="78"/>
      <c r="AA287" s="78"/>
      <c r="AB287" s="78"/>
      <c r="AC287" s="78"/>
      <c r="AD287" s="78"/>
      <c r="AE287" s="78"/>
      <c r="AF287" s="78"/>
    </row>
    <row r="288" spans="1:32" ht="9.9" customHeight="1">
      <c r="A288" s="253"/>
      <c r="B288" s="253"/>
      <c r="C288" s="253"/>
      <c r="D288" s="253"/>
      <c r="E288" s="253"/>
      <c r="F288" s="253"/>
      <c r="G288" s="253"/>
      <c r="H288" s="253"/>
      <c r="I288" s="253"/>
      <c r="J288" s="253"/>
      <c r="K288" s="253"/>
      <c r="L288" s="253"/>
      <c r="M288" s="253"/>
      <c r="N288" s="253"/>
      <c r="O288" s="253"/>
      <c r="U288" s="78"/>
      <c r="V288" s="78"/>
      <c r="W288" s="78"/>
      <c r="X288" s="78"/>
      <c r="Y288" s="78"/>
      <c r="Z288" s="78"/>
      <c r="AA288" s="78"/>
      <c r="AB288" s="78"/>
      <c r="AC288" s="78"/>
      <c r="AD288" s="78"/>
      <c r="AE288" s="78"/>
      <c r="AF288" s="78"/>
    </row>
    <row r="289" spans="1:32" ht="9.9" customHeight="1">
      <c r="A289" s="253"/>
      <c r="B289" s="253"/>
      <c r="C289" s="253"/>
      <c r="D289" s="253"/>
      <c r="E289" s="253"/>
      <c r="F289" s="253"/>
      <c r="G289" s="253"/>
      <c r="H289" s="253"/>
      <c r="I289" s="253"/>
      <c r="J289" s="253"/>
      <c r="K289" s="253"/>
      <c r="L289" s="253"/>
      <c r="M289" s="253"/>
      <c r="N289" s="253"/>
      <c r="O289" s="253"/>
      <c r="S289" s="273"/>
      <c r="T289" s="273"/>
      <c r="U289" s="265"/>
      <c r="V289" s="78"/>
      <c r="W289" s="78"/>
      <c r="X289" s="78"/>
      <c r="Y289" s="78"/>
      <c r="Z289" s="78"/>
      <c r="AA289" s="78"/>
      <c r="AB289" s="78"/>
      <c r="AC289" s="78"/>
      <c r="AD289" s="78"/>
      <c r="AE289" s="78"/>
      <c r="AF289" s="78"/>
    </row>
    <row r="290" spans="1:32" ht="27" customHeight="1">
      <c r="C290" s="279"/>
      <c r="D290" s="279"/>
      <c r="E290" s="279"/>
      <c r="F290" s="279"/>
      <c r="G290" s="279"/>
      <c r="S290" s="273"/>
      <c r="T290" s="273"/>
      <c r="U290" s="265"/>
      <c r="V290" s="78"/>
      <c r="W290" s="78"/>
      <c r="X290" s="78"/>
      <c r="Y290" s="78"/>
      <c r="Z290" s="78"/>
      <c r="AA290" s="78"/>
      <c r="AB290" s="78"/>
      <c r="AC290" s="78"/>
      <c r="AD290" s="78"/>
      <c r="AE290" s="78"/>
      <c r="AF290" s="78"/>
    </row>
    <row r="291" spans="1:32" ht="20.100000000000001" customHeight="1">
      <c r="B291" s="273"/>
      <c r="C291" s="273"/>
      <c r="D291" s="273"/>
      <c r="E291" s="273"/>
      <c r="F291" s="273"/>
      <c r="G291" s="273"/>
      <c r="H291" s="273"/>
      <c r="I291" s="280"/>
      <c r="J291" s="273"/>
      <c r="M291" s="273"/>
      <c r="N291" s="273"/>
      <c r="O291" s="273"/>
      <c r="S291" s="273"/>
      <c r="T291" s="273"/>
      <c r="U291" s="265"/>
      <c r="V291" s="78"/>
      <c r="W291" s="78"/>
      <c r="X291" s="78"/>
      <c r="Y291" s="78"/>
      <c r="Z291" s="78"/>
      <c r="AA291" s="78"/>
      <c r="AB291" s="78"/>
      <c r="AC291" s="78"/>
      <c r="AD291" s="78"/>
      <c r="AE291" s="78"/>
      <c r="AF291" s="78"/>
    </row>
    <row r="292" spans="1:32" ht="20.100000000000001" customHeight="1">
      <c r="B292" s="273"/>
      <c r="C292" s="273"/>
      <c r="D292" s="273"/>
      <c r="E292" s="273"/>
      <c r="F292" s="273"/>
      <c r="G292" s="273"/>
      <c r="H292" s="273"/>
      <c r="I292" s="273"/>
      <c r="J292" s="273"/>
      <c r="L292" s="273"/>
      <c r="M292" s="273"/>
      <c r="N292" s="273"/>
      <c r="O292" s="273"/>
      <c r="S292" s="272"/>
      <c r="T292" s="281"/>
      <c r="U292" s="282"/>
      <c r="V292" s="78"/>
      <c r="W292" s="78"/>
      <c r="X292" s="78"/>
      <c r="Y292" s="78"/>
      <c r="Z292" s="78"/>
      <c r="AA292" s="78"/>
      <c r="AB292" s="78"/>
      <c r="AC292" s="78"/>
      <c r="AD292" s="78"/>
      <c r="AE292" s="78"/>
      <c r="AF292" s="78"/>
    </row>
    <row r="293" spans="1:32" ht="20.100000000000001" customHeight="1">
      <c r="B293" s="273"/>
      <c r="C293" s="273"/>
      <c r="D293" s="273"/>
      <c r="E293" s="273"/>
      <c r="F293" s="273"/>
      <c r="G293" s="273"/>
      <c r="H293" s="273"/>
      <c r="I293" s="273"/>
      <c r="J293" s="273"/>
      <c r="K293" s="276"/>
      <c r="L293" s="273"/>
      <c r="M293" s="273"/>
      <c r="N293" s="273"/>
      <c r="O293" s="273"/>
      <c r="S293" s="283"/>
      <c r="U293" s="78"/>
      <c r="V293" s="78"/>
      <c r="W293" s="78"/>
      <c r="X293" s="78"/>
      <c r="Y293" s="78"/>
      <c r="Z293" s="78"/>
      <c r="AA293" s="78"/>
      <c r="AB293" s="78"/>
      <c r="AC293" s="78"/>
      <c r="AD293" s="78"/>
      <c r="AE293" s="78"/>
      <c r="AF293" s="78"/>
    </row>
    <row r="294" spans="1:32" ht="20.100000000000001" customHeight="1">
      <c r="B294" s="274"/>
      <c r="C294" s="274"/>
      <c r="D294" s="274"/>
      <c r="E294" s="274"/>
      <c r="F294" s="274"/>
      <c r="G294" s="269"/>
      <c r="H294" s="269"/>
      <c r="I294" s="274"/>
      <c r="J294" s="274"/>
      <c r="K294" s="274"/>
      <c r="L294" s="274"/>
      <c r="M294" s="272"/>
      <c r="N294" s="272"/>
      <c r="O294" s="274"/>
      <c r="S294" s="283"/>
      <c r="U294" s="78"/>
      <c r="V294" s="78"/>
      <c r="W294" s="78"/>
      <c r="X294" s="78"/>
      <c r="Y294" s="78"/>
      <c r="Z294" s="78"/>
      <c r="AA294" s="78"/>
      <c r="AB294" s="78"/>
      <c r="AC294" s="78"/>
      <c r="AD294" s="78"/>
      <c r="AE294" s="78"/>
      <c r="AF294" s="78"/>
    </row>
    <row r="295" spans="1:32" ht="20.100000000000001" customHeight="1">
      <c r="A295" s="284"/>
      <c r="I295" s="274"/>
      <c r="J295" s="274"/>
      <c r="M295" s="251"/>
      <c r="N295" s="251"/>
      <c r="O295" s="251"/>
      <c r="S295" s="283"/>
      <c r="U295" s="78"/>
      <c r="V295" s="78"/>
      <c r="W295" s="78"/>
      <c r="X295" s="78"/>
      <c r="Y295" s="78"/>
      <c r="Z295" s="78"/>
      <c r="AA295" s="78"/>
      <c r="AB295" s="78"/>
      <c r="AC295" s="78"/>
      <c r="AD295" s="78"/>
      <c r="AE295" s="78"/>
      <c r="AF295" s="78"/>
    </row>
    <row r="296" spans="1:32" ht="20.100000000000001" customHeight="1">
      <c r="A296" s="285"/>
      <c r="I296" s="274"/>
      <c r="J296" s="274"/>
      <c r="M296" s="251"/>
      <c r="N296" s="251"/>
      <c r="O296" s="251"/>
      <c r="S296" s="283"/>
      <c r="U296" s="78"/>
      <c r="V296" s="78"/>
      <c r="W296" s="78"/>
      <c r="X296" s="78"/>
      <c r="Y296" s="78"/>
      <c r="Z296" s="78"/>
      <c r="AA296" s="78"/>
      <c r="AB296" s="78"/>
      <c r="AC296" s="78"/>
      <c r="AD296" s="78"/>
      <c r="AE296" s="78"/>
      <c r="AF296" s="78"/>
    </row>
    <row r="297" spans="1:32" ht="9.9" customHeight="1">
      <c r="A297" s="285"/>
      <c r="I297" s="274"/>
      <c r="J297" s="274"/>
      <c r="M297" s="251"/>
      <c r="N297" s="251"/>
      <c r="O297" s="251"/>
      <c r="S297" s="283"/>
      <c r="U297" s="78"/>
      <c r="V297" s="78"/>
      <c r="W297" s="78"/>
      <c r="X297" s="78"/>
      <c r="Y297" s="78"/>
      <c r="Z297" s="78"/>
      <c r="AA297" s="78"/>
      <c r="AB297" s="78"/>
      <c r="AC297" s="78"/>
      <c r="AD297" s="78"/>
      <c r="AE297" s="78"/>
      <c r="AF297" s="78"/>
    </row>
    <row r="298" spans="1:32" ht="9.9" customHeight="1">
      <c r="A298" s="284"/>
      <c r="M298" s="251"/>
      <c r="N298" s="251"/>
      <c r="O298" s="251"/>
      <c r="S298" s="283"/>
      <c r="U298" s="78"/>
      <c r="V298" s="78"/>
      <c r="W298" s="78"/>
      <c r="X298" s="78"/>
      <c r="Y298" s="78"/>
      <c r="Z298" s="78"/>
      <c r="AA298" s="78"/>
      <c r="AB298" s="78"/>
      <c r="AC298" s="78"/>
      <c r="AD298" s="78"/>
      <c r="AE298" s="78"/>
      <c r="AF298" s="78"/>
    </row>
    <row r="299" spans="1:32" ht="9.9" customHeight="1">
      <c r="A299" s="284"/>
      <c r="M299" s="251"/>
      <c r="N299" s="251"/>
      <c r="O299" s="251"/>
      <c r="S299" s="272"/>
      <c r="U299" s="286"/>
      <c r="V299" s="78"/>
      <c r="W299" s="78"/>
      <c r="X299" s="78"/>
      <c r="Y299" s="78"/>
      <c r="Z299" s="78"/>
      <c r="AA299" s="78"/>
      <c r="AB299" s="78"/>
      <c r="AC299" s="78"/>
      <c r="AD299" s="78"/>
      <c r="AE299" s="78"/>
      <c r="AF299" s="78"/>
    </row>
    <row r="300" spans="1:32" ht="9.9" customHeight="1">
      <c r="A300" s="284"/>
      <c r="M300" s="287"/>
      <c r="N300" s="287"/>
      <c r="S300" s="272"/>
      <c r="U300" s="286"/>
      <c r="V300" s="78"/>
      <c r="W300" s="78"/>
      <c r="X300" s="78"/>
      <c r="Y300" s="78"/>
      <c r="Z300" s="78"/>
      <c r="AA300" s="78"/>
      <c r="AB300" s="78"/>
      <c r="AC300" s="78"/>
      <c r="AD300" s="78"/>
      <c r="AE300" s="78"/>
      <c r="AF300" s="78"/>
    </row>
    <row r="301" spans="1:32" ht="9.9" customHeight="1">
      <c r="A301" s="273"/>
      <c r="B301" s="273"/>
      <c r="C301" s="269"/>
      <c r="D301" s="269"/>
      <c r="E301" s="269"/>
      <c r="F301" s="269"/>
      <c r="G301" s="288"/>
      <c r="H301" s="289"/>
      <c r="S301" s="272"/>
      <c r="U301" s="286"/>
      <c r="V301" s="78"/>
      <c r="W301" s="78"/>
      <c r="X301" s="78"/>
      <c r="Y301" s="78"/>
      <c r="Z301" s="78"/>
      <c r="AA301" s="78"/>
      <c r="AB301" s="78"/>
      <c r="AC301" s="78"/>
      <c r="AD301" s="78"/>
      <c r="AE301" s="78"/>
      <c r="AF301" s="78"/>
    </row>
    <row r="302" spans="1:32" ht="9.9" customHeight="1">
      <c r="A302" s="273"/>
      <c r="B302" s="273"/>
      <c r="C302" s="269"/>
      <c r="D302" s="269"/>
      <c r="E302" s="269"/>
      <c r="F302" s="269"/>
      <c r="G302" s="288"/>
      <c r="H302" s="289"/>
      <c r="S302" s="272"/>
      <c r="U302" s="286"/>
      <c r="V302" s="78"/>
      <c r="W302" s="78"/>
      <c r="X302" s="78"/>
      <c r="Y302" s="78"/>
      <c r="Z302" s="78"/>
      <c r="AA302" s="78"/>
      <c r="AB302" s="78"/>
      <c r="AC302" s="78"/>
      <c r="AD302" s="78"/>
      <c r="AE302" s="78"/>
      <c r="AF302" s="78"/>
    </row>
    <row r="303" spans="1:32" ht="9.9" customHeight="1">
      <c r="A303" s="273"/>
      <c r="B303" s="273"/>
      <c r="C303" s="270"/>
      <c r="D303" s="270"/>
      <c r="E303" s="270"/>
      <c r="F303" s="270"/>
      <c r="G303" s="270"/>
      <c r="H303" s="270"/>
      <c r="I303" s="270"/>
      <c r="J303" s="270"/>
      <c r="K303" s="269"/>
      <c r="L303" s="274"/>
      <c r="M303" s="273"/>
      <c r="N303" s="273"/>
      <c r="O303" s="273"/>
      <c r="P303" s="272"/>
      <c r="Q303" s="272"/>
      <c r="R303" s="272"/>
      <c r="T303" s="276"/>
      <c r="U303" s="286"/>
      <c r="V303" s="78"/>
      <c r="W303" s="78"/>
      <c r="X303" s="78"/>
      <c r="Y303" s="78"/>
      <c r="Z303" s="78"/>
      <c r="AA303" s="78"/>
      <c r="AB303" s="78"/>
      <c r="AC303" s="78"/>
      <c r="AD303" s="78"/>
      <c r="AE303" s="78"/>
      <c r="AF303" s="78"/>
    </row>
    <row r="304" spans="1:32" ht="9.9" customHeight="1">
      <c r="A304" s="273"/>
      <c r="B304" s="273"/>
      <c r="C304" s="270"/>
      <c r="D304" s="270"/>
      <c r="E304" s="270"/>
      <c r="F304" s="270"/>
      <c r="G304" s="270"/>
      <c r="H304" s="270"/>
      <c r="I304" s="270"/>
      <c r="J304" s="270"/>
      <c r="K304" s="269"/>
      <c r="L304" s="274"/>
      <c r="M304" s="273"/>
      <c r="N304" s="273"/>
      <c r="O304" s="273"/>
      <c r="S304" s="290"/>
      <c r="U304" s="286"/>
      <c r="V304" s="78"/>
      <c r="W304" s="78"/>
      <c r="X304" s="78"/>
      <c r="Y304" s="78"/>
      <c r="Z304" s="78"/>
      <c r="AA304" s="78"/>
      <c r="AB304" s="78"/>
      <c r="AC304" s="78"/>
      <c r="AD304" s="78"/>
      <c r="AE304" s="78"/>
      <c r="AF304" s="78"/>
    </row>
    <row r="305" spans="1:32" ht="9.9" customHeight="1">
      <c r="A305" s="273"/>
      <c r="B305" s="273"/>
      <c r="C305" s="269"/>
      <c r="D305" s="269"/>
      <c r="E305" s="269"/>
      <c r="F305" s="269"/>
      <c r="G305" s="269"/>
      <c r="H305" s="269"/>
      <c r="I305" s="269"/>
      <c r="J305" s="269"/>
      <c r="K305" s="269"/>
      <c r="L305" s="274"/>
      <c r="M305" s="273"/>
      <c r="N305" s="273"/>
      <c r="O305" s="273"/>
      <c r="S305" s="290"/>
      <c r="U305" s="286"/>
      <c r="V305" s="78"/>
      <c r="W305" s="78"/>
      <c r="X305" s="78"/>
      <c r="Y305" s="78"/>
      <c r="Z305" s="78"/>
      <c r="AA305" s="78"/>
      <c r="AB305" s="78"/>
      <c r="AC305" s="78"/>
      <c r="AD305" s="78"/>
      <c r="AE305" s="78"/>
      <c r="AF305" s="78"/>
    </row>
    <row r="306" spans="1:32" ht="9.9" customHeight="1">
      <c r="A306" s="273"/>
      <c r="B306" s="273"/>
      <c r="C306" s="269"/>
      <c r="D306" s="269"/>
      <c r="E306" s="269"/>
      <c r="F306" s="269"/>
      <c r="G306" s="269"/>
      <c r="H306" s="269"/>
      <c r="I306" s="269"/>
      <c r="J306" s="269"/>
      <c r="K306" s="269"/>
      <c r="L306" s="276"/>
      <c r="M306" s="272"/>
      <c r="N306" s="272"/>
      <c r="S306" s="290"/>
      <c r="T306" s="291"/>
      <c r="U306" s="264"/>
      <c r="V306" s="78"/>
      <c r="W306" s="78"/>
      <c r="X306" s="78"/>
      <c r="Y306" s="78"/>
      <c r="Z306" s="78"/>
      <c r="AA306" s="78"/>
      <c r="AB306" s="78"/>
      <c r="AC306" s="78"/>
      <c r="AD306" s="78"/>
      <c r="AE306" s="78"/>
      <c r="AF306" s="78"/>
    </row>
    <row r="307" spans="1:32" ht="9.9" customHeight="1">
      <c r="A307" s="273"/>
      <c r="B307" s="273"/>
      <c r="C307" s="274"/>
      <c r="D307" s="274"/>
      <c r="E307" s="276"/>
      <c r="F307" s="276"/>
      <c r="G307" s="276"/>
      <c r="H307" s="276"/>
      <c r="I307" s="276"/>
      <c r="J307" s="276"/>
      <c r="K307" s="276"/>
      <c r="L307" s="276"/>
      <c r="M307" s="272"/>
      <c r="N307" s="272"/>
      <c r="S307" s="290"/>
      <c r="T307" s="290"/>
      <c r="U307" s="264"/>
      <c r="V307" s="78"/>
      <c r="W307" s="78"/>
      <c r="X307" s="78"/>
      <c r="Y307" s="78"/>
      <c r="Z307" s="78"/>
      <c r="AA307" s="78"/>
      <c r="AB307" s="78"/>
      <c r="AC307" s="78"/>
      <c r="AD307" s="78"/>
      <c r="AE307" s="78"/>
      <c r="AF307" s="78"/>
    </row>
    <row r="308" spans="1:32" ht="9.9" customHeight="1">
      <c r="A308" s="273"/>
      <c r="B308" s="273"/>
      <c r="C308" s="274"/>
      <c r="D308" s="274"/>
      <c r="E308" s="276"/>
      <c r="F308" s="276"/>
      <c r="G308" s="276"/>
      <c r="H308" s="276"/>
      <c r="I308" s="276"/>
      <c r="J308" s="276"/>
      <c r="K308" s="276"/>
      <c r="L308" s="276"/>
      <c r="M308" s="272"/>
      <c r="N308" s="272"/>
      <c r="O308" s="272"/>
      <c r="S308" s="290"/>
      <c r="T308" s="290"/>
      <c r="U308" s="264"/>
      <c r="V308" s="78"/>
      <c r="W308" s="78"/>
      <c r="X308" s="78"/>
      <c r="Y308" s="78"/>
      <c r="Z308" s="78"/>
      <c r="AA308" s="78"/>
      <c r="AB308" s="78"/>
      <c r="AC308" s="78"/>
      <c r="AD308" s="78"/>
      <c r="AE308" s="78"/>
      <c r="AF308" s="78"/>
    </row>
    <row r="309" spans="1:32" ht="9.9" customHeight="1">
      <c r="A309" s="273"/>
      <c r="B309" s="273"/>
      <c r="C309" s="274"/>
      <c r="D309" s="274"/>
      <c r="E309" s="276"/>
      <c r="F309" s="276"/>
      <c r="G309" s="276"/>
      <c r="H309" s="276"/>
      <c r="I309" s="276"/>
      <c r="J309" s="276"/>
      <c r="K309" s="276"/>
      <c r="L309" s="276"/>
      <c r="M309" s="272"/>
      <c r="N309" s="272"/>
      <c r="O309" s="272"/>
      <c r="P309" s="290"/>
      <c r="Q309" s="290"/>
      <c r="R309" s="290"/>
      <c r="S309" s="290"/>
      <c r="T309" s="291"/>
      <c r="U309" s="264"/>
      <c r="V309" s="78"/>
      <c r="W309" s="78"/>
      <c r="X309" s="78"/>
      <c r="Y309" s="78"/>
      <c r="Z309" s="78"/>
      <c r="AA309" s="78"/>
      <c r="AB309" s="78"/>
      <c r="AC309" s="78"/>
      <c r="AD309" s="78"/>
      <c r="AE309" s="78"/>
      <c r="AF309" s="78"/>
    </row>
    <row r="310" spans="1:32" ht="9.9" customHeight="1">
      <c r="A310" s="273"/>
      <c r="B310" s="273"/>
      <c r="L310" s="276"/>
      <c r="M310" s="272"/>
      <c r="N310" s="272"/>
      <c r="O310" s="272"/>
      <c r="S310" s="292"/>
      <c r="T310" s="286"/>
      <c r="U310" s="264"/>
      <c r="V310" s="78"/>
      <c r="W310" s="78"/>
      <c r="X310" s="78"/>
      <c r="Y310" s="78"/>
      <c r="Z310" s="78"/>
      <c r="AA310" s="78"/>
      <c r="AB310" s="78"/>
      <c r="AC310" s="78"/>
      <c r="AD310" s="78"/>
      <c r="AE310" s="78"/>
      <c r="AF310" s="78"/>
    </row>
    <row r="311" spans="1:32" ht="9.9" customHeight="1">
      <c r="A311" s="273"/>
      <c r="B311" s="273"/>
      <c r="C311" s="270"/>
      <c r="D311" s="270"/>
      <c r="E311" s="270"/>
      <c r="F311" s="270"/>
      <c r="G311" s="270"/>
      <c r="H311" s="270"/>
      <c r="I311" s="270"/>
      <c r="J311" s="270"/>
      <c r="K311" s="269"/>
      <c r="M311" s="272"/>
      <c r="N311" s="272"/>
      <c r="O311" s="272"/>
      <c r="S311" s="292"/>
      <c r="T311" s="286"/>
      <c r="U311" s="264"/>
      <c r="V311" s="78"/>
      <c r="W311" s="78"/>
      <c r="X311" s="78"/>
      <c r="Y311" s="78"/>
      <c r="Z311" s="78"/>
      <c r="AA311" s="78"/>
      <c r="AB311" s="78"/>
      <c r="AC311" s="78"/>
      <c r="AD311" s="78"/>
      <c r="AE311" s="78"/>
      <c r="AF311" s="78"/>
    </row>
    <row r="312" spans="1:32" ht="9.9" customHeight="1">
      <c r="A312" s="273"/>
      <c r="B312" s="273"/>
      <c r="C312" s="270"/>
      <c r="D312" s="270"/>
      <c r="E312" s="270"/>
      <c r="F312" s="270"/>
      <c r="G312" s="270"/>
      <c r="H312" s="270"/>
      <c r="I312" s="270"/>
      <c r="J312" s="270"/>
      <c r="K312" s="269"/>
      <c r="M312" s="272"/>
      <c r="N312" s="272"/>
      <c r="P312" s="272"/>
      <c r="Q312" s="272"/>
      <c r="R312" s="272"/>
      <c r="S312" s="79"/>
      <c r="T312" s="264"/>
      <c r="U312" s="264"/>
      <c r="V312" s="78"/>
      <c r="W312" s="78"/>
      <c r="X312" s="78"/>
      <c r="Y312" s="78"/>
      <c r="Z312" s="78"/>
      <c r="AA312" s="78"/>
      <c r="AB312" s="78"/>
      <c r="AC312" s="78"/>
      <c r="AD312" s="78"/>
      <c r="AE312" s="78"/>
      <c r="AF312" s="78"/>
    </row>
    <row r="313" spans="1:32" ht="9.9" customHeight="1">
      <c r="A313" s="273"/>
      <c r="B313" s="273"/>
      <c r="C313" s="269"/>
      <c r="D313" s="269"/>
      <c r="E313" s="269"/>
      <c r="F313" s="269"/>
      <c r="G313" s="269"/>
      <c r="H313" s="269"/>
      <c r="I313" s="269"/>
      <c r="J313" s="269"/>
      <c r="K313" s="269"/>
      <c r="M313" s="272"/>
      <c r="N313" s="272"/>
      <c r="S313" s="293"/>
      <c r="T313" s="293"/>
      <c r="U313" s="264"/>
      <c r="V313" s="78"/>
      <c r="W313" s="78"/>
      <c r="X313" s="78"/>
      <c r="Y313" s="78"/>
      <c r="Z313" s="78"/>
      <c r="AA313" s="78"/>
      <c r="AB313" s="78"/>
      <c r="AC313" s="78"/>
      <c r="AD313" s="78"/>
      <c r="AE313" s="78"/>
      <c r="AF313" s="78"/>
    </row>
    <row r="314" spans="1:32" ht="9.9" customHeight="1">
      <c r="A314" s="273"/>
      <c r="B314" s="273"/>
      <c r="C314" s="269"/>
      <c r="D314" s="269"/>
      <c r="E314" s="269"/>
      <c r="F314" s="269"/>
      <c r="G314" s="269"/>
      <c r="H314" s="269"/>
      <c r="I314" s="269"/>
      <c r="J314" s="269"/>
      <c r="K314" s="269"/>
      <c r="L314" s="274"/>
      <c r="M314" s="272"/>
      <c r="N314" s="272"/>
      <c r="S314" s="293"/>
      <c r="T314" s="293"/>
      <c r="U314" s="264"/>
      <c r="V314" s="78"/>
      <c r="W314" s="78"/>
      <c r="X314" s="78"/>
      <c r="Y314" s="78"/>
      <c r="Z314" s="78"/>
      <c r="AA314" s="78"/>
      <c r="AB314" s="78"/>
      <c r="AC314" s="78"/>
      <c r="AD314" s="78"/>
      <c r="AE314" s="78"/>
      <c r="AF314" s="78"/>
    </row>
    <row r="315" spans="1:32" ht="9.9" customHeight="1">
      <c r="A315" s="273"/>
      <c r="B315" s="273"/>
      <c r="C315" s="274"/>
      <c r="D315" s="274"/>
      <c r="E315" s="276"/>
      <c r="F315" s="276"/>
      <c r="G315" s="276"/>
      <c r="H315" s="276"/>
      <c r="I315" s="276"/>
      <c r="J315" s="276"/>
      <c r="K315" s="276"/>
      <c r="L315" s="274"/>
      <c r="M315" s="272"/>
      <c r="N315" s="272"/>
      <c r="S315" s="79"/>
      <c r="T315" s="263"/>
      <c r="U315" s="264"/>
      <c r="V315" s="78"/>
      <c r="W315" s="78"/>
      <c r="X315" s="78"/>
      <c r="Y315" s="78"/>
      <c r="Z315" s="78"/>
      <c r="AA315" s="78"/>
      <c r="AB315" s="78"/>
      <c r="AC315" s="78"/>
      <c r="AD315" s="78"/>
      <c r="AE315" s="78"/>
      <c r="AF315" s="78"/>
    </row>
    <row r="316" spans="1:32" ht="9.9" customHeight="1">
      <c r="C316" s="274"/>
      <c r="D316" s="274"/>
      <c r="E316" s="276"/>
      <c r="F316" s="276"/>
      <c r="G316" s="276"/>
      <c r="H316" s="276"/>
      <c r="M316" s="272"/>
      <c r="N316" s="272"/>
      <c r="O316" s="273"/>
      <c r="S316" s="79"/>
      <c r="T316" s="263"/>
      <c r="U316" s="264"/>
      <c r="V316" s="78"/>
      <c r="W316" s="78"/>
      <c r="X316" s="78"/>
      <c r="Y316" s="78"/>
      <c r="Z316" s="78"/>
      <c r="AA316" s="78"/>
      <c r="AB316" s="78"/>
      <c r="AC316" s="78"/>
      <c r="AD316" s="78"/>
      <c r="AE316" s="78"/>
      <c r="AF316" s="78"/>
    </row>
    <row r="317" spans="1:32" ht="9.9" customHeight="1">
      <c r="A317" s="273"/>
      <c r="B317" s="273"/>
      <c r="F317" s="272"/>
      <c r="H317" s="272"/>
      <c r="M317" s="272"/>
      <c r="N317" s="272"/>
      <c r="O317" s="273"/>
      <c r="S317" s="262"/>
      <c r="T317" s="263"/>
      <c r="U317" s="264"/>
      <c r="V317" s="78"/>
      <c r="W317" s="78"/>
      <c r="X317" s="78"/>
      <c r="Y317" s="78"/>
      <c r="Z317" s="78"/>
      <c r="AA317" s="78"/>
      <c r="AB317" s="78"/>
      <c r="AC317" s="78"/>
      <c r="AD317" s="78"/>
      <c r="AE317" s="78"/>
      <c r="AF317" s="78"/>
    </row>
    <row r="318" spans="1:32" ht="9.9" customHeight="1">
      <c r="A318" s="273"/>
      <c r="B318" s="273"/>
      <c r="F318" s="272"/>
      <c r="H318" s="272"/>
      <c r="M318" s="272"/>
      <c r="N318" s="272"/>
      <c r="S318" s="262"/>
      <c r="T318" s="263"/>
      <c r="U318" s="264"/>
      <c r="V318" s="78"/>
      <c r="W318" s="78"/>
      <c r="X318" s="78"/>
      <c r="Y318" s="78"/>
      <c r="Z318" s="78"/>
      <c r="AA318" s="78"/>
      <c r="AB318" s="78"/>
      <c r="AC318" s="78"/>
      <c r="AD318" s="78"/>
      <c r="AE318" s="78"/>
      <c r="AF318" s="78"/>
    </row>
    <row r="319" spans="1:32" ht="9.9" customHeight="1">
      <c r="A319" s="268"/>
      <c r="B319" s="268"/>
      <c r="C319" s="270"/>
      <c r="D319" s="270"/>
      <c r="E319" s="270"/>
      <c r="F319" s="270"/>
      <c r="G319" s="270"/>
      <c r="H319" s="270"/>
      <c r="I319" s="270"/>
      <c r="J319" s="270"/>
      <c r="K319" s="269"/>
      <c r="M319" s="272"/>
      <c r="N319" s="272"/>
      <c r="S319" s="78"/>
      <c r="T319" s="79"/>
      <c r="U319" s="264"/>
      <c r="V319" s="78"/>
      <c r="W319" s="78"/>
      <c r="X319" s="78"/>
      <c r="Y319" s="78"/>
      <c r="Z319" s="78"/>
      <c r="AA319" s="78"/>
      <c r="AB319" s="78"/>
      <c r="AC319" s="78"/>
      <c r="AD319" s="78"/>
      <c r="AE319" s="78"/>
      <c r="AF319" s="78"/>
    </row>
    <row r="320" spans="1:32" ht="9.9" customHeight="1">
      <c r="A320" s="268"/>
      <c r="B320" s="268"/>
      <c r="C320" s="270"/>
      <c r="D320" s="270"/>
      <c r="E320" s="270"/>
      <c r="F320" s="270"/>
      <c r="G320" s="270"/>
      <c r="H320" s="270"/>
      <c r="I320" s="270"/>
      <c r="J320" s="270"/>
      <c r="K320" s="269"/>
      <c r="M320" s="270"/>
      <c r="N320" s="270"/>
      <c r="P320" s="272"/>
      <c r="Q320" s="272"/>
      <c r="R320" s="272"/>
      <c r="S320" s="272"/>
      <c r="T320" s="272"/>
      <c r="U320" s="264"/>
      <c r="V320" s="78"/>
      <c r="W320" s="78"/>
      <c r="X320" s="78"/>
      <c r="Y320" s="78"/>
      <c r="Z320" s="78"/>
      <c r="AA320" s="78"/>
      <c r="AB320" s="78"/>
      <c r="AC320" s="78"/>
      <c r="AD320" s="78"/>
      <c r="AE320" s="78"/>
      <c r="AF320" s="78"/>
    </row>
    <row r="321" spans="1:32" ht="30" customHeight="1">
      <c r="A321" s="268"/>
      <c r="B321" s="268"/>
      <c r="C321" s="269"/>
      <c r="D321" s="269"/>
      <c r="E321" s="269"/>
      <c r="F321" s="269"/>
      <c r="G321" s="269"/>
      <c r="H321" s="269"/>
      <c r="I321" s="269"/>
      <c r="J321" s="269"/>
      <c r="K321" s="269"/>
      <c r="M321" s="270"/>
      <c r="N321" s="270"/>
      <c r="P321" s="271"/>
      <c r="Q321" s="271"/>
      <c r="R321" s="271"/>
      <c r="T321" s="272"/>
      <c r="U321" s="264"/>
      <c r="V321" s="78"/>
      <c r="W321" s="78"/>
      <c r="X321" s="78"/>
      <c r="Y321" s="78"/>
      <c r="Z321" s="78"/>
      <c r="AA321" s="78"/>
      <c r="AB321" s="78"/>
      <c r="AC321" s="78"/>
      <c r="AD321" s="78"/>
      <c r="AE321" s="78"/>
      <c r="AF321" s="78"/>
    </row>
    <row r="322" spans="1:32" ht="30" customHeight="1">
      <c r="A322" s="268"/>
      <c r="B322" s="268"/>
      <c r="C322" s="269"/>
      <c r="D322" s="269"/>
      <c r="E322" s="269"/>
      <c r="F322" s="269"/>
      <c r="G322" s="269"/>
      <c r="H322" s="269"/>
      <c r="I322" s="269"/>
      <c r="J322" s="269"/>
      <c r="K322" s="269"/>
      <c r="T322" s="272"/>
      <c r="U322" s="264"/>
      <c r="V322" s="78"/>
      <c r="W322" s="78"/>
      <c r="X322" s="78"/>
      <c r="Y322" s="78"/>
      <c r="Z322" s="78"/>
      <c r="AA322" s="78"/>
      <c r="AB322" s="78"/>
      <c r="AC322" s="78"/>
      <c r="AD322" s="78"/>
      <c r="AE322" s="78"/>
      <c r="AF322" s="78"/>
    </row>
    <row r="323" spans="1:32" ht="30" customHeight="1">
      <c r="A323" s="273"/>
      <c r="B323" s="273"/>
      <c r="C323" s="274"/>
      <c r="D323" s="274"/>
      <c r="E323" s="274"/>
      <c r="F323" s="274"/>
      <c r="G323" s="274"/>
      <c r="H323" s="274"/>
      <c r="I323" s="274"/>
      <c r="J323" s="274"/>
      <c r="K323" s="274"/>
      <c r="L323" s="274"/>
      <c r="S323" s="275"/>
      <c r="T323" s="268"/>
      <c r="U323" s="265"/>
      <c r="V323" s="78"/>
      <c r="W323" s="78"/>
      <c r="X323" s="78"/>
      <c r="Y323" s="78"/>
      <c r="Z323" s="78"/>
      <c r="AA323" s="78"/>
      <c r="AB323" s="78"/>
      <c r="AC323" s="78"/>
      <c r="AD323" s="78"/>
      <c r="AE323" s="78"/>
      <c r="AF323" s="78"/>
    </row>
    <row r="324" spans="1:32" ht="9.9" customHeight="1">
      <c r="A324" s="274"/>
      <c r="D324" s="272"/>
      <c r="E324" s="272"/>
      <c r="J324" s="276"/>
      <c r="K324" s="276"/>
      <c r="L324" s="276"/>
      <c r="N324" s="272"/>
      <c r="S324" s="272"/>
      <c r="T324" s="277"/>
      <c r="U324" s="278"/>
      <c r="V324" s="78"/>
      <c r="W324" s="78"/>
      <c r="X324" s="78"/>
      <c r="Y324" s="78"/>
      <c r="Z324" s="78"/>
      <c r="AA324" s="78"/>
      <c r="AB324" s="78"/>
      <c r="AC324" s="78"/>
      <c r="AD324" s="78"/>
      <c r="AE324" s="78"/>
      <c r="AF324" s="78"/>
    </row>
    <row r="325" spans="1:32" ht="9.9" customHeight="1">
      <c r="A325" s="253"/>
      <c r="B325" s="253"/>
      <c r="C325" s="253"/>
      <c r="D325" s="253"/>
      <c r="E325" s="253"/>
      <c r="F325" s="253"/>
      <c r="G325" s="253"/>
      <c r="H325" s="253"/>
      <c r="I325" s="253"/>
      <c r="J325" s="253"/>
      <c r="K325" s="253"/>
      <c r="L325" s="253"/>
      <c r="M325" s="253"/>
      <c r="N325" s="253"/>
      <c r="O325" s="253"/>
      <c r="S325" s="275"/>
      <c r="T325" s="268"/>
      <c r="U325" s="265"/>
      <c r="V325" s="78"/>
      <c r="W325" s="78"/>
      <c r="X325" s="78"/>
      <c r="Y325" s="78"/>
      <c r="Z325" s="78"/>
      <c r="AA325" s="78"/>
      <c r="AB325" s="78"/>
      <c r="AC325" s="78"/>
      <c r="AD325" s="78"/>
      <c r="AE325" s="78"/>
      <c r="AF325" s="78"/>
    </row>
    <row r="326" spans="1:32" ht="9.9" customHeight="1">
      <c r="A326" s="253"/>
      <c r="B326" s="253"/>
      <c r="C326" s="253"/>
      <c r="D326" s="253"/>
      <c r="E326" s="253"/>
      <c r="F326" s="253"/>
      <c r="G326" s="253"/>
      <c r="H326" s="253"/>
      <c r="I326" s="253"/>
      <c r="J326" s="253"/>
      <c r="K326" s="253"/>
      <c r="L326" s="253"/>
      <c r="M326" s="253"/>
      <c r="N326" s="253"/>
      <c r="O326" s="253"/>
      <c r="U326" s="78"/>
      <c r="V326" s="78"/>
      <c r="W326" s="78"/>
      <c r="X326" s="78"/>
      <c r="Y326" s="78"/>
      <c r="Z326" s="78"/>
      <c r="AA326" s="78"/>
      <c r="AB326" s="78"/>
      <c r="AC326" s="78"/>
      <c r="AD326" s="78"/>
      <c r="AE326" s="78"/>
      <c r="AF326" s="78"/>
    </row>
    <row r="327" spans="1:32" ht="9.9" customHeight="1">
      <c r="A327" s="253"/>
      <c r="B327" s="253"/>
      <c r="C327" s="253"/>
      <c r="D327" s="253"/>
      <c r="E327" s="253"/>
      <c r="F327" s="253"/>
      <c r="G327" s="253"/>
      <c r="H327" s="253"/>
      <c r="I327" s="253"/>
      <c r="J327" s="253"/>
      <c r="K327" s="253"/>
      <c r="L327" s="253"/>
      <c r="M327" s="253"/>
      <c r="N327" s="253"/>
      <c r="O327" s="253"/>
      <c r="S327" s="273"/>
      <c r="T327" s="273"/>
      <c r="U327" s="265"/>
      <c r="V327" s="78"/>
      <c r="W327" s="78"/>
      <c r="X327" s="78"/>
      <c r="Y327" s="78"/>
      <c r="Z327" s="78"/>
      <c r="AA327" s="78"/>
      <c r="AB327" s="78"/>
      <c r="AC327" s="78"/>
      <c r="AD327" s="78"/>
      <c r="AE327" s="78"/>
      <c r="AF327" s="78"/>
    </row>
    <row r="328" spans="1:32" ht="27" customHeight="1">
      <c r="C328" s="279"/>
      <c r="D328" s="279"/>
      <c r="E328" s="279"/>
      <c r="F328" s="279"/>
      <c r="G328" s="279"/>
      <c r="S328" s="273"/>
      <c r="T328" s="273"/>
      <c r="U328" s="265"/>
      <c r="V328" s="78"/>
      <c r="W328" s="78"/>
      <c r="X328" s="78"/>
      <c r="Y328" s="78"/>
      <c r="Z328" s="78"/>
      <c r="AA328" s="78"/>
      <c r="AB328" s="78"/>
      <c r="AC328" s="78"/>
      <c r="AD328" s="78"/>
      <c r="AE328" s="78"/>
      <c r="AF328" s="78"/>
    </row>
    <row r="329" spans="1:32" ht="20.100000000000001" customHeight="1">
      <c r="B329" s="273"/>
      <c r="C329" s="273"/>
      <c r="D329" s="273"/>
      <c r="E329" s="273"/>
      <c r="F329" s="273"/>
      <c r="G329" s="273"/>
      <c r="H329" s="273"/>
      <c r="I329" s="280"/>
      <c r="J329" s="273"/>
      <c r="M329" s="273"/>
      <c r="N329" s="273"/>
      <c r="O329" s="273"/>
      <c r="S329" s="273"/>
      <c r="T329" s="273"/>
      <c r="U329" s="265"/>
      <c r="V329" s="78"/>
      <c r="W329" s="78"/>
      <c r="X329" s="78"/>
      <c r="Y329" s="78"/>
      <c r="Z329" s="78"/>
      <c r="AA329" s="78"/>
      <c r="AB329" s="78"/>
      <c r="AC329" s="78"/>
      <c r="AD329" s="78"/>
      <c r="AE329" s="78"/>
      <c r="AF329" s="78"/>
    </row>
    <row r="330" spans="1:32" ht="20.100000000000001" customHeight="1">
      <c r="B330" s="273"/>
      <c r="C330" s="273"/>
      <c r="D330" s="273"/>
      <c r="E330" s="273"/>
      <c r="F330" s="273"/>
      <c r="G330" s="273"/>
      <c r="H330" s="273"/>
      <c r="I330" s="273"/>
      <c r="J330" s="273"/>
      <c r="L330" s="273"/>
      <c r="M330" s="273"/>
      <c r="N330" s="273"/>
      <c r="O330" s="273"/>
      <c r="S330" s="272"/>
      <c r="T330" s="281"/>
      <c r="U330" s="282"/>
      <c r="V330" s="78"/>
      <c r="W330" s="78"/>
      <c r="X330" s="78"/>
      <c r="Y330" s="78"/>
      <c r="Z330" s="78"/>
      <c r="AA330" s="78"/>
      <c r="AB330" s="78"/>
      <c r="AC330" s="78"/>
      <c r="AD330" s="78"/>
      <c r="AE330" s="78"/>
      <c r="AF330" s="78"/>
    </row>
    <row r="331" spans="1:32" ht="20.100000000000001" customHeight="1">
      <c r="B331" s="273"/>
      <c r="C331" s="273"/>
      <c r="D331" s="273"/>
      <c r="E331" s="273"/>
      <c r="F331" s="273"/>
      <c r="G331" s="273"/>
      <c r="H331" s="273"/>
      <c r="I331" s="273"/>
      <c r="J331" s="273"/>
      <c r="K331" s="276"/>
      <c r="L331" s="273"/>
      <c r="M331" s="273"/>
      <c r="N331" s="273"/>
      <c r="O331" s="273"/>
      <c r="S331" s="283"/>
      <c r="U331" s="78"/>
      <c r="V331" s="78"/>
      <c r="W331" s="78"/>
      <c r="X331" s="78"/>
      <c r="Y331" s="78"/>
      <c r="Z331" s="78"/>
      <c r="AA331" s="78"/>
      <c r="AB331" s="78"/>
      <c r="AC331" s="78"/>
      <c r="AD331" s="78"/>
      <c r="AE331" s="78"/>
      <c r="AF331" s="78"/>
    </row>
    <row r="332" spans="1:32" ht="20.100000000000001" customHeight="1">
      <c r="B332" s="274"/>
      <c r="C332" s="274"/>
      <c r="D332" s="274"/>
      <c r="E332" s="274"/>
      <c r="F332" s="274"/>
      <c r="G332" s="269"/>
      <c r="H332" s="269"/>
      <c r="I332" s="274"/>
      <c r="J332" s="274"/>
      <c r="K332" s="274"/>
      <c r="L332" s="274"/>
      <c r="M332" s="272"/>
      <c r="N332" s="272"/>
      <c r="O332" s="274"/>
      <c r="S332" s="283"/>
      <c r="U332" s="78"/>
      <c r="V332" s="78"/>
      <c r="W332" s="78"/>
      <c r="X332" s="78"/>
      <c r="Y332" s="78"/>
      <c r="Z332" s="78"/>
      <c r="AA332" s="78"/>
      <c r="AB332" s="78"/>
      <c r="AC332" s="78"/>
      <c r="AD332" s="78"/>
      <c r="AE332" s="78"/>
      <c r="AF332" s="78"/>
    </row>
    <row r="333" spans="1:32" ht="20.100000000000001" customHeight="1">
      <c r="A333" s="284"/>
      <c r="I333" s="274"/>
      <c r="J333" s="274"/>
      <c r="M333" s="251"/>
      <c r="N333" s="251"/>
      <c r="O333" s="251"/>
      <c r="S333" s="283"/>
      <c r="U333" s="78"/>
      <c r="V333" s="78"/>
      <c r="W333" s="78"/>
      <c r="X333" s="78"/>
      <c r="Y333" s="78"/>
      <c r="Z333" s="78"/>
      <c r="AA333" s="78"/>
      <c r="AB333" s="78"/>
      <c r="AC333" s="78"/>
      <c r="AD333" s="78"/>
      <c r="AE333" s="78"/>
      <c r="AF333" s="78"/>
    </row>
    <row r="334" spans="1:32" ht="20.100000000000001" customHeight="1">
      <c r="A334" s="285"/>
      <c r="I334" s="274"/>
      <c r="J334" s="274"/>
      <c r="M334" s="251"/>
      <c r="N334" s="251"/>
      <c r="O334" s="251"/>
      <c r="S334" s="283"/>
      <c r="U334" s="78"/>
      <c r="V334" s="78"/>
      <c r="W334" s="78"/>
      <c r="X334" s="78"/>
      <c r="Y334" s="78"/>
      <c r="Z334" s="78"/>
      <c r="AA334" s="78"/>
      <c r="AB334" s="78"/>
      <c r="AC334" s="78"/>
      <c r="AD334" s="78"/>
      <c r="AE334" s="78"/>
      <c r="AF334" s="78"/>
    </row>
    <row r="335" spans="1:32" ht="9.9" customHeight="1">
      <c r="A335" s="285"/>
      <c r="I335" s="274"/>
      <c r="J335" s="274"/>
      <c r="M335" s="251"/>
      <c r="N335" s="251"/>
      <c r="O335" s="251"/>
      <c r="S335" s="283"/>
      <c r="U335" s="78"/>
      <c r="V335" s="78"/>
      <c r="W335" s="78"/>
      <c r="X335" s="78"/>
      <c r="Y335" s="78"/>
      <c r="Z335" s="78"/>
      <c r="AA335" s="78"/>
      <c r="AB335" s="78"/>
      <c r="AC335" s="78"/>
      <c r="AD335" s="78"/>
      <c r="AE335" s="78"/>
      <c r="AF335" s="78"/>
    </row>
    <row r="336" spans="1:32" ht="9.9" customHeight="1">
      <c r="A336" s="284"/>
      <c r="M336" s="251"/>
      <c r="N336" s="251"/>
      <c r="O336" s="251"/>
      <c r="S336" s="283"/>
      <c r="U336" s="78"/>
      <c r="V336" s="78"/>
      <c r="W336" s="78"/>
      <c r="X336" s="78"/>
      <c r="Y336" s="78"/>
      <c r="Z336" s="78"/>
      <c r="AA336" s="78"/>
      <c r="AB336" s="78"/>
      <c r="AC336" s="78"/>
      <c r="AD336" s="78"/>
      <c r="AE336" s="78"/>
      <c r="AF336" s="78"/>
    </row>
    <row r="337" spans="1:32" ht="9.9" customHeight="1">
      <c r="A337" s="284"/>
      <c r="M337" s="251"/>
      <c r="N337" s="251"/>
      <c r="O337" s="251"/>
      <c r="S337" s="272"/>
      <c r="U337" s="286"/>
      <c r="V337" s="78"/>
      <c r="W337" s="78"/>
      <c r="X337" s="78"/>
      <c r="Y337" s="78"/>
      <c r="Z337" s="78"/>
      <c r="AA337" s="78"/>
      <c r="AB337" s="78"/>
      <c r="AC337" s="78"/>
      <c r="AD337" s="78"/>
      <c r="AE337" s="78"/>
      <c r="AF337" s="78"/>
    </row>
    <row r="338" spans="1:32" ht="9.9" customHeight="1">
      <c r="A338" s="284"/>
      <c r="M338" s="287"/>
      <c r="N338" s="287"/>
      <c r="S338" s="272"/>
      <c r="U338" s="286"/>
      <c r="V338" s="78"/>
      <c r="W338" s="78"/>
      <c r="X338" s="78"/>
      <c r="Y338" s="78"/>
      <c r="Z338" s="78"/>
      <c r="AA338" s="78"/>
      <c r="AB338" s="78"/>
      <c r="AC338" s="78"/>
      <c r="AD338" s="78"/>
      <c r="AE338" s="78"/>
      <c r="AF338" s="78"/>
    </row>
    <row r="339" spans="1:32" ht="9.9" customHeight="1">
      <c r="A339" s="273"/>
      <c r="B339" s="273"/>
      <c r="C339" s="269"/>
      <c r="D339" s="269"/>
      <c r="E339" s="269"/>
      <c r="F339" s="269"/>
      <c r="G339" s="288"/>
      <c r="H339" s="289"/>
      <c r="S339" s="272"/>
      <c r="U339" s="286"/>
      <c r="V339" s="78"/>
      <c r="W339" s="78"/>
      <c r="X339" s="78"/>
      <c r="Y339" s="78"/>
      <c r="Z339" s="78"/>
      <c r="AA339" s="78"/>
      <c r="AB339" s="78"/>
      <c r="AC339" s="78"/>
      <c r="AD339" s="78"/>
      <c r="AE339" s="78"/>
      <c r="AF339" s="78"/>
    </row>
    <row r="340" spans="1:32" ht="9.9" customHeight="1">
      <c r="A340" s="273"/>
      <c r="B340" s="273"/>
      <c r="C340" s="269"/>
      <c r="D340" s="269"/>
      <c r="E340" s="269"/>
      <c r="F340" s="269"/>
      <c r="G340" s="288"/>
      <c r="H340" s="289"/>
      <c r="S340" s="272"/>
      <c r="U340" s="286"/>
      <c r="V340" s="78"/>
      <c r="W340" s="78"/>
      <c r="X340" s="78"/>
      <c r="Y340" s="78"/>
      <c r="Z340" s="78"/>
      <c r="AA340" s="78"/>
      <c r="AB340" s="78"/>
      <c r="AC340" s="78"/>
      <c r="AD340" s="78"/>
      <c r="AE340" s="78"/>
      <c r="AF340" s="78"/>
    </row>
    <row r="341" spans="1:32" ht="9.9" customHeight="1">
      <c r="A341" s="273"/>
      <c r="B341" s="273"/>
      <c r="C341" s="270"/>
      <c r="D341" s="270"/>
      <c r="E341" s="270"/>
      <c r="F341" s="270"/>
      <c r="G341" s="270"/>
      <c r="H341" s="270"/>
      <c r="I341" s="270"/>
      <c r="J341" s="270"/>
      <c r="K341" s="269"/>
      <c r="L341" s="274"/>
      <c r="M341" s="273"/>
      <c r="N341" s="273"/>
      <c r="O341" s="273"/>
      <c r="P341" s="272"/>
      <c r="Q341" s="272"/>
      <c r="R341" s="272"/>
      <c r="T341" s="276"/>
      <c r="U341" s="286"/>
      <c r="V341" s="78"/>
      <c r="W341" s="78"/>
      <c r="X341" s="78"/>
      <c r="Y341" s="78"/>
      <c r="Z341" s="78"/>
      <c r="AA341" s="78"/>
      <c r="AB341" s="78"/>
      <c r="AC341" s="78"/>
      <c r="AD341" s="78"/>
      <c r="AE341" s="78"/>
      <c r="AF341" s="78"/>
    </row>
    <row r="342" spans="1:32" ht="9.9" customHeight="1">
      <c r="A342" s="273"/>
      <c r="B342" s="273"/>
      <c r="C342" s="270"/>
      <c r="D342" s="270"/>
      <c r="E342" s="270"/>
      <c r="F342" s="270"/>
      <c r="G342" s="270"/>
      <c r="H342" s="270"/>
      <c r="I342" s="270"/>
      <c r="J342" s="270"/>
      <c r="K342" s="269"/>
      <c r="L342" s="274"/>
      <c r="M342" s="273"/>
      <c r="N342" s="273"/>
      <c r="O342" s="273"/>
      <c r="S342" s="290"/>
      <c r="U342" s="286"/>
      <c r="V342" s="78"/>
      <c r="W342" s="78"/>
      <c r="X342" s="78"/>
      <c r="Y342" s="78"/>
      <c r="Z342" s="78"/>
      <c r="AA342" s="78"/>
      <c r="AB342" s="78"/>
      <c r="AC342" s="78"/>
      <c r="AD342" s="78"/>
      <c r="AE342" s="78"/>
      <c r="AF342" s="78"/>
    </row>
    <row r="343" spans="1:32" ht="9.9" customHeight="1">
      <c r="A343" s="273"/>
      <c r="B343" s="273"/>
      <c r="C343" s="269"/>
      <c r="D343" s="269"/>
      <c r="E343" s="269"/>
      <c r="F343" s="269"/>
      <c r="G343" s="269"/>
      <c r="H343" s="269"/>
      <c r="I343" s="269"/>
      <c r="J343" s="269"/>
      <c r="K343" s="269"/>
      <c r="L343" s="274"/>
      <c r="M343" s="273"/>
      <c r="N343" s="273"/>
      <c r="O343" s="273"/>
      <c r="S343" s="290"/>
      <c r="U343" s="286"/>
      <c r="V343" s="78"/>
      <c r="W343" s="78"/>
      <c r="X343" s="78"/>
      <c r="Y343" s="78"/>
      <c r="Z343" s="78"/>
      <c r="AA343" s="78"/>
      <c r="AB343" s="78"/>
      <c r="AC343" s="78"/>
      <c r="AD343" s="78"/>
      <c r="AE343" s="78"/>
      <c r="AF343" s="78"/>
    </row>
    <row r="344" spans="1:32" ht="9.9" customHeight="1">
      <c r="A344" s="273"/>
      <c r="B344" s="273"/>
      <c r="C344" s="269"/>
      <c r="D344" s="269"/>
      <c r="E344" s="269"/>
      <c r="F344" s="269"/>
      <c r="G344" s="269"/>
      <c r="H344" s="269"/>
      <c r="I344" s="269"/>
      <c r="J344" s="269"/>
      <c r="K344" s="269"/>
      <c r="L344" s="276"/>
      <c r="M344" s="272"/>
      <c r="N344" s="272"/>
      <c r="S344" s="290"/>
      <c r="T344" s="291"/>
      <c r="U344" s="264"/>
      <c r="V344" s="78"/>
      <c r="W344" s="78"/>
      <c r="X344" s="78"/>
      <c r="Y344" s="78"/>
      <c r="Z344" s="78"/>
      <c r="AA344" s="78"/>
      <c r="AB344" s="78"/>
      <c r="AC344" s="78"/>
      <c r="AD344" s="78"/>
      <c r="AE344" s="78"/>
      <c r="AF344" s="78"/>
    </row>
    <row r="345" spans="1:32" ht="9.9" customHeight="1">
      <c r="A345" s="273"/>
      <c r="B345" s="273"/>
      <c r="C345" s="274"/>
      <c r="D345" s="274"/>
      <c r="E345" s="276"/>
      <c r="F345" s="276"/>
      <c r="G345" s="276"/>
      <c r="H345" s="276"/>
      <c r="I345" s="276"/>
      <c r="J345" s="276"/>
      <c r="K345" s="276"/>
      <c r="L345" s="276"/>
      <c r="M345" s="272"/>
      <c r="N345" s="272"/>
      <c r="S345" s="290"/>
      <c r="T345" s="290"/>
      <c r="U345" s="264"/>
      <c r="V345" s="78"/>
      <c r="W345" s="78"/>
      <c r="X345" s="78"/>
      <c r="Y345" s="78"/>
      <c r="Z345" s="78"/>
      <c r="AA345" s="78"/>
      <c r="AB345" s="78"/>
      <c r="AC345" s="78"/>
      <c r="AD345" s="78"/>
      <c r="AE345" s="78"/>
      <c r="AF345" s="78"/>
    </row>
    <row r="346" spans="1:32" ht="9.9" customHeight="1">
      <c r="A346" s="273"/>
      <c r="B346" s="273"/>
      <c r="C346" s="274"/>
      <c r="D346" s="274"/>
      <c r="E346" s="276"/>
      <c r="F346" s="276"/>
      <c r="G346" s="276"/>
      <c r="H346" s="276"/>
      <c r="I346" s="276"/>
      <c r="J346" s="276"/>
      <c r="K346" s="276"/>
      <c r="L346" s="276"/>
      <c r="M346" s="272"/>
      <c r="N346" s="272"/>
      <c r="O346" s="272"/>
      <c r="S346" s="290"/>
      <c r="T346" s="290"/>
      <c r="U346" s="264"/>
      <c r="V346" s="78"/>
      <c r="W346" s="78"/>
      <c r="X346" s="78"/>
      <c r="Y346" s="78"/>
      <c r="Z346" s="78"/>
      <c r="AA346" s="78"/>
      <c r="AB346" s="78"/>
      <c r="AC346" s="78"/>
      <c r="AD346" s="78"/>
      <c r="AE346" s="78"/>
      <c r="AF346" s="78"/>
    </row>
    <row r="347" spans="1:32" ht="9.9" customHeight="1">
      <c r="A347" s="273"/>
      <c r="B347" s="273"/>
      <c r="C347" s="274"/>
      <c r="D347" s="274"/>
      <c r="E347" s="276"/>
      <c r="F347" s="276"/>
      <c r="G347" s="276"/>
      <c r="H347" s="276"/>
      <c r="I347" s="276"/>
      <c r="J347" s="276"/>
      <c r="K347" s="276"/>
      <c r="L347" s="276"/>
      <c r="M347" s="272"/>
      <c r="N347" s="272"/>
      <c r="O347" s="272"/>
      <c r="P347" s="290"/>
      <c r="Q347" s="290"/>
      <c r="R347" s="290"/>
      <c r="S347" s="294"/>
      <c r="T347" s="295"/>
      <c r="U347" s="264"/>
      <c r="V347" s="78"/>
      <c r="W347" s="78"/>
      <c r="X347" s="78"/>
      <c r="Y347" s="78"/>
      <c r="Z347" s="78"/>
      <c r="AA347" s="78"/>
      <c r="AB347" s="78"/>
      <c r="AC347" s="78"/>
      <c r="AD347" s="78"/>
      <c r="AE347" s="78"/>
      <c r="AF347" s="78"/>
    </row>
    <row r="348" spans="1:32" ht="9.9" customHeight="1">
      <c r="A348" s="273"/>
      <c r="B348" s="273"/>
      <c r="L348" s="276"/>
      <c r="M348" s="272"/>
      <c r="N348" s="272"/>
      <c r="O348" s="272"/>
      <c r="S348" s="296"/>
      <c r="T348" s="297"/>
      <c r="U348" s="264"/>
      <c r="V348" s="78"/>
      <c r="W348" s="78"/>
      <c r="X348" s="78"/>
      <c r="Y348" s="78"/>
      <c r="Z348" s="78"/>
      <c r="AA348" s="78"/>
      <c r="AB348" s="78"/>
      <c r="AC348" s="78"/>
      <c r="AD348" s="78"/>
      <c r="AE348" s="78"/>
      <c r="AF348" s="78"/>
    </row>
    <row r="349" spans="1:32" ht="9.9" customHeight="1">
      <c r="A349" s="273"/>
      <c r="B349" s="273"/>
      <c r="C349" s="270"/>
      <c r="D349" s="270"/>
      <c r="E349" s="270"/>
      <c r="F349" s="270"/>
      <c r="G349" s="270"/>
      <c r="H349" s="270"/>
      <c r="I349" s="270"/>
      <c r="J349" s="270"/>
      <c r="K349" s="269"/>
      <c r="M349" s="272"/>
      <c r="N349" s="272"/>
      <c r="O349" s="272"/>
      <c r="S349" s="296"/>
      <c r="T349" s="297"/>
      <c r="U349" s="264"/>
      <c r="V349" s="78"/>
      <c r="W349" s="78"/>
      <c r="X349" s="78"/>
      <c r="Y349" s="78"/>
      <c r="Z349" s="78"/>
      <c r="AA349" s="78"/>
      <c r="AB349" s="78"/>
      <c r="AC349" s="78"/>
      <c r="AD349" s="78"/>
      <c r="AE349" s="78"/>
      <c r="AF349" s="78"/>
    </row>
    <row r="350" spans="1:32" ht="9.9" customHeight="1">
      <c r="A350" s="273"/>
      <c r="B350" s="273"/>
      <c r="C350" s="270"/>
      <c r="D350" s="270"/>
      <c r="E350" s="270"/>
      <c r="F350" s="270"/>
      <c r="G350" s="270"/>
      <c r="H350" s="270"/>
      <c r="I350" s="270"/>
      <c r="J350" s="270"/>
      <c r="K350" s="269"/>
      <c r="M350" s="272"/>
      <c r="N350" s="272"/>
      <c r="P350" s="272"/>
      <c r="Q350" s="272"/>
      <c r="R350" s="272"/>
      <c r="S350" s="298"/>
      <c r="T350" s="299"/>
      <c r="U350" s="264"/>
      <c r="V350" s="78"/>
      <c r="W350" s="78"/>
      <c r="X350" s="78"/>
      <c r="Y350" s="78"/>
      <c r="Z350" s="78"/>
      <c r="AA350" s="78"/>
      <c r="AB350" s="78"/>
      <c r="AC350" s="78"/>
      <c r="AD350" s="78"/>
      <c r="AE350" s="78"/>
      <c r="AF350" s="78"/>
    </row>
    <row r="351" spans="1:32" ht="9.9" customHeight="1">
      <c r="A351" s="273"/>
      <c r="B351" s="273"/>
      <c r="C351" s="269"/>
      <c r="D351" s="269"/>
      <c r="E351" s="269"/>
      <c r="F351" s="269"/>
      <c r="G351" s="269"/>
      <c r="H351" s="269"/>
      <c r="I351" s="269"/>
      <c r="J351" s="269"/>
      <c r="K351" s="269"/>
      <c r="M351" s="272"/>
      <c r="N351" s="272"/>
      <c r="S351" s="300"/>
      <c r="T351" s="301"/>
      <c r="U351" s="264"/>
      <c r="V351" s="78"/>
      <c r="W351" s="78"/>
      <c r="X351" s="78"/>
      <c r="Y351" s="78"/>
      <c r="Z351" s="78"/>
      <c r="AA351" s="78"/>
      <c r="AB351" s="78"/>
      <c r="AC351" s="78"/>
      <c r="AD351" s="78"/>
      <c r="AE351" s="78"/>
      <c r="AF351" s="78"/>
    </row>
    <row r="352" spans="1:32" ht="9.9" customHeight="1">
      <c r="A352" s="273"/>
      <c r="B352" s="273"/>
      <c r="C352" s="269"/>
      <c r="D352" s="269"/>
      <c r="E352" s="269"/>
      <c r="F352" s="269"/>
      <c r="G352" s="269"/>
      <c r="H352" s="269"/>
      <c r="I352" s="269"/>
      <c r="J352" s="269"/>
      <c r="K352" s="269"/>
      <c r="L352" s="274"/>
      <c r="M352" s="272"/>
      <c r="N352" s="272"/>
      <c r="S352" s="300"/>
      <c r="T352" s="301"/>
      <c r="U352" s="264"/>
      <c r="V352" s="78"/>
      <c r="W352" s="78"/>
      <c r="X352" s="78"/>
      <c r="Y352" s="78"/>
      <c r="Z352" s="78"/>
      <c r="AA352" s="78"/>
      <c r="AB352" s="78"/>
      <c r="AC352" s="78"/>
      <c r="AD352" s="78"/>
      <c r="AE352" s="78"/>
      <c r="AF352" s="78"/>
    </row>
    <row r="353" spans="1:32" ht="9.9" customHeight="1">
      <c r="A353" s="273"/>
      <c r="B353" s="273"/>
      <c r="C353" s="274"/>
      <c r="D353" s="274"/>
      <c r="E353" s="276"/>
      <c r="F353" s="276"/>
      <c r="G353" s="276"/>
      <c r="H353" s="276"/>
      <c r="I353" s="276"/>
      <c r="J353" s="276"/>
      <c r="K353" s="276"/>
      <c r="L353" s="274"/>
      <c r="M353" s="272"/>
      <c r="N353" s="272"/>
      <c r="S353" s="298"/>
      <c r="T353" s="302"/>
      <c r="U353" s="264"/>
      <c r="V353" s="78"/>
      <c r="W353" s="78"/>
      <c r="X353" s="78"/>
      <c r="Y353" s="78"/>
      <c r="Z353" s="78"/>
      <c r="AA353" s="78"/>
      <c r="AB353" s="78"/>
      <c r="AC353" s="78"/>
      <c r="AD353" s="78"/>
      <c r="AE353" s="78"/>
      <c r="AF353" s="78"/>
    </row>
    <row r="354" spans="1:32" ht="9.9" customHeight="1">
      <c r="C354" s="274"/>
      <c r="D354" s="274"/>
      <c r="E354" s="276"/>
      <c r="F354" s="276"/>
      <c r="G354" s="276"/>
      <c r="H354" s="276"/>
      <c r="M354" s="272"/>
      <c r="N354" s="272"/>
      <c r="O354" s="273"/>
      <c r="S354" s="298"/>
      <c r="T354" s="302"/>
      <c r="U354" s="264"/>
      <c r="V354" s="78"/>
      <c r="W354" s="78"/>
      <c r="X354" s="78"/>
      <c r="Y354" s="78"/>
      <c r="Z354" s="78"/>
      <c r="AA354" s="78"/>
      <c r="AB354" s="78"/>
      <c r="AC354" s="78"/>
      <c r="AD354" s="78"/>
      <c r="AE354" s="78"/>
      <c r="AF354" s="78"/>
    </row>
    <row r="355" spans="1:32" ht="9.9" customHeight="1">
      <c r="A355" s="273"/>
      <c r="B355" s="273"/>
      <c r="F355" s="272"/>
      <c r="H355" s="272"/>
      <c r="M355" s="272"/>
      <c r="N355" s="272"/>
      <c r="O355" s="273"/>
      <c r="S355" s="303"/>
      <c r="T355" s="302"/>
      <c r="U355" s="264"/>
      <c r="V355" s="78"/>
      <c r="W355" s="78"/>
      <c r="X355" s="78"/>
      <c r="Y355" s="78"/>
      <c r="Z355" s="78"/>
      <c r="AA355" s="78"/>
      <c r="AB355" s="78"/>
      <c r="AC355" s="78"/>
      <c r="AD355" s="78"/>
      <c r="AE355" s="78"/>
      <c r="AF355" s="78"/>
    </row>
    <row r="356" spans="1:32" ht="9.9" customHeight="1">
      <c r="A356" s="273"/>
      <c r="B356" s="273"/>
      <c r="F356" s="272"/>
      <c r="H356" s="272"/>
      <c r="M356" s="272"/>
      <c r="N356" s="272"/>
      <c r="S356" s="303"/>
      <c r="T356" s="302"/>
      <c r="U356" s="264"/>
      <c r="V356" s="78"/>
      <c r="W356" s="78"/>
      <c r="X356" s="78"/>
      <c r="Y356" s="78"/>
      <c r="Z356" s="78"/>
      <c r="AA356" s="78"/>
      <c r="AB356" s="78"/>
      <c r="AC356" s="78"/>
      <c r="AD356" s="78"/>
      <c r="AE356" s="78"/>
      <c r="AF356" s="78"/>
    </row>
    <row r="357" spans="1:32" ht="9.9" customHeight="1">
      <c r="A357" s="268"/>
      <c r="B357" s="268"/>
      <c r="C357" s="270"/>
      <c r="D357" s="270"/>
      <c r="E357" s="270"/>
      <c r="F357" s="270"/>
      <c r="G357" s="270"/>
      <c r="H357" s="270"/>
      <c r="I357" s="270"/>
      <c r="J357" s="270"/>
      <c r="K357" s="269"/>
      <c r="M357" s="272"/>
      <c r="N357" s="272"/>
      <c r="S357" s="304"/>
      <c r="T357" s="305"/>
      <c r="U357" s="264"/>
      <c r="V357" s="78"/>
      <c r="W357" s="78"/>
      <c r="X357" s="78"/>
      <c r="Y357" s="78"/>
      <c r="Z357" s="78"/>
      <c r="AA357" s="78"/>
      <c r="AB357" s="78"/>
      <c r="AC357" s="78"/>
      <c r="AD357" s="78"/>
      <c r="AE357" s="78"/>
      <c r="AF357" s="78"/>
    </row>
    <row r="358" spans="1:32" ht="9.9" customHeight="1">
      <c r="A358" s="268"/>
      <c r="B358" s="268"/>
      <c r="C358" s="270"/>
      <c r="D358" s="270"/>
      <c r="E358" s="270"/>
      <c r="F358" s="270"/>
      <c r="G358" s="270"/>
      <c r="H358" s="270"/>
      <c r="I358" s="270"/>
      <c r="J358" s="270"/>
      <c r="K358" s="269"/>
      <c r="M358" s="270"/>
      <c r="N358" s="270"/>
      <c r="P358" s="272"/>
      <c r="Q358" s="272"/>
      <c r="R358" s="272"/>
      <c r="S358" s="272"/>
      <c r="T358" s="272"/>
      <c r="U358" s="264"/>
      <c r="V358" s="78"/>
      <c r="W358" s="78"/>
      <c r="X358" s="78"/>
      <c r="Y358" s="78"/>
      <c r="Z358" s="78"/>
      <c r="AA358" s="78"/>
      <c r="AB358" s="78"/>
      <c r="AC358" s="78"/>
      <c r="AD358" s="78"/>
      <c r="AE358" s="78"/>
      <c r="AF358" s="78"/>
    </row>
    <row r="359" spans="1:32" ht="30" customHeight="1">
      <c r="A359" s="268"/>
      <c r="B359" s="268"/>
      <c r="C359" s="269"/>
      <c r="D359" s="269"/>
      <c r="E359" s="269"/>
      <c r="F359" s="269"/>
      <c r="G359" s="269"/>
      <c r="H359" s="269"/>
      <c r="I359" s="269"/>
      <c r="J359" s="269"/>
      <c r="K359" s="269"/>
      <c r="M359" s="270"/>
      <c r="N359" s="270"/>
      <c r="P359" s="271"/>
      <c r="Q359" s="271"/>
      <c r="R359" s="271"/>
      <c r="T359" s="272"/>
      <c r="U359" s="264"/>
      <c r="V359" s="78"/>
      <c r="W359" s="78"/>
      <c r="X359" s="78"/>
      <c r="Y359" s="78"/>
      <c r="Z359" s="78"/>
      <c r="AA359" s="78"/>
      <c r="AB359" s="78"/>
      <c r="AC359" s="78"/>
      <c r="AD359" s="78"/>
      <c r="AE359" s="78"/>
      <c r="AF359" s="78"/>
    </row>
    <row r="360" spans="1:32" ht="30" customHeight="1">
      <c r="A360" s="268"/>
      <c r="B360" s="268"/>
      <c r="C360" s="269"/>
      <c r="D360" s="269"/>
      <c r="E360" s="269"/>
      <c r="F360" s="269"/>
      <c r="G360" s="269"/>
      <c r="H360" s="269"/>
      <c r="I360" s="269"/>
      <c r="J360" s="269"/>
      <c r="K360" s="269"/>
      <c r="T360" s="272"/>
      <c r="U360" s="264"/>
      <c r="V360" s="78"/>
      <c r="W360" s="78"/>
      <c r="X360" s="78"/>
      <c r="Y360" s="78"/>
      <c r="Z360" s="78"/>
      <c r="AA360" s="78"/>
      <c r="AB360" s="78"/>
      <c r="AC360" s="78"/>
      <c r="AD360" s="78"/>
      <c r="AE360" s="78"/>
      <c r="AF360" s="78"/>
    </row>
    <row r="361" spans="1:32" ht="30" customHeight="1">
      <c r="A361" s="273"/>
      <c r="B361" s="273"/>
      <c r="C361" s="274"/>
      <c r="D361" s="274"/>
      <c r="E361" s="274"/>
      <c r="F361" s="274"/>
      <c r="G361" s="274"/>
      <c r="H361" s="274"/>
      <c r="I361" s="274"/>
      <c r="J361" s="274"/>
      <c r="K361" s="274"/>
      <c r="L361" s="274"/>
      <c r="T361" s="272"/>
      <c r="U361" s="264"/>
      <c r="V361" s="78"/>
      <c r="W361" s="78"/>
      <c r="X361" s="78"/>
      <c r="Y361" s="78"/>
      <c r="Z361" s="78"/>
      <c r="AA361" s="78"/>
      <c r="AB361" s="78"/>
      <c r="AC361" s="78"/>
      <c r="AD361" s="78"/>
      <c r="AE361" s="78"/>
      <c r="AF361" s="78"/>
    </row>
    <row r="362" spans="1:32" ht="9.9" customHeight="1">
      <c r="A362" s="274"/>
      <c r="D362" s="272"/>
      <c r="E362" s="272"/>
      <c r="J362" s="276"/>
      <c r="K362" s="276"/>
      <c r="L362" s="276"/>
      <c r="N362" s="272"/>
      <c r="S362" s="275"/>
      <c r="T362" s="268"/>
      <c r="U362" s="265"/>
      <c r="V362" s="78"/>
      <c r="W362" s="78"/>
      <c r="X362" s="78"/>
      <c r="Y362" s="78"/>
      <c r="Z362" s="78"/>
      <c r="AA362" s="78"/>
      <c r="AB362" s="78"/>
      <c r="AC362" s="78"/>
      <c r="AD362" s="78"/>
      <c r="AE362" s="78"/>
      <c r="AF362" s="78"/>
    </row>
    <row r="363" spans="1:32" ht="9.9" customHeight="1">
      <c r="A363" s="274"/>
      <c r="D363" s="274"/>
      <c r="E363" s="274"/>
      <c r="F363" s="276"/>
      <c r="G363" s="276"/>
      <c r="H363" s="276"/>
      <c r="I363" s="276"/>
      <c r="J363" s="276"/>
      <c r="K363" s="276"/>
      <c r="L363" s="276"/>
      <c r="N363" s="272"/>
      <c r="S363" s="272"/>
      <c r="T363" s="306"/>
      <c r="U363" s="278"/>
      <c r="V363" s="78"/>
      <c r="W363" s="78"/>
      <c r="X363" s="78"/>
      <c r="Y363" s="78"/>
      <c r="Z363" s="78"/>
      <c r="AA363" s="78"/>
      <c r="AB363" s="78"/>
      <c r="AC363" s="78"/>
      <c r="AD363" s="78"/>
      <c r="AE363" s="78"/>
      <c r="AF363" s="78"/>
    </row>
    <row r="364" spans="1:32" ht="9.9" customHeight="1">
      <c r="A364" s="253"/>
      <c r="B364" s="253"/>
      <c r="C364" s="253"/>
      <c r="D364" s="253"/>
      <c r="E364" s="253"/>
      <c r="F364" s="253"/>
      <c r="G364" s="253"/>
      <c r="H364" s="253"/>
      <c r="I364" s="253"/>
      <c r="J364" s="253"/>
      <c r="K364" s="253"/>
      <c r="L364" s="253"/>
      <c r="M364" s="253"/>
      <c r="N364" s="253"/>
      <c r="O364" s="253"/>
      <c r="S364" s="275"/>
      <c r="T364" s="268"/>
      <c r="U364" s="265"/>
      <c r="V364" s="78"/>
      <c r="W364" s="78"/>
      <c r="X364" s="78"/>
      <c r="Y364" s="78"/>
      <c r="Z364" s="78"/>
      <c r="AA364" s="78"/>
      <c r="AB364" s="78"/>
      <c r="AC364" s="78"/>
      <c r="AD364" s="78"/>
      <c r="AE364" s="78"/>
      <c r="AF364" s="78"/>
    </row>
    <row r="365" spans="1:32" ht="9.9" customHeight="1">
      <c r="A365" s="253"/>
      <c r="B365" s="253"/>
      <c r="C365" s="253"/>
      <c r="D365" s="253"/>
      <c r="E365" s="253"/>
      <c r="F365" s="253"/>
      <c r="G365" s="253"/>
      <c r="H365" s="253"/>
      <c r="I365" s="253"/>
      <c r="J365" s="253"/>
      <c r="K365" s="253"/>
      <c r="L365" s="253"/>
      <c r="M365" s="253"/>
      <c r="N365" s="253"/>
      <c r="O365" s="253"/>
      <c r="U365" s="78"/>
      <c r="V365" s="78"/>
      <c r="W365" s="78"/>
      <c r="X365" s="78"/>
      <c r="Y365" s="78"/>
      <c r="Z365" s="78"/>
      <c r="AA365" s="78"/>
      <c r="AB365" s="78"/>
      <c r="AC365" s="78"/>
      <c r="AD365" s="78"/>
      <c r="AE365" s="78"/>
      <c r="AF365" s="78"/>
    </row>
    <row r="366" spans="1:32" ht="27" customHeight="1">
      <c r="A366" s="253"/>
      <c r="B366" s="253"/>
      <c r="C366" s="253"/>
      <c r="D366" s="253"/>
      <c r="E366" s="253"/>
      <c r="F366" s="253"/>
      <c r="G366" s="253"/>
      <c r="H366" s="253"/>
      <c r="I366" s="253"/>
      <c r="J366" s="253"/>
      <c r="K366" s="253"/>
      <c r="L366" s="253"/>
      <c r="M366" s="253"/>
      <c r="N366" s="253"/>
      <c r="O366" s="253"/>
      <c r="S366" s="273"/>
      <c r="T366" s="273"/>
      <c r="U366" s="265"/>
      <c r="V366" s="78"/>
      <c r="W366" s="78"/>
      <c r="X366" s="78"/>
      <c r="Y366" s="78"/>
      <c r="Z366" s="78"/>
      <c r="AA366" s="78"/>
      <c r="AB366" s="78"/>
      <c r="AC366" s="78"/>
      <c r="AD366" s="78"/>
      <c r="AE366" s="78"/>
      <c r="AF366" s="78"/>
    </row>
    <row r="367" spans="1:32" ht="20.100000000000001" customHeight="1">
      <c r="C367" s="279"/>
      <c r="D367" s="279"/>
      <c r="E367" s="279"/>
      <c r="F367" s="279"/>
      <c r="G367" s="279"/>
      <c r="S367" s="273"/>
      <c r="T367" s="273"/>
      <c r="U367" s="265"/>
      <c r="V367" s="78"/>
      <c r="W367" s="78"/>
      <c r="X367" s="78"/>
      <c r="Y367" s="78"/>
      <c r="Z367" s="78"/>
      <c r="AA367" s="78"/>
      <c r="AB367" s="78"/>
      <c r="AC367" s="78"/>
      <c r="AD367" s="78"/>
      <c r="AE367" s="78"/>
      <c r="AF367" s="78"/>
    </row>
    <row r="368" spans="1:32" ht="20.100000000000001" customHeight="1">
      <c r="B368" s="273"/>
      <c r="C368" s="273"/>
      <c r="D368" s="273"/>
      <c r="E368" s="273"/>
      <c r="F368" s="273"/>
      <c r="G368" s="273"/>
      <c r="H368" s="273"/>
      <c r="I368" s="280"/>
      <c r="J368" s="273"/>
      <c r="M368" s="273"/>
      <c r="N368" s="273"/>
      <c r="O368" s="273"/>
      <c r="S368" s="273"/>
      <c r="T368" s="273"/>
      <c r="U368" s="265"/>
      <c r="V368" s="78"/>
      <c r="W368" s="78"/>
      <c r="X368" s="78"/>
      <c r="Y368" s="78"/>
      <c r="Z368" s="78"/>
      <c r="AA368" s="78"/>
      <c r="AB368" s="78"/>
      <c r="AC368" s="78"/>
      <c r="AD368" s="78"/>
      <c r="AE368" s="78"/>
      <c r="AF368" s="78"/>
    </row>
    <row r="369" spans="1:32" ht="20.100000000000001" customHeight="1">
      <c r="B369" s="273"/>
      <c r="C369" s="273"/>
      <c r="D369" s="273"/>
      <c r="E369" s="273"/>
      <c r="F369" s="273"/>
      <c r="G369" s="273"/>
      <c r="H369" s="273"/>
      <c r="I369" s="273"/>
      <c r="J369" s="273"/>
      <c r="L369" s="273"/>
      <c r="M369" s="273"/>
      <c r="N369" s="273"/>
      <c r="O369" s="273"/>
      <c r="S369" s="272"/>
      <c r="T369" s="281"/>
      <c r="U369" s="282"/>
      <c r="V369" s="78"/>
      <c r="W369" s="78"/>
      <c r="X369" s="78"/>
      <c r="Y369" s="78"/>
      <c r="Z369" s="78"/>
      <c r="AA369" s="78"/>
      <c r="AB369" s="78"/>
      <c r="AC369" s="78"/>
      <c r="AD369" s="78"/>
      <c r="AE369" s="78"/>
      <c r="AF369" s="78"/>
    </row>
    <row r="370" spans="1:32" ht="20.100000000000001" customHeight="1">
      <c r="B370" s="273"/>
      <c r="C370" s="273"/>
      <c r="D370" s="273"/>
      <c r="E370" s="273"/>
      <c r="F370" s="273"/>
      <c r="G370" s="273"/>
      <c r="H370" s="273"/>
      <c r="I370" s="273"/>
      <c r="J370" s="273"/>
      <c r="K370" s="276"/>
      <c r="L370" s="273"/>
      <c r="M370" s="273"/>
      <c r="N370" s="273"/>
      <c r="O370" s="273"/>
      <c r="S370" s="283"/>
      <c r="U370" s="78"/>
      <c r="V370" s="78"/>
      <c r="W370" s="78"/>
      <c r="X370" s="78"/>
      <c r="Y370" s="78"/>
      <c r="Z370" s="78"/>
      <c r="AA370" s="78"/>
      <c r="AB370" s="78"/>
      <c r="AC370" s="78"/>
      <c r="AD370" s="78"/>
      <c r="AE370" s="78"/>
      <c r="AF370" s="78"/>
    </row>
    <row r="371" spans="1:32" ht="20.100000000000001" customHeight="1">
      <c r="B371" s="274"/>
      <c r="C371" s="274"/>
      <c r="D371" s="274"/>
      <c r="E371" s="274"/>
      <c r="F371" s="274"/>
      <c r="G371" s="269"/>
      <c r="H371" s="269"/>
      <c r="I371" s="274"/>
      <c r="J371" s="274"/>
      <c r="K371" s="274"/>
      <c r="L371" s="274"/>
      <c r="M371" s="272"/>
      <c r="N371" s="272"/>
      <c r="O371" s="274"/>
      <c r="S371" s="283"/>
      <c r="U371" s="78"/>
      <c r="V371" s="78"/>
      <c r="W371" s="78"/>
      <c r="X371" s="78"/>
      <c r="Y371" s="78"/>
      <c r="Z371" s="78"/>
      <c r="AA371" s="78"/>
      <c r="AB371" s="78"/>
      <c r="AC371" s="78"/>
      <c r="AD371" s="78"/>
      <c r="AE371" s="78"/>
      <c r="AF371" s="78"/>
    </row>
    <row r="372" spans="1:32" ht="20.100000000000001" customHeight="1">
      <c r="A372" s="284"/>
      <c r="I372" s="274"/>
      <c r="J372" s="274"/>
      <c r="M372" s="251"/>
      <c r="N372" s="251"/>
      <c r="O372" s="251"/>
      <c r="S372" s="283"/>
      <c r="U372" s="78"/>
      <c r="V372" s="78"/>
      <c r="W372" s="78"/>
      <c r="X372" s="78"/>
      <c r="Y372" s="78"/>
      <c r="Z372" s="78"/>
      <c r="AA372" s="78"/>
      <c r="AB372" s="78"/>
      <c r="AC372" s="78"/>
      <c r="AD372" s="78"/>
      <c r="AE372" s="78"/>
      <c r="AF372" s="78"/>
    </row>
    <row r="373" spans="1:32" ht="9.9" customHeight="1">
      <c r="A373" s="285"/>
      <c r="I373" s="274"/>
      <c r="J373" s="274"/>
      <c r="M373" s="251"/>
      <c r="N373" s="251"/>
      <c r="O373" s="251"/>
      <c r="S373" s="283"/>
      <c r="U373" s="78"/>
      <c r="V373" s="78"/>
      <c r="W373" s="78"/>
      <c r="X373" s="78"/>
      <c r="Y373" s="78"/>
      <c r="Z373" s="78"/>
      <c r="AA373" s="78"/>
      <c r="AB373" s="78"/>
      <c r="AC373" s="78"/>
      <c r="AD373" s="78"/>
      <c r="AE373" s="78"/>
      <c r="AF373" s="78"/>
    </row>
    <row r="374" spans="1:32" ht="9.9" customHeight="1">
      <c r="A374" s="285"/>
      <c r="I374" s="274"/>
      <c r="J374" s="274"/>
      <c r="M374" s="251"/>
      <c r="N374" s="251"/>
      <c r="O374" s="251"/>
      <c r="S374" s="283"/>
      <c r="U374" s="78"/>
      <c r="V374" s="78"/>
      <c r="W374" s="78"/>
      <c r="X374" s="78"/>
      <c r="Y374" s="78"/>
      <c r="Z374" s="78"/>
      <c r="AA374" s="78"/>
      <c r="AB374" s="78"/>
      <c r="AC374" s="78"/>
      <c r="AD374" s="78"/>
      <c r="AE374" s="78"/>
      <c r="AF374" s="78"/>
    </row>
    <row r="375" spans="1:32" ht="9.9" customHeight="1">
      <c r="A375" s="284"/>
      <c r="M375" s="251"/>
      <c r="N375" s="251"/>
      <c r="O375" s="251"/>
      <c r="S375" s="283"/>
      <c r="U375" s="78"/>
      <c r="V375" s="78"/>
      <c r="W375" s="78"/>
      <c r="X375" s="78"/>
      <c r="Y375" s="78"/>
      <c r="Z375" s="78"/>
      <c r="AA375" s="78"/>
      <c r="AB375" s="78"/>
      <c r="AC375" s="78"/>
      <c r="AD375" s="78"/>
      <c r="AE375" s="78"/>
      <c r="AF375" s="78"/>
    </row>
    <row r="376" spans="1:32" ht="9.9" customHeight="1">
      <c r="A376" s="284"/>
      <c r="M376" s="251"/>
      <c r="N376" s="251"/>
      <c r="O376" s="251"/>
      <c r="S376" s="272"/>
      <c r="U376" s="286"/>
      <c r="V376" s="78"/>
      <c r="W376" s="78"/>
      <c r="X376" s="78"/>
      <c r="Y376" s="78"/>
      <c r="Z376" s="78"/>
      <c r="AA376" s="78"/>
      <c r="AB376" s="78"/>
      <c r="AC376" s="78"/>
      <c r="AD376" s="78"/>
      <c r="AE376" s="78"/>
      <c r="AF376" s="78"/>
    </row>
    <row r="377" spans="1:32" ht="9.9" customHeight="1">
      <c r="A377" s="284"/>
      <c r="M377" s="287"/>
      <c r="N377" s="287"/>
      <c r="S377" s="272"/>
      <c r="U377" s="286"/>
      <c r="V377" s="78"/>
      <c r="W377" s="78"/>
      <c r="X377" s="78"/>
      <c r="Y377" s="78"/>
      <c r="Z377" s="78"/>
      <c r="AA377" s="78"/>
      <c r="AB377" s="78"/>
      <c r="AC377" s="78"/>
      <c r="AD377" s="78"/>
      <c r="AE377" s="78"/>
      <c r="AF377" s="78"/>
    </row>
    <row r="378" spans="1:32" ht="9.9" customHeight="1">
      <c r="A378" s="273"/>
      <c r="B378" s="273"/>
      <c r="C378" s="269"/>
      <c r="D378" s="269"/>
      <c r="E378" s="269"/>
      <c r="F378" s="269"/>
      <c r="G378" s="288"/>
      <c r="H378" s="289"/>
      <c r="S378" s="272"/>
      <c r="U378" s="286"/>
      <c r="V378" s="78"/>
      <c r="W378" s="78"/>
      <c r="X378" s="78"/>
      <c r="Y378" s="78"/>
      <c r="Z378" s="78"/>
      <c r="AA378" s="78"/>
      <c r="AB378" s="78"/>
      <c r="AC378" s="78"/>
      <c r="AD378" s="78"/>
      <c r="AE378" s="78"/>
      <c r="AF378" s="78"/>
    </row>
    <row r="379" spans="1:32" ht="9.9" customHeight="1">
      <c r="A379" s="273"/>
      <c r="B379" s="273"/>
      <c r="C379" s="269"/>
      <c r="D379" s="269"/>
      <c r="E379" s="269"/>
      <c r="F379" s="269"/>
      <c r="G379" s="288"/>
      <c r="H379" s="289"/>
      <c r="S379" s="272"/>
      <c r="U379" s="286"/>
      <c r="V379" s="78"/>
      <c r="W379" s="78"/>
      <c r="X379" s="78"/>
      <c r="Y379" s="78"/>
      <c r="Z379" s="78"/>
      <c r="AA379" s="78"/>
      <c r="AB379" s="78"/>
      <c r="AC379" s="78"/>
      <c r="AD379" s="78"/>
      <c r="AE379" s="78"/>
      <c r="AF379" s="78"/>
    </row>
    <row r="380" spans="1:32" ht="9.9" customHeight="1">
      <c r="A380" s="273"/>
      <c r="B380" s="273"/>
      <c r="C380" s="270"/>
      <c r="D380" s="270"/>
      <c r="E380" s="270"/>
      <c r="F380" s="270"/>
      <c r="G380" s="270"/>
      <c r="H380" s="270"/>
      <c r="I380" s="270"/>
      <c r="J380" s="270"/>
      <c r="K380" s="269"/>
      <c r="L380" s="274"/>
      <c r="M380" s="273"/>
      <c r="N380" s="273"/>
      <c r="O380" s="273"/>
      <c r="P380" s="272"/>
      <c r="Q380" s="272"/>
      <c r="R380" s="272"/>
      <c r="T380" s="276"/>
      <c r="U380" s="286"/>
      <c r="V380" s="78"/>
      <c r="W380" s="78"/>
      <c r="X380" s="78"/>
      <c r="Y380" s="78"/>
      <c r="Z380" s="78"/>
      <c r="AA380" s="78"/>
      <c r="AB380" s="78"/>
      <c r="AC380" s="78"/>
      <c r="AD380" s="78"/>
      <c r="AE380" s="78"/>
      <c r="AF380" s="78"/>
    </row>
    <row r="381" spans="1:32" ht="9.9" customHeight="1">
      <c r="A381" s="273"/>
      <c r="B381" s="273"/>
      <c r="C381" s="270"/>
      <c r="D381" s="270"/>
      <c r="E381" s="270"/>
      <c r="F381" s="270"/>
      <c r="G381" s="270"/>
      <c r="H381" s="270"/>
      <c r="I381" s="270"/>
      <c r="J381" s="270"/>
      <c r="K381" s="269"/>
      <c r="L381" s="274"/>
      <c r="M381" s="273"/>
      <c r="N381" s="273"/>
      <c r="O381" s="273"/>
      <c r="S381" s="290"/>
      <c r="U381" s="286"/>
      <c r="V381" s="78"/>
      <c r="W381" s="78"/>
      <c r="X381" s="78"/>
      <c r="Y381" s="78"/>
      <c r="Z381" s="78"/>
      <c r="AA381" s="78"/>
      <c r="AB381" s="78"/>
      <c r="AC381" s="78"/>
      <c r="AD381" s="78"/>
      <c r="AE381" s="78"/>
      <c r="AF381" s="78"/>
    </row>
    <row r="382" spans="1:32" ht="9.9" customHeight="1">
      <c r="A382" s="273"/>
      <c r="B382" s="273"/>
      <c r="C382" s="269"/>
      <c r="D382" s="269"/>
      <c r="E382" s="269"/>
      <c r="F382" s="269"/>
      <c r="G382" s="269"/>
      <c r="H382" s="269"/>
      <c r="I382" s="269"/>
      <c r="J382" s="269"/>
      <c r="K382" s="269"/>
      <c r="L382" s="274"/>
      <c r="M382" s="273"/>
      <c r="N382" s="273"/>
      <c r="O382" s="273"/>
      <c r="S382" s="290"/>
      <c r="U382" s="286"/>
      <c r="V382" s="78"/>
      <c r="W382" s="78"/>
      <c r="X382" s="78"/>
      <c r="Y382" s="78"/>
      <c r="Z382" s="78"/>
      <c r="AA382" s="78"/>
      <c r="AB382" s="78"/>
      <c r="AC382" s="78"/>
      <c r="AD382" s="78"/>
      <c r="AE382" s="78"/>
      <c r="AF382" s="78"/>
    </row>
    <row r="383" spans="1:32" ht="9.9" customHeight="1">
      <c r="A383" s="273"/>
      <c r="B383" s="273"/>
      <c r="C383" s="269"/>
      <c r="D383" s="269"/>
      <c r="E383" s="269"/>
      <c r="F383" s="269"/>
      <c r="G383" s="269"/>
      <c r="H383" s="269"/>
      <c r="I383" s="269"/>
      <c r="J383" s="269"/>
      <c r="K383" s="269"/>
      <c r="L383" s="276"/>
      <c r="M383" s="272"/>
      <c r="N383" s="272"/>
      <c r="S383" s="290"/>
      <c r="T383" s="291"/>
      <c r="U383" s="264"/>
      <c r="V383" s="78"/>
      <c r="W383" s="78"/>
      <c r="X383" s="78"/>
      <c r="Y383" s="78"/>
      <c r="Z383" s="78"/>
      <c r="AA383" s="78"/>
      <c r="AB383" s="78"/>
      <c r="AC383" s="78"/>
      <c r="AD383" s="78"/>
      <c r="AE383" s="78"/>
      <c r="AF383" s="78"/>
    </row>
    <row r="384" spans="1:32" ht="9.9" customHeight="1">
      <c r="A384" s="273"/>
      <c r="B384" s="273"/>
      <c r="C384" s="274"/>
      <c r="D384" s="274"/>
      <c r="E384" s="276"/>
      <c r="F384" s="276"/>
      <c r="G384" s="276"/>
      <c r="H384" s="276"/>
      <c r="I384" s="276"/>
      <c r="J384" s="276"/>
      <c r="K384" s="276"/>
      <c r="L384" s="276"/>
      <c r="M384" s="272"/>
      <c r="N384" s="272"/>
      <c r="S384" s="290"/>
      <c r="T384" s="290"/>
      <c r="U384" s="264"/>
      <c r="V384" s="78"/>
      <c r="W384" s="78"/>
      <c r="X384" s="78"/>
      <c r="Y384" s="78"/>
      <c r="Z384" s="78"/>
      <c r="AA384" s="78"/>
      <c r="AB384" s="78"/>
      <c r="AC384" s="78"/>
      <c r="AD384" s="78"/>
      <c r="AE384" s="78"/>
      <c r="AF384" s="78"/>
    </row>
    <row r="385" spans="1:32" ht="9.9" customHeight="1">
      <c r="A385" s="273"/>
      <c r="B385" s="273"/>
      <c r="C385" s="274"/>
      <c r="D385" s="274"/>
      <c r="E385" s="276"/>
      <c r="F385" s="276"/>
      <c r="G385" s="276"/>
      <c r="H385" s="276"/>
      <c r="I385" s="276"/>
      <c r="J385" s="276"/>
      <c r="K385" s="276"/>
      <c r="L385" s="276"/>
      <c r="M385" s="272"/>
      <c r="N385" s="272"/>
      <c r="O385" s="272"/>
      <c r="S385" s="290"/>
      <c r="T385" s="290"/>
      <c r="U385" s="264"/>
      <c r="V385" s="78"/>
      <c r="W385" s="78"/>
      <c r="X385" s="78"/>
      <c r="Y385" s="78"/>
      <c r="Z385" s="78"/>
      <c r="AA385" s="78"/>
      <c r="AB385" s="78"/>
      <c r="AC385" s="78"/>
      <c r="AD385" s="78"/>
      <c r="AE385" s="78"/>
      <c r="AF385" s="78"/>
    </row>
    <row r="386" spans="1:32" ht="9.9" customHeight="1">
      <c r="A386" s="273"/>
      <c r="B386" s="273"/>
      <c r="C386" s="274"/>
      <c r="D386" s="274"/>
      <c r="E386" s="276"/>
      <c r="F386" s="276"/>
      <c r="G386" s="276"/>
      <c r="H386" s="276"/>
      <c r="I386" s="276"/>
      <c r="J386" s="276"/>
      <c r="K386" s="276"/>
      <c r="L386" s="276"/>
      <c r="M386" s="272"/>
      <c r="N386" s="272"/>
      <c r="O386" s="272"/>
      <c r="P386" s="290"/>
      <c r="Q386" s="290"/>
      <c r="R386" s="290"/>
      <c r="S386" s="307"/>
      <c r="T386" s="264"/>
      <c r="U386" s="264"/>
      <c r="V386" s="78"/>
      <c r="W386" s="78"/>
      <c r="X386" s="78"/>
      <c r="Y386" s="78"/>
      <c r="Z386" s="78"/>
      <c r="AA386" s="78"/>
      <c r="AB386" s="78"/>
      <c r="AC386" s="78"/>
      <c r="AD386" s="78"/>
      <c r="AE386" s="78"/>
      <c r="AF386" s="78"/>
    </row>
    <row r="387" spans="1:32" ht="9.9" customHeight="1">
      <c r="A387" s="273"/>
      <c r="B387" s="273"/>
      <c r="L387" s="276"/>
      <c r="M387" s="272"/>
      <c r="N387" s="272"/>
      <c r="O387" s="272"/>
      <c r="S387" s="292"/>
      <c r="T387" s="286"/>
      <c r="U387" s="264"/>
      <c r="V387" s="78"/>
      <c r="W387" s="78"/>
      <c r="X387" s="78"/>
      <c r="Y387" s="78"/>
      <c r="Z387" s="78"/>
      <c r="AA387" s="78"/>
      <c r="AB387" s="78"/>
      <c r="AC387" s="78"/>
      <c r="AD387" s="78"/>
      <c r="AE387" s="78"/>
      <c r="AF387" s="78"/>
    </row>
    <row r="388" spans="1:32" ht="9.9" customHeight="1">
      <c r="A388" s="273"/>
      <c r="B388" s="273"/>
      <c r="C388" s="270"/>
      <c r="D388" s="270"/>
      <c r="E388" s="270"/>
      <c r="F388" s="270"/>
      <c r="G388" s="270"/>
      <c r="H388" s="270"/>
      <c r="I388" s="270"/>
      <c r="J388" s="270"/>
      <c r="K388" s="269"/>
      <c r="M388" s="272"/>
      <c r="N388" s="272"/>
      <c r="O388" s="272"/>
      <c r="S388" s="292"/>
      <c r="T388" s="286"/>
      <c r="U388" s="264"/>
      <c r="V388" s="78"/>
      <c r="W388" s="78"/>
      <c r="X388" s="78"/>
      <c r="Y388" s="78"/>
      <c r="Z388" s="78"/>
      <c r="AA388" s="78"/>
      <c r="AB388" s="78"/>
      <c r="AC388" s="78"/>
      <c r="AD388" s="78"/>
      <c r="AE388" s="78"/>
      <c r="AF388" s="78"/>
    </row>
    <row r="389" spans="1:32" ht="9.9" customHeight="1">
      <c r="A389" s="273"/>
      <c r="B389" s="273"/>
      <c r="C389" s="270"/>
      <c r="D389" s="270"/>
      <c r="E389" s="270"/>
      <c r="F389" s="270"/>
      <c r="G389" s="270"/>
      <c r="H389" s="270"/>
      <c r="I389" s="270"/>
      <c r="J389" s="270"/>
      <c r="K389" s="269"/>
      <c r="M389" s="272"/>
      <c r="N389" s="272"/>
      <c r="P389" s="272"/>
      <c r="Q389" s="272"/>
      <c r="R389" s="272"/>
      <c r="S389" s="79"/>
      <c r="T389" s="264"/>
      <c r="U389" s="264"/>
      <c r="V389" s="78"/>
      <c r="W389" s="78"/>
      <c r="X389" s="78"/>
      <c r="Y389" s="78"/>
      <c r="Z389" s="78"/>
      <c r="AA389" s="78"/>
      <c r="AB389" s="78"/>
      <c r="AC389" s="78"/>
      <c r="AD389" s="78"/>
      <c r="AE389" s="78"/>
      <c r="AF389" s="78"/>
    </row>
    <row r="390" spans="1:32" ht="9.9" customHeight="1">
      <c r="A390" s="273"/>
      <c r="B390" s="273"/>
      <c r="C390" s="269"/>
      <c r="D390" s="269"/>
      <c r="E390" s="269"/>
      <c r="F390" s="269"/>
      <c r="G390" s="269"/>
      <c r="H390" s="269"/>
      <c r="I390" s="269"/>
      <c r="J390" s="269"/>
      <c r="K390" s="269"/>
      <c r="M390" s="272"/>
      <c r="N390" s="272"/>
      <c r="S390" s="293"/>
      <c r="T390" s="293"/>
      <c r="U390" s="264"/>
      <c r="V390" s="78"/>
      <c r="W390" s="78"/>
      <c r="X390" s="78"/>
      <c r="Y390" s="78"/>
      <c r="Z390" s="78"/>
      <c r="AA390" s="78"/>
      <c r="AB390" s="78"/>
      <c r="AC390" s="78"/>
      <c r="AD390" s="78"/>
      <c r="AE390" s="78"/>
      <c r="AF390" s="78"/>
    </row>
    <row r="391" spans="1:32" ht="9.9" customHeight="1">
      <c r="A391" s="273"/>
      <c r="B391" s="273"/>
      <c r="C391" s="269"/>
      <c r="D391" s="269"/>
      <c r="E391" s="269"/>
      <c r="F391" s="269"/>
      <c r="G391" s="269"/>
      <c r="H391" s="269"/>
      <c r="I391" s="269"/>
      <c r="J391" s="269"/>
      <c r="K391" s="269"/>
      <c r="L391" s="274"/>
      <c r="M391" s="272"/>
      <c r="N391" s="272"/>
      <c r="S391" s="293"/>
      <c r="T391" s="293"/>
      <c r="U391" s="264"/>
      <c r="V391" s="78"/>
      <c r="W391" s="78"/>
      <c r="X391" s="78"/>
      <c r="Y391" s="78"/>
      <c r="Z391" s="78"/>
      <c r="AA391" s="78"/>
      <c r="AB391" s="78"/>
      <c r="AC391" s="78"/>
      <c r="AD391" s="78"/>
      <c r="AE391" s="78"/>
      <c r="AF391" s="78"/>
    </row>
    <row r="392" spans="1:32" ht="9.9" customHeight="1">
      <c r="A392" s="273"/>
      <c r="B392" s="273"/>
      <c r="C392" s="274"/>
      <c r="D392" s="274"/>
      <c r="E392" s="276"/>
      <c r="F392" s="276"/>
      <c r="G392" s="276"/>
      <c r="H392" s="276"/>
      <c r="I392" s="276"/>
      <c r="J392" s="276"/>
      <c r="K392" s="276"/>
      <c r="L392" s="274"/>
      <c r="M392" s="272"/>
      <c r="N392" s="272"/>
      <c r="S392" s="79"/>
      <c r="T392" s="263"/>
      <c r="U392" s="264"/>
      <c r="V392" s="78"/>
      <c r="W392" s="78"/>
      <c r="X392" s="78"/>
      <c r="Y392" s="78"/>
      <c r="Z392" s="78"/>
      <c r="AA392" s="78"/>
      <c r="AB392" s="78"/>
      <c r="AC392" s="78"/>
      <c r="AD392" s="78"/>
      <c r="AE392" s="78"/>
      <c r="AF392" s="78"/>
    </row>
    <row r="393" spans="1:32" ht="9.9" customHeight="1">
      <c r="C393" s="274"/>
      <c r="D393" s="274"/>
      <c r="E393" s="276"/>
      <c r="F393" s="276"/>
      <c r="G393" s="276"/>
      <c r="H393" s="276"/>
      <c r="M393" s="272"/>
      <c r="N393" s="272"/>
      <c r="O393" s="273"/>
      <c r="S393" s="79"/>
      <c r="T393" s="263"/>
      <c r="U393" s="264"/>
      <c r="V393" s="78"/>
      <c r="W393" s="78"/>
      <c r="X393" s="78"/>
      <c r="Y393" s="78"/>
      <c r="Z393" s="78"/>
      <c r="AA393" s="78"/>
      <c r="AB393" s="78"/>
      <c r="AC393" s="78"/>
      <c r="AD393" s="78"/>
      <c r="AE393" s="78"/>
      <c r="AF393" s="78"/>
    </row>
    <row r="394" spans="1:32" ht="9.9" customHeight="1">
      <c r="A394" s="273"/>
      <c r="B394" s="273"/>
      <c r="F394" s="272"/>
      <c r="H394" s="272"/>
      <c r="M394" s="272"/>
      <c r="N394" s="272"/>
      <c r="O394" s="273"/>
      <c r="S394" s="262"/>
      <c r="T394" s="263"/>
      <c r="U394" s="264"/>
      <c r="V394" s="78"/>
      <c r="W394" s="78"/>
      <c r="X394" s="78"/>
      <c r="Y394" s="78"/>
      <c r="Z394" s="78"/>
      <c r="AA394" s="78"/>
      <c r="AB394" s="78"/>
      <c r="AC394" s="78"/>
      <c r="AD394" s="78"/>
      <c r="AE394" s="78"/>
      <c r="AF394" s="78"/>
    </row>
    <row r="395" spans="1:32" ht="9.9" customHeight="1">
      <c r="A395" s="273"/>
      <c r="B395" s="273"/>
      <c r="F395" s="272"/>
      <c r="H395" s="272"/>
      <c r="M395" s="272"/>
      <c r="N395" s="272"/>
      <c r="S395" s="262"/>
      <c r="T395" s="263"/>
      <c r="U395" s="264"/>
      <c r="V395" s="78"/>
      <c r="W395" s="78"/>
      <c r="X395" s="78"/>
      <c r="Y395" s="78"/>
      <c r="Z395" s="78"/>
      <c r="AA395" s="78"/>
      <c r="AB395" s="78"/>
      <c r="AC395" s="78"/>
      <c r="AD395" s="78"/>
      <c r="AE395" s="78"/>
      <c r="AF395" s="78"/>
    </row>
    <row r="396" spans="1:32" ht="9.9" customHeight="1">
      <c r="A396" s="268"/>
      <c r="B396" s="268"/>
      <c r="C396" s="270"/>
      <c r="D396" s="270"/>
      <c r="E396" s="270"/>
      <c r="F396" s="270"/>
      <c r="G396" s="270"/>
      <c r="H396" s="270"/>
      <c r="I396" s="270"/>
      <c r="J396" s="270"/>
      <c r="K396" s="269"/>
      <c r="M396" s="272"/>
      <c r="N396" s="272"/>
      <c r="T396" s="272"/>
      <c r="U396" s="264"/>
      <c r="V396" s="78"/>
      <c r="W396" s="78"/>
      <c r="X396" s="78"/>
      <c r="Y396" s="78"/>
      <c r="Z396" s="78"/>
      <c r="AA396" s="78"/>
      <c r="AB396" s="78"/>
      <c r="AC396" s="78"/>
      <c r="AD396" s="78"/>
      <c r="AE396" s="78"/>
      <c r="AF396" s="78"/>
    </row>
    <row r="397" spans="1:32" ht="30" customHeight="1">
      <c r="A397" s="268"/>
      <c r="B397" s="268"/>
      <c r="C397" s="270"/>
      <c r="D397" s="270"/>
      <c r="E397" s="270"/>
      <c r="F397" s="270"/>
      <c r="G397" s="270"/>
      <c r="H397" s="270"/>
      <c r="I397" s="270"/>
      <c r="J397" s="270"/>
      <c r="K397" s="269"/>
      <c r="M397" s="270"/>
      <c r="N397" s="270"/>
      <c r="P397" s="272"/>
      <c r="Q397" s="272"/>
      <c r="R397" s="272"/>
      <c r="S397" s="272"/>
      <c r="T397" s="272"/>
      <c r="U397" s="264"/>
      <c r="V397" s="78"/>
      <c r="W397" s="78"/>
      <c r="X397" s="78"/>
      <c r="Y397" s="78"/>
      <c r="Z397" s="78"/>
      <c r="AA397" s="78"/>
      <c r="AB397" s="78"/>
      <c r="AC397" s="78"/>
      <c r="AD397" s="78"/>
      <c r="AE397" s="78"/>
      <c r="AF397" s="78"/>
    </row>
    <row r="398" spans="1:32" ht="30" customHeight="1">
      <c r="A398" s="265"/>
      <c r="B398" s="265"/>
      <c r="C398" s="267"/>
      <c r="D398" s="267"/>
      <c r="E398" s="267"/>
      <c r="F398" s="267"/>
      <c r="G398" s="267"/>
      <c r="H398" s="267"/>
      <c r="I398" s="267"/>
      <c r="J398" s="267"/>
      <c r="K398" s="267"/>
      <c r="L398" s="78"/>
      <c r="M398" s="266"/>
      <c r="N398" s="266"/>
      <c r="O398" s="78"/>
      <c r="P398" s="308"/>
      <c r="Q398" s="308"/>
      <c r="R398" s="308"/>
      <c r="S398" s="78"/>
      <c r="T398" s="79"/>
      <c r="U398" s="264"/>
      <c r="V398" s="78"/>
      <c r="W398" s="78"/>
      <c r="X398" s="78"/>
      <c r="Y398" s="78"/>
      <c r="Z398" s="78"/>
      <c r="AA398" s="78"/>
      <c r="AB398" s="78"/>
      <c r="AC398" s="78"/>
      <c r="AD398" s="78"/>
      <c r="AE398" s="78"/>
      <c r="AF398" s="78"/>
    </row>
    <row r="399" spans="1:32" ht="30" customHeight="1">
      <c r="A399" s="265"/>
      <c r="B399" s="265"/>
      <c r="C399" s="267"/>
      <c r="D399" s="267"/>
      <c r="E399" s="267"/>
      <c r="F399" s="267"/>
      <c r="G399" s="267"/>
      <c r="H399" s="267"/>
      <c r="I399" s="267"/>
      <c r="J399" s="267"/>
      <c r="K399" s="267"/>
      <c r="L399" s="78"/>
      <c r="M399" s="78"/>
      <c r="N399" s="78"/>
      <c r="O399" s="78"/>
      <c r="P399" s="78"/>
      <c r="Q399" s="78"/>
      <c r="R399" s="78"/>
      <c r="S399" s="78"/>
      <c r="T399" s="79"/>
      <c r="U399" s="264"/>
      <c r="V399" s="78"/>
      <c r="W399" s="78"/>
      <c r="X399" s="78"/>
      <c r="Y399" s="78"/>
      <c r="Z399" s="78"/>
      <c r="AA399" s="78"/>
      <c r="AB399" s="78"/>
      <c r="AC399" s="78"/>
      <c r="AD399" s="78"/>
      <c r="AE399" s="78"/>
      <c r="AF399" s="78"/>
    </row>
    <row r="400" spans="1:32" ht="30" customHeight="1">
      <c r="A400" s="261"/>
      <c r="B400" s="261"/>
      <c r="C400" s="80"/>
      <c r="D400" s="80"/>
      <c r="E400" s="80"/>
      <c r="F400" s="80"/>
      <c r="G400" s="80"/>
      <c r="H400" s="80"/>
      <c r="I400" s="80"/>
      <c r="J400" s="80"/>
      <c r="K400" s="80"/>
      <c r="L400" s="80"/>
      <c r="M400" s="78"/>
      <c r="N400" s="78"/>
      <c r="O400" s="78"/>
      <c r="P400" s="78"/>
      <c r="Q400" s="78"/>
      <c r="R400" s="78"/>
      <c r="S400" s="78"/>
      <c r="T400" s="78"/>
      <c r="U400" s="78"/>
      <c r="V400" s="78"/>
      <c r="W400" s="78"/>
      <c r="X400" s="78"/>
      <c r="Y400" s="78"/>
      <c r="Z400" s="78"/>
      <c r="AA400" s="78"/>
      <c r="AB400" s="78"/>
      <c r="AC400" s="78"/>
      <c r="AD400" s="78"/>
      <c r="AE400" s="78"/>
      <c r="AF400" s="78"/>
    </row>
    <row r="401" spans="1:32" ht="9.9" customHeight="1">
      <c r="A401" s="80"/>
      <c r="B401" s="78"/>
      <c r="C401" s="78"/>
      <c r="D401" s="79"/>
      <c r="E401" s="79"/>
      <c r="F401" s="78"/>
      <c r="G401" s="78"/>
      <c r="H401" s="78"/>
      <c r="I401" s="78"/>
      <c r="J401" s="286"/>
      <c r="K401" s="286"/>
      <c r="L401" s="286"/>
      <c r="M401" s="78"/>
      <c r="N401" s="79"/>
      <c r="O401" s="78"/>
      <c r="P401" s="78"/>
      <c r="Q401" s="78"/>
      <c r="R401" s="78"/>
      <c r="S401" s="78"/>
      <c r="T401" s="78"/>
      <c r="U401" s="78"/>
      <c r="V401" s="78"/>
      <c r="W401" s="78"/>
      <c r="X401" s="78"/>
      <c r="Y401" s="78"/>
      <c r="Z401" s="78"/>
      <c r="AA401" s="78"/>
      <c r="AB401" s="78"/>
      <c r="AC401" s="78"/>
      <c r="AD401" s="78"/>
      <c r="AE401" s="78"/>
      <c r="AF401" s="78"/>
    </row>
    <row r="402" spans="1:32" ht="9.9" customHeight="1">
      <c r="A402" s="78"/>
      <c r="B402" s="78"/>
      <c r="C402" s="78"/>
      <c r="D402" s="78"/>
      <c r="E402" s="78"/>
      <c r="F402" s="78"/>
      <c r="G402" s="78"/>
      <c r="H402" s="78"/>
      <c r="I402" s="78"/>
      <c r="J402" s="78"/>
      <c r="K402" s="78"/>
      <c r="L402" s="78"/>
      <c r="M402" s="78"/>
      <c r="N402" s="78"/>
      <c r="O402" s="78"/>
      <c r="P402" s="78"/>
      <c r="Q402" s="78"/>
      <c r="R402" s="78"/>
      <c r="S402" s="78"/>
      <c r="T402" s="78"/>
      <c r="U402" s="78"/>
      <c r="V402" s="78"/>
      <c r="W402" s="78"/>
      <c r="X402" s="78"/>
      <c r="Y402" s="78"/>
      <c r="Z402" s="78"/>
      <c r="AA402" s="78"/>
      <c r="AB402" s="78"/>
      <c r="AC402" s="78"/>
      <c r="AD402" s="78"/>
      <c r="AE402" s="78"/>
      <c r="AF402" s="78"/>
    </row>
    <row r="403" spans="1:32" ht="9.9" customHeight="1">
      <c r="A403" s="78"/>
      <c r="B403" s="78"/>
      <c r="C403" s="78"/>
      <c r="D403" s="78"/>
      <c r="E403" s="78"/>
      <c r="F403" s="78"/>
      <c r="G403" s="78"/>
      <c r="H403" s="78"/>
      <c r="I403" s="78"/>
      <c r="J403" s="78"/>
      <c r="K403" s="78"/>
      <c r="L403" s="78"/>
      <c r="M403" s="78"/>
      <c r="N403" s="78"/>
      <c r="O403" s="78"/>
      <c r="P403" s="78"/>
      <c r="Q403" s="78"/>
      <c r="R403" s="78"/>
      <c r="S403" s="78"/>
      <c r="T403" s="78"/>
      <c r="U403" s="78"/>
      <c r="V403" s="78"/>
      <c r="W403" s="78"/>
      <c r="X403" s="78"/>
      <c r="Y403" s="78"/>
      <c r="Z403" s="78"/>
      <c r="AA403" s="78"/>
      <c r="AB403" s="78"/>
      <c r="AC403" s="78"/>
      <c r="AD403" s="78"/>
      <c r="AE403" s="78"/>
      <c r="AF403" s="78"/>
    </row>
    <row r="404" spans="1:32" ht="9.9" customHeight="1">
      <c r="A404" s="78"/>
      <c r="B404" s="78"/>
      <c r="C404" s="78"/>
      <c r="D404" s="78"/>
      <c r="E404" s="78"/>
      <c r="F404" s="78"/>
      <c r="G404" s="78"/>
      <c r="H404" s="78"/>
      <c r="I404" s="78"/>
      <c r="J404" s="78"/>
      <c r="K404" s="78"/>
      <c r="L404" s="78"/>
      <c r="M404" s="78"/>
      <c r="N404" s="78"/>
      <c r="O404" s="78"/>
      <c r="P404" s="78"/>
      <c r="Q404" s="78"/>
      <c r="R404" s="78"/>
      <c r="S404" s="78"/>
      <c r="T404" s="78"/>
      <c r="U404" s="78"/>
      <c r="V404" s="78"/>
      <c r="W404" s="78"/>
      <c r="X404" s="78"/>
      <c r="Y404" s="78"/>
      <c r="Z404" s="78"/>
      <c r="AA404" s="78"/>
      <c r="AB404" s="78"/>
      <c r="AC404" s="78"/>
      <c r="AD404" s="78"/>
      <c r="AE404" s="78"/>
      <c r="AF404" s="78"/>
    </row>
    <row r="405" spans="1:32" ht="27" customHeight="1">
      <c r="A405" s="78"/>
      <c r="B405" s="78"/>
      <c r="C405" s="78"/>
      <c r="D405" s="78"/>
      <c r="E405" s="78"/>
      <c r="F405" s="78"/>
      <c r="G405" s="78"/>
      <c r="H405" s="78"/>
      <c r="I405" s="78"/>
      <c r="J405" s="78"/>
      <c r="K405" s="78"/>
      <c r="L405" s="78"/>
      <c r="M405" s="78"/>
      <c r="N405" s="78"/>
      <c r="O405" s="78"/>
      <c r="P405" s="78"/>
      <c r="Q405" s="78"/>
      <c r="R405" s="78"/>
      <c r="S405" s="78"/>
      <c r="T405" s="78"/>
      <c r="U405" s="78"/>
      <c r="V405" s="78"/>
      <c r="W405" s="78"/>
      <c r="X405" s="78"/>
      <c r="Y405" s="78"/>
      <c r="Z405" s="78"/>
      <c r="AA405" s="78"/>
      <c r="AB405" s="78"/>
      <c r="AC405" s="78"/>
      <c r="AD405" s="78"/>
      <c r="AE405" s="78"/>
      <c r="AF405" s="78"/>
    </row>
    <row r="406" spans="1:32" ht="20.100000000000001" customHeight="1">
      <c r="A406" s="78"/>
      <c r="B406" s="78"/>
      <c r="C406" s="78"/>
      <c r="D406" s="78"/>
      <c r="E406" s="78"/>
      <c r="F406" s="78"/>
      <c r="G406" s="78"/>
      <c r="H406" s="78"/>
      <c r="I406" s="78"/>
      <c r="J406" s="78"/>
      <c r="K406" s="78"/>
      <c r="L406" s="78"/>
      <c r="M406" s="78"/>
      <c r="N406" s="78"/>
      <c r="O406" s="78"/>
      <c r="P406" s="78"/>
      <c r="Q406" s="78"/>
      <c r="R406" s="78"/>
      <c r="S406" s="78"/>
      <c r="T406" s="78"/>
      <c r="U406" s="78"/>
      <c r="V406" s="78"/>
      <c r="W406" s="78"/>
      <c r="X406" s="78"/>
      <c r="Y406" s="78"/>
      <c r="Z406" s="78"/>
      <c r="AA406" s="78"/>
      <c r="AB406" s="78"/>
      <c r="AC406" s="78"/>
      <c r="AD406" s="78"/>
      <c r="AE406" s="78"/>
      <c r="AF406" s="78"/>
    </row>
    <row r="407" spans="1:32" ht="20.100000000000001" customHeight="1">
      <c r="A407" s="78"/>
      <c r="B407" s="78"/>
      <c r="C407" s="78"/>
      <c r="D407" s="78"/>
      <c r="E407" s="78"/>
      <c r="F407" s="78"/>
      <c r="G407" s="78"/>
      <c r="H407" s="78"/>
      <c r="I407" s="78"/>
      <c r="J407" s="78"/>
      <c r="K407" s="78"/>
      <c r="L407" s="78"/>
      <c r="M407" s="78"/>
      <c r="N407" s="78"/>
      <c r="O407" s="78"/>
      <c r="P407" s="78"/>
      <c r="Q407" s="78"/>
      <c r="R407" s="78"/>
      <c r="S407" s="78"/>
      <c r="T407" s="78"/>
      <c r="U407" s="78"/>
      <c r="V407" s="78"/>
      <c r="W407" s="78"/>
      <c r="X407" s="78"/>
      <c r="Y407" s="78"/>
      <c r="Z407" s="78"/>
      <c r="AA407" s="78"/>
      <c r="AB407" s="78"/>
      <c r="AC407" s="78"/>
      <c r="AD407" s="78"/>
      <c r="AE407" s="78"/>
      <c r="AF407" s="78"/>
    </row>
    <row r="408" spans="1:32" ht="20.100000000000001" customHeight="1">
      <c r="A408" s="78"/>
      <c r="B408" s="78"/>
      <c r="C408" s="78"/>
      <c r="D408" s="78"/>
      <c r="E408" s="78"/>
      <c r="F408" s="78"/>
      <c r="G408" s="78"/>
      <c r="H408" s="78"/>
      <c r="I408" s="78"/>
      <c r="J408" s="78"/>
      <c r="K408" s="78"/>
      <c r="L408" s="78"/>
      <c r="M408" s="78"/>
      <c r="N408" s="78"/>
      <c r="O408" s="78"/>
      <c r="P408" s="78"/>
      <c r="Q408" s="78"/>
      <c r="R408" s="78"/>
      <c r="S408" s="78"/>
      <c r="T408" s="78"/>
      <c r="U408" s="78"/>
      <c r="V408" s="78"/>
      <c r="W408" s="78"/>
      <c r="X408" s="78"/>
      <c r="Y408" s="78"/>
      <c r="Z408" s="78"/>
      <c r="AA408" s="78"/>
      <c r="AB408" s="78"/>
      <c r="AC408" s="78"/>
      <c r="AD408" s="78"/>
      <c r="AE408" s="78"/>
      <c r="AF408" s="78"/>
    </row>
    <row r="409" spans="1:32" ht="20.100000000000001" customHeight="1">
      <c r="A409" s="78"/>
      <c r="B409" s="78"/>
      <c r="C409" s="78"/>
      <c r="D409" s="78"/>
      <c r="E409" s="78"/>
      <c r="F409" s="78"/>
      <c r="G409" s="78"/>
      <c r="H409" s="78"/>
      <c r="I409" s="78"/>
      <c r="J409" s="78"/>
      <c r="K409" s="78"/>
      <c r="L409" s="78"/>
      <c r="M409" s="78"/>
      <c r="N409" s="78"/>
      <c r="O409" s="78"/>
      <c r="P409" s="78"/>
      <c r="Q409" s="78"/>
      <c r="R409" s="78"/>
      <c r="S409" s="78"/>
      <c r="T409" s="78"/>
      <c r="U409" s="78"/>
      <c r="V409" s="78"/>
      <c r="W409" s="78"/>
      <c r="X409" s="78"/>
      <c r="Y409" s="78"/>
      <c r="Z409" s="78"/>
      <c r="AA409" s="78"/>
      <c r="AB409" s="78"/>
      <c r="AC409" s="78"/>
      <c r="AD409" s="78"/>
      <c r="AE409" s="78"/>
      <c r="AF409" s="78"/>
    </row>
    <row r="410" spans="1:32" ht="20.100000000000001" customHeight="1">
      <c r="A410" s="78"/>
      <c r="B410" s="78"/>
      <c r="C410" s="78"/>
      <c r="D410" s="78"/>
      <c r="E410" s="78"/>
      <c r="F410" s="78"/>
      <c r="G410" s="78"/>
      <c r="H410" s="78"/>
      <c r="I410" s="78"/>
      <c r="J410" s="78"/>
      <c r="K410" s="78"/>
      <c r="L410" s="78"/>
      <c r="M410" s="78"/>
      <c r="N410" s="78"/>
      <c r="O410" s="78"/>
      <c r="P410" s="78"/>
      <c r="Q410" s="78"/>
      <c r="R410" s="78"/>
      <c r="S410" s="78"/>
      <c r="T410" s="78"/>
      <c r="U410" s="78"/>
      <c r="V410" s="78"/>
      <c r="W410" s="78"/>
      <c r="X410" s="78"/>
      <c r="Y410" s="78"/>
      <c r="Z410" s="78"/>
      <c r="AA410" s="78"/>
      <c r="AB410" s="78"/>
      <c r="AC410" s="78"/>
      <c r="AD410" s="78"/>
      <c r="AE410" s="78"/>
      <c r="AF410" s="78"/>
    </row>
    <row r="411" spans="1:32" ht="20.100000000000001" customHeight="1">
      <c r="A411" s="78"/>
      <c r="B411" s="78"/>
      <c r="C411" s="78"/>
      <c r="D411" s="78"/>
      <c r="E411" s="78"/>
      <c r="F411" s="78"/>
      <c r="G411" s="78"/>
      <c r="H411" s="78"/>
      <c r="I411" s="78"/>
      <c r="J411" s="78"/>
      <c r="K411" s="78"/>
      <c r="L411" s="78"/>
      <c r="M411" s="78"/>
      <c r="N411" s="78"/>
      <c r="O411" s="78"/>
      <c r="P411" s="78"/>
      <c r="Q411" s="78"/>
      <c r="R411" s="78"/>
      <c r="S411" s="78"/>
      <c r="T411" s="78"/>
      <c r="U411" s="78"/>
      <c r="V411" s="78"/>
      <c r="W411" s="78"/>
      <c r="X411" s="78"/>
      <c r="Y411" s="78"/>
      <c r="Z411" s="78"/>
      <c r="AA411" s="78"/>
      <c r="AB411" s="78"/>
      <c r="AC411" s="78"/>
      <c r="AD411" s="78"/>
      <c r="AE411" s="78"/>
      <c r="AF411" s="78"/>
    </row>
    <row r="412" spans="1:32" ht="9.9" customHeight="1">
      <c r="A412" s="78"/>
      <c r="B412" s="78"/>
      <c r="C412" s="78"/>
      <c r="D412" s="78"/>
      <c r="E412" s="78"/>
      <c r="F412" s="78"/>
      <c r="G412" s="78"/>
      <c r="H412" s="78"/>
      <c r="I412" s="78"/>
      <c r="J412" s="78"/>
      <c r="K412" s="78"/>
      <c r="L412" s="78"/>
      <c r="M412" s="78"/>
      <c r="N412" s="78"/>
      <c r="O412" s="78"/>
      <c r="P412" s="78"/>
      <c r="Q412" s="78"/>
      <c r="R412" s="78"/>
      <c r="S412" s="78"/>
      <c r="T412" s="78"/>
      <c r="U412" s="78"/>
      <c r="V412" s="78"/>
      <c r="W412" s="78"/>
      <c r="X412" s="78"/>
      <c r="Y412" s="78"/>
      <c r="Z412" s="78"/>
      <c r="AA412" s="78"/>
      <c r="AB412" s="78"/>
      <c r="AC412" s="78"/>
      <c r="AD412" s="78"/>
      <c r="AE412" s="78"/>
      <c r="AF412" s="78"/>
    </row>
    <row r="413" spans="1:32" ht="9.9" customHeight="1">
      <c r="A413" s="78"/>
      <c r="B413" s="78"/>
      <c r="C413" s="78"/>
      <c r="D413" s="78"/>
      <c r="E413" s="78"/>
      <c r="F413" s="78"/>
      <c r="G413" s="78"/>
      <c r="H413" s="78"/>
      <c r="I413" s="78"/>
      <c r="J413" s="78"/>
      <c r="K413" s="78"/>
      <c r="L413" s="78"/>
      <c r="M413" s="78"/>
      <c r="N413" s="78"/>
      <c r="O413" s="78"/>
      <c r="P413" s="78"/>
      <c r="Q413" s="78"/>
      <c r="R413" s="78"/>
      <c r="S413" s="78"/>
      <c r="T413" s="78"/>
      <c r="U413" s="78"/>
      <c r="V413" s="78"/>
      <c r="W413" s="78"/>
      <c r="X413" s="78"/>
      <c r="Y413" s="78"/>
      <c r="Z413" s="78"/>
      <c r="AA413" s="78"/>
      <c r="AB413" s="78"/>
      <c r="AC413" s="78"/>
      <c r="AD413" s="78"/>
      <c r="AE413" s="78"/>
      <c r="AF413" s="78"/>
    </row>
    <row r="414" spans="1:32" ht="9.9" customHeight="1">
      <c r="A414" s="78"/>
      <c r="B414" s="78"/>
      <c r="C414" s="78"/>
      <c r="D414" s="78"/>
      <c r="E414" s="78"/>
      <c r="F414" s="78"/>
      <c r="G414" s="78"/>
      <c r="H414" s="78"/>
      <c r="I414" s="78"/>
      <c r="J414" s="78"/>
      <c r="K414" s="78"/>
      <c r="L414" s="78"/>
      <c r="M414" s="78"/>
      <c r="N414" s="78"/>
      <c r="O414" s="78"/>
      <c r="P414" s="78"/>
      <c r="Q414" s="78"/>
      <c r="R414" s="78"/>
      <c r="S414" s="78"/>
      <c r="T414" s="78"/>
      <c r="U414" s="78"/>
      <c r="V414" s="78"/>
      <c r="W414" s="78"/>
      <c r="X414" s="78"/>
      <c r="Y414" s="78"/>
      <c r="Z414" s="78"/>
      <c r="AA414" s="78"/>
      <c r="AB414" s="78"/>
      <c r="AC414" s="78"/>
      <c r="AD414" s="78"/>
      <c r="AE414" s="78"/>
      <c r="AF414" s="78"/>
    </row>
    <row r="415" spans="1:32" ht="9.9" customHeight="1">
      <c r="A415" s="78"/>
      <c r="B415" s="78"/>
      <c r="C415" s="78"/>
      <c r="D415" s="78"/>
      <c r="E415" s="78"/>
      <c r="F415" s="78"/>
      <c r="G415" s="78"/>
      <c r="H415" s="78"/>
      <c r="I415" s="78"/>
      <c r="J415" s="78"/>
      <c r="K415" s="78"/>
      <c r="L415" s="78"/>
      <c r="M415" s="78"/>
      <c r="N415" s="78"/>
      <c r="O415" s="78"/>
      <c r="P415" s="78"/>
      <c r="Q415" s="78"/>
      <c r="R415" s="78"/>
      <c r="S415" s="78"/>
      <c r="T415" s="78"/>
      <c r="U415" s="78"/>
      <c r="V415" s="78"/>
      <c r="W415" s="78"/>
      <c r="X415" s="78"/>
      <c r="Y415" s="78"/>
      <c r="Z415" s="78"/>
      <c r="AA415" s="78"/>
      <c r="AB415" s="78"/>
      <c r="AC415" s="78"/>
      <c r="AD415" s="78"/>
      <c r="AE415" s="78"/>
      <c r="AF415" s="78"/>
    </row>
    <row r="416" spans="1:32" ht="9.9" customHeight="1">
      <c r="A416" s="78"/>
      <c r="B416" s="78"/>
      <c r="C416" s="78"/>
      <c r="D416" s="78"/>
      <c r="E416" s="78"/>
      <c r="F416" s="78"/>
      <c r="G416" s="78"/>
      <c r="H416" s="78"/>
      <c r="I416" s="78"/>
      <c r="J416" s="78"/>
      <c r="K416" s="78"/>
      <c r="L416" s="78"/>
      <c r="M416" s="78"/>
      <c r="N416" s="78"/>
      <c r="O416" s="78"/>
      <c r="P416" s="78"/>
      <c r="Q416" s="78"/>
      <c r="R416" s="78"/>
      <c r="S416" s="78"/>
      <c r="T416" s="78"/>
      <c r="U416" s="78"/>
      <c r="V416" s="78"/>
      <c r="W416" s="78"/>
      <c r="X416" s="78"/>
      <c r="Y416" s="78"/>
      <c r="Z416" s="78"/>
      <c r="AA416" s="78"/>
      <c r="AB416" s="78"/>
      <c r="AC416" s="78"/>
      <c r="AD416" s="78"/>
      <c r="AE416" s="78"/>
      <c r="AF416" s="78"/>
    </row>
    <row r="417" spans="1:32" ht="9.9" customHeight="1">
      <c r="A417" s="78"/>
      <c r="B417" s="78"/>
      <c r="C417" s="78"/>
      <c r="D417" s="78"/>
      <c r="E417" s="78"/>
      <c r="F417" s="78"/>
      <c r="G417" s="78"/>
      <c r="H417" s="78"/>
      <c r="I417" s="78"/>
      <c r="J417" s="78"/>
      <c r="K417" s="78"/>
      <c r="L417" s="78"/>
      <c r="M417" s="78"/>
      <c r="N417" s="78"/>
      <c r="O417" s="78"/>
      <c r="P417" s="78"/>
      <c r="Q417" s="78"/>
      <c r="R417" s="78"/>
      <c r="S417" s="78"/>
      <c r="T417" s="78"/>
      <c r="U417" s="78"/>
      <c r="V417" s="78"/>
      <c r="W417" s="78"/>
      <c r="X417" s="78"/>
      <c r="Y417" s="78"/>
      <c r="Z417" s="78"/>
      <c r="AA417" s="78"/>
      <c r="AB417" s="78"/>
      <c r="AC417" s="78"/>
      <c r="AD417" s="78"/>
      <c r="AE417" s="78"/>
      <c r="AF417" s="78"/>
    </row>
    <row r="418" spans="1:32" ht="9.9" customHeight="1">
      <c r="A418" s="78"/>
      <c r="B418" s="78"/>
      <c r="C418" s="78"/>
      <c r="D418" s="78"/>
      <c r="E418" s="78"/>
      <c r="F418" s="78"/>
      <c r="G418" s="78"/>
      <c r="H418" s="78"/>
      <c r="I418" s="78"/>
      <c r="J418" s="78"/>
      <c r="K418" s="78"/>
      <c r="L418" s="78"/>
      <c r="M418" s="78"/>
      <c r="N418" s="78"/>
      <c r="O418" s="78"/>
      <c r="P418" s="78"/>
      <c r="Q418" s="78"/>
      <c r="R418" s="78"/>
      <c r="S418" s="78"/>
      <c r="T418" s="78"/>
      <c r="U418" s="78"/>
      <c r="V418" s="78"/>
      <c r="W418" s="78"/>
      <c r="X418" s="78"/>
      <c r="Y418" s="78"/>
      <c r="Z418" s="78"/>
      <c r="AA418" s="78"/>
      <c r="AB418" s="78"/>
      <c r="AC418" s="78"/>
      <c r="AD418" s="78"/>
      <c r="AE418" s="78"/>
      <c r="AF418" s="78"/>
    </row>
    <row r="419" spans="1:32" ht="9.9" customHeight="1">
      <c r="A419" s="78"/>
      <c r="B419" s="78"/>
      <c r="C419" s="78"/>
      <c r="D419" s="78"/>
      <c r="E419" s="78"/>
      <c r="F419" s="78"/>
      <c r="G419" s="78"/>
      <c r="H419" s="78"/>
      <c r="I419" s="78"/>
      <c r="J419" s="78"/>
      <c r="K419" s="78"/>
      <c r="L419" s="78"/>
      <c r="M419" s="78"/>
      <c r="N419" s="78"/>
      <c r="O419" s="78"/>
      <c r="P419" s="78"/>
      <c r="Q419" s="78"/>
      <c r="R419" s="78"/>
      <c r="S419" s="78"/>
      <c r="T419" s="78"/>
      <c r="U419" s="78"/>
      <c r="V419" s="78"/>
      <c r="W419" s="78"/>
      <c r="X419" s="78"/>
      <c r="Y419" s="78"/>
      <c r="Z419" s="78"/>
      <c r="AA419" s="78"/>
      <c r="AB419" s="78"/>
      <c r="AC419" s="78"/>
      <c r="AD419" s="78"/>
      <c r="AE419" s="78"/>
      <c r="AF419" s="78"/>
    </row>
    <row r="420" spans="1:32" ht="9.9" customHeight="1">
      <c r="A420" s="78"/>
      <c r="B420" s="78"/>
      <c r="C420" s="78"/>
      <c r="D420" s="78"/>
      <c r="E420" s="78"/>
      <c r="F420" s="78"/>
      <c r="G420" s="78"/>
      <c r="H420" s="78"/>
      <c r="I420" s="78"/>
      <c r="J420" s="78"/>
      <c r="K420" s="78"/>
      <c r="L420" s="78"/>
      <c r="M420" s="78"/>
      <c r="N420" s="78"/>
      <c r="O420" s="78"/>
      <c r="P420" s="78"/>
      <c r="Q420" s="78"/>
      <c r="R420" s="78"/>
      <c r="S420" s="78"/>
      <c r="T420" s="78"/>
      <c r="U420" s="78"/>
      <c r="V420" s="78"/>
      <c r="W420" s="78"/>
      <c r="X420" s="78"/>
      <c r="Y420" s="78"/>
      <c r="Z420" s="78"/>
      <c r="AA420" s="78"/>
      <c r="AB420" s="78"/>
      <c r="AC420" s="78"/>
      <c r="AD420" s="78"/>
      <c r="AE420" s="78"/>
      <c r="AF420" s="78"/>
    </row>
    <row r="421" spans="1:32" ht="9.9" customHeight="1">
      <c r="A421" s="78"/>
      <c r="B421" s="78"/>
      <c r="C421" s="78"/>
      <c r="D421" s="78"/>
      <c r="E421" s="78"/>
      <c r="F421" s="78"/>
      <c r="G421" s="78"/>
      <c r="H421" s="78"/>
      <c r="I421" s="78"/>
      <c r="J421" s="78"/>
      <c r="K421" s="78"/>
      <c r="L421" s="78"/>
      <c r="M421" s="78"/>
      <c r="N421" s="78"/>
      <c r="O421" s="78"/>
      <c r="P421" s="78"/>
      <c r="Q421" s="78"/>
      <c r="R421" s="78"/>
      <c r="S421" s="78"/>
      <c r="T421" s="78"/>
      <c r="U421" s="78"/>
      <c r="V421" s="78"/>
      <c r="W421" s="78"/>
      <c r="X421" s="78"/>
      <c r="Y421" s="78"/>
      <c r="Z421" s="78"/>
      <c r="AA421" s="78"/>
      <c r="AB421" s="78"/>
      <c r="AC421" s="78"/>
      <c r="AD421" s="78"/>
      <c r="AE421" s="78"/>
      <c r="AF421" s="78"/>
    </row>
    <row r="422" spans="1:32" ht="9.9" customHeight="1">
      <c r="A422" s="78"/>
      <c r="B422" s="78"/>
      <c r="C422" s="78"/>
      <c r="D422" s="78"/>
      <c r="E422" s="78"/>
      <c r="F422" s="78"/>
      <c r="G422" s="78"/>
      <c r="H422" s="78"/>
      <c r="I422" s="78"/>
      <c r="J422" s="78"/>
      <c r="K422" s="78"/>
      <c r="L422" s="78"/>
      <c r="M422" s="78"/>
      <c r="N422" s="78"/>
      <c r="O422" s="78"/>
      <c r="P422" s="78"/>
      <c r="Q422" s="78"/>
      <c r="R422" s="78"/>
      <c r="S422" s="78"/>
      <c r="T422" s="78"/>
      <c r="U422" s="78"/>
      <c r="V422" s="78"/>
      <c r="W422" s="78"/>
      <c r="X422" s="78"/>
      <c r="Y422" s="78"/>
      <c r="Z422" s="78"/>
      <c r="AA422" s="78"/>
      <c r="AB422" s="78"/>
      <c r="AC422" s="78"/>
      <c r="AD422" s="78"/>
      <c r="AE422" s="78"/>
      <c r="AF422" s="78"/>
    </row>
    <row r="423" spans="1:32" ht="9.9" customHeight="1">
      <c r="A423" s="78"/>
      <c r="B423" s="78"/>
      <c r="C423" s="78"/>
      <c r="D423" s="78"/>
      <c r="E423" s="78"/>
      <c r="F423" s="78"/>
      <c r="G423" s="78"/>
      <c r="H423" s="78"/>
      <c r="I423" s="78"/>
      <c r="J423" s="78"/>
      <c r="K423" s="78"/>
      <c r="L423" s="78"/>
      <c r="M423" s="78"/>
      <c r="N423" s="78"/>
      <c r="O423" s="78"/>
      <c r="P423" s="78"/>
      <c r="Q423" s="78"/>
      <c r="R423" s="78"/>
      <c r="S423" s="78"/>
      <c r="T423" s="78"/>
      <c r="U423" s="78"/>
      <c r="V423" s="78"/>
      <c r="W423" s="78"/>
      <c r="X423" s="78"/>
      <c r="Y423" s="78"/>
      <c r="Z423" s="78"/>
      <c r="AA423" s="78"/>
      <c r="AB423" s="78"/>
      <c r="AC423" s="78"/>
      <c r="AD423" s="78"/>
      <c r="AE423" s="78"/>
      <c r="AF423" s="78"/>
    </row>
    <row r="424" spans="1:32" ht="9.9" customHeight="1">
      <c r="A424" s="78"/>
      <c r="B424" s="78"/>
      <c r="C424" s="78"/>
      <c r="D424" s="78"/>
      <c r="E424" s="78"/>
      <c r="F424" s="78"/>
      <c r="G424" s="78"/>
      <c r="H424" s="78"/>
      <c r="I424" s="78"/>
      <c r="J424" s="78"/>
      <c r="K424" s="78"/>
      <c r="L424" s="78"/>
      <c r="M424" s="78"/>
      <c r="N424" s="78"/>
      <c r="O424" s="78"/>
      <c r="P424" s="78"/>
      <c r="Q424" s="78"/>
      <c r="R424" s="78"/>
      <c r="S424" s="78"/>
      <c r="T424" s="78"/>
      <c r="U424" s="78"/>
      <c r="V424" s="78"/>
      <c r="W424" s="78"/>
      <c r="X424" s="78"/>
      <c r="Y424" s="78"/>
      <c r="Z424" s="78"/>
      <c r="AA424" s="78"/>
      <c r="AB424" s="78"/>
      <c r="AC424" s="78"/>
      <c r="AD424" s="78"/>
      <c r="AE424" s="78"/>
      <c r="AF424" s="78"/>
    </row>
    <row r="425" spans="1:32" ht="9.9" customHeight="1">
      <c r="A425" s="78"/>
      <c r="B425" s="78"/>
      <c r="C425" s="78"/>
      <c r="D425" s="78"/>
      <c r="E425" s="78"/>
      <c r="F425" s="78"/>
      <c r="G425" s="78"/>
      <c r="H425" s="78"/>
      <c r="I425" s="78"/>
      <c r="J425" s="78"/>
      <c r="K425" s="78"/>
      <c r="L425" s="78"/>
      <c r="M425" s="78"/>
      <c r="N425" s="78"/>
      <c r="O425" s="78"/>
      <c r="P425" s="78"/>
      <c r="Q425" s="78"/>
      <c r="R425" s="78"/>
      <c r="S425" s="78"/>
      <c r="T425" s="78"/>
      <c r="U425" s="78"/>
      <c r="V425" s="78"/>
      <c r="W425" s="78"/>
      <c r="X425" s="78"/>
      <c r="Y425" s="78"/>
      <c r="Z425" s="78"/>
      <c r="AA425" s="78"/>
      <c r="AB425" s="78"/>
      <c r="AC425" s="78"/>
      <c r="AD425" s="78"/>
      <c r="AE425" s="78"/>
      <c r="AF425" s="78"/>
    </row>
    <row r="426" spans="1:32" ht="9.9" customHeight="1">
      <c r="A426" s="78"/>
      <c r="B426" s="78"/>
      <c r="C426" s="78"/>
      <c r="D426" s="78"/>
      <c r="E426" s="78"/>
      <c r="F426" s="78"/>
      <c r="G426" s="78"/>
      <c r="H426" s="78"/>
      <c r="I426" s="78"/>
      <c r="J426" s="78"/>
      <c r="K426" s="78"/>
      <c r="L426" s="78"/>
      <c r="M426" s="78"/>
      <c r="N426" s="78"/>
      <c r="O426" s="78"/>
      <c r="P426" s="78"/>
      <c r="Q426" s="78"/>
      <c r="R426" s="78"/>
      <c r="S426" s="78"/>
      <c r="T426" s="78"/>
      <c r="U426" s="78"/>
      <c r="V426" s="78"/>
      <c r="W426" s="78"/>
      <c r="X426" s="78"/>
      <c r="Y426" s="78"/>
      <c r="Z426" s="78"/>
      <c r="AA426" s="78"/>
      <c r="AB426" s="78"/>
      <c r="AC426" s="78"/>
      <c r="AD426" s="78"/>
      <c r="AE426" s="78"/>
      <c r="AF426" s="78"/>
    </row>
    <row r="427" spans="1:32" ht="9.9" customHeight="1">
      <c r="A427" s="78"/>
      <c r="B427" s="78"/>
      <c r="C427" s="78"/>
      <c r="D427" s="78"/>
      <c r="E427" s="78"/>
      <c r="F427" s="78"/>
      <c r="G427" s="78"/>
      <c r="H427" s="78"/>
      <c r="I427" s="78"/>
      <c r="J427" s="78"/>
      <c r="K427" s="78"/>
      <c r="L427" s="78"/>
      <c r="M427" s="78"/>
      <c r="N427" s="78"/>
      <c r="O427" s="78"/>
      <c r="P427" s="78"/>
      <c r="Q427" s="78"/>
      <c r="R427" s="78"/>
      <c r="S427" s="78"/>
      <c r="T427" s="78"/>
      <c r="U427" s="78"/>
      <c r="V427" s="78"/>
      <c r="W427" s="78"/>
      <c r="X427" s="78"/>
      <c r="Y427" s="78"/>
      <c r="Z427" s="78"/>
      <c r="AA427" s="78"/>
      <c r="AB427" s="78"/>
      <c r="AC427" s="78"/>
      <c r="AD427" s="78"/>
      <c r="AE427" s="78"/>
      <c r="AF427" s="78"/>
    </row>
    <row r="428" spans="1:32" ht="9.9" customHeight="1">
      <c r="A428" s="78"/>
      <c r="B428" s="78"/>
      <c r="C428" s="78"/>
      <c r="D428" s="78"/>
      <c r="E428" s="78"/>
      <c r="F428" s="78"/>
      <c r="G428" s="78"/>
      <c r="H428" s="78"/>
      <c r="I428" s="78"/>
      <c r="J428" s="78"/>
      <c r="K428" s="78"/>
      <c r="L428" s="78"/>
      <c r="M428" s="78"/>
      <c r="N428" s="78"/>
      <c r="O428" s="78"/>
      <c r="P428" s="78"/>
      <c r="Q428" s="78"/>
      <c r="R428" s="78"/>
      <c r="S428" s="78"/>
      <c r="T428" s="78"/>
      <c r="U428" s="78"/>
      <c r="V428" s="78"/>
      <c r="W428" s="78"/>
      <c r="X428" s="78"/>
      <c r="Y428" s="78"/>
      <c r="Z428" s="78"/>
      <c r="AA428" s="78"/>
      <c r="AB428" s="78"/>
      <c r="AC428" s="78"/>
      <c r="AD428" s="78"/>
      <c r="AE428" s="78"/>
      <c r="AF428" s="78"/>
    </row>
    <row r="429" spans="1:32" ht="9.9" customHeight="1">
      <c r="A429" s="78"/>
      <c r="B429" s="78"/>
      <c r="C429" s="78"/>
      <c r="D429" s="78"/>
      <c r="E429" s="78"/>
      <c r="F429" s="78"/>
      <c r="G429" s="78"/>
      <c r="H429" s="78"/>
      <c r="I429" s="78"/>
      <c r="J429" s="78"/>
      <c r="K429" s="78"/>
      <c r="L429" s="78"/>
      <c r="M429" s="78"/>
      <c r="N429" s="78"/>
      <c r="O429" s="78"/>
      <c r="P429" s="78"/>
      <c r="Q429" s="78"/>
      <c r="R429" s="78"/>
      <c r="S429" s="78"/>
      <c r="T429" s="78"/>
      <c r="U429" s="78"/>
      <c r="V429" s="78"/>
      <c r="W429" s="78"/>
      <c r="X429" s="78"/>
      <c r="Y429" s="78"/>
      <c r="Z429" s="78"/>
      <c r="AA429" s="78"/>
      <c r="AB429" s="78"/>
      <c r="AC429" s="78"/>
      <c r="AD429" s="78"/>
      <c r="AE429" s="78"/>
      <c r="AF429" s="78"/>
    </row>
    <row r="430" spans="1:32" ht="9.9" customHeight="1">
      <c r="A430" s="78"/>
      <c r="B430" s="78"/>
      <c r="C430" s="78"/>
      <c r="D430" s="78"/>
      <c r="E430" s="78"/>
      <c r="F430" s="78"/>
      <c r="G430" s="78"/>
      <c r="H430" s="78"/>
      <c r="I430" s="78"/>
      <c r="J430" s="78"/>
      <c r="K430" s="78"/>
      <c r="L430" s="78"/>
      <c r="M430" s="78"/>
      <c r="N430" s="78"/>
      <c r="O430" s="78"/>
      <c r="P430" s="78"/>
      <c r="Q430" s="78"/>
      <c r="R430" s="78"/>
      <c r="S430" s="78"/>
      <c r="T430" s="78"/>
      <c r="U430" s="78"/>
      <c r="V430" s="78"/>
      <c r="W430" s="78"/>
      <c r="X430" s="78"/>
      <c r="Y430" s="78"/>
      <c r="Z430" s="78"/>
      <c r="AA430" s="78"/>
      <c r="AB430" s="78"/>
      <c r="AC430" s="78"/>
      <c r="AD430" s="78"/>
      <c r="AE430" s="78"/>
      <c r="AF430" s="78"/>
    </row>
    <row r="431" spans="1:32" ht="9.9" customHeight="1">
      <c r="A431" s="78"/>
      <c r="B431" s="78"/>
      <c r="C431" s="78"/>
      <c r="D431" s="78"/>
      <c r="E431" s="78"/>
      <c r="F431" s="78"/>
      <c r="G431" s="78"/>
      <c r="H431" s="78"/>
      <c r="I431" s="78"/>
      <c r="J431" s="78"/>
      <c r="K431" s="78"/>
      <c r="L431" s="78"/>
      <c r="M431" s="78"/>
      <c r="N431" s="78"/>
      <c r="O431" s="78"/>
      <c r="P431" s="78"/>
      <c r="Q431" s="78"/>
      <c r="R431" s="78"/>
      <c r="S431" s="78"/>
      <c r="T431" s="78"/>
      <c r="U431" s="78"/>
      <c r="V431" s="78"/>
      <c r="W431" s="78"/>
      <c r="X431" s="78"/>
      <c r="Y431" s="78"/>
      <c r="Z431" s="78"/>
      <c r="AA431" s="78"/>
      <c r="AB431" s="78"/>
      <c r="AC431" s="78"/>
      <c r="AD431" s="78"/>
      <c r="AE431" s="78"/>
      <c r="AF431" s="78"/>
    </row>
    <row r="432" spans="1:32" ht="9.9" customHeight="1">
      <c r="A432" s="78"/>
      <c r="B432" s="78"/>
      <c r="C432" s="78"/>
      <c r="D432" s="78"/>
      <c r="E432" s="78"/>
      <c r="F432" s="78"/>
      <c r="G432" s="78"/>
      <c r="H432" s="78"/>
      <c r="I432" s="78"/>
      <c r="J432" s="78"/>
      <c r="K432" s="78"/>
      <c r="L432" s="78"/>
      <c r="M432" s="78"/>
      <c r="N432" s="78"/>
      <c r="O432" s="78"/>
      <c r="P432" s="78"/>
      <c r="Q432" s="78"/>
      <c r="R432" s="78"/>
      <c r="S432" s="78"/>
      <c r="T432" s="78"/>
      <c r="U432" s="78"/>
      <c r="V432" s="78"/>
      <c r="W432" s="78"/>
      <c r="X432" s="78"/>
      <c r="Y432" s="78"/>
      <c r="Z432" s="78"/>
      <c r="AA432" s="78"/>
      <c r="AB432" s="78"/>
      <c r="AC432" s="78"/>
      <c r="AD432" s="78"/>
      <c r="AE432" s="78"/>
      <c r="AF432" s="78"/>
    </row>
    <row r="433" spans="1:32" ht="9.9" customHeight="1">
      <c r="A433" s="78"/>
      <c r="B433" s="78"/>
      <c r="C433" s="78"/>
      <c r="D433" s="78"/>
      <c r="E433" s="78"/>
      <c r="F433" s="78"/>
      <c r="G433" s="78"/>
      <c r="H433" s="78"/>
      <c r="I433" s="78"/>
      <c r="J433" s="78"/>
      <c r="K433" s="78"/>
      <c r="L433" s="78"/>
      <c r="M433" s="78"/>
      <c r="N433" s="78"/>
      <c r="O433" s="78"/>
      <c r="P433" s="78"/>
      <c r="Q433" s="78"/>
      <c r="R433" s="78"/>
      <c r="S433" s="78"/>
      <c r="T433" s="78"/>
      <c r="U433" s="78"/>
      <c r="V433" s="78"/>
      <c r="W433" s="78"/>
      <c r="X433" s="78"/>
      <c r="Y433" s="78"/>
      <c r="Z433" s="78"/>
      <c r="AA433" s="78"/>
      <c r="AB433" s="78"/>
      <c r="AC433" s="78"/>
      <c r="AD433" s="78"/>
      <c r="AE433" s="78"/>
      <c r="AF433" s="78"/>
    </row>
    <row r="434" spans="1:32" ht="9.9" customHeight="1">
      <c r="A434" s="78"/>
      <c r="B434" s="78"/>
      <c r="C434" s="78"/>
      <c r="D434" s="78"/>
      <c r="E434" s="78"/>
      <c r="F434" s="78"/>
      <c r="G434" s="78"/>
      <c r="H434" s="78"/>
      <c r="I434" s="78"/>
      <c r="J434" s="78"/>
      <c r="K434" s="78"/>
      <c r="L434" s="78"/>
      <c r="M434" s="78"/>
      <c r="N434" s="78"/>
      <c r="O434" s="78"/>
      <c r="P434" s="78"/>
      <c r="Q434" s="78"/>
      <c r="R434" s="78"/>
      <c r="S434" s="78"/>
      <c r="T434" s="78"/>
      <c r="U434" s="78"/>
      <c r="V434" s="78"/>
      <c r="W434" s="78"/>
      <c r="X434" s="78"/>
      <c r="Y434" s="78"/>
      <c r="Z434" s="78"/>
      <c r="AA434" s="78"/>
      <c r="AB434" s="78"/>
      <c r="AC434" s="78"/>
      <c r="AD434" s="78"/>
      <c r="AE434" s="78"/>
      <c r="AF434" s="78"/>
    </row>
    <row r="435" spans="1:32" ht="9.9" customHeight="1">
      <c r="A435" s="78"/>
      <c r="B435" s="78"/>
      <c r="C435" s="78"/>
      <c r="D435" s="78"/>
      <c r="E435" s="78"/>
      <c r="F435" s="78"/>
      <c r="G435" s="78"/>
      <c r="H435" s="78"/>
      <c r="I435" s="78"/>
      <c r="J435" s="78"/>
      <c r="K435" s="78"/>
      <c r="L435" s="78"/>
      <c r="M435" s="78"/>
      <c r="N435" s="78"/>
      <c r="O435" s="78"/>
      <c r="P435" s="78"/>
      <c r="Q435" s="78"/>
      <c r="R435" s="78"/>
      <c r="S435" s="78"/>
      <c r="T435" s="78"/>
      <c r="U435" s="78"/>
      <c r="V435" s="78"/>
      <c r="W435" s="78"/>
      <c r="X435" s="78"/>
      <c r="Y435" s="78"/>
      <c r="Z435" s="78"/>
      <c r="AA435" s="78"/>
      <c r="AB435" s="78"/>
      <c r="AC435" s="78"/>
      <c r="AD435" s="78"/>
      <c r="AE435" s="78"/>
      <c r="AF435" s="78"/>
    </row>
    <row r="436" spans="1:32">
      <c r="A436" s="78"/>
      <c r="B436" s="78"/>
      <c r="C436" s="78"/>
      <c r="D436" s="78"/>
      <c r="E436" s="78"/>
      <c r="F436" s="78"/>
      <c r="G436" s="78"/>
      <c r="H436" s="78"/>
      <c r="I436" s="78"/>
      <c r="J436" s="78"/>
      <c r="K436" s="78"/>
      <c r="L436" s="78"/>
      <c r="M436" s="78"/>
      <c r="N436" s="78"/>
      <c r="O436" s="78"/>
      <c r="P436" s="78"/>
      <c r="Q436" s="78"/>
      <c r="R436" s="78"/>
      <c r="S436" s="78"/>
      <c r="T436" s="78"/>
      <c r="U436" s="78"/>
      <c r="V436" s="78"/>
      <c r="W436" s="78"/>
      <c r="X436" s="78"/>
      <c r="Y436" s="78"/>
      <c r="Z436" s="78"/>
      <c r="AA436" s="78"/>
      <c r="AB436" s="78"/>
      <c r="AC436" s="78"/>
      <c r="AD436" s="78"/>
      <c r="AE436" s="78"/>
      <c r="AF436" s="78"/>
    </row>
    <row r="437" spans="1:32">
      <c r="A437" s="78"/>
      <c r="B437" s="78"/>
      <c r="C437" s="78"/>
      <c r="D437" s="78"/>
      <c r="E437" s="78"/>
      <c r="F437" s="78"/>
      <c r="G437" s="78"/>
      <c r="H437" s="78"/>
      <c r="I437" s="78"/>
      <c r="J437" s="78"/>
      <c r="K437" s="78"/>
      <c r="L437" s="78"/>
      <c r="M437" s="78"/>
      <c r="N437" s="78"/>
      <c r="O437" s="78"/>
      <c r="P437" s="78"/>
      <c r="Q437" s="78"/>
      <c r="R437" s="78"/>
      <c r="S437" s="78"/>
      <c r="T437" s="78"/>
      <c r="U437" s="78"/>
      <c r="V437" s="78"/>
      <c r="W437" s="78"/>
      <c r="X437" s="78"/>
      <c r="Y437" s="78"/>
      <c r="Z437" s="78"/>
      <c r="AA437" s="78"/>
      <c r="AB437" s="78"/>
      <c r="AC437" s="78"/>
      <c r="AD437" s="78"/>
      <c r="AE437" s="78"/>
      <c r="AF437" s="78"/>
    </row>
    <row r="438" spans="1:32">
      <c r="A438" s="78"/>
      <c r="B438" s="78"/>
      <c r="C438" s="78"/>
      <c r="D438" s="78"/>
      <c r="E438" s="78"/>
      <c r="F438" s="78"/>
      <c r="G438" s="78"/>
      <c r="H438" s="78"/>
      <c r="I438" s="78"/>
      <c r="J438" s="78"/>
      <c r="K438" s="78"/>
      <c r="L438" s="78"/>
      <c r="M438" s="78"/>
      <c r="N438" s="78"/>
      <c r="O438" s="78"/>
      <c r="P438" s="78"/>
      <c r="Q438" s="78"/>
      <c r="R438" s="78"/>
      <c r="S438" s="78"/>
      <c r="T438" s="78"/>
      <c r="U438" s="78"/>
      <c r="V438" s="78"/>
      <c r="W438" s="78"/>
      <c r="X438" s="78"/>
      <c r="Y438" s="78"/>
      <c r="Z438" s="78"/>
      <c r="AA438" s="78"/>
      <c r="AB438" s="78"/>
      <c r="AC438" s="78"/>
      <c r="AD438" s="78"/>
      <c r="AE438" s="78"/>
      <c r="AF438" s="78"/>
    </row>
    <row r="439" spans="1:32">
      <c r="A439" s="78"/>
      <c r="B439" s="78"/>
      <c r="C439" s="78"/>
      <c r="D439" s="78"/>
      <c r="E439" s="78"/>
      <c r="F439" s="78"/>
      <c r="G439" s="78"/>
      <c r="H439" s="78"/>
      <c r="I439" s="78"/>
      <c r="J439" s="78"/>
      <c r="K439" s="78"/>
      <c r="L439" s="78"/>
      <c r="M439" s="78"/>
      <c r="N439" s="78"/>
      <c r="O439" s="78"/>
      <c r="P439" s="78"/>
      <c r="Q439" s="78"/>
      <c r="R439" s="78"/>
      <c r="S439" s="78"/>
      <c r="T439" s="78"/>
      <c r="U439" s="78"/>
      <c r="V439" s="78"/>
      <c r="W439" s="78"/>
      <c r="X439" s="78"/>
      <c r="Y439" s="78"/>
      <c r="Z439" s="78"/>
      <c r="AA439" s="78"/>
      <c r="AB439" s="78"/>
      <c r="AC439" s="78"/>
      <c r="AD439" s="78"/>
      <c r="AE439" s="78"/>
      <c r="AF439" s="78"/>
    </row>
  </sheetData>
  <mergeCells count="995">
    <mergeCell ref="P157:R157"/>
    <mergeCell ref="A158:B159"/>
    <mergeCell ref="C158:E158"/>
    <mergeCell ref="F158:H158"/>
    <mergeCell ref="I158:K158"/>
    <mergeCell ref="L158:N158"/>
    <mergeCell ref="P158:R158"/>
    <mergeCell ref="C159:E159"/>
    <mergeCell ref="F159:H159"/>
    <mergeCell ref="I159:K159"/>
    <mergeCell ref="L159:N159"/>
    <mergeCell ref="P159:R159"/>
    <mergeCell ref="P137:R137"/>
    <mergeCell ref="A138:B139"/>
    <mergeCell ref="C138:E138"/>
    <mergeCell ref="F138:H138"/>
    <mergeCell ref="I138:K138"/>
    <mergeCell ref="L138:N138"/>
    <mergeCell ref="P138:R138"/>
    <mergeCell ref="C139:E139"/>
    <mergeCell ref="F139:H139"/>
    <mergeCell ref="I139:K139"/>
    <mergeCell ref="L139:N139"/>
    <mergeCell ref="P139:R139"/>
    <mergeCell ref="Y141:AF141"/>
    <mergeCell ref="Z142:AB142"/>
    <mergeCell ref="Z143:AB143"/>
    <mergeCell ref="AD143:AF143"/>
    <mergeCell ref="Y121:AF121"/>
    <mergeCell ref="Z122:AB122"/>
    <mergeCell ref="Z123:AB123"/>
    <mergeCell ref="AD123:AF123"/>
    <mergeCell ref="A125:N125"/>
    <mergeCell ref="P125:AE125"/>
    <mergeCell ref="K126:N126"/>
    <mergeCell ref="P126:R126"/>
    <mergeCell ref="K127:M127"/>
    <mergeCell ref="P127:R127"/>
    <mergeCell ref="P128:R128"/>
    <mergeCell ref="A129:B130"/>
    <mergeCell ref="C129:E129"/>
    <mergeCell ref="F129:H129"/>
    <mergeCell ref="I129:K129"/>
    <mergeCell ref="L129:N129"/>
    <mergeCell ref="P129:R129"/>
    <mergeCell ref="C130:E130"/>
    <mergeCell ref="F130:H130"/>
    <mergeCell ref="I130:K130"/>
    <mergeCell ref="I6:J6"/>
    <mergeCell ref="Y1:AF1"/>
    <mergeCell ref="Z2:AB2"/>
    <mergeCell ref="Z3:AB3"/>
    <mergeCell ref="AD2:AF2"/>
    <mergeCell ref="A7:B7"/>
    <mergeCell ref="C7:D7"/>
    <mergeCell ref="E7:F7"/>
    <mergeCell ref="G7:H7"/>
    <mergeCell ref="I7:J7"/>
    <mergeCell ref="A6:B6"/>
    <mergeCell ref="C6:D6"/>
    <mergeCell ref="E6:F6"/>
    <mergeCell ref="G6:H6"/>
    <mergeCell ref="AD3:AF3"/>
    <mergeCell ref="A5:N5"/>
    <mergeCell ref="P5:AE5"/>
    <mergeCell ref="K6:N6"/>
    <mergeCell ref="P6:R6"/>
    <mergeCell ref="K7:M7"/>
    <mergeCell ref="P7:R7"/>
    <mergeCell ref="P8:R8"/>
    <mergeCell ref="A9:B10"/>
    <mergeCell ref="C9:E9"/>
    <mergeCell ref="F9:H9"/>
    <mergeCell ref="I9:K9"/>
    <mergeCell ref="L9:N9"/>
    <mergeCell ref="P9:R9"/>
    <mergeCell ref="C10:E10"/>
    <mergeCell ref="F10:H10"/>
    <mergeCell ref="I10:K10"/>
    <mergeCell ref="L10:N10"/>
    <mergeCell ref="P10:R10"/>
    <mergeCell ref="K27:M27"/>
    <mergeCell ref="P27:R27"/>
    <mergeCell ref="A26:B26"/>
    <mergeCell ref="C26:D26"/>
    <mergeCell ref="E26:F26"/>
    <mergeCell ref="G26:H26"/>
    <mergeCell ref="I26:J26"/>
    <mergeCell ref="AD22:AF22"/>
    <mergeCell ref="Y21:AF21"/>
    <mergeCell ref="Z22:AB22"/>
    <mergeCell ref="Z23:AB23"/>
    <mergeCell ref="AD23:AF23"/>
    <mergeCell ref="A25:N25"/>
    <mergeCell ref="P25:AE25"/>
    <mergeCell ref="K26:N26"/>
    <mergeCell ref="P26:R26"/>
    <mergeCell ref="A12:B13"/>
    <mergeCell ref="C12:E12"/>
    <mergeCell ref="F12:H12"/>
    <mergeCell ref="I12:K12"/>
    <mergeCell ref="L12:N12"/>
    <mergeCell ref="P12:R12"/>
    <mergeCell ref="C13:E13"/>
    <mergeCell ref="F13:H13"/>
    <mergeCell ref="I13:K13"/>
    <mergeCell ref="L13:N13"/>
    <mergeCell ref="P13:R13"/>
    <mergeCell ref="P14:R14"/>
    <mergeCell ref="A15:B16"/>
    <mergeCell ref="C15:E15"/>
    <mergeCell ref="F15:H15"/>
    <mergeCell ref="I15:K15"/>
    <mergeCell ref="AD42:AF42"/>
    <mergeCell ref="P37:R37"/>
    <mergeCell ref="A38:B39"/>
    <mergeCell ref="C38:E38"/>
    <mergeCell ref="F38:H38"/>
    <mergeCell ref="I38:K38"/>
    <mergeCell ref="L38:N38"/>
    <mergeCell ref="P38:R38"/>
    <mergeCell ref="C39:E39"/>
    <mergeCell ref="A29:B30"/>
    <mergeCell ref="C29:E29"/>
    <mergeCell ref="F29:H29"/>
    <mergeCell ref="I29:K29"/>
    <mergeCell ref="L29:N29"/>
    <mergeCell ref="P29:R29"/>
    <mergeCell ref="C30:E30"/>
    <mergeCell ref="F30:H30"/>
    <mergeCell ref="I30:K30"/>
    <mergeCell ref="L30:N30"/>
    <mergeCell ref="P30:R30"/>
    <mergeCell ref="I36:K36"/>
    <mergeCell ref="L36:N36"/>
    <mergeCell ref="P36:R36"/>
    <mergeCell ref="F35:H35"/>
    <mergeCell ref="I35:K35"/>
    <mergeCell ref="L35:N35"/>
    <mergeCell ref="P35:R35"/>
    <mergeCell ref="C36:E36"/>
    <mergeCell ref="F36:H36"/>
    <mergeCell ref="P33:R33"/>
    <mergeCell ref="P34:R34"/>
    <mergeCell ref="P57:R57"/>
    <mergeCell ref="Y41:AF41"/>
    <mergeCell ref="Z42:AB42"/>
    <mergeCell ref="C52:E52"/>
    <mergeCell ref="F52:H52"/>
    <mergeCell ref="I52:K52"/>
    <mergeCell ref="L52:N52"/>
    <mergeCell ref="P52:R52"/>
    <mergeCell ref="C53:E53"/>
    <mergeCell ref="F53:H53"/>
    <mergeCell ref="I53:K53"/>
    <mergeCell ref="L53:N53"/>
    <mergeCell ref="P53:R53"/>
    <mergeCell ref="C50:E50"/>
    <mergeCell ref="F50:H50"/>
    <mergeCell ref="I50:K50"/>
    <mergeCell ref="L50:N50"/>
    <mergeCell ref="P50:R50"/>
    <mergeCell ref="G46:H46"/>
    <mergeCell ref="I46:J46"/>
    <mergeCell ref="I67:J67"/>
    <mergeCell ref="AD62:AF62"/>
    <mergeCell ref="Y61:AF61"/>
    <mergeCell ref="Z62:AB62"/>
    <mergeCell ref="Z63:AB63"/>
    <mergeCell ref="AD63:AF63"/>
    <mergeCell ref="A65:N65"/>
    <mergeCell ref="P65:AE65"/>
    <mergeCell ref="A55:B56"/>
    <mergeCell ref="C55:E55"/>
    <mergeCell ref="F55:H55"/>
    <mergeCell ref="I55:K55"/>
    <mergeCell ref="L55:N55"/>
    <mergeCell ref="P55:R55"/>
    <mergeCell ref="C56:E56"/>
    <mergeCell ref="F56:H56"/>
    <mergeCell ref="I56:K56"/>
    <mergeCell ref="L56:N56"/>
    <mergeCell ref="P56:R56"/>
    <mergeCell ref="A58:B59"/>
    <mergeCell ref="C58:E58"/>
    <mergeCell ref="F58:H58"/>
    <mergeCell ref="I58:K58"/>
    <mergeCell ref="L58:N58"/>
    <mergeCell ref="C66:D66"/>
    <mergeCell ref="E66:F66"/>
    <mergeCell ref="G66:H66"/>
    <mergeCell ref="I66:J66"/>
    <mergeCell ref="C59:E59"/>
    <mergeCell ref="F59:H59"/>
    <mergeCell ref="I59:K59"/>
    <mergeCell ref="L59:N59"/>
    <mergeCell ref="P59:R59"/>
    <mergeCell ref="P58:R58"/>
    <mergeCell ref="A52:B53"/>
    <mergeCell ref="P68:R68"/>
    <mergeCell ref="C70:E70"/>
    <mergeCell ref="F70:H70"/>
    <mergeCell ref="I70:K70"/>
    <mergeCell ref="L70:N70"/>
    <mergeCell ref="P70:R70"/>
    <mergeCell ref="A69:B70"/>
    <mergeCell ref="C69:E69"/>
    <mergeCell ref="F69:H69"/>
    <mergeCell ref="I69:K69"/>
    <mergeCell ref="L69:N69"/>
    <mergeCell ref="P69:R69"/>
    <mergeCell ref="K66:N66"/>
    <mergeCell ref="A67:B67"/>
    <mergeCell ref="C67:D67"/>
    <mergeCell ref="E67:F67"/>
    <mergeCell ref="G67:H67"/>
    <mergeCell ref="P54:R54"/>
    <mergeCell ref="P66:R66"/>
    <mergeCell ref="K67:M67"/>
    <mergeCell ref="P67:R67"/>
    <mergeCell ref="A66:B66"/>
    <mergeCell ref="I79:K79"/>
    <mergeCell ref="L79:N79"/>
    <mergeCell ref="P79:R79"/>
    <mergeCell ref="P71:R71"/>
    <mergeCell ref="A72:B73"/>
    <mergeCell ref="C72:E72"/>
    <mergeCell ref="F72:H72"/>
    <mergeCell ref="I72:K72"/>
    <mergeCell ref="L72:N72"/>
    <mergeCell ref="P72:R72"/>
    <mergeCell ref="C73:E73"/>
    <mergeCell ref="C75:E75"/>
    <mergeCell ref="C76:E76"/>
    <mergeCell ref="A75:B76"/>
    <mergeCell ref="A78:B79"/>
    <mergeCell ref="C78:E78"/>
    <mergeCell ref="C79:E79"/>
    <mergeCell ref="Z103:AB103"/>
    <mergeCell ref="AD103:AF103"/>
    <mergeCell ref="I99:K99"/>
    <mergeCell ref="L99:N99"/>
    <mergeCell ref="C98:E98"/>
    <mergeCell ref="F98:H98"/>
    <mergeCell ref="I98:K98"/>
    <mergeCell ref="L98:N98"/>
    <mergeCell ref="P98:R98"/>
    <mergeCell ref="C99:E99"/>
    <mergeCell ref="F99:H99"/>
    <mergeCell ref="P99:R99"/>
    <mergeCell ref="A86:B86"/>
    <mergeCell ref="C86:D86"/>
    <mergeCell ref="E86:F86"/>
    <mergeCell ref="A95:B96"/>
    <mergeCell ref="C95:E95"/>
    <mergeCell ref="F95:H95"/>
    <mergeCell ref="A98:B99"/>
    <mergeCell ref="AD102:AF102"/>
    <mergeCell ref="Y101:AF101"/>
    <mergeCell ref="Z102:AB102"/>
    <mergeCell ref="A87:B87"/>
    <mergeCell ref="C87:D87"/>
    <mergeCell ref="E87:F87"/>
    <mergeCell ref="G87:H87"/>
    <mergeCell ref="I87:J87"/>
    <mergeCell ref="K87:M87"/>
    <mergeCell ref="P87:R87"/>
    <mergeCell ref="P88:R88"/>
    <mergeCell ref="A89:B90"/>
    <mergeCell ref="C89:E89"/>
    <mergeCell ref="I90:K90"/>
    <mergeCell ref="L90:N90"/>
    <mergeCell ref="P90:R90"/>
    <mergeCell ref="L92:N92"/>
    <mergeCell ref="P92:R92"/>
    <mergeCell ref="C93:E93"/>
    <mergeCell ref="F93:H93"/>
    <mergeCell ref="I93:K93"/>
    <mergeCell ref="L93:N93"/>
    <mergeCell ref="P93:R93"/>
    <mergeCell ref="G86:H86"/>
    <mergeCell ref="I86:J86"/>
    <mergeCell ref="P91:R91"/>
    <mergeCell ref="A107:B107"/>
    <mergeCell ref="C107:D107"/>
    <mergeCell ref="E107:F107"/>
    <mergeCell ref="G107:H107"/>
    <mergeCell ref="I107:J107"/>
    <mergeCell ref="K107:M107"/>
    <mergeCell ref="P107:R107"/>
    <mergeCell ref="P108:R108"/>
    <mergeCell ref="A112:B113"/>
    <mergeCell ref="C112:E112"/>
    <mergeCell ref="F112:H112"/>
    <mergeCell ref="A109:B110"/>
    <mergeCell ref="C109:E109"/>
    <mergeCell ref="F109:H109"/>
    <mergeCell ref="I109:K109"/>
    <mergeCell ref="L109:N109"/>
    <mergeCell ref="P109:R109"/>
    <mergeCell ref="C110:E110"/>
    <mergeCell ref="F110:H110"/>
    <mergeCell ref="I110:K110"/>
    <mergeCell ref="L110:N110"/>
    <mergeCell ref="P110:R110"/>
    <mergeCell ref="A126:B126"/>
    <mergeCell ref="C126:D126"/>
    <mergeCell ref="E126:F126"/>
    <mergeCell ref="G126:H126"/>
    <mergeCell ref="I126:J126"/>
    <mergeCell ref="AD122:AF122"/>
    <mergeCell ref="A115:B116"/>
    <mergeCell ref="C115:E115"/>
    <mergeCell ref="F115:H115"/>
    <mergeCell ref="I115:K115"/>
    <mergeCell ref="L115:N115"/>
    <mergeCell ref="P115:R115"/>
    <mergeCell ref="C116:E116"/>
    <mergeCell ref="F116:H116"/>
    <mergeCell ref="I116:K116"/>
    <mergeCell ref="L116:N116"/>
    <mergeCell ref="P116:R116"/>
    <mergeCell ref="P117:R117"/>
    <mergeCell ref="A118:B119"/>
    <mergeCell ref="C118:E118"/>
    <mergeCell ref="F118:H118"/>
    <mergeCell ref="I118:K118"/>
    <mergeCell ref="L118:N118"/>
    <mergeCell ref="P118:R118"/>
    <mergeCell ref="A127:B127"/>
    <mergeCell ref="C127:D127"/>
    <mergeCell ref="E127:F127"/>
    <mergeCell ref="G127:H127"/>
    <mergeCell ref="I127:J127"/>
    <mergeCell ref="P131:R131"/>
    <mergeCell ref="A132:B133"/>
    <mergeCell ref="C132:E132"/>
    <mergeCell ref="F132:H132"/>
    <mergeCell ref="I132:K132"/>
    <mergeCell ref="L132:N132"/>
    <mergeCell ref="P132:R132"/>
    <mergeCell ref="C133:E133"/>
    <mergeCell ref="F133:H133"/>
    <mergeCell ref="I133:K133"/>
    <mergeCell ref="L133:N133"/>
    <mergeCell ref="P133:R133"/>
    <mergeCell ref="L130:N130"/>
    <mergeCell ref="P130:R130"/>
    <mergeCell ref="P134:R134"/>
    <mergeCell ref="A135:B136"/>
    <mergeCell ref="C135:E135"/>
    <mergeCell ref="F135:H135"/>
    <mergeCell ref="I135:K135"/>
    <mergeCell ref="L135:N135"/>
    <mergeCell ref="P135:R135"/>
    <mergeCell ref="C136:E136"/>
    <mergeCell ref="F136:H136"/>
    <mergeCell ref="I136:K136"/>
    <mergeCell ref="L136:N136"/>
    <mergeCell ref="P136:R136"/>
    <mergeCell ref="A146:B146"/>
    <mergeCell ref="C146:D146"/>
    <mergeCell ref="E146:F146"/>
    <mergeCell ref="G146:H146"/>
    <mergeCell ref="I146:J146"/>
    <mergeCell ref="AD142:AF142"/>
    <mergeCell ref="A145:N145"/>
    <mergeCell ref="P145:AE145"/>
    <mergeCell ref="K146:N146"/>
    <mergeCell ref="P146:R146"/>
    <mergeCell ref="A147:B147"/>
    <mergeCell ref="C147:D147"/>
    <mergeCell ref="E147:F147"/>
    <mergeCell ref="G147:H147"/>
    <mergeCell ref="I147:J147"/>
    <mergeCell ref="K147:M147"/>
    <mergeCell ref="P147:R147"/>
    <mergeCell ref="P148:R148"/>
    <mergeCell ref="A149:B150"/>
    <mergeCell ref="C149:E149"/>
    <mergeCell ref="F149:H149"/>
    <mergeCell ref="I149:K149"/>
    <mergeCell ref="L149:N149"/>
    <mergeCell ref="P149:R149"/>
    <mergeCell ref="C150:E150"/>
    <mergeCell ref="F150:H150"/>
    <mergeCell ref="I150:K150"/>
    <mergeCell ref="L150:N150"/>
    <mergeCell ref="P150:R150"/>
    <mergeCell ref="P151:R151"/>
    <mergeCell ref="A152:B153"/>
    <mergeCell ref="C152:E152"/>
    <mergeCell ref="F152:H152"/>
    <mergeCell ref="I152:K152"/>
    <mergeCell ref="L152:N152"/>
    <mergeCell ref="P152:R152"/>
    <mergeCell ref="C153:E153"/>
    <mergeCell ref="F153:H153"/>
    <mergeCell ref="I153:K153"/>
    <mergeCell ref="L153:N153"/>
    <mergeCell ref="P153:R153"/>
    <mergeCell ref="P154:R154"/>
    <mergeCell ref="A155:B156"/>
    <mergeCell ref="C155:E155"/>
    <mergeCell ref="F155:H155"/>
    <mergeCell ref="I155:K155"/>
    <mergeCell ref="L155:N155"/>
    <mergeCell ref="P155:R155"/>
    <mergeCell ref="C156:E156"/>
    <mergeCell ref="F156:H156"/>
    <mergeCell ref="I156:K156"/>
    <mergeCell ref="L156:N156"/>
    <mergeCell ref="P156:R156"/>
    <mergeCell ref="AE161:AF161"/>
    <mergeCell ref="A162:A163"/>
    <mergeCell ref="B162:B163"/>
    <mergeCell ref="C162:C163"/>
    <mergeCell ref="D162:D163"/>
    <mergeCell ref="E162:E163"/>
    <mergeCell ref="F162:F163"/>
    <mergeCell ref="G162:G163"/>
    <mergeCell ref="H162:H163"/>
    <mergeCell ref="I162:I163"/>
    <mergeCell ref="Z162:Z163"/>
    <mergeCell ref="AA162:AA163"/>
    <mergeCell ref="AB162:AB163"/>
    <mergeCell ref="AC162:AC163"/>
    <mergeCell ref="AD162:AD163"/>
    <mergeCell ref="AE162:AF163"/>
    <mergeCell ref="V162:V163"/>
    <mergeCell ref="W162:W163"/>
    <mergeCell ref="X162:X163"/>
    <mergeCell ref="Y162:Y163"/>
    <mergeCell ref="P162:P163"/>
    <mergeCell ref="Q162:Q163"/>
    <mergeCell ref="R162:R163"/>
    <mergeCell ref="S162:S163"/>
    <mergeCell ref="Z171:AC171"/>
    <mergeCell ref="T162:T163"/>
    <mergeCell ref="U162:U163"/>
    <mergeCell ref="A168:P168"/>
    <mergeCell ref="T168:Y168"/>
    <mergeCell ref="Z168:AD168"/>
    <mergeCell ref="A169:B169"/>
    <mergeCell ref="C169:D169"/>
    <mergeCell ref="E169:F169"/>
    <mergeCell ref="G169:H169"/>
    <mergeCell ref="I169:J169"/>
    <mergeCell ref="K169:L169"/>
    <mergeCell ref="M169:P169"/>
    <mergeCell ref="A164:X166"/>
    <mergeCell ref="Z164:AF164"/>
    <mergeCell ref="Z165:AC165"/>
    <mergeCell ref="AD165:AF165"/>
    <mergeCell ref="Z166:AF166"/>
    <mergeCell ref="J162:J163"/>
    <mergeCell ref="K162:K163"/>
    <mergeCell ref="L162:L163"/>
    <mergeCell ref="M162:M163"/>
    <mergeCell ref="N162:N163"/>
    <mergeCell ref="O162:O163"/>
    <mergeCell ref="A171:B171"/>
    <mergeCell ref="C171:D171"/>
    <mergeCell ref="E171:F171"/>
    <mergeCell ref="G171:H171"/>
    <mergeCell ref="I171:J171"/>
    <mergeCell ref="K171:L171"/>
    <mergeCell ref="M171:P171"/>
    <mergeCell ref="T171:V171"/>
    <mergeCell ref="W171:Y171"/>
    <mergeCell ref="W169:Y169"/>
    <mergeCell ref="Z169:AC169"/>
    <mergeCell ref="A170:B170"/>
    <mergeCell ref="C170:D170"/>
    <mergeCell ref="E170:F170"/>
    <mergeCell ref="G170:H170"/>
    <mergeCell ref="I170:J170"/>
    <mergeCell ref="K170:L170"/>
    <mergeCell ref="M170:P170"/>
    <mergeCell ref="T170:V170"/>
    <mergeCell ref="W170:Y170"/>
    <mergeCell ref="Z170:AC170"/>
    <mergeCell ref="T169:V169"/>
    <mergeCell ref="W179:Y180"/>
    <mergeCell ref="Z179:AB179"/>
    <mergeCell ref="AC179:AD179"/>
    <mergeCell ref="D180:F180"/>
    <mergeCell ref="T172:V172"/>
    <mergeCell ref="W172:Y172"/>
    <mergeCell ref="Z172:AC172"/>
    <mergeCell ref="A173:B173"/>
    <mergeCell ref="C173:D173"/>
    <mergeCell ref="E173:F173"/>
    <mergeCell ref="G173:H173"/>
    <mergeCell ref="I173:J173"/>
    <mergeCell ref="K173:L173"/>
    <mergeCell ref="M173:P173"/>
    <mergeCell ref="A172:B172"/>
    <mergeCell ref="C172:D172"/>
    <mergeCell ref="E172:F172"/>
    <mergeCell ref="G172:H172"/>
    <mergeCell ref="I172:J172"/>
    <mergeCell ref="K172:L172"/>
    <mergeCell ref="M172:P172"/>
    <mergeCell ref="T173:V173"/>
    <mergeCell ref="W173:Y173"/>
    <mergeCell ref="Z173:AC173"/>
    <mergeCell ref="T174:V174"/>
    <mergeCell ref="W174:Y174"/>
    <mergeCell ref="Z174:AC174"/>
    <mergeCell ref="Z175:AC175"/>
    <mergeCell ref="A176:C177"/>
    <mergeCell ref="D176:F176"/>
    <mergeCell ref="G176:I176"/>
    <mergeCell ref="J176:L176"/>
    <mergeCell ref="M176:O176"/>
    <mergeCell ref="T176:V177"/>
    <mergeCell ref="A174:B174"/>
    <mergeCell ref="C174:D174"/>
    <mergeCell ref="E174:F174"/>
    <mergeCell ref="G174:H174"/>
    <mergeCell ref="I174:J174"/>
    <mergeCell ref="K174:L174"/>
    <mergeCell ref="M174:P174"/>
    <mergeCell ref="W176:Y177"/>
    <mergeCell ref="Z176:AC176"/>
    <mergeCell ref="D177:F177"/>
    <mergeCell ref="G177:I177"/>
    <mergeCell ref="J177:L177"/>
    <mergeCell ref="M177:O177"/>
    <mergeCell ref="Z177:AC177"/>
    <mergeCell ref="G180:I180"/>
    <mergeCell ref="J180:L180"/>
    <mergeCell ref="M180:O180"/>
    <mergeCell ref="A179:C180"/>
    <mergeCell ref="D179:F179"/>
    <mergeCell ref="G179:I179"/>
    <mergeCell ref="J179:L179"/>
    <mergeCell ref="M179:O179"/>
    <mergeCell ref="T179:V180"/>
    <mergeCell ref="AE184:AF184"/>
    <mergeCell ref="A185:A186"/>
    <mergeCell ref="B185:B186"/>
    <mergeCell ref="C185:C186"/>
    <mergeCell ref="D185:D186"/>
    <mergeCell ref="E185:E186"/>
    <mergeCell ref="F185:F186"/>
    <mergeCell ref="G185:G186"/>
    <mergeCell ref="H185:H186"/>
    <mergeCell ref="I185:I186"/>
    <mergeCell ref="A187:X189"/>
    <mergeCell ref="Z187:AF187"/>
    <mergeCell ref="Z188:AC188"/>
    <mergeCell ref="AD188:AF188"/>
    <mergeCell ref="Z189:AF189"/>
    <mergeCell ref="J185:J186"/>
    <mergeCell ref="Z181:AD181"/>
    <mergeCell ref="A182:C183"/>
    <mergeCell ref="D182:F182"/>
    <mergeCell ref="G182:I182"/>
    <mergeCell ref="J182:L182"/>
    <mergeCell ref="M182:O182"/>
    <mergeCell ref="D183:F183"/>
    <mergeCell ref="AD185:AD186"/>
    <mergeCell ref="AE185:AF186"/>
    <mergeCell ref="V185:V186"/>
    <mergeCell ref="W185:W186"/>
    <mergeCell ref="X185:X186"/>
    <mergeCell ref="Y185:Y186"/>
    <mergeCell ref="P185:P186"/>
    <mergeCell ref="Q185:Q186"/>
    <mergeCell ref="R185:R186"/>
    <mergeCell ref="S185:S186"/>
    <mergeCell ref="T185:T186"/>
    <mergeCell ref="G183:I183"/>
    <mergeCell ref="J183:L183"/>
    <mergeCell ref="M183:O183"/>
    <mergeCell ref="Z185:Z186"/>
    <mergeCell ref="AA185:AA186"/>
    <mergeCell ref="AB185:AB186"/>
    <mergeCell ref="AC185:AC186"/>
    <mergeCell ref="M185:M186"/>
    <mergeCell ref="N185:N186"/>
    <mergeCell ref="O185:O186"/>
    <mergeCell ref="U185:U186"/>
    <mergeCell ref="K185:K186"/>
    <mergeCell ref="L185:L186"/>
    <mergeCell ref="Z193:AC193"/>
    <mergeCell ref="A191:P191"/>
    <mergeCell ref="T191:Y191"/>
    <mergeCell ref="Z191:AD191"/>
    <mergeCell ref="A192:B192"/>
    <mergeCell ref="C192:D192"/>
    <mergeCell ref="E192:F192"/>
    <mergeCell ref="G192:H192"/>
    <mergeCell ref="I192:J192"/>
    <mergeCell ref="K192:L192"/>
    <mergeCell ref="M192:P192"/>
    <mergeCell ref="T192:V192"/>
    <mergeCell ref="W192:Y192"/>
    <mergeCell ref="T193:V193"/>
    <mergeCell ref="W193:Y193"/>
    <mergeCell ref="Z192:AC192"/>
    <mergeCell ref="A193:B193"/>
    <mergeCell ref="C193:D193"/>
    <mergeCell ref="E193:F193"/>
    <mergeCell ref="G193:H193"/>
    <mergeCell ref="I193:J193"/>
    <mergeCell ref="K193:L193"/>
    <mergeCell ref="M193:P193"/>
    <mergeCell ref="M194:P194"/>
    <mergeCell ref="Z195:AC195"/>
    <mergeCell ref="A196:B196"/>
    <mergeCell ref="C196:D196"/>
    <mergeCell ref="E196:F196"/>
    <mergeCell ref="G196:H196"/>
    <mergeCell ref="I196:J196"/>
    <mergeCell ref="K196:L196"/>
    <mergeCell ref="M196:P196"/>
    <mergeCell ref="T194:V194"/>
    <mergeCell ref="W194:Y194"/>
    <mergeCell ref="Z194:AC194"/>
    <mergeCell ref="A194:B194"/>
    <mergeCell ref="C194:D194"/>
    <mergeCell ref="E194:F194"/>
    <mergeCell ref="G194:H194"/>
    <mergeCell ref="I194:J194"/>
    <mergeCell ref="K194:L194"/>
    <mergeCell ref="A195:B195"/>
    <mergeCell ref="C195:D195"/>
    <mergeCell ref="E195:F195"/>
    <mergeCell ref="G195:H195"/>
    <mergeCell ref="I195:J195"/>
    <mergeCell ref="K195:L195"/>
    <mergeCell ref="M195:P195"/>
    <mergeCell ref="T195:V195"/>
    <mergeCell ref="W195:Y195"/>
    <mergeCell ref="Z198:AC198"/>
    <mergeCell ref="A199:C200"/>
    <mergeCell ref="D199:F199"/>
    <mergeCell ref="G199:I199"/>
    <mergeCell ref="J199:L199"/>
    <mergeCell ref="M199:O199"/>
    <mergeCell ref="T199:V200"/>
    <mergeCell ref="T196:V196"/>
    <mergeCell ref="W196:Y196"/>
    <mergeCell ref="Z196:AC196"/>
    <mergeCell ref="A197:B197"/>
    <mergeCell ref="C197:D197"/>
    <mergeCell ref="E197:F197"/>
    <mergeCell ref="G197:H197"/>
    <mergeCell ref="I197:J197"/>
    <mergeCell ref="K197:L197"/>
    <mergeCell ref="M197:P197"/>
    <mergeCell ref="T197:V197"/>
    <mergeCell ref="W197:Y197"/>
    <mergeCell ref="Z197:AC197"/>
    <mergeCell ref="M202:O202"/>
    <mergeCell ref="T202:V203"/>
    <mergeCell ref="W199:Y200"/>
    <mergeCell ref="Z199:AC199"/>
    <mergeCell ref="D200:F200"/>
    <mergeCell ref="G200:I200"/>
    <mergeCell ref="J200:L200"/>
    <mergeCell ref="M200:O200"/>
    <mergeCell ref="Z200:AC200"/>
    <mergeCell ref="W202:Y203"/>
    <mergeCell ref="Z202:AB202"/>
    <mergeCell ref="AC202:AD202"/>
    <mergeCell ref="D203:F203"/>
    <mergeCell ref="G203:I203"/>
    <mergeCell ref="J203:L203"/>
    <mergeCell ref="M203:O203"/>
    <mergeCell ref="A202:C203"/>
    <mergeCell ref="D202:F202"/>
    <mergeCell ref="G202:I202"/>
    <mergeCell ref="J202:L202"/>
    <mergeCell ref="AE207:AF207"/>
    <mergeCell ref="A208:A209"/>
    <mergeCell ref="B208:B209"/>
    <mergeCell ref="C208:C209"/>
    <mergeCell ref="D208:D209"/>
    <mergeCell ref="E208:E209"/>
    <mergeCell ref="F208:F209"/>
    <mergeCell ref="G208:G209"/>
    <mergeCell ref="H208:H209"/>
    <mergeCell ref="I208:I209"/>
    <mergeCell ref="Z204:AD204"/>
    <mergeCell ref="A205:C206"/>
    <mergeCell ref="D205:F205"/>
    <mergeCell ref="G205:I205"/>
    <mergeCell ref="J205:L205"/>
    <mergeCell ref="M205:O205"/>
    <mergeCell ref="D206:F206"/>
    <mergeCell ref="G206:I206"/>
    <mergeCell ref="J206:L206"/>
    <mergeCell ref="M206:O206"/>
    <mergeCell ref="Z208:Z209"/>
    <mergeCell ref="AB208:AB209"/>
    <mergeCell ref="AD208:AD209"/>
    <mergeCell ref="V208:V209"/>
    <mergeCell ref="W208:W209"/>
    <mergeCell ref="X208:X209"/>
    <mergeCell ref="Y208:Y209"/>
    <mergeCell ref="K208:K209"/>
    <mergeCell ref="L208:L209"/>
    <mergeCell ref="P208:P209"/>
    <mergeCell ref="Q208:Q209"/>
    <mergeCell ref="R208:R209"/>
    <mergeCell ref="S208:S209"/>
    <mergeCell ref="T208:T209"/>
    <mergeCell ref="U208:U209"/>
    <mergeCell ref="A214:P214"/>
    <mergeCell ref="T214:Y214"/>
    <mergeCell ref="Z214:AD214"/>
    <mergeCell ref="A215:B215"/>
    <mergeCell ref="C215:D215"/>
    <mergeCell ref="M208:M209"/>
    <mergeCell ref="E215:F215"/>
    <mergeCell ref="N208:N209"/>
    <mergeCell ref="G215:H215"/>
    <mergeCell ref="O208:O209"/>
    <mergeCell ref="I215:J215"/>
    <mergeCell ref="K215:L215"/>
    <mergeCell ref="M215:P215"/>
    <mergeCell ref="A210:X212"/>
    <mergeCell ref="Z210:AF210"/>
    <mergeCell ref="Z211:AC211"/>
    <mergeCell ref="AD211:AF211"/>
    <mergeCell ref="Z212:AF212"/>
    <mergeCell ref="J208:J209"/>
    <mergeCell ref="AA208:AA209"/>
    <mergeCell ref="AC208:AC209"/>
    <mergeCell ref="AE208:AF209"/>
    <mergeCell ref="T215:V215"/>
    <mergeCell ref="W215:Y215"/>
    <mergeCell ref="Z220:AC220"/>
    <mergeCell ref="Z215:AC215"/>
    <mergeCell ref="T216:V216"/>
    <mergeCell ref="W216:Y216"/>
    <mergeCell ref="Z216:AC216"/>
    <mergeCell ref="A217:B217"/>
    <mergeCell ref="C217:D217"/>
    <mergeCell ref="E217:F217"/>
    <mergeCell ref="G217:H217"/>
    <mergeCell ref="I217:J217"/>
    <mergeCell ref="K217:L217"/>
    <mergeCell ref="M217:P217"/>
    <mergeCell ref="G216:H216"/>
    <mergeCell ref="I216:J216"/>
    <mergeCell ref="K216:L216"/>
    <mergeCell ref="M216:P216"/>
    <mergeCell ref="A216:B216"/>
    <mergeCell ref="C216:D216"/>
    <mergeCell ref="E216:F216"/>
    <mergeCell ref="T217:V217"/>
    <mergeCell ref="W217:Y217"/>
    <mergeCell ref="Z217:AC217"/>
    <mergeCell ref="A220:B220"/>
    <mergeCell ref="C220:D220"/>
    <mergeCell ref="E220:F220"/>
    <mergeCell ref="G220:H220"/>
    <mergeCell ref="I220:J220"/>
    <mergeCell ref="K220:L220"/>
    <mergeCell ref="M220:P220"/>
    <mergeCell ref="T220:V220"/>
    <mergeCell ref="W220:Y220"/>
    <mergeCell ref="T218:V218"/>
    <mergeCell ref="W218:Y218"/>
    <mergeCell ref="Z218:AC218"/>
    <mergeCell ref="A219:B219"/>
    <mergeCell ref="C219:D219"/>
    <mergeCell ref="E219:F219"/>
    <mergeCell ref="G219:H219"/>
    <mergeCell ref="I219:J219"/>
    <mergeCell ref="K219:L219"/>
    <mergeCell ref="M219:P219"/>
    <mergeCell ref="A218:B218"/>
    <mergeCell ref="C218:D218"/>
    <mergeCell ref="E218:F218"/>
    <mergeCell ref="G218:H218"/>
    <mergeCell ref="I218:J218"/>
    <mergeCell ref="K218:L218"/>
    <mergeCell ref="M218:P218"/>
    <mergeCell ref="T219:V219"/>
    <mergeCell ref="W219:Y219"/>
    <mergeCell ref="Z219:AC219"/>
    <mergeCell ref="A225:C226"/>
    <mergeCell ref="D225:F225"/>
    <mergeCell ref="G225:I225"/>
    <mergeCell ref="J225:L225"/>
    <mergeCell ref="M225:O225"/>
    <mergeCell ref="T225:V226"/>
    <mergeCell ref="W222:Y223"/>
    <mergeCell ref="Z222:AC222"/>
    <mergeCell ref="D223:F223"/>
    <mergeCell ref="G223:I223"/>
    <mergeCell ref="J223:L223"/>
    <mergeCell ref="M223:O223"/>
    <mergeCell ref="Z223:AC223"/>
    <mergeCell ref="Z221:AC221"/>
    <mergeCell ref="A222:C223"/>
    <mergeCell ref="D222:F222"/>
    <mergeCell ref="G222:I222"/>
    <mergeCell ref="J222:L222"/>
    <mergeCell ref="M222:O222"/>
    <mergeCell ref="T222:V223"/>
    <mergeCell ref="R231:R232"/>
    <mergeCell ref="S231:S232"/>
    <mergeCell ref="T231:T232"/>
    <mergeCell ref="U231:U232"/>
    <mergeCell ref="J231:J232"/>
    <mergeCell ref="K231:K232"/>
    <mergeCell ref="L231:L232"/>
    <mergeCell ref="M231:M232"/>
    <mergeCell ref="W225:Y226"/>
    <mergeCell ref="Z225:AB225"/>
    <mergeCell ref="AC225:AD225"/>
    <mergeCell ref="D226:F226"/>
    <mergeCell ref="G226:I226"/>
    <mergeCell ref="J226:L226"/>
    <mergeCell ref="M226:O226"/>
    <mergeCell ref="N231:N232"/>
    <mergeCell ref="O231:O232"/>
    <mergeCell ref="AE230:AF230"/>
    <mergeCell ref="A231:A232"/>
    <mergeCell ref="B231:B232"/>
    <mergeCell ref="C231:C232"/>
    <mergeCell ref="D231:D232"/>
    <mergeCell ref="E231:E232"/>
    <mergeCell ref="F231:F232"/>
    <mergeCell ref="G231:G232"/>
    <mergeCell ref="H231:H232"/>
    <mergeCell ref="I231:I232"/>
    <mergeCell ref="Z231:Z232"/>
    <mergeCell ref="AA231:AA232"/>
    <mergeCell ref="AB231:AB232"/>
    <mergeCell ref="AC231:AC232"/>
    <mergeCell ref="AD231:AD232"/>
    <mergeCell ref="AE231:AF232"/>
    <mergeCell ref="V231:V232"/>
    <mergeCell ref="W231:W232"/>
    <mergeCell ref="X231:X232"/>
    <mergeCell ref="Y231:Y232"/>
    <mergeCell ref="P231:P232"/>
    <mergeCell ref="Q231:Q232"/>
    <mergeCell ref="Z227:AD227"/>
    <mergeCell ref="A228:C229"/>
    <mergeCell ref="D228:F228"/>
    <mergeCell ref="G228:I228"/>
    <mergeCell ref="J228:L228"/>
    <mergeCell ref="M228:O228"/>
    <mergeCell ref="D229:F229"/>
    <mergeCell ref="G229:I229"/>
    <mergeCell ref="J229:L229"/>
    <mergeCell ref="M229:O229"/>
    <mergeCell ref="L15:N15"/>
    <mergeCell ref="P15:R15"/>
    <mergeCell ref="C16:E16"/>
    <mergeCell ref="F16:H16"/>
    <mergeCell ref="I16:K16"/>
    <mergeCell ref="L16:N16"/>
    <mergeCell ref="P16:R16"/>
    <mergeCell ref="P17:R17"/>
    <mergeCell ref="A18:B19"/>
    <mergeCell ref="C18:E18"/>
    <mergeCell ref="F18:H18"/>
    <mergeCell ref="I18:K18"/>
    <mergeCell ref="L18:N18"/>
    <mergeCell ref="P18:R18"/>
    <mergeCell ref="C19:E19"/>
    <mergeCell ref="F19:H19"/>
    <mergeCell ref="I19:K19"/>
    <mergeCell ref="L19:N19"/>
    <mergeCell ref="P19:R19"/>
    <mergeCell ref="P11:R11"/>
    <mergeCell ref="P28:R28"/>
    <mergeCell ref="A27:B27"/>
    <mergeCell ref="C27:D27"/>
    <mergeCell ref="E27:F27"/>
    <mergeCell ref="G27:H27"/>
    <mergeCell ref="I27:J27"/>
    <mergeCell ref="L49:N49"/>
    <mergeCell ref="P49:R49"/>
    <mergeCell ref="F39:H39"/>
    <mergeCell ref="I39:K39"/>
    <mergeCell ref="L39:N39"/>
    <mergeCell ref="P39:R39"/>
    <mergeCell ref="P31:R31"/>
    <mergeCell ref="A32:B33"/>
    <mergeCell ref="C32:E32"/>
    <mergeCell ref="F32:H32"/>
    <mergeCell ref="I32:K32"/>
    <mergeCell ref="L32:N32"/>
    <mergeCell ref="P32:R32"/>
    <mergeCell ref="C33:E33"/>
    <mergeCell ref="F33:H33"/>
    <mergeCell ref="I33:K33"/>
    <mergeCell ref="L33:N33"/>
    <mergeCell ref="A35:B36"/>
    <mergeCell ref="C35:E35"/>
    <mergeCell ref="Z43:AB43"/>
    <mergeCell ref="AD43:AF43"/>
    <mergeCell ref="A45:N45"/>
    <mergeCell ref="P45:AE45"/>
    <mergeCell ref="K46:N46"/>
    <mergeCell ref="P46:R46"/>
    <mergeCell ref="P51:R51"/>
    <mergeCell ref="A47:B47"/>
    <mergeCell ref="C47:D47"/>
    <mergeCell ref="E47:F47"/>
    <mergeCell ref="G47:H47"/>
    <mergeCell ref="I47:J47"/>
    <mergeCell ref="K47:M47"/>
    <mergeCell ref="P47:R47"/>
    <mergeCell ref="P48:R48"/>
    <mergeCell ref="A49:B50"/>
    <mergeCell ref="C49:E49"/>
    <mergeCell ref="F49:H49"/>
    <mergeCell ref="I49:K49"/>
    <mergeCell ref="A46:B46"/>
    <mergeCell ref="C46:D46"/>
    <mergeCell ref="E46:F46"/>
    <mergeCell ref="C119:E119"/>
    <mergeCell ref="F119:H119"/>
    <mergeCell ref="I119:K119"/>
    <mergeCell ref="L119:N119"/>
    <mergeCell ref="P119:R119"/>
    <mergeCell ref="I95:K95"/>
    <mergeCell ref="L95:N95"/>
    <mergeCell ref="P95:R95"/>
    <mergeCell ref="C96:E96"/>
    <mergeCell ref="F96:H96"/>
    <mergeCell ref="I96:K96"/>
    <mergeCell ref="L96:N96"/>
    <mergeCell ref="P96:R96"/>
    <mergeCell ref="P97:R97"/>
    <mergeCell ref="I112:K112"/>
    <mergeCell ref="L112:N112"/>
    <mergeCell ref="P112:R112"/>
    <mergeCell ref="C113:E113"/>
    <mergeCell ref="F113:H113"/>
    <mergeCell ref="I113:K113"/>
    <mergeCell ref="L113:N113"/>
    <mergeCell ref="P113:R113"/>
    <mergeCell ref="P111:R111"/>
    <mergeCell ref="P114:R114"/>
    <mergeCell ref="Y81:AF81"/>
    <mergeCell ref="Z82:AB82"/>
    <mergeCell ref="Z83:AB83"/>
    <mergeCell ref="AD82:AF82"/>
    <mergeCell ref="F73:H73"/>
    <mergeCell ref="I73:K73"/>
    <mergeCell ref="L73:N73"/>
    <mergeCell ref="P73:R73"/>
    <mergeCell ref="P74:R74"/>
    <mergeCell ref="F75:H75"/>
    <mergeCell ref="I75:K75"/>
    <mergeCell ref="L75:N75"/>
    <mergeCell ref="P75:R75"/>
    <mergeCell ref="F76:H76"/>
    <mergeCell ref="I76:K76"/>
    <mergeCell ref="AD83:AF83"/>
    <mergeCell ref="L76:N76"/>
    <mergeCell ref="P76:R76"/>
    <mergeCell ref="P77:R77"/>
    <mergeCell ref="F78:H78"/>
    <mergeCell ref="I78:K78"/>
    <mergeCell ref="L78:N78"/>
    <mergeCell ref="P78:R78"/>
    <mergeCell ref="F79:H79"/>
    <mergeCell ref="A85:N85"/>
    <mergeCell ref="P85:AE85"/>
    <mergeCell ref="K86:N86"/>
    <mergeCell ref="P86:R86"/>
    <mergeCell ref="A105:N105"/>
    <mergeCell ref="P105:AE105"/>
    <mergeCell ref="K106:N106"/>
    <mergeCell ref="P106:R106"/>
    <mergeCell ref="A92:B93"/>
    <mergeCell ref="A106:B106"/>
    <mergeCell ref="C106:D106"/>
    <mergeCell ref="E106:F106"/>
    <mergeCell ref="G106:H106"/>
    <mergeCell ref="I106:J106"/>
    <mergeCell ref="F89:H89"/>
    <mergeCell ref="I89:K89"/>
    <mergeCell ref="L89:N89"/>
    <mergeCell ref="P89:R89"/>
    <mergeCell ref="C90:E90"/>
    <mergeCell ref="F90:H90"/>
    <mergeCell ref="P94:R94"/>
    <mergeCell ref="C92:E92"/>
    <mergeCell ref="F92:H92"/>
    <mergeCell ref="I92:K92"/>
  </mergeCells>
  <phoneticPr fontId="8" type="noConversion"/>
  <pageMargins left="0.23622047244094491" right="0.23622047244094491" top="0.15748031496062992" bottom="0.35433070866141736" header="0.31496062992125984" footer="0.31496062992125984"/>
  <pageSetup paperSize="9" orientation="landscape" r:id="rId1"/>
  <headerFooter alignWithMargins="0"/>
  <rowBreaks count="8" manualBreakCount="8">
    <brk id="20" max="16383" man="1"/>
    <brk id="120" max="16383" man="1"/>
    <brk id="160" max="16383" man="1"/>
    <brk id="206" max="16383" man="1"/>
    <brk id="244" max="16383" man="1"/>
    <brk id="282" max="16383" man="1"/>
    <brk id="320" max="16383" man="1"/>
    <brk id="358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_xludf.Index">
                <anchor moveWithCells="1" sizeWithCells="1">
                  <from>
                    <xdr:col>36</xdr:col>
                    <xdr:colOff>22860</xdr:colOff>
                    <xdr:row>2</xdr:row>
                    <xdr:rowOff>182880</xdr:rowOff>
                  </from>
                  <to>
                    <xdr:col>41</xdr:col>
                    <xdr:colOff>121920</xdr:colOff>
                    <xdr:row>3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451554-4EC3-4DF5-8F45-B8E4BBDEB59C}">
  <sheetPr codeName="Feuil4">
    <tabColor rgb="FF009900"/>
    <pageSetUpPr fitToPage="1"/>
  </sheetPr>
  <dimension ref="A1:BJ266"/>
  <sheetViews>
    <sheetView topLeftCell="A44" zoomScale="81" zoomScaleNormal="81" workbookViewId="0">
      <selection sqref="A1:C1"/>
    </sheetView>
  </sheetViews>
  <sheetFormatPr baseColWidth="10" defaultColWidth="11.5546875" defaultRowHeight="13.2"/>
  <cols>
    <col min="1" max="1" width="7.88671875" style="274" customWidth="1"/>
    <col min="2" max="2" width="11.5546875" style="274" customWidth="1"/>
    <col min="3" max="3" width="5.6640625" style="274" customWidth="1"/>
    <col min="4" max="4" width="6" style="274" customWidth="1"/>
    <col min="5" max="5" width="9.5546875" style="152" customWidth="1"/>
    <col min="6" max="35" width="4.6640625" style="152" customWidth="1"/>
    <col min="36" max="36" width="5.5546875" style="152" bestFit="1" customWidth="1"/>
    <col min="37" max="49" width="4.6640625" style="152" customWidth="1"/>
    <col min="50" max="50" width="7.6640625" style="152" customWidth="1"/>
    <col min="51" max="57" width="4.6640625" style="152" customWidth="1"/>
    <col min="58" max="58" width="8.33203125" style="152" bestFit="1" customWidth="1"/>
    <col min="59" max="59" width="8.88671875" style="152" bestFit="1" customWidth="1"/>
    <col min="60" max="60" width="6.33203125" style="152" customWidth="1"/>
    <col min="61" max="16384" width="11.5546875" style="152"/>
  </cols>
  <sheetData>
    <row r="1" spans="1:62">
      <c r="A1" s="1235">
        <f ca="1">NOW()</f>
        <v>45896.684018518521</v>
      </c>
      <c r="B1" s="1235"/>
      <c r="C1" s="1235"/>
      <c r="D1" s="272"/>
      <c r="E1" s="272" t="s">
        <v>114</v>
      </c>
      <c r="F1" s="272"/>
      <c r="K1" s="152" t="s">
        <v>115</v>
      </c>
      <c r="P1" s="276"/>
      <c r="R1" s="272"/>
      <c r="S1" s="272"/>
      <c r="T1" s="274"/>
      <c r="U1" s="274"/>
      <c r="V1" s="272"/>
    </row>
    <row r="2" spans="1:62">
      <c r="A2" s="1229">
        <f ca="1">HOUR(A1)</f>
        <v>16</v>
      </c>
      <c r="B2" s="1229"/>
      <c r="C2" s="1229"/>
      <c r="D2" s="272"/>
      <c r="E2" s="272" t="s">
        <v>116</v>
      </c>
      <c r="F2" s="272"/>
      <c r="K2" s="152" t="s">
        <v>115</v>
      </c>
      <c r="P2" s="276"/>
      <c r="R2" s="272"/>
      <c r="S2" s="272"/>
      <c r="T2" s="274"/>
      <c r="U2" s="274"/>
      <c r="V2" s="272"/>
    </row>
    <row r="3" spans="1:62">
      <c r="A3" s="1229">
        <v>250</v>
      </c>
      <c r="B3" s="1229"/>
      <c r="C3" s="1229"/>
      <c r="D3" s="272"/>
      <c r="E3" s="272" t="s">
        <v>117</v>
      </c>
      <c r="F3" s="272"/>
      <c r="K3" s="152" t="s">
        <v>118</v>
      </c>
      <c r="P3" s="274"/>
    </row>
    <row r="4" spans="1:62">
      <c r="A4" s="1229">
        <v>135</v>
      </c>
      <c r="B4" s="1229"/>
      <c r="C4" s="1229"/>
      <c r="D4" s="272"/>
      <c r="E4" s="272" t="s">
        <v>119</v>
      </c>
      <c r="F4" s="272"/>
      <c r="K4" s="152" t="s">
        <v>118</v>
      </c>
      <c r="P4" s="274"/>
      <c r="Q4" s="276"/>
    </row>
    <row r="5" spans="1:62">
      <c r="A5" s="1236">
        <f ca="1">TODAY()</f>
        <v>45896</v>
      </c>
      <c r="B5" s="1236"/>
      <c r="C5" s="1236"/>
      <c r="D5" s="272"/>
      <c r="E5" s="272" t="s">
        <v>120</v>
      </c>
      <c r="F5" s="272"/>
      <c r="K5" s="152" t="s">
        <v>118</v>
      </c>
      <c r="P5" s="276"/>
    </row>
    <row r="6" spans="1:62">
      <c r="A6" s="1236">
        <f ca="1">TODAY()-1</f>
        <v>45895</v>
      </c>
      <c r="B6" s="1236"/>
      <c r="C6" s="1236"/>
      <c r="D6" s="272"/>
      <c r="E6" s="272" t="s">
        <v>121</v>
      </c>
      <c r="F6" s="272"/>
      <c r="G6" s="310"/>
      <c r="H6" s="310"/>
      <c r="I6" s="310"/>
      <c r="J6" s="310"/>
      <c r="K6" s="310" t="s">
        <v>122</v>
      </c>
      <c r="L6" s="310"/>
      <c r="M6" s="310"/>
      <c r="N6" s="310"/>
      <c r="O6" s="310"/>
      <c r="P6" s="311"/>
    </row>
    <row r="7" spans="1:62">
      <c r="A7" s="1229">
        <f ca="1">DAY(A1)</f>
        <v>27</v>
      </c>
      <c r="B7" s="1229"/>
      <c r="C7" s="1229"/>
      <c r="D7" s="272"/>
      <c r="E7" s="272" t="s">
        <v>123</v>
      </c>
      <c r="F7" s="272"/>
      <c r="G7" s="274"/>
      <c r="H7" s="274"/>
      <c r="I7" s="274"/>
      <c r="J7" s="274"/>
      <c r="K7" s="274"/>
      <c r="L7" s="274"/>
      <c r="M7" s="274"/>
      <c r="N7" s="274"/>
      <c r="O7" s="274"/>
      <c r="P7" s="274"/>
    </row>
    <row r="8" spans="1:62">
      <c r="A8" s="1230">
        <f ca="1">D63</f>
        <v>3</v>
      </c>
      <c r="B8" s="1230"/>
      <c r="C8" s="1230"/>
      <c r="D8" s="272"/>
      <c r="E8" s="272" t="s">
        <v>124</v>
      </c>
      <c r="F8" s="272"/>
      <c r="P8" s="276"/>
      <c r="AR8" s="312"/>
    </row>
    <row r="9" spans="1:62">
      <c r="A9" s="1230">
        <f ca="1">IF(A2&lt;5,WEEKDAY(A6,2),WEEKDAY(A1,2))</f>
        <v>3</v>
      </c>
      <c r="B9" s="1230"/>
      <c r="C9" s="1230"/>
      <c r="D9" s="272"/>
      <c r="E9" s="272" t="s">
        <v>125</v>
      </c>
      <c r="F9" s="272"/>
      <c r="G9" s="276"/>
      <c r="H9" s="276"/>
      <c r="I9" s="276"/>
      <c r="J9" s="276"/>
      <c r="K9" s="276"/>
      <c r="L9" s="276"/>
      <c r="M9" s="276"/>
      <c r="N9" s="276"/>
      <c r="O9" s="276"/>
      <c r="P9" s="276"/>
      <c r="W9" s="313"/>
    </row>
    <row r="10" spans="1:62" ht="13.8" thickBot="1">
      <c r="A10" s="1229"/>
      <c r="B10" s="1229"/>
      <c r="C10" s="1229"/>
      <c r="E10" s="274"/>
      <c r="F10" s="274"/>
      <c r="G10" s="274"/>
      <c r="H10" s="274"/>
      <c r="I10" s="274"/>
      <c r="J10" s="274"/>
      <c r="K10" s="274"/>
      <c r="L10" s="274"/>
      <c r="M10" s="274"/>
      <c r="N10" s="274"/>
      <c r="O10" s="274"/>
      <c r="P10" s="274"/>
      <c r="V10" s="314"/>
      <c r="W10" s="314"/>
      <c r="X10" s="314"/>
    </row>
    <row r="11" spans="1:62" ht="13.8" thickBot="1">
      <c r="A11" s="315" t="s">
        <v>126</v>
      </c>
      <c r="B11" s="316">
        <v>1</v>
      </c>
      <c r="C11" s="1231" t="s">
        <v>127</v>
      </c>
      <c r="D11" s="1232"/>
      <c r="E11" s="1232"/>
      <c r="F11" s="1232"/>
      <c r="G11" s="1232"/>
      <c r="H11" s="272"/>
      <c r="I11" s="272"/>
      <c r="J11" s="1233" t="s">
        <v>128</v>
      </c>
      <c r="K11" s="1234"/>
      <c r="L11" s="1234"/>
      <c r="M11" s="1234"/>
      <c r="N11" s="1237" t="str">
        <f ca="1">IF(A2&lt;5,"5 H",IF(A2&lt;13,"13 H",IF(A2&lt;21,"21 H","5 H")))</f>
        <v>21 H</v>
      </c>
      <c r="O11" s="1238"/>
      <c r="P11" s="274"/>
    </row>
    <row r="12" spans="1:62" ht="13.8" thickBot="1">
      <c r="A12" s="318" t="s">
        <v>129</v>
      </c>
      <c r="B12" s="319">
        <v>2</v>
      </c>
      <c r="C12" s="1231"/>
      <c r="D12" s="1232"/>
      <c r="E12" s="1232"/>
      <c r="F12" s="1232"/>
      <c r="G12" s="1232"/>
      <c r="H12" s="272"/>
      <c r="I12" s="272"/>
      <c r="J12" s="272"/>
      <c r="K12" s="272"/>
      <c r="L12" s="272"/>
      <c r="M12" s="272"/>
      <c r="N12" s="272"/>
      <c r="O12" s="272"/>
      <c r="P12" s="274"/>
      <c r="AL12" s="1239" t="s">
        <v>130</v>
      </c>
      <c r="AM12" s="1240"/>
      <c r="AN12" s="1240"/>
      <c r="AO12" s="1240"/>
      <c r="AP12" s="1240"/>
      <c r="AQ12" s="1240"/>
      <c r="AR12" s="1240"/>
      <c r="AS12" s="1240"/>
      <c r="AT12" s="1240"/>
      <c r="AU12" s="1240"/>
      <c r="AV12" s="1240"/>
      <c r="AW12" s="1240"/>
      <c r="AX12" s="1240"/>
      <c r="AY12" s="1240"/>
      <c r="AZ12" s="1240"/>
      <c r="BA12" s="1240"/>
      <c r="BB12" s="1240"/>
      <c r="BC12" s="1241"/>
      <c r="BD12" s="1242" t="s">
        <v>131</v>
      </c>
      <c r="BE12" s="1243"/>
    </row>
    <row r="13" spans="1:62" ht="13.8" thickBot="1">
      <c r="A13" s="320" t="s">
        <v>132</v>
      </c>
      <c r="B13" s="321">
        <v>3</v>
      </c>
      <c r="C13" s="322"/>
      <c r="D13" s="323"/>
      <c r="E13" s="323"/>
      <c r="F13" s="324">
        <f ca="1">VLOOKUP(N11,A11:B13,2)</f>
        <v>2</v>
      </c>
      <c r="G13" s="272"/>
      <c r="H13" s="272"/>
      <c r="I13" s="272"/>
      <c r="J13" s="272"/>
      <c r="K13" s="272"/>
      <c r="L13" s="272"/>
      <c r="M13" s="272"/>
      <c r="N13" s="272"/>
      <c r="O13" s="272"/>
      <c r="P13" s="274"/>
      <c r="Q13" s="274"/>
      <c r="R13" s="274"/>
      <c r="S13" s="274"/>
      <c r="T13" s="274"/>
      <c r="U13" s="274"/>
      <c r="V13" s="274"/>
      <c r="W13" s="274"/>
      <c r="X13" s="274"/>
      <c r="Y13" s="274"/>
      <c r="Z13" s="274"/>
      <c r="AA13" s="274"/>
      <c r="AB13" s="274"/>
      <c r="AJ13" s="1244" t="s">
        <v>131</v>
      </c>
      <c r="AK13" s="1245"/>
      <c r="AN13" s="1246" t="s">
        <v>133</v>
      </c>
      <c r="AO13" s="1247"/>
      <c r="AP13" s="1252" t="s">
        <v>134</v>
      </c>
      <c r="AQ13" s="1253"/>
      <c r="AR13" s="1254"/>
      <c r="AS13" s="1255" t="s">
        <v>135</v>
      </c>
      <c r="AT13" s="1246" t="s">
        <v>136</v>
      </c>
      <c r="AU13" s="1255" t="s">
        <v>137</v>
      </c>
      <c r="AV13" s="1258" t="s">
        <v>138</v>
      </c>
      <c r="AW13" s="1247"/>
      <c r="AX13" s="1246" t="s">
        <v>139</v>
      </c>
      <c r="AY13" s="1247"/>
      <c r="AZ13" s="1255" t="s">
        <v>140</v>
      </c>
      <c r="BA13" s="1255" t="s">
        <v>141</v>
      </c>
      <c r="BB13" s="1255" t="s">
        <v>142</v>
      </c>
      <c r="BC13" s="1247" t="s">
        <v>143</v>
      </c>
      <c r="BD13" s="1258" t="s">
        <v>144</v>
      </c>
      <c r="BE13" s="1247"/>
    </row>
    <row r="14" spans="1:62" ht="13.5" customHeight="1" thickBot="1">
      <c r="A14" s="80"/>
      <c r="B14" s="80"/>
      <c r="C14" s="267"/>
      <c r="D14" s="283"/>
      <c r="AJ14" s="1258" t="s">
        <v>145</v>
      </c>
      <c r="AK14" s="1246"/>
      <c r="AL14" s="1246"/>
      <c r="AM14" s="1247"/>
      <c r="AN14" s="1248"/>
      <c r="AO14" s="1249"/>
      <c r="AP14" s="1255" t="s">
        <v>146</v>
      </c>
      <c r="AQ14" s="1261" t="s">
        <v>147</v>
      </c>
      <c r="AR14" s="1261" t="s">
        <v>148</v>
      </c>
      <c r="AS14" s="1256"/>
      <c r="AT14" s="1248"/>
      <c r="AU14" s="1256"/>
      <c r="AV14" s="1259"/>
      <c r="AW14" s="1249"/>
      <c r="AX14" s="1248"/>
      <c r="AY14" s="1249"/>
      <c r="AZ14" s="1256"/>
      <c r="BA14" s="1256"/>
      <c r="BB14" s="1256"/>
      <c r="BC14" s="1249"/>
      <c r="BD14" s="1259"/>
      <c r="BE14" s="1249"/>
      <c r="BF14" s="325"/>
    </row>
    <row r="15" spans="1:62" ht="13.5" customHeight="1" thickBot="1">
      <c r="A15" s="326">
        <f ca="1">((A9-1)*3)+F13</f>
        <v>8</v>
      </c>
      <c r="B15" s="1264" t="s">
        <v>149</v>
      </c>
      <c r="C15" s="1265"/>
      <c r="D15" s="1265"/>
      <c r="E15" s="1265"/>
      <c r="F15" s="1265"/>
      <c r="P15" s="276"/>
      <c r="X15" s="327"/>
      <c r="Y15" s="327"/>
      <c r="Z15" s="327"/>
      <c r="AA15" s="327"/>
      <c r="AB15" s="1266" t="s">
        <v>150</v>
      </c>
      <c r="AC15" s="1267"/>
      <c r="AD15" s="1267"/>
      <c r="AE15" s="1267"/>
      <c r="AF15" s="1267"/>
      <c r="AG15" s="1267"/>
      <c r="AH15" s="1267"/>
      <c r="AI15" s="1267"/>
      <c r="AJ15" s="1259"/>
      <c r="AK15" s="1248"/>
      <c r="AL15" s="1248"/>
      <c r="AM15" s="1249"/>
      <c r="AN15" s="1248"/>
      <c r="AO15" s="1249"/>
      <c r="AP15" s="1256"/>
      <c r="AQ15" s="1262"/>
      <c r="AR15" s="1262"/>
      <c r="AS15" s="1256"/>
      <c r="AT15" s="1248"/>
      <c r="AU15" s="1256"/>
      <c r="AV15" s="1259"/>
      <c r="AW15" s="1249"/>
      <c r="AX15" s="1248"/>
      <c r="AY15" s="1249"/>
      <c r="AZ15" s="1256"/>
      <c r="BA15" s="1256"/>
      <c r="BB15" s="1256"/>
      <c r="BC15" s="1249"/>
      <c r="BD15" s="1259"/>
      <c r="BE15" s="1249"/>
      <c r="BF15" s="325"/>
    </row>
    <row r="16" spans="1:62" ht="15" thickBot="1">
      <c r="B16" s="328"/>
      <c r="C16" s="329"/>
      <c r="D16" s="329"/>
      <c r="L16" s="1268" t="s">
        <v>151</v>
      </c>
      <c r="M16" s="1269"/>
      <c r="N16" s="1269"/>
      <c r="O16" s="1269"/>
      <c r="P16" s="1270"/>
      <c r="Q16" s="1268" t="s">
        <v>152</v>
      </c>
      <c r="R16" s="1269"/>
      <c r="S16" s="1269"/>
      <c r="T16" s="1269"/>
      <c r="U16" s="1270"/>
      <c r="V16" s="1271" t="s">
        <v>130</v>
      </c>
      <c r="W16" s="1272"/>
      <c r="X16" s="1271"/>
      <c r="Y16" s="1272"/>
      <c r="Z16" s="1271"/>
      <c r="AA16" s="1287"/>
      <c r="AB16" s="331"/>
      <c r="AC16" s="330"/>
      <c r="AD16" s="1271" t="s">
        <v>153</v>
      </c>
      <c r="AE16" s="1272"/>
      <c r="AF16" s="1271" t="s">
        <v>154</v>
      </c>
      <c r="AG16" s="1272"/>
      <c r="AH16" s="1271" t="s">
        <v>155</v>
      </c>
      <c r="AI16" s="1287"/>
      <c r="AJ16" s="1288" t="s">
        <v>156</v>
      </c>
      <c r="AK16" s="1289"/>
      <c r="AL16" s="1273" t="s">
        <v>157</v>
      </c>
      <c r="AM16" s="1274"/>
      <c r="AN16" s="1250"/>
      <c r="AO16" s="1251"/>
      <c r="AP16" s="1257"/>
      <c r="AQ16" s="1263"/>
      <c r="AR16" s="1263"/>
      <c r="AS16" s="1257"/>
      <c r="AT16" s="1250"/>
      <c r="AU16" s="1257"/>
      <c r="AV16" s="1260"/>
      <c r="AW16" s="1251"/>
      <c r="AX16" s="1250"/>
      <c r="AY16" s="1251"/>
      <c r="AZ16" s="1257"/>
      <c r="BA16" s="1257"/>
      <c r="BB16" s="1257"/>
      <c r="BC16" s="1251"/>
      <c r="BD16" s="1260"/>
      <c r="BE16" s="1251"/>
      <c r="BF16" s="1273" t="s">
        <v>158</v>
      </c>
      <c r="BG16" s="1274"/>
      <c r="BH16" s="274"/>
      <c r="BI16" s="334"/>
      <c r="BJ16" s="274"/>
    </row>
    <row r="17" spans="1:62" ht="13.8" thickBot="1">
      <c r="A17" s="335"/>
      <c r="B17" s="1268"/>
      <c r="C17" s="1270"/>
      <c r="D17" s="335" t="s">
        <v>159</v>
      </c>
      <c r="E17" s="335" t="s">
        <v>160</v>
      </c>
      <c r="F17" s="335">
        <v>12</v>
      </c>
      <c r="G17" s="335">
        <v>13</v>
      </c>
      <c r="H17" s="335">
        <v>21</v>
      </c>
      <c r="I17" s="335">
        <v>22</v>
      </c>
      <c r="J17" s="335">
        <v>14</v>
      </c>
      <c r="K17" s="335" t="s">
        <v>161</v>
      </c>
      <c r="L17" s="336">
        <v>12</v>
      </c>
      <c r="M17" s="336">
        <v>14</v>
      </c>
      <c r="N17" s="336">
        <v>21</v>
      </c>
      <c r="O17" s="336">
        <v>22</v>
      </c>
      <c r="P17" s="336" t="s">
        <v>161</v>
      </c>
      <c r="Q17" s="337">
        <v>12</v>
      </c>
      <c r="R17" s="337">
        <v>14</v>
      </c>
      <c r="S17" s="337">
        <v>21</v>
      </c>
      <c r="T17" s="337">
        <v>22</v>
      </c>
      <c r="U17" s="337" t="s">
        <v>161</v>
      </c>
      <c r="V17" s="338" t="s">
        <v>162</v>
      </c>
      <c r="W17" s="338" t="s">
        <v>57</v>
      </c>
      <c r="X17" s="338"/>
      <c r="Y17" s="338"/>
      <c r="Z17" s="338"/>
      <c r="AA17" s="339"/>
      <c r="AB17" s="340"/>
      <c r="AC17" s="341"/>
      <c r="AD17" s="342">
        <v>250</v>
      </c>
      <c r="AE17" s="342">
        <v>135</v>
      </c>
      <c r="AF17" s="342">
        <v>250</v>
      </c>
      <c r="AG17" s="342">
        <v>135</v>
      </c>
      <c r="AH17" s="342">
        <v>250</v>
      </c>
      <c r="AI17" s="343">
        <v>135</v>
      </c>
      <c r="AJ17" s="344">
        <v>265</v>
      </c>
      <c r="AK17" s="345">
        <v>100</v>
      </c>
      <c r="AL17" s="344" t="s">
        <v>162</v>
      </c>
      <c r="AM17" s="345" t="s">
        <v>57</v>
      </c>
      <c r="AN17" s="346" t="s">
        <v>162</v>
      </c>
      <c r="AO17" s="347" t="s">
        <v>57</v>
      </c>
      <c r="AP17" s="348" t="s">
        <v>162</v>
      </c>
      <c r="AQ17" s="349" t="s">
        <v>162</v>
      </c>
      <c r="AR17" s="348" t="s">
        <v>162</v>
      </c>
      <c r="AS17" s="348" t="s">
        <v>162</v>
      </c>
      <c r="AT17" s="348" t="s">
        <v>162</v>
      </c>
      <c r="AU17" s="344" t="s">
        <v>162</v>
      </c>
      <c r="AV17" s="346" t="s">
        <v>162</v>
      </c>
      <c r="AW17" s="350" t="s">
        <v>57</v>
      </c>
      <c r="AX17" s="1275" t="s">
        <v>163</v>
      </c>
      <c r="AY17" s="1276"/>
      <c r="AZ17" s="348" t="s">
        <v>162</v>
      </c>
      <c r="BA17" s="348"/>
      <c r="BB17" s="348" t="s">
        <v>162</v>
      </c>
      <c r="BC17" s="351" t="s">
        <v>162</v>
      </c>
      <c r="BD17" s="346">
        <v>250</v>
      </c>
      <c r="BE17" s="350">
        <v>135</v>
      </c>
      <c r="BF17" s="352" t="s">
        <v>164</v>
      </c>
      <c r="BG17" s="353" t="s">
        <v>165</v>
      </c>
      <c r="BH17" s="274"/>
      <c r="BI17" s="274"/>
    </row>
    <row r="18" spans="1:62" ht="15" customHeight="1">
      <c r="A18" s="276">
        <v>1</v>
      </c>
      <c r="B18" s="354" t="s">
        <v>166</v>
      </c>
      <c r="C18" s="355">
        <v>217</v>
      </c>
      <c r="D18" s="356" t="s">
        <v>238</v>
      </c>
      <c r="E18" s="357">
        <v>21</v>
      </c>
      <c r="F18" s="358">
        <v>641</v>
      </c>
      <c r="G18" s="274"/>
      <c r="H18" s="274"/>
      <c r="I18" s="274">
        <v>626</v>
      </c>
      <c r="J18" s="274">
        <v>0</v>
      </c>
      <c r="K18" s="274">
        <v>0</v>
      </c>
      <c r="L18" s="359"/>
      <c r="M18" s="360"/>
      <c r="N18" s="360"/>
      <c r="O18" s="360"/>
      <c r="P18" s="361"/>
      <c r="Q18" s="362"/>
      <c r="R18" s="363"/>
      <c r="S18" s="363"/>
      <c r="T18" s="363"/>
      <c r="U18" s="364"/>
      <c r="V18" s="362"/>
      <c r="W18" s="362"/>
      <c r="X18" s="342"/>
      <c r="Y18" s="342"/>
      <c r="Z18" s="342"/>
      <c r="AA18" s="343"/>
      <c r="AB18" s="1277" t="e">
        <f ca="1">IF(AND(A8=7,A2&lt;13),#REF!,AB18)</f>
        <v>#REF!</v>
      </c>
      <c r="AC18" s="365" t="s">
        <v>167</v>
      </c>
      <c r="AD18" s="366">
        <v>3</v>
      </c>
      <c r="AE18" s="366">
        <v>0</v>
      </c>
      <c r="AF18" s="366">
        <v>5</v>
      </c>
      <c r="AG18" s="366">
        <v>0</v>
      </c>
      <c r="AH18" s="366">
        <v>4</v>
      </c>
      <c r="AI18" s="367">
        <v>0</v>
      </c>
      <c r="AJ18" s="368">
        <v>94</v>
      </c>
      <c r="AK18" s="369">
        <v>0</v>
      </c>
      <c r="AL18" s="370"/>
      <c r="AM18" s="370"/>
      <c r="AN18" s="371"/>
      <c r="AO18" s="372"/>
      <c r="AP18" s="373"/>
      <c r="AQ18" s="374"/>
      <c r="AR18" s="375"/>
      <c r="AS18" s="373"/>
      <c r="AT18" s="375"/>
      <c r="AU18" s="376"/>
      <c r="AV18" s="376"/>
      <c r="AW18" s="377"/>
      <c r="AX18" s="1280" t="s">
        <v>168</v>
      </c>
      <c r="AY18" s="1281"/>
      <c r="AZ18" s="373"/>
      <c r="BA18" s="373"/>
      <c r="BB18" s="378"/>
      <c r="BC18" s="375"/>
      <c r="BD18" s="379"/>
      <c r="BE18" s="380"/>
      <c r="BF18" s="381">
        <v>827</v>
      </c>
      <c r="BG18" s="382">
        <v>827</v>
      </c>
      <c r="BH18" s="369" t="s">
        <v>169</v>
      </c>
      <c r="BI18" s="274">
        <f>A18</f>
        <v>1</v>
      </c>
      <c r="BJ18" s="1282">
        <f ca="1">IF($A$63=7,TODAY()+1,BJ18)</f>
        <v>45852</v>
      </c>
    </row>
    <row r="19" spans="1:62" ht="15" customHeight="1">
      <c r="A19" s="276">
        <v>2</v>
      </c>
      <c r="B19" s="354" t="s">
        <v>166</v>
      </c>
      <c r="C19" s="369">
        <v>47</v>
      </c>
      <c r="D19" s="274" t="s">
        <v>239</v>
      </c>
      <c r="E19" s="383">
        <v>1</v>
      </c>
      <c r="F19" s="358">
        <v>654</v>
      </c>
      <c r="G19" s="274"/>
      <c r="H19" s="274"/>
      <c r="I19" s="274">
        <v>202</v>
      </c>
      <c r="J19" s="274">
        <v>0</v>
      </c>
      <c r="K19" s="274"/>
      <c r="L19" s="359"/>
      <c r="M19" s="360"/>
      <c r="N19" s="360"/>
      <c r="O19" s="360"/>
      <c r="P19" s="361"/>
      <c r="Q19" s="362"/>
      <c r="R19" s="363"/>
      <c r="S19" s="363"/>
      <c r="T19" s="363"/>
      <c r="U19" s="364"/>
      <c r="V19" s="362"/>
      <c r="W19" s="362"/>
      <c r="X19" s="365"/>
      <c r="Y19" s="365"/>
      <c r="Z19" s="384"/>
      <c r="AA19" s="385"/>
      <c r="AB19" s="1278"/>
      <c r="AC19" s="384" t="e">
        <f ca="1">IF(OR(AB18="x",AB21="x"),1,0)</f>
        <v>#REF!</v>
      </c>
      <c r="AD19" s="366">
        <v>4</v>
      </c>
      <c r="AE19" s="366">
        <v>0</v>
      </c>
      <c r="AF19" s="366">
        <v>5</v>
      </c>
      <c r="AG19" s="366">
        <v>0</v>
      </c>
      <c r="AH19" s="366">
        <v>3</v>
      </c>
      <c r="AI19" s="367">
        <v>0</v>
      </c>
      <c r="AJ19" s="386">
        <v>91</v>
      </c>
      <c r="AK19" s="355">
        <v>0</v>
      </c>
      <c r="AL19" s="370"/>
      <c r="AM19" s="387"/>
      <c r="AN19" s="388"/>
      <c r="AO19" s="382"/>
      <c r="AP19" s="389"/>
      <c r="AQ19" s="389"/>
      <c r="AR19" s="390"/>
      <c r="AS19" s="389"/>
      <c r="AT19" s="390"/>
      <c r="AU19" s="370"/>
      <c r="AV19" s="370"/>
      <c r="AW19" s="387"/>
      <c r="AX19" s="1285" t="s">
        <v>170</v>
      </c>
      <c r="AY19" s="1286"/>
      <c r="AZ19" s="391"/>
      <c r="BA19" s="389"/>
      <c r="BB19" s="391"/>
      <c r="BC19" s="390"/>
      <c r="BD19" s="370"/>
      <c r="BE19" s="387"/>
      <c r="BF19" s="381">
        <v>827</v>
      </c>
      <c r="BG19" s="382">
        <v>827</v>
      </c>
      <c r="BH19" s="369" t="s">
        <v>169</v>
      </c>
      <c r="BI19" s="274">
        <f t="shared" ref="BI19:BI38" si="0">A19</f>
        <v>2</v>
      </c>
      <c r="BJ19" s="1283"/>
    </row>
    <row r="20" spans="1:62" ht="15" customHeight="1" thickBot="1">
      <c r="A20" s="276">
        <v>3</v>
      </c>
      <c r="B20" s="354" t="s">
        <v>166</v>
      </c>
      <c r="C20" s="369">
        <v>45</v>
      </c>
      <c r="D20" s="274" t="s">
        <v>240</v>
      </c>
      <c r="E20" s="383">
        <v>2</v>
      </c>
      <c r="F20" s="358">
        <v>659</v>
      </c>
      <c r="G20" s="274"/>
      <c r="H20" s="274">
        <v>877</v>
      </c>
      <c r="I20" s="274" t="s">
        <v>88</v>
      </c>
      <c r="J20" s="274"/>
      <c r="K20" s="274"/>
      <c r="L20" s="359"/>
      <c r="M20" s="360"/>
      <c r="N20" s="360"/>
      <c r="O20" s="360"/>
      <c r="P20" s="361"/>
      <c r="Q20" s="362"/>
      <c r="R20" s="363"/>
      <c r="S20" s="363"/>
      <c r="T20" s="363"/>
      <c r="U20" s="364"/>
      <c r="V20" s="362"/>
      <c r="W20" s="362"/>
      <c r="X20" s="392"/>
      <c r="Y20" s="393"/>
      <c r="Z20" s="394"/>
      <c r="AA20" s="395"/>
      <c r="AB20" s="1279"/>
      <c r="AC20" s="393" t="e">
        <f ca="1">IF(OR(AB18="x",AB21="x"),1,0)</f>
        <v>#REF!</v>
      </c>
      <c r="AD20" s="396">
        <v>5</v>
      </c>
      <c r="AE20" s="396">
        <v>0</v>
      </c>
      <c r="AF20" s="396">
        <v>3</v>
      </c>
      <c r="AG20" s="396">
        <v>0</v>
      </c>
      <c r="AH20" s="396">
        <v>5</v>
      </c>
      <c r="AI20" s="397">
        <v>0</v>
      </c>
      <c r="AJ20" s="386">
        <v>91</v>
      </c>
      <c r="AK20" s="355">
        <v>0</v>
      </c>
      <c r="AL20" s="370"/>
      <c r="AM20" s="387"/>
      <c r="AN20" s="388"/>
      <c r="AO20" s="382"/>
      <c r="AP20" s="389"/>
      <c r="AQ20" s="389"/>
      <c r="AR20" s="389"/>
      <c r="AS20" s="389"/>
      <c r="AT20" s="391"/>
      <c r="AU20" s="370"/>
      <c r="AV20" s="370"/>
      <c r="AW20" s="387"/>
      <c r="AX20" s="1285" t="s">
        <v>171</v>
      </c>
      <c r="AY20" s="1286"/>
      <c r="AZ20" s="389"/>
      <c r="BA20" s="389"/>
      <c r="BB20" s="389"/>
      <c r="BC20" s="389"/>
      <c r="BD20" s="370"/>
      <c r="BE20" s="387"/>
      <c r="BF20" s="381">
        <v>827</v>
      </c>
      <c r="BG20" s="382">
        <v>827</v>
      </c>
      <c r="BH20" s="369" t="s">
        <v>169</v>
      </c>
      <c r="BI20" s="274">
        <f t="shared" si="0"/>
        <v>3</v>
      </c>
      <c r="BJ20" s="1284"/>
    </row>
    <row r="21" spans="1:62" ht="15" customHeight="1">
      <c r="A21" s="276">
        <v>4</v>
      </c>
      <c r="B21" s="358" t="s">
        <v>172</v>
      </c>
      <c r="C21" s="398">
        <v>217</v>
      </c>
      <c r="D21" s="274" t="s">
        <v>238</v>
      </c>
      <c r="E21" s="383">
        <v>3</v>
      </c>
      <c r="F21" s="358">
        <v>661</v>
      </c>
      <c r="G21" s="274"/>
      <c r="H21" s="274"/>
      <c r="I21" s="274">
        <v>651</v>
      </c>
      <c r="J21" s="274">
        <v>654</v>
      </c>
      <c r="K21" s="274">
        <v>0</v>
      </c>
      <c r="L21" s="359"/>
      <c r="M21" s="360"/>
      <c r="N21" s="360"/>
      <c r="O21" s="360"/>
      <c r="P21" s="361"/>
      <c r="Q21" s="362"/>
      <c r="R21" s="363"/>
      <c r="S21" s="363"/>
      <c r="T21" s="363"/>
      <c r="U21" s="364"/>
      <c r="V21" s="362"/>
      <c r="W21" s="362"/>
      <c r="X21" s="399"/>
      <c r="Y21" s="399"/>
      <c r="Z21" s="399"/>
      <c r="AA21" s="400"/>
      <c r="AB21" s="1290" t="e">
        <f ca="1">IF(AND(A8=1,A2&lt;13),#REF!,AB21)</f>
        <v>#REF!</v>
      </c>
      <c r="AC21" s="401" t="e">
        <f ca="1">IF(OR(AB18="x",AB21="x"),1,0)</f>
        <v>#REF!</v>
      </c>
      <c r="AD21" s="402">
        <v>3</v>
      </c>
      <c r="AE21" s="402">
        <v>0</v>
      </c>
      <c r="AF21" s="402">
        <v>5</v>
      </c>
      <c r="AG21" s="402">
        <v>0</v>
      </c>
      <c r="AH21" s="402">
        <v>4</v>
      </c>
      <c r="AI21" s="403">
        <v>0</v>
      </c>
      <c r="AJ21" s="404">
        <v>88</v>
      </c>
      <c r="AK21" s="405">
        <v>0</v>
      </c>
      <c r="AL21" s="370"/>
      <c r="AM21" s="387"/>
      <c r="AN21" s="388"/>
      <c r="AO21" s="382"/>
      <c r="AP21" s="389"/>
      <c r="AQ21" s="374"/>
      <c r="AR21" s="390"/>
      <c r="AS21" s="389"/>
      <c r="AT21" s="390"/>
      <c r="AU21" s="370"/>
      <c r="AV21" s="370"/>
      <c r="AW21" s="387"/>
      <c r="AX21" s="1285" t="s">
        <v>173</v>
      </c>
      <c r="AY21" s="1286"/>
      <c r="AZ21" s="389"/>
      <c r="BA21" s="389"/>
      <c r="BB21" s="389"/>
      <c r="BC21" s="390"/>
      <c r="BD21" s="370"/>
      <c r="BE21" s="387"/>
      <c r="BF21" s="381">
        <v>827</v>
      </c>
      <c r="BG21" s="382">
        <v>827</v>
      </c>
      <c r="BH21" s="398" t="s">
        <v>174</v>
      </c>
      <c r="BI21" s="274">
        <f t="shared" si="0"/>
        <v>4</v>
      </c>
      <c r="BJ21" s="1282">
        <f ca="1">IF($A$63=1,TODAY()+1,BJ21)</f>
        <v>45853</v>
      </c>
    </row>
    <row r="22" spans="1:62" ht="15" customHeight="1">
      <c r="A22" s="276">
        <v>5</v>
      </c>
      <c r="B22" s="358" t="s">
        <v>172</v>
      </c>
      <c r="C22" s="398">
        <v>44</v>
      </c>
      <c r="D22" s="274" t="s">
        <v>241</v>
      </c>
      <c r="E22" s="383">
        <v>4</v>
      </c>
      <c r="F22" s="358">
        <v>655</v>
      </c>
      <c r="G22" s="274"/>
      <c r="H22" s="274"/>
      <c r="I22" s="274">
        <v>658</v>
      </c>
      <c r="J22" s="274">
        <v>0</v>
      </c>
      <c r="K22" s="274"/>
      <c r="L22" s="359"/>
      <c r="M22" s="360"/>
      <c r="N22" s="360"/>
      <c r="O22" s="360"/>
      <c r="P22" s="361"/>
      <c r="Q22" s="362"/>
      <c r="R22" s="363"/>
      <c r="S22" s="363"/>
      <c r="T22" s="363"/>
      <c r="U22" s="364"/>
      <c r="V22" s="362"/>
      <c r="W22" s="362"/>
      <c r="X22" s="342"/>
      <c r="Y22" s="342"/>
      <c r="Z22" s="384"/>
      <c r="AA22" s="385"/>
      <c r="AB22" s="1278"/>
      <c r="AC22" s="384" t="e">
        <f ca="1">IF(OR(AB21="x",AB24="x"),1,0)</f>
        <v>#REF!</v>
      </c>
      <c r="AD22" s="366">
        <v>4</v>
      </c>
      <c r="AE22" s="366">
        <v>0</v>
      </c>
      <c r="AF22" s="366">
        <v>5</v>
      </c>
      <c r="AG22" s="366">
        <v>0</v>
      </c>
      <c r="AH22" s="366">
        <v>3</v>
      </c>
      <c r="AI22" s="367">
        <v>0</v>
      </c>
      <c r="AJ22" s="404">
        <v>136</v>
      </c>
      <c r="AK22" s="405">
        <v>0</v>
      </c>
      <c r="AL22" s="370"/>
      <c r="AM22" s="387"/>
      <c r="AN22" s="388"/>
      <c r="AO22" s="382"/>
      <c r="AP22" s="389"/>
      <c r="AQ22" s="389"/>
      <c r="AR22" s="390"/>
      <c r="AS22" s="389"/>
      <c r="AT22" s="390"/>
      <c r="AU22" s="370"/>
      <c r="AV22" s="370"/>
      <c r="AW22" s="387"/>
      <c r="AX22" s="406" t="s">
        <v>175</v>
      </c>
      <c r="AY22" s="407"/>
      <c r="AZ22" s="389"/>
      <c r="BA22" s="389"/>
      <c r="BB22" s="389"/>
      <c r="BC22" s="390"/>
      <c r="BD22" s="370"/>
      <c r="BE22" s="387"/>
      <c r="BF22" s="381">
        <v>827</v>
      </c>
      <c r="BG22" s="382">
        <v>811</v>
      </c>
      <c r="BH22" s="398" t="s">
        <v>174</v>
      </c>
      <c r="BI22" s="274">
        <f t="shared" si="0"/>
        <v>5</v>
      </c>
      <c r="BJ22" s="1283"/>
    </row>
    <row r="23" spans="1:62" ht="15" customHeight="1" thickBot="1">
      <c r="A23" s="276">
        <v>6</v>
      </c>
      <c r="B23" s="358" t="s">
        <v>172</v>
      </c>
      <c r="C23" s="398">
        <v>45</v>
      </c>
      <c r="D23" s="274" t="s">
        <v>240</v>
      </c>
      <c r="E23" s="383">
        <v>5</v>
      </c>
      <c r="F23" s="358">
        <v>617</v>
      </c>
      <c r="G23" s="274"/>
      <c r="H23" s="274">
        <v>639</v>
      </c>
      <c r="I23" s="274" t="s">
        <v>88</v>
      </c>
      <c r="J23" s="274"/>
      <c r="K23" s="274"/>
      <c r="L23" s="359"/>
      <c r="M23" s="360"/>
      <c r="N23" s="360"/>
      <c r="O23" s="360"/>
      <c r="P23" s="361"/>
      <c r="Q23" s="362"/>
      <c r="R23" s="363"/>
      <c r="S23" s="363"/>
      <c r="T23" s="363"/>
      <c r="U23" s="364"/>
      <c r="V23" s="362"/>
      <c r="W23" s="362"/>
      <c r="X23" s="393"/>
      <c r="Y23" s="393"/>
      <c r="Z23" s="394"/>
      <c r="AA23" s="395"/>
      <c r="AB23" s="1279"/>
      <c r="AC23" s="393" t="e">
        <f ca="1">IF(OR(AB21="x",AB24="x"),1,0)</f>
        <v>#REF!</v>
      </c>
      <c r="AD23" s="396">
        <v>5</v>
      </c>
      <c r="AE23" s="396">
        <v>0</v>
      </c>
      <c r="AF23" s="396">
        <v>3</v>
      </c>
      <c r="AG23" s="396">
        <v>0</v>
      </c>
      <c r="AH23" s="396">
        <v>5</v>
      </c>
      <c r="AI23" s="397">
        <v>0</v>
      </c>
      <c r="AJ23" s="404">
        <v>136</v>
      </c>
      <c r="AK23" s="405">
        <v>0</v>
      </c>
      <c r="AL23" s="370"/>
      <c r="AM23" s="387"/>
      <c r="AN23" s="388"/>
      <c r="AO23" s="382"/>
      <c r="AP23" s="389"/>
      <c r="AQ23" s="389"/>
      <c r="AR23" s="389"/>
      <c r="AS23" s="389"/>
      <c r="AT23" s="391"/>
      <c r="AU23" s="370"/>
      <c r="AV23" s="370"/>
      <c r="AW23" s="387"/>
      <c r="AX23" s="1285" t="s">
        <v>176</v>
      </c>
      <c r="AY23" s="1286"/>
      <c r="AZ23" s="389"/>
      <c r="BA23" s="389"/>
      <c r="BB23" s="389"/>
      <c r="BC23" s="389"/>
      <c r="BD23" s="370"/>
      <c r="BE23" s="387"/>
      <c r="BF23" s="381">
        <v>811</v>
      </c>
      <c r="BG23" s="382">
        <v>811</v>
      </c>
      <c r="BH23" s="398" t="s">
        <v>174</v>
      </c>
      <c r="BI23" s="274">
        <f t="shared" si="0"/>
        <v>6</v>
      </c>
      <c r="BJ23" s="1284"/>
    </row>
    <row r="24" spans="1:62" ht="15" customHeight="1">
      <c r="A24" s="276">
        <v>7</v>
      </c>
      <c r="B24" s="358" t="s">
        <v>177</v>
      </c>
      <c r="C24" s="408">
        <v>47</v>
      </c>
      <c r="D24" s="274" t="s">
        <v>239</v>
      </c>
      <c r="E24" s="383">
        <v>6</v>
      </c>
      <c r="F24" s="358">
        <v>654</v>
      </c>
      <c r="G24" s="274"/>
      <c r="H24" s="274"/>
      <c r="I24" s="274">
        <v>882</v>
      </c>
      <c r="J24" s="274">
        <v>0</v>
      </c>
      <c r="K24" s="274">
        <v>0</v>
      </c>
      <c r="L24" s="359"/>
      <c r="M24" s="360"/>
      <c r="N24" s="360"/>
      <c r="O24" s="360"/>
      <c r="P24" s="361"/>
      <c r="Q24" s="362"/>
      <c r="R24" s="363"/>
      <c r="S24" s="363"/>
      <c r="T24" s="363"/>
      <c r="U24" s="364"/>
      <c r="V24" s="362"/>
      <c r="W24" s="362"/>
      <c r="X24" s="399"/>
      <c r="Y24" s="399"/>
      <c r="Z24" s="399"/>
      <c r="AA24" s="400"/>
      <c r="AB24" s="1290" t="e">
        <f ca="1">IF(AND(A8=2,A2&lt;13),#REF!,AB24)</f>
        <v>#REF!</v>
      </c>
      <c r="AC24" s="401" t="e">
        <f ca="1">IF(OR(AB21="x",AB24="x"),1,0)</f>
        <v>#REF!</v>
      </c>
      <c r="AD24" s="402">
        <v>3</v>
      </c>
      <c r="AE24" s="402">
        <v>0</v>
      </c>
      <c r="AF24" s="402">
        <v>5</v>
      </c>
      <c r="AG24" s="402">
        <v>0</v>
      </c>
      <c r="AH24" s="402">
        <v>4</v>
      </c>
      <c r="AI24" s="403">
        <v>0</v>
      </c>
      <c r="AJ24" s="409">
        <v>134</v>
      </c>
      <c r="AK24" s="410">
        <v>0</v>
      </c>
      <c r="AL24" s="370"/>
      <c r="AM24" s="387"/>
      <c r="AN24" s="388"/>
      <c r="AO24" s="382"/>
      <c r="AP24" s="389"/>
      <c r="AQ24" s="374"/>
      <c r="AR24" s="390"/>
      <c r="AS24" s="389"/>
      <c r="AT24" s="390"/>
      <c r="AU24" s="370"/>
      <c r="AV24" s="370"/>
      <c r="AW24" s="387"/>
      <c r="AX24" s="1285" t="s">
        <v>178</v>
      </c>
      <c r="AY24" s="1286"/>
      <c r="AZ24" s="389"/>
      <c r="BA24" s="389"/>
      <c r="BB24" s="389"/>
      <c r="BC24" s="390"/>
      <c r="BD24" s="370"/>
      <c r="BE24" s="387"/>
      <c r="BF24" s="381">
        <v>811</v>
      </c>
      <c r="BG24" s="382">
        <v>811</v>
      </c>
      <c r="BH24" s="408" t="s">
        <v>179</v>
      </c>
      <c r="BI24" s="274">
        <f t="shared" si="0"/>
        <v>7</v>
      </c>
      <c r="BJ24" s="1282">
        <f ca="1">IF($A$63=2,TODAY()+1,BJ24)</f>
        <v>45833</v>
      </c>
    </row>
    <row r="25" spans="1:62" ht="15" customHeight="1">
      <c r="A25" s="276">
        <v>8</v>
      </c>
      <c r="B25" s="358" t="s">
        <v>177</v>
      </c>
      <c r="C25" s="408">
        <v>217</v>
      </c>
      <c r="D25" s="274" t="s">
        <v>238</v>
      </c>
      <c r="E25" s="383">
        <v>7</v>
      </c>
      <c r="F25" s="358">
        <v>718</v>
      </c>
      <c r="G25" s="274"/>
      <c r="H25" s="274"/>
      <c r="I25" s="274">
        <v>661</v>
      </c>
      <c r="J25" s="274">
        <v>651</v>
      </c>
      <c r="K25" s="274"/>
      <c r="L25" s="359"/>
      <c r="M25" s="360"/>
      <c r="N25" s="360"/>
      <c r="O25" s="360"/>
      <c r="P25" s="361"/>
      <c r="Q25" s="362"/>
      <c r="R25" s="363"/>
      <c r="S25" s="363"/>
      <c r="T25" s="363"/>
      <c r="U25" s="364"/>
      <c r="V25" s="362"/>
      <c r="W25" s="362"/>
      <c r="X25" s="342"/>
      <c r="Y25" s="342"/>
      <c r="Z25" s="384"/>
      <c r="AA25" s="385"/>
      <c r="AB25" s="1278"/>
      <c r="AC25" s="384" t="e">
        <f ca="1">IF(OR(AB24="x",AB27="x"),1,0)</f>
        <v>#REF!</v>
      </c>
      <c r="AD25" s="366">
        <v>4</v>
      </c>
      <c r="AE25" s="366">
        <v>0</v>
      </c>
      <c r="AF25" s="366">
        <v>5</v>
      </c>
      <c r="AG25" s="366">
        <v>0</v>
      </c>
      <c r="AH25" s="366">
        <v>3</v>
      </c>
      <c r="AI25" s="367">
        <v>0</v>
      </c>
      <c r="AJ25" s="409">
        <v>131</v>
      </c>
      <c r="AK25" s="410">
        <v>0</v>
      </c>
      <c r="AL25" s="370"/>
      <c r="AM25" s="387"/>
      <c r="AN25" s="388"/>
      <c r="AO25" s="382"/>
      <c r="AP25" s="389"/>
      <c r="AQ25" s="389"/>
      <c r="AR25" s="390"/>
      <c r="AS25" s="389"/>
      <c r="AT25" s="390"/>
      <c r="AU25" s="370"/>
      <c r="AV25" s="370"/>
      <c r="AW25" s="387"/>
      <c r="AX25" s="1285" t="s">
        <v>180</v>
      </c>
      <c r="AY25" s="1286"/>
      <c r="AZ25" s="389"/>
      <c r="BA25" s="389"/>
      <c r="BB25" s="389"/>
      <c r="BC25" s="390"/>
      <c r="BD25" s="370"/>
      <c r="BE25" s="387"/>
      <c r="BF25" s="381">
        <v>811</v>
      </c>
      <c r="BG25" s="382">
        <v>811</v>
      </c>
      <c r="BH25" s="408" t="s">
        <v>179</v>
      </c>
      <c r="BI25" s="274">
        <f t="shared" si="0"/>
        <v>8</v>
      </c>
      <c r="BJ25" s="1283"/>
    </row>
    <row r="26" spans="1:62" ht="15" customHeight="1" thickBot="1">
      <c r="A26" s="276">
        <v>9</v>
      </c>
      <c r="B26" s="358" t="s">
        <v>177</v>
      </c>
      <c r="C26" s="408">
        <v>45</v>
      </c>
      <c r="D26" s="274" t="s">
        <v>240</v>
      </c>
      <c r="E26" s="383">
        <v>8</v>
      </c>
      <c r="F26" s="358">
        <v>658</v>
      </c>
      <c r="G26" s="274"/>
      <c r="H26" s="274">
        <v>655</v>
      </c>
      <c r="I26" s="274" t="s">
        <v>88</v>
      </c>
      <c r="J26" s="274"/>
      <c r="K26" s="274"/>
      <c r="L26" s="359"/>
      <c r="M26" s="360"/>
      <c r="N26" s="360"/>
      <c r="O26" s="360"/>
      <c r="P26" s="361"/>
      <c r="Q26" s="362"/>
      <c r="R26" s="363"/>
      <c r="S26" s="363"/>
      <c r="T26" s="363"/>
      <c r="U26" s="364"/>
      <c r="V26" s="362"/>
      <c r="W26" s="362"/>
      <c r="X26" s="393"/>
      <c r="Y26" s="393"/>
      <c r="Z26" s="394"/>
      <c r="AA26" s="395"/>
      <c r="AB26" s="1279"/>
      <c r="AC26" s="384" t="e">
        <f ca="1">IF(OR(AB24="x",AB27="x"),1,0)</f>
        <v>#REF!</v>
      </c>
      <c r="AD26" s="396">
        <v>5</v>
      </c>
      <c r="AE26" s="396">
        <v>0</v>
      </c>
      <c r="AF26" s="396">
        <v>3</v>
      </c>
      <c r="AG26" s="396">
        <v>0</v>
      </c>
      <c r="AH26" s="396">
        <v>5</v>
      </c>
      <c r="AI26" s="397">
        <v>0</v>
      </c>
      <c r="AJ26" s="409">
        <v>131</v>
      </c>
      <c r="AK26" s="410">
        <v>0</v>
      </c>
      <c r="AL26" s="370"/>
      <c r="AM26" s="387"/>
      <c r="AN26" s="388"/>
      <c r="AO26" s="382"/>
      <c r="AP26" s="389"/>
      <c r="AQ26" s="389"/>
      <c r="AR26" s="389"/>
      <c r="AS26" s="389"/>
      <c r="AT26" s="391"/>
      <c r="AU26" s="370"/>
      <c r="AV26" s="370"/>
      <c r="AW26" s="387"/>
      <c r="AX26" s="1285" t="s">
        <v>181</v>
      </c>
      <c r="AY26" s="1286"/>
      <c r="AZ26" s="389"/>
      <c r="BA26" s="389"/>
      <c r="BB26" s="389"/>
      <c r="BC26" s="389"/>
      <c r="BD26" s="370"/>
      <c r="BE26" s="387"/>
      <c r="BF26" s="381">
        <v>811</v>
      </c>
      <c r="BG26" s="382">
        <v>811</v>
      </c>
      <c r="BH26" s="408" t="s">
        <v>179</v>
      </c>
      <c r="BI26" s="274">
        <f t="shared" si="0"/>
        <v>9</v>
      </c>
      <c r="BJ26" s="1284"/>
    </row>
    <row r="27" spans="1:62" ht="15" customHeight="1">
      <c r="A27" s="276">
        <v>10</v>
      </c>
      <c r="B27" s="358" t="s">
        <v>182</v>
      </c>
      <c r="C27" s="317">
        <v>47</v>
      </c>
      <c r="D27" s="274" t="s">
        <v>239</v>
      </c>
      <c r="E27" s="383">
        <v>9</v>
      </c>
      <c r="F27" s="358">
        <v>626</v>
      </c>
      <c r="G27" s="274"/>
      <c r="H27" s="274"/>
      <c r="I27" s="274">
        <v>704</v>
      </c>
      <c r="J27" s="274">
        <v>0</v>
      </c>
      <c r="K27" s="274">
        <v>0</v>
      </c>
      <c r="L27" s="359"/>
      <c r="M27" s="360"/>
      <c r="N27" s="360"/>
      <c r="O27" s="360"/>
      <c r="P27" s="361"/>
      <c r="Q27" s="362"/>
      <c r="R27" s="363"/>
      <c r="S27" s="363"/>
      <c r="T27" s="363"/>
      <c r="U27" s="364"/>
      <c r="V27" s="362"/>
      <c r="W27" s="362"/>
      <c r="X27" s="411"/>
      <c r="Y27" s="411"/>
      <c r="Z27" s="411"/>
      <c r="AA27" s="412"/>
      <c r="AB27" s="1290" t="e">
        <f ca="1">IF(AND(A8=3,A2&lt;13),#REF!,AB27)</f>
        <v>#REF!</v>
      </c>
      <c r="AC27" s="401" t="e">
        <f ca="1">IF(OR(AB24="x",AB27="x"),1,0)</f>
        <v>#REF!</v>
      </c>
      <c r="AD27" s="402">
        <v>3</v>
      </c>
      <c r="AE27" s="402">
        <v>0</v>
      </c>
      <c r="AF27" s="402">
        <v>5</v>
      </c>
      <c r="AG27" s="402">
        <v>0</v>
      </c>
      <c r="AH27" s="402">
        <v>4</v>
      </c>
      <c r="AI27" s="403">
        <v>0</v>
      </c>
      <c r="AJ27" s="413">
        <v>129</v>
      </c>
      <c r="AK27" s="414">
        <v>0</v>
      </c>
      <c r="AL27" s="370"/>
      <c r="AM27" s="387"/>
      <c r="AN27" s="388"/>
      <c r="AO27" s="382"/>
      <c r="AP27" s="389"/>
      <c r="AQ27" s="374"/>
      <c r="AR27" s="390"/>
      <c r="AS27" s="389"/>
      <c r="AT27" s="390"/>
      <c r="AU27" s="370"/>
      <c r="AV27" s="370"/>
      <c r="AW27" s="387"/>
      <c r="AX27" s="1285" t="s">
        <v>183</v>
      </c>
      <c r="AY27" s="1286"/>
      <c r="AZ27" s="389"/>
      <c r="BA27" s="389"/>
      <c r="BB27" s="389"/>
      <c r="BC27" s="390"/>
      <c r="BD27" s="370"/>
      <c r="BE27" s="387"/>
      <c r="BF27" s="381">
        <v>811</v>
      </c>
      <c r="BG27" s="382">
        <v>811</v>
      </c>
      <c r="BH27" s="317" t="s">
        <v>184</v>
      </c>
      <c r="BI27" s="274">
        <f t="shared" si="0"/>
        <v>10</v>
      </c>
      <c r="BJ27" s="1282">
        <f ca="1">IF($A$63=3,TODAY()+1,BJ27)</f>
        <v>45897</v>
      </c>
    </row>
    <row r="28" spans="1:62" ht="15" customHeight="1">
      <c r="A28" s="276">
        <v>11</v>
      </c>
      <c r="B28" s="358" t="s">
        <v>182</v>
      </c>
      <c r="C28" s="317">
        <v>217</v>
      </c>
      <c r="D28" s="274" t="s">
        <v>238</v>
      </c>
      <c r="E28" s="383">
        <v>10</v>
      </c>
      <c r="F28" s="358">
        <v>661</v>
      </c>
      <c r="G28" s="274"/>
      <c r="H28" s="274"/>
      <c r="I28" s="274">
        <v>654</v>
      </c>
      <c r="J28" s="274">
        <v>0</v>
      </c>
      <c r="K28" s="274"/>
      <c r="L28" s="359"/>
      <c r="M28" s="360"/>
      <c r="N28" s="360"/>
      <c r="O28" s="360"/>
      <c r="P28" s="361"/>
      <c r="Q28" s="362"/>
      <c r="R28" s="363"/>
      <c r="S28" s="363"/>
      <c r="T28" s="363"/>
      <c r="U28" s="364"/>
      <c r="V28" s="362"/>
      <c r="W28" s="362"/>
      <c r="X28" s="365"/>
      <c r="Y28" s="365"/>
      <c r="Z28" s="384"/>
      <c r="AA28" s="385"/>
      <c r="AB28" s="1278"/>
      <c r="AC28" s="415" t="e">
        <f ca="1">IF(OR(AB27="x",AB30="x"),1,0)</f>
        <v>#REF!</v>
      </c>
      <c r="AD28" s="366">
        <v>4</v>
      </c>
      <c r="AE28" s="366">
        <v>0</v>
      </c>
      <c r="AF28" s="366">
        <v>5</v>
      </c>
      <c r="AG28" s="366">
        <v>0</v>
      </c>
      <c r="AH28" s="366">
        <v>3</v>
      </c>
      <c r="AI28" s="367">
        <v>0</v>
      </c>
      <c r="AJ28" s="413">
        <v>127</v>
      </c>
      <c r="AK28" s="414">
        <v>0</v>
      </c>
      <c r="AL28" s="370"/>
      <c r="AM28" s="387"/>
      <c r="AN28" s="388"/>
      <c r="AO28" s="382"/>
      <c r="AP28" s="389"/>
      <c r="AQ28" s="389"/>
      <c r="AR28" s="390"/>
      <c r="AS28" s="389"/>
      <c r="AT28" s="390"/>
      <c r="AU28" s="370"/>
      <c r="AV28" s="370"/>
      <c r="AW28" s="387"/>
      <c r="AX28" s="1285" t="s">
        <v>185</v>
      </c>
      <c r="AY28" s="1286"/>
      <c r="AZ28" s="389"/>
      <c r="BA28" s="389"/>
      <c r="BB28" s="389"/>
      <c r="BC28" s="390"/>
      <c r="BD28" s="370"/>
      <c r="BE28" s="387"/>
      <c r="BF28" s="381">
        <v>811</v>
      </c>
      <c r="BG28" s="382">
        <v>861</v>
      </c>
      <c r="BH28" s="317" t="s">
        <v>184</v>
      </c>
      <c r="BI28" s="274">
        <f t="shared" si="0"/>
        <v>11</v>
      </c>
      <c r="BJ28" s="1283"/>
    </row>
    <row r="29" spans="1:62" ht="15" customHeight="1" thickBot="1">
      <c r="A29" s="276">
        <v>12</v>
      </c>
      <c r="B29" s="358" t="s">
        <v>182</v>
      </c>
      <c r="C29" s="317">
        <v>640</v>
      </c>
      <c r="D29" s="274" t="s">
        <v>242</v>
      </c>
      <c r="E29" s="383">
        <v>11</v>
      </c>
      <c r="F29" s="358">
        <v>655</v>
      </c>
      <c r="G29" s="274"/>
      <c r="H29" s="274">
        <v>658</v>
      </c>
      <c r="I29" s="274" t="s">
        <v>88</v>
      </c>
      <c r="J29" s="274"/>
      <c r="K29" s="274"/>
      <c r="L29" s="359"/>
      <c r="M29" s="360"/>
      <c r="N29" s="360"/>
      <c r="O29" s="360"/>
      <c r="P29" s="361"/>
      <c r="Q29" s="362"/>
      <c r="R29" s="363"/>
      <c r="S29" s="363"/>
      <c r="T29" s="363"/>
      <c r="U29" s="364"/>
      <c r="V29" s="362"/>
      <c r="W29" s="362"/>
      <c r="X29" s="393"/>
      <c r="Y29" s="393"/>
      <c r="Z29" s="416"/>
      <c r="AA29" s="417"/>
      <c r="AB29" s="1279"/>
      <c r="AC29" s="393" t="e">
        <f ca="1">IF(OR(AB27="x",AB30="x"),1,0)</f>
        <v>#REF!</v>
      </c>
      <c r="AD29" s="396">
        <v>5</v>
      </c>
      <c r="AE29" s="396">
        <v>0</v>
      </c>
      <c r="AF29" s="396">
        <v>3</v>
      </c>
      <c r="AG29" s="396">
        <v>0</v>
      </c>
      <c r="AH29" s="396">
        <v>5</v>
      </c>
      <c r="AI29" s="397">
        <v>0</v>
      </c>
      <c r="AJ29" s="413">
        <v>108</v>
      </c>
      <c r="AK29" s="414">
        <v>0</v>
      </c>
      <c r="AL29" s="370"/>
      <c r="AM29" s="387"/>
      <c r="AN29" s="388"/>
      <c r="AO29" s="382"/>
      <c r="AP29" s="389"/>
      <c r="AQ29" s="389"/>
      <c r="AR29" s="389"/>
      <c r="AS29" s="389"/>
      <c r="AT29" s="391"/>
      <c r="AU29" s="370"/>
      <c r="AV29" s="370"/>
      <c r="AW29" s="387"/>
      <c r="AX29" s="1285" t="s">
        <v>186</v>
      </c>
      <c r="AY29" s="1286"/>
      <c r="AZ29" s="389"/>
      <c r="BA29" s="389"/>
      <c r="BB29" s="389"/>
      <c r="BC29" s="389"/>
      <c r="BD29" s="370"/>
      <c r="BE29" s="387"/>
      <c r="BF29" s="381">
        <v>861</v>
      </c>
      <c r="BG29" s="382">
        <v>861</v>
      </c>
      <c r="BH29" s="317" t="s">
        <v>184</v>
      </c>
      <c r="BI29" s="274">
        <f t="shared" si="0"/>
        <v>12</v>
      </c>
      <c r="BJ29" s="1284"/>
    </row>
    <row r="30" spans="1:62" ht="15" customHeight="1">
      <c r="A30" s="276">
        <v>13</v>
      </c>
      <c r="B30" s="358" t="s">
        <v>187</v>
      </c>
      <c r="C30" s="418">
        <v>44</v>
      </c>
      <c r="D30" s="274" t="s">
        <v>241</v>
      </c>
      <c r="E30" s="383">
        <v>12</v>
      </c>
      <c r="F30" s="358">
        <v>641</v>
      </c>
      <c r="G30" s="274"/>
      <c r="H30" s="274"/>
      <c r="I30" s="274">
        <v>626</v>
      </c>
      <c r="J30" s="274">
        <v>0</v>
      </c>
      <c r="K30" s="274">
        <v>0</v>
      </c>
      <c r="L30" s="359"/>
      <c r="M30" s="360"/>
      <c r="N30" s="360"/>
      <c r="O30" s="360"/>
      <c r="P30" s="361"/>
      <c r="Q30" s="362"/>
      <c r="R30" s="363"/>
      <c r="S30" s="363"/>
      <c r="T30" s="363"/>
      <c r="U30" s="364"/>
      <c r="V30" s="362"/>
      <c r="W30" s="362"/>
      <c r="X30" s="411"/>
      <c r="Y30" s="411"/>
      <c r="Z30" s="411"/>
      <c r="AA30" s="412"/>
      <c r="AB30" s="1290" t="e">
        <f ca="1">IF(AND(A8=4,A2&lt;13),#REF!,AB30)</f>
        <v>#REF!</v>
      </c>
      <c r="AC30" s="401" t="e">
        <f ca="1">IF(OR(AB27="x",AB30="x"),1,0)</f>
        <v>#REF!</v>
      </c>
      <c r="AD30" s="402">
        <v>3</v>
      </c>
      <c r="AE30" s="402">
        <v>0</v>
      </c>
      <c r="AF30" s="402">
        <v>5</v>
      </c>
      <c r="AG30" s="402">
        <v>0</v>
      </c>
      <c r="AH30" s="402">
        <v>4</v>
      </c>
      <c r="AI30" s="403">
        <v>0</v>
      </c>
      <c r="AJ30" s="419">
        <v>106</v>
      </c>
      <c r="AK30" s="420">
        <v>0</v>
      </c>
      <c r="AL30" s="370"/>
      <c r="AM30" s="387"/>
      <c r="AN30" s="388"/>
      <c r="AO30" s="382"/>
      <c r="AP30" s="389"/>
      <c r="AQ30" s="374"/>
      <c r="AR30" s="390"/>
      <c r="AS30" s="389"/>
      <c r="AT30" s="390"/>
      <c r="AU30" s="370"/>
      <c r="AV30" s="370"/>
      <c r="AW30" s="387"/>
      <c r="AX30" s="1285" t="s">
        <v>188</v>
      </c>
      <c r="AY30" s="1286"/>
      <c r="AZ30" s="389"/>
      <c r="BA30" s="389"/>
      <c r="BB30" s="389"/>
      <c r="BC30" s="390"/>
      <c r="BD30" s="370"/>
      <c r="BE30" s="387"/>
      <c r="BF30" s="381">
        <v>861</v>
      </c>
      <c r="BG30" s="382">
        <v>827</v>
      </c>
      <c r="BH30" s="418" t="s">
        <v>189</v>
      </c>
      <c r="BI30" s="274">
        <f t="shared" si="0"/>
        <v>13</v>
      </c>
      <c r="BJ30" s="1282">
        <f ca="1">IF($A$63=4,TODAY()+1,BJ30)</f>
        <v>45842</v>
      </c>
    </row>
    <row r="31" spans="1:62" ht="15" customHeight="1">
      <c r="A31" s="276">
        <v>14</v>
      </c>
      <c r="B31" s="358" t="s">
        <v>187</v>
      </c>
      <c r="C31" s="418">
        <v>47</v>
      </c>
      <c r="D31" s="274" t="s">
        <v>239</v>
      </c>
      <c r="E31" s="383">
        <v>13</v>
      </c>
      <c r="F31" s="358">
        <v>654</v>
      </c>
      <c r="G31" s="274"/>
      <c r="H31" s="274"/>
      <c r="I31" s="274">
        <v>202</v>
      </c>
      <c r="J31" s="274">
        <v>0</v>
      </c>
      <c r="K31" s="274"/>
      <c r="L31" s="359"/>
      <c r="M31" s="360"/>
      <c r="N31" s="360"/>
      <c r="O31" s="360"/>
      <c r="P31" s="361"/>
      <c r="Q31" s="362"/>
      <c r="R31" s="363"/>
      <c r="S31" s="363"/>
      <c r="T31" s="363"/>
      <c r="U31" s="364"/>
      <c r="V31" s="362"/>
      <c r="W31" s="362"/>
      <c r="X31" s="342"/>
      <c r="Y31" s="342"/>
      <c r="Z31" s="342"/>
      <c r="AA31" s="343"/>
      <c r="AB31" s="1278"/>
      <c r="AC31" s="365"/>
      <c r="AD31" s="366">
        <v>4</v>
      </c>
      <c r="AE31" s="366">
        <v>0</v>
      </c>
      <c r="AF31" s="366">
        <v>5</v>
      </c>
      <c r="AG31" s="366">
        <v>0</v>
      </c>
      <c r="AH31" s="366">
        <v>3</v>
      </c>
      <c r="AI31" s="367">
        <v>0</v>
      </c>
      <c r="AJ31" s="419">
        <v>104</v>
      </c>
      <c r="AK31" s="420">
        <v>0</v>
      </c>
      <c r="AL31" s="370"/>
      <c r="AM31" s="387"/>
      <c r="AN31" s="388"/>
      <c r="AO31" s="382"/>
      <c r="AP31" s="389"/>
      <c r="AQ31" s="389"/>
      <c r="AR31" s="390"/>
      <c r="AS31" s="389"/>
      <c r="AT31" s="390"/>
      <c r="AU31" s="370"/>
      <c r="AV31" s="370"/>
      <c r="AW31" s="387"/>
      <c r="AX31" s="1285" t="s">
        <v>190</v>
      </c>
      <c r="AY31" s="1286"/>
      <c r="AZ31" s="389"/>
      <c r="BA31" s="389"/>
      <c r="BB31" s="389"/>
      <c r="BC31" s="390"/>
      <c r="BD31" s="370"/>
      <c r="BE31" s="387"/>
      <c r="BF31" s="381">
        <v>827</v>
      </c>
      <c r="BG31" s="382">
        <v>827</v>
      </c>
      <c r="BH31" s="418" t="s">
        <v>189</v>
      </c>
      <c r="BI31" s="274">
        <f t="shared" si="0"/>
        <v>14</v>
      </c>
      <c r="BJ31" s="1283"/>
    </row>
    <row r="32" spans="1:62" ht="15" customHeight="1" thickBot="1">
      <c r="A32" s="276">
        <v>15</v>
      </c>
      <c r="B32" s="358" t="s">
        <v>187</v>
      </c>
      <c r="C32" s="418">
        <v>217</v>
      </c>
      <c r="D32" s="274" t="s">
        <v>238</v>
      </c>
      <c r="E32" s="383">
        <v>14</v>
      </c>
      <c r="F32" s="358">
        <v>659</v>
      </c>
      <c r="G32" s="274"/>
      <c r="H32" s="274">
        <v>877</v>
      </c>
      <c r="I32" s="274">
        <v>0</v>
      </c>
      <c r="J32" s="274"/>
      <c r="K32" s="274"/>
      <c r="L32" s="359"/>
      <c r="M32" s="360"/>
      <c r="N32" s="360"/>
      <c r="O32" s="360"/>
      <c r="P32" s="361"/>
      <c r="Q32" s="362"/>
      <c r="R32" s="363"/>
      <c r="S32" s="363"/>
      <c r="T32" s="363"/>
      <c r="U32" s="364"/>
      <c r="V32" s="362"/>
      <c r="W32" s="362"/>
      <c r="X32" s="394"/>
      <c r="Y32" s="394"/>
      <c r="Z32" s="394"/>
      <c r="AA32" s="395"/>
      <c r="AB32" s="1291"/>
      <c r="AC32" s="421"/>
      <c r="AD32" s="422">
        <v>5</v>
      </c>
      <c r="AE32" s="422">
        <v>0</v>
      </c>
      <c r="AF32" s="422">
        <v>3</v>
      </c>
      <c r="AG32" s="422">
        <v>0</v>
      </c>
      <c r="AH32" s="422">
        <v>5</v>
      </c>
      <c r="AI32" s="423">
        <v>0</v>
      </c>
      <c r="AJ32" s="419">
        <v>104</v>
      </c>
      <c r="AK32" s="420">
        <v>0</v>
      </c>
      <c r="AL32" s="370"/>
      <c r="AM32" s="387"/>
      <c r="AN32" s="388"/>
      <c r="AO32" s="382"/>
      <c r="AP32" s="389"/>
      <c r="AQ32" s="389"/>
      <c r="AR32" s="389"/>
      <c r="AS32" s="389"/>
      <c r="AT32" s="391"/>
      <c r="AU32" s="370"/>
      <c r="AV32" s="370"/>
      <c r="AW32" s="387"/>
      <c r="AX32" s="1285" t="s">
        <v>191</v>
      </c>
      <c r="AY32" s="1286"/>
      <c r="AZ32" s="389"/>
      <c r="BA32" s="389"/>
      <c r="BB32" s="389"/>
      <c r="BC32" s="389"/>
      <c r="BD32" s="370"/>
      <c r="BE32" s="387"/>
      <c r="BF32" s="381">
        <v>827</v>
      </c>
      <c r="BG32" s="382">
        <v>827</v>
      </c>
      <c r="BH32" s="418" t="s">
        <v>189</v>
      </c>
      <c r="BI32" s="274">
        <f t="shared" si="0"/>
        <v>15</v>
      </c>
      <c r="BJ32" s="1284"/>
    </row>
    <row r="33" spans="1:62" ht="15" customHeight="1">
      <c r="A33" s="276">
        <v>16</v>
      </c>
      <c r="B33" s="358" t="s">
        <v>192</v>
      </c>
      <c r="C33" s="424">
        <v>45</v>
      </c>
      <c r="D33" s="274" t="s">
        <v>240</v>
      </c>
      <c r="E33" s="383">
        <v>15</v>
      </c>
      <c r="F33" s="358">
        <v>257</v>
      </c>
      <c r="G33" s="274"/>
      <c r="H33" s="274"/>
      <c r="I33" s="274">
        <v>605</v>
      </c>
      <c r="J33" s="274">
        <v>0</v>
      </c>
      <c r="K33" s="274">
        <v>0</v>
      </c>
      <c r="L33" s="359"/>
      <c r="M33" s="360"/>
      <c r="N33" s="360"/>
      <c r="O33" s="360"/>
      <c r="P33" s="361"/>
      <c r="Q33" s="362"/>
      <c r="R33" s="363"/>
      <c r="S33" s="363"/>
      <c r="T33" s="363"/>
      <c r="U33" s="364"/>
      <c r="V33" s="362"/>
      <c r="W33" s="362"/>
      <c r="X33" s="399"/>
      <c r="Y33" s="399"/>
      <c r="Z33" s="399"/>
      <c r="AA33" s="399"/>
      <c r="AB33" s="425"/>
      <c r="AC33" s="425"/>
      <c r="AD33" s="272"/>
      <c r="AE33" s="272"/>
      <c r="AF33" s="272"/>
      <c r="AG33" s="272"/>
      <c r="AH33" s="272"/>
      <c r="AI33" s="272"/>
      <c r="AJ33" s="426">
        <v>102</v>
      </c>
      <c r="AK33" s="427">
        <v>0</v>
      </c>
      <c r="AL33" s="370"/>
      <c r="AM33" s="387"/>
      <c r="AN33" s="388"/>
      <c r="AO33" s="382"/>
      <c r="AP33" s="389"/>
      <c r="AQ33" s="374"/>
      <c r="AR33" s="390"/>
      <c r="AS33" s="389"/>
      <c r="AT33" s="390"/>
      <c r="AU33" s="370"/>
      <c r="AV33" s="370"/>
      <c r="AW33" s="387"/>
      <c r="AX33" s="1285" t="s">
        <v>193</v>
      </c>
      <c r="AY33" s="1286"/>
      <c r="AZ33" s="389"/>
      <c r="BA33" s="389"/>
      <c r="BB33" s="389"/>
      <c r="BC33" s="390"/>
      <c r="BD33" s="370"/>
      <c r="BE33" s="387"/>
      <c r="BF33" s="381">
        <v>827</v>
      </c>
      <c r="BG33" s="382">
        <v>827</v>
      </c>
      <c r="BH33" s="424" t="s">
        <v>194</v>
      </c>
      <c r="BI33" s="274">
        <f t="shared" si="0"/>
        <v>16</v>
      </c>
      <c r="BJ33" s="1282">
        <f ca="1">IF($A$63=5,TODAY()+1,BJ33)</f>
        <v>45864</v>
      </c>
    </row>
    <row r="34" spans="1:62" ht="15" customHeight="1">
      <c r="A34" s="276">
        <v>17</v>
      </c>
      <c r="B34" s="358" t="s">
        <v>192</v>
      </c>
      <c r="C34" s="424">
        <v>44</v>
      </c>
      <c r="D34" s="274" t="s">
        <v>241</v>
      </c>
      <c r="E34" s="383">
        <v>16</v>
      </c>
      <c r="F34" s="358">
        <v>654</v>
      </c>
      <c r="G34" s="274"/>
      <c r="H34" s="274"/>
      <c r="I34" s="274">
        <v>626</v>
      </c>
      <c r="J34" s="274">
        <v>877</v>
      </c>
      <c r="K34" s="274"/>
      <c r="L34" s="359"/>
      <c r="M34" s="360"/>
      <c r="N34" s="360"/>
      <c r="O34" s="360"/>
      <c r="P34" s="361"/>
      <c r="Q34" s="362"/>
      <c r="R34" s="363"/>
      <c r="S34" s="363"/>
      <c r="T34" s="363"/>
      <c r="U34" s="364"/>
      <c r="V34" s="362"/>
      <c r="W34" s="362"/>
      <c r="X34" s="342"/>
      <c r="Y34" s="342"/>
      <c r="Z34" s="342"/>
      <c r="AA34" s="342"/>
      <c r="AB34" s="425"/>
      <c r="AC34" s="425"/>
      <c r="AD34" s="272"/>
      <c r="AE34" s="272"/>
      <c r="AF34" s="272"/>
      <c r="AG34" s="272"/>
      <c r="AH34" s="272"/>
      <c r="AI34" s="272"/>
      <c r="AJ34" s="426">
        <v>100</v>
      </c>
      <c r="AK34" s="427">
        <v>0</v>
      </c>
      <c r="AL34" s="370"/>
      <c r="AM34" s="387"/>
      <c r="AN34" s="388"/>
      <c r="AO34" s="382"/>
      <c r="AP34" s="389"/>
      <c r="AQ34" s="389"/>
      <c r="AR34" s="390"/>
      <c r="AS34" s="389"/>
      <c r="AT34" s="390"/>
      <c r="AU34" s="370"/>
      <c r="AV34" s="370"/>
      <c r="AW34" s="387"/>
      <c r="AX34" s="1285" t="s">
        <v>195</v>
      </c>
      <c r="AY34" s="1286"/>
      <c r="AZ34" s="389"/>
      <c r="BA34" s="389"/>
      <c r="BB34" s="389"/>
      <c r="BC34" s="390"/>
      <c r="BD34" s="370"/>
      <c r="BE34" s="387"/>
      <c r="BF34" s="381">
        <v>827</v>
      </c>
      <c r="BG34" s="382">
        <v>827</v>
      </c>
      <c r="BH34" s="424" t="s">
        <v>194</v>
      </c>
      <c r="BI34" s="274">
        <f t="shared" si="0"/>
        <v>17</v>
      </c>
      <c r="BJ34" s="1283"/>
    </row>
    <row r="35" spans="1:62" ht="15" customHeight="1" thickBot="1">
      <c r="A35" s="276">
        <v>18</v>
      </c>
      <c r="B35" s="358" t="s">
        <v>192</v>
      </c>
      <c r="C35" s="424">
        <v>268</v>
      </c>
      <c r="D35" s="274" t="s">
        <v>243</v>
      </c>
      <c r="E35" s="383">
        <v>17</v>
      </c>
      <c r="F35" s="358">
        <v>268</v>
      </c>
      <c r="G35" s="274"/>
      <c r="H35" s="274">
        <v>661</v>
      </c>
      <c r="I35" s="274" t="s">
        <v>88</v>
      </c>
      <c r="J35" s="274"/>
      <c r="K35" s="274"/>
      <c r="L35" s="359"/>
      <c r="M35" s="360"/>
      <c r="N35" s="360"/>
      <c r="O35" s="360"/>
      <c r="P35" s="361"/>
      <c r="Q35" s="362"/>
      <c r="R35" s="363"/>
      <c r="S35" s="363"/>
      <c r="T35" s="363"/>
      <c r="U35" s="364"/>
      <c r="V35" s="362"/>
      <c r="W35" s="362"/>
      <c r="X35" s="394"/>
      <c r="Y35" s="394"/>
      <c r="Z35" s="394"/>
      <c r="AA35" s="394"/>
      <c r="AB35" s="425"/>
      <c r="AC35" s="425"/>
      <c r="AD35" s="272"/>
      <c r="AE35" s="272"/>
      <c r="AF35" s="272"/>
      <c r="AG35" s="272"/>
      <c r="AH35" s="272"/>
      <c r="AI35" s="272"/>
      <c r="AJ35" s="426">
        <v>100</v>
      </c>
      <c r="AK35" s="427">
        <v>0</v>
      </c>
      <c r="AL35" s="370"/>
      <c r="AM35" s="387"/>
      <c r="AN35" s="388"/>
      <c r="AO35" s="382"/>
      <c r="AP35" s="389"/>
      <c r="AQ35" s="389"/>
      <c r="AR35" s="389"/>
      <c r="AS35" s="389"/>
      <c r="AT35" s="391"/>
      <c r="AU35" s="370"/>
      <c r="AV35" s="370"/>
      <c r="AW35" s="387"/>
      <c r="AX35" s="1285" t="s">
        <v>196</v>
      </c>
      <c r="AY35" s="1286"/>
      <c r="AZ35" s="389"/>
      <c r="BA35" s="389"/>
      <c r="BB35" s="389"/>
      <c r="BC35" s="389"/>
      <c r="BD35" s="370"/>
      <c r="BE35" s="387"/>
      <c r="BF35" s="381">
        <v>827</v>
      </c>
      <c r="BG35" s="382">
        <v>827</v>
      </c>
      <c r="BH35" s="424" t="s">
        <v>194</v>
      </c>
      <c r="BI35" s="274">
        <f t="shared" si="0"/>
        <v>18</v>
      </c>
      <c r="BJ35" s="1284"/>
    </row>
    <row r="36" spans="1:62" ht="15" customHeight="1">
      <c r="A36" s="276">
        <v>19</v>
      </c>
      <c r="B36" s="358" t="s">
        <v>197</v>
      </c>
      <c r="C36" s="428">
        <v>45</v>
      </c>
      <c r="D36" s="274" t="s">
        <v>240</v>
      </c>
      <c r="E36" s="383">
        <v>18</v>
      </c>
      <c r="F36" s="358">
        <v>655</v>
      </c>
      <c r="G36" s="274"/>
      <c r="H36" s="274"/>
      <c r="I36" s="274">
        <v>658</v>
      </c>
      <c r="J36" s="274">
        <v>0</v>
      </c>
      <c r="K36" s="274">
        <v>0</v>
      </c>
      <c r="L36" s="359"/>
      <c r="M36" s="360"/>
      <c r="N36" s="360"/>
      <c r="O36" s="360"/>
      <c r="P36" s="361"/>
      <c r="Q36" s="362"/>
      <c r="R36" s="363"/>
      <c r="S36" s="363"/>
      <c r="T36" s="363"/>
      <c r="U36" s="364"/>
      <c r="V36" s="362"/>
      <c r="W36" s="362"/>
      <c r="X36" s="399"/>
      <c r="Y36" s="399"/>
      <c r="Z36" s="399"/>
      <c r="AA36" s="399"/>
      <c r="AB36" s="425"/>
      <c r="AC36" s="425"/>
      <c r="AD36" s="272"/>
      <c r="AE36" s="272"/>
      <c r="AF36" s="272"/>
      <c r="AG36" s="272"/>
      <c r="AH36" s="272"/>
      <c r="AI36" s="272"/>
      <c r="AJ36" s="429">
        <v>98</v>
      </c>
      <c r="AK36" s="430">
        <v>0</v>
      </c>
      <c r="AL36" s="370"/>
      <c r="AM36" s="387"/>
      <c r="AN36" s="370"/>
      <c r="AO36" s="382"/>
      <c r="AP36" s="389"/>
      <c r="AQ36" s="374"/>
      <c r="AR36" s="390"/>
      <c r="AS36" s="389"/>
      <c r="AT36" s="390"/>
      <c r="AU36" s="370"/>
      <c r="AV36" s="370"/>
      <c r="AW36" s="387"/>
      <c r="AX36" s="1285" t="s">
        <v>198</v>
      </c>
      <c r="AY36" s="1286"/>
      <c r="AZ36" s="389"/>
      <c r="BA36" s="389"/>
      <c r="BB36" s="389"/>
      <c r="BC36" s="390"/>
      <c r="BD36" s="370"/>
      <c r="BE36" s="387"/>
      <c r="BF36" s="381">
        <v>827</v>
      </c>
      <c r="BG36" s="382">
        <v>811</v>
      </c>
      <c r="BH36" s="428" t="s">
        <v>199</v>
      </c>
      <c r="BI36" s="274">
        <f t="shared" si="0"/>
        <v>19</v>
      </c>
      <c r="BJ36" s="1282">
        <f ca="1">IF($A$63=6,TODAY()+1,BJ36)</f>
        <v>45858</v>
      </c>
    </row>
    <row r="37" spans="1:62" ht="15" customHeight="1">
      <c r="A37" s="276">
        <v>20</v>
      </c>
      <c r="B37" s="358" t="s">
        <v>197</v>
      </c>
      <c r="C37" s="428">
        <v>44</v>
      </c>
      <c r="D37" s="274" t="s">
        <v>241</v>
      </c>
      <c r="E37" s="383">
        <v>19</v>
      </c>
      <c r="F37" s="358">
        <v>617</v>
      </c>
      <c r="G37" s="274"/>
      <c r="H37" s="274"/>
      <c r="I37" s="274">
        <v>622</v>
      </c>
      <c r="J37" s="274">
        <v>0</v>
      </c>
      <c r="K37" s="274"/>
      <c r="L37" s="359"/>
      <c r="M37" s="360"/>
      <c r="N37" s="360"/>
      <c r="O37" s="360"/>
      <c r="P37" s="361"/>
      <c r="Q37" s="362"/>
      <c r="R37" s="363"/>
      <c r="S37" s="363"/>
      <c r="T37" s="363"/>
      <c r="U37" s="364"/>
      <c r="V37" s="362"/>
      <c r="W37" s="362"/>
      <c r="X37" s="342"/>
      <c r="Y37" s="342"/>
      <c r="Z37" s="342"/>
      <c r="AA37" s="342"/>
      <c r="AB37" s="425"/>
      <c r="AC37" s="425"/>
      <c r="AD37" s="272"/>
      <c r="AE37" s="272"/>
      <c r="AF37" s="272"/>
      <c r="AG37" s="272"/>
      <c r="AH37" s="272"/>
      <c r="AI37" s="272"/>
      <c r="AJ37" s="429">
        <v>127</v>
      </c>
      <c r="AK37" s="430">
        <v>0</v>
      </c>
      <c r="AL37" s="370"/>
      <c r="AM37" s="387"/>
      <c r="AN37" s="370"/>
      <c r="AO37" s="382"/>
      <c r="AP37" s="389"/>
      <c r="AQ37" s="389"/>
      <c r="AR37" s="390"/>
      <c r="AS37" s="389"/>
      <c r="AT37" s="390"/>
      <c r="AU37" s="370"/>
      <c r="AV37" s="370"/>
      <c r="AW37" s="387"/>
      <c r="AX37" s="1285" t="s">
        <v>200</v>
      </c>
      <c r="AY37" s="1286"/>
      <c r="AZ37" s="389"/>
      <c r="BA37" s="389"/>
      <c r="BB37" s="389"/>
      <c r="BC37" s="390"/>
      <c r="BD37" s="370"/>
      <c r="BE37" s="387"/>
      <c r="BF37" s="381">
        <v>811</v>
      </c>
      <c r="BG37" s="382">
        <v>827</v>
      </c>
      <c r="BH37" s="428" t="s">
        <v>199</v>
      </c>
      <c r="BI37" s="274">
        <f t="shared" si="0"/>
        <v>20</v>
      </c>
      <c r="BJ37" s="1283"/>
    </row>
    <row r="38" spans="1:62" ht="15" customHeight="1" thickBot="1">
      <c r="A38" s="276">
        <v>21</v>
      </c>
      <c r="B38" s="358" t="s">
        <v>197</v>
      </c>
      <c r="C38" s="431">
        <v>268</v>
      </c>
      <c r="D38" s="432" t="s">
        <v>243</v>
      </c>
      <c r="E38" s="433">
        <v>20</v>
      </c>
      <c r="F38" s="377">
        <v>626</v>
      </c>
      <c r="G38" s="432"/>
      <c r="H38" s="432">
        <v>257</v>
      </c>
      <c r="I38" s="432" t="s">
        <v>88</v>
      </c>
      <c r="J38" s="432"/>
      <c r="K38" s="432"/>
      <c r="L38" s="434"/>
      <c r="M38" s="435"/>
      <c r="N38" s="435"/>
      <c r="O38" s="435"/>
      <c r="P38" s="436"/>
      <c r="Q38" s="437"/>
      <c r="R38" s="438"/>
      <c r="S38" s="438"/>
      <c r="T38" s="438"/>
      <c r="U38" s="439"/>
      <c r="V38" s="437"/>
      <c r="W38" s="440"/>
      <c r="X38" s="342"/>
      <c r="Y38" s="342"/>
      <c r="Z38" s="342"/>
      <c r="AA38" s="342"/>
      <c r="AB38" s="425"/>
      <c r="AC38" s="425"/>
      <c r="AD38" s="272"/>
      <c r="AE38" s="272"/>
      <c r="AF38" s="272"/>
      <c r="AG38" s="272"/>
      <c r="AH38" s="272"/>
      <c r="AI38" s="272"/>
      <c r="AJ38" s="441">
        <v>96</v>
      </c>
      <c r="AK38" s="442">
        <v>0</v>
      </c>
      <c r="AL38" s="443"/>
      <c r="AM38" s="444"/>
      <c r="AN38" s="443"/>
      <c r="AO38" s="445"/>
      <c r="AP38" s="333"/>
      <c r="AQ38" s="446"/>
      <c r="AR38" s="446"/>
      <c r="AS38" s="446"/>
      <c r="AT38" s="447"/>
      <c r="AU38" s="443"/>
      <c r="AV38" s="443"/>
      <c r="AW38" s="444"/>
      <c r="AX38" s="1308" t="s">
        <v>201</v>
      </c>
      <c r="AY38" s="1309"/>
      <c r="AZ38" s="446"/>
      <c r="BA38" s="446"/>
      <c r="BB38" s="446"/>
      <c r="BC38" s="446"/>
      <c r="BD38" s="443"/>
      <c r="BE38" s="444"/>
      <c r="BF38" s="381">
        <v>827</v>
      </c>
      <c r="BG38" s="382">
        <v>827</v>
      </c>
      <c r="BH38" s="428" t="s">
        <v>199</v>
      </c>
      <c r="BI38" s="274">
        <f t="shared" si="0"/>
        <v>21</v>
      </c>
      <c r="BJ38" s="1284"/>
    </row>
    <row r="39" spans="1:62" ht="15" customHeight="1">
      <c r="A39" s="276"/>
      <c r="E39" s="274"/>
      <c r="F39" s="276"/>
      <c r="G39" s="276"/>
      <c r="H39" s="276"/>
      <c r="I39" s="276"/>
      <c r="J39" s="276"/>
      <c r="K39" s="276"/>
      <c r="L39" s="363"/>
      <c r="M39" s="363"/>
      <c r="N39" s="363"/>
      <c r="O39" s="363"/>
      <c r="P39" s="363"/>
      <c r="Q39" s="425"/>
      <c r="R39" s="425"/>
      <c r="S39" s="425"/>
      <c r="T39" s="425"/>
      <c r="U39" s="425"/>
      <c r="V39" s="425"/>
    </row>
    <row r="40" spans="1:62" ht="15" customHeight="1">
      <c r="A40" s="276"/>
      <c r="AT40" s="152" t="s">
        <v>30</v>
      </c>
    </row>
    <row r="41" spans="1:62" ht="15" customHeight="1">
      <c r="A41" s="276"/>
    </row>
    <row r="42" spans="1:62">
      <c r="A42" s="448">
        <v>1</v>
      </c>
      <c r="B42" s="449">
        <v>2</v>
      </c>
      <c r="C42" s="448">
        <v>3</v>
      </c>
      <c r="D42" s="448">
        <v>4</v>
      </c>
      <c r="E42" s="449">
        <v>5</v>
      </c>
      <c r="F42" s="448">
        <v>6</v>
      </c>
      <c r="G42" s="448">
        <v>7</v>
      </c>
      <c r="H42" s="449">
        <v>8</v>
      </c>
      <c r="I42" s="448">
        <v>9</v>
      </c>
      <c r="J42" s="448">
        <v>10</v>
      </c>
      <c r="K42" s="449">
        <v>11</v>
      </c>
      <c r="L42" s="448">
        <v>12</v>
      </c>
      <c r="M42" s="448">
        <v>13</v>
      </c>
      <c r="N42" s="449">
        <v>14</v>
      </c>
      <c r="O42" s="448">
        <v>15</v>
      </c>
      <c r="P42" s="448">
        <v>16</v>
      </c>
      <c r="Q42" s="449">
        <v>17</v>
      </c>
      <c r="R42" s="448">
        <v>18</v>
      </c>
      <c r="S42" s="448">
        <v>19</v>
      </c>
      <c r="T42" s="449">
        <v>20</v>
      </c>
      <c r="U42" s="448">
        <v>21</v>
      </c>
      <c r="V42" s="448">
        <v>22</v>
      </c>
      <c r="W42" s="449">
        <v>23</v>
      </c>
      <c r="X42" s="448">
        <v>24</v>
      </c>
      <c r="Y42" s="448">
        <v>25</v>
      </c>
      <c r="Z42" s="449">
        <v>26</v>
      </c>
      <c r="AA42" s="448">
        <v>27</v>
      </c>
      <c r="AB42" s="448">
        <v>28</v>
      </c>
      <c r="AC42" s="449">
        <v>29</v>
      </c>
      <c r="AD42" s="448">
        <v>30</v>
      </c>
      <c r="AE42" s="448">
        <v>31</v>
      </c>
      <c r="AF42" s="449">
        <v>32</v>
      </c>
      <c r="AG42" s="448">
        <v>33</v>
      </c>
      <c r="AH42" s="448">
        <v>34</v>
      </c>
      <c r="AI42" s="449">
        <v>35</v>
      </c>
      <c r="AJ42" s="448">
        <v>36</v>
      </c>
      <c r="AK42" s="448">
        <v>37</v>
      </c>
      <c r="AL42" s="448">
        <v>38</v>
      </c>
      <c r="AM42" s="448">
        <v>39</v>
      </c>
      <c r="AN42" s="448">
        <v>40</v>
      </c>
      <c r="AO42" s="448">
        <v>41</v>
      </c>
      <c r="AP42" s="448">
        <v>42</v>
      </c>
      <c r="AQ42" s="448">
        <v>43</v>
      </c>
      <c r="AR42" s="448">
        <v>44</v>
      </c>
      <c r="AS42" s="448">
        <v>45</v>
      </c>
      <c r="AT42" s="448">
        <v>46</v>
      </c>
      <c r="AU42" s="448">
        <v>47</v>
      </c>
      <c r="AV42" s="448">
        <v>48</v>
      </c>
      <c r="AW42" s="448">
        <v>49</v>
      </c>
      <c r="AX42" s="448">
        <v>50</v>
      </c>
      <c r="AY42" s="448">
        <v>51</v>
      </c>
      <c r="AZ42" s="448">
        <v>52</v>
      </c>
      <c r="BA42" s="448">
        <v>53</v>
      </c>
      <c r="BB42" s="448">
        <v>54</v>
      </c>
      <c r="BC42" s="448">
        <v>55</v>
      </c>
      <c r="BD42" s="448">
        <v>56</v>
      </c>
      <c r="BE42" s="448">
        <v>57</v>
      </c>
      <c r="BF42" s="448">
        <v>58</v>
      </c>
      <c r="BG42" s="448">
        <v>59</v>
      </c>
    </row>
    <row r="43" spans="1:62" ht="13.8" thickBot="1">
      <c r="A43" s="276"/>
      <c r="C43" s="276"/>
      <c r="E43" s="276"/>
    </row>
    <row r="44" spans="1:62">
      <c r="A44" s="276"/>
      <c r="C44" s="276"/>
      <c r="E44" s="276"/>
      <c r="F44" s="1292" t="s">
        <v>202</v>
      </c>
      <c r="G44" s="1293"/>
      <c r="H44" s="1293"/>
      <c r="I44" s="1293"/>
      <c r="J44" s="1294" t="s">
        <v>203</v>
      </c>
      <c r="K44" s="1295"/>
      <c r="L44" s="1296" t="s">
        <v>204</v>
      </c>
      <c r="M44" s="1297"/>
      <c r="N44" s="1297"/>
      <c r="O44" s="1298"/>
      <c r="Q44" s="1299" t="s">
        <v>204</v>
      </c>
      <c r="R44" s="1300"/>
      <c r="S44" s="1300"/>
      <c r="T44" s="1301"/>
      <c r="V44" s="269"/>
      <c r="Y44" s="274"/>
      <c r="Z44" s="274"/>
      <c r="AA44" s="274"/>
      <c r="AB44" s="274"/>
      <c r="AC44" s="274"/>
      <c r="AD44" s="274"/>
    </row>
    <row r="45" spans="1:62">
      <c r="A45" s="276"/>
      <c r="C45" s="276"/>
      <c r="E45" s="276"/>
      <c r="F45" s="1302" t="s">
        <v>205</v>
      </c>
      <c r="G45" s="1303"/>
      <c r="H45" s="341" t="s">
        <v>206</v>
      </c>
      <c r="I45" s="341" t="s">
        <v>207</v>
      </c>
      <c r="J45" s="341" t="s">
        <v>207</v>
      </c>
      <c r="K45" s="382" t="s">
        <v>208</v>
      </c>
      <c r="L45" s="450">
        <v>1</v>
      </c>
      <c r="M45" s="451" t="s">
        <v>209</v>
      </c>
      <c r="N45" s="1304">
        <f>N20</f>
        <v>0</v>
      </c>
      <c r="O45" s="1305"/>
      <c r="Q45" s="450">
        <v>1</v>
      </c>
      <c r="R45" s="451" t="s">
        <v>209</v>
      </c>
      <c r="S45" s="1306">
        <f>S20</f>
        <v>0</v>
      </c>
      <c r="T45" s="1307"/>
      <c r="V45" s="276"/>
      <c r="W45" s="274"/>
      <c r="X45" s="274"/>
      <c r="AA45" s="274"/>
      <c r="AD45" s="272"/>
      <c r="AE45" s="272"/>
    </row>
    <row r="46" spans="1:62">
      <c r="A46" s="276"/>
      <c r="C46" s="276"/>
      <c r="E46" s="276"/>
      <c r="F46" s="450">
        <v>1</v>
      </c>
      <c r="G46" s="451" t="s">
        <v>209</v>
      </c>
      <c r="H46" s="452">
        <f>J18</f>
        <v>0</v>
      </c>
      <c r="I46" s="452">
        <f>J19</f>
        <v>0</v>
      </c>
      <c r="J46" s="356">
        <f>C19</f>
        <v>47</v>
      </c>
      <c r="K46" s="453">
        <f>C20</f>
        <v>45</v>
      </c>
      <c r="L46" s="454">
        <v>2</v>
      </c>
      <c r="M46" s="276" t="s">
        <v>210</v>
      </c>
      <c r="N46" s="1310">
        <f>N20</f>
        <v>0</v>
      </c>
      <c r="O46" s="1311"/>
      <c r="Q46" s="454">
        <v>2</v>
      </c>
      <c r="R46" s="276" t="s">
        <v>210</v>
      </c>
      <c r="S46" s="1312">
        <f>S20</f>
        <v>0</v>
      </c>
      <c r="T46" s="1313"/>
      <c r="V46" s="276"/>
      <c r="W46" s="274"/>
      <c r="X46" s="274"/>
    </row>
    <row r="47" spans="1:62">
      <c r="A47" s="276"/>
      <c r="C47" s="276"/>
      <c r="E47" s="276"/>
      <c r="F47" s="455">
        <v>2</v>
      </c>
      <c r="G47" s="456" t="s">
        <v>210</v>
      </c>
      <c r="H47" s="457">
        <f>J18</f>
        <v>0</v>
      </c>
      <c r="I47" s="457">
        <f>J19</f>
        <v>0</v>
      </c>
      <c r="J47" s="432">
        <f>C19</f>
        <v>47</v>
      </c>
      <c r="K47" s="458">
        <f>C20</f>
        <v>45</v>
      </c>
      <c r="L47" s="455">
        <v>3</v>
      </c>
      <c r="M47" s="456" t="s">
        <v>211</v>
      </c>
      <c r="N47" s="1314">
        <f>N20</f>
        <v>0</v>
      </c>
      <c r="O47" s="1315"/>
      <c r="Q47" s="455">
        <v>3</v>
      </c>
      <c r="R47" s="456" t="s">
        <v>211</v>
      </c>
      <c r="S47" s="1316">
        <f>S20</f>
        <v>0</v>
      </c>
      <c r="T47" s="1317"/>
      <c r="V47" s="276"/>
      <c r="W47" s="274"/>
      <c r="X47" s="274"/>
    </row>
    <row r="48" spans="1:62">
      <c r="A48" s="276"/>
      <c r="C48" s="276"/>
      <c r="E48" s="276"/>
      <c r="F48" s="450">
        <v>3</v>
      </c>
      <c r="G48" s="451" t="s">
        <v>211</v>
      </c>
      <c r="H48" s="452">
        <f>J21</f>
        <v>654</v>
      </c>
      <c r="I48" s="452">
        <f>J22</f>
        <v>0</v>
      </c>
      <c r="J48" s="356">
        <f>C22</f>
        <v>44</v>
      </c>
      <c r="K48" s="453">
        <f>C23</f>
        <v>45</v>
      </c>
      <c r="L48" s="450">
        <v>4</v>
      </c>
      <c r="M48" s="451" t="s">
        <v>209</v>
      </c>
      <c r="N48" s="1304">
        <f>N23</f>
        <v>0</v>
      </c>
      <c r="O48" s="1305"/>
      <c r="Q48" s="450">
        <v>4</v>
      </c>
      <c r="R48" s="451" t="s">
        <v>209</v>
      </c>
      <c r="S48" s="1306">
        <f>S23</f>
        <v>0</v>
      </c>
      <c r="T48" s="1307"/>
      <c r="V48" s="276"/>
      <c r="W48" s="274"/>
      <c r="X48" s="274"/>
    </row>
    <row r="49" spans="1:24">
      <c r="A49" s="276"/>
      <c r="C49" s="276"/>
      <c r="E49" s="276"/>
      <c r="F49" s="454">
        <v>4</v>
      </c>
      <c r="G49" s="276" t="s">
        <v>209</v>
      </c>
      <c r="H49" s="152">
        <f>J21</f>
        <v>654</v>
      </c>
      <c r="I49" s="152">
        <f>J22</f>
        <v>0</v>
      </c>
      <c r="J49" s="274">
        <f>C22</f>
        <v>44</v>
      </c>
      <c r="K49" s="459">
        <f>C23</f>
        <v>45</v>
      </c>
      <c r="L49" s="454">
        <v>5</v>
      </c>
      <c r="M49" s="276" t="s">
        <v>210</v>
      </c>
      <c r="N49" s="1310">
        <f>N23</f>
        <v>0</v>
      </c>
      <c r="O49" s="1311"/>
      <c r="Q49" s="454">
        <v>5</v>
      </c>
      <c r="R49" s="276" t="s">
        <v>210</v>
      </c>
      <c r="S49" s="1312">
        <f>S23</f>
        <v>0</v>
      </c>
      <c r="T49" s="1313"/>
      <c r="V49" s="276"/>
      <c r="W49" s="274"/>
      <c r="X49" s="274"/>
    </row>
    <row r="50" spans="1:24">
      <c r="A50" s="276"/>
      <c r="C50" s="276"/>
      <c r="E50" s="276"/>
      <c r="F50" s="455">
        <v>5</v>
      </c>
      <c r="G50" s="456" t="s">
        <v>210</v>
      </c>
      <c r="H50" s="457">
        <f>J21</f>
        <v>654</v>
      </c>
      <c r="I50" s="457">
        <f>J22</f>
        <v>0</v>
      </c>
      <c r="J50" s="432">
        <f>C22</f>
        <v>44</v>
      </c>
      <c r="K50" s="458">
        <f>C23</f>
        <v>45</v>
      </c>
      <c r="L50" s="455">
        <v>6</v>
      </c>
      <c r="M50" s="456" t="s">
        <v>211</v>
      </c>
      <c r="N50" s="1314">
        <f>N23</f>
        <v>0</v>
      </c>
      <c r="O50" s="1315"/>
      <c r="Q50" s="455">
        <v>6</v>
      </c>
      <c r="R50" s="456" t="s">
        <v>211</v>
      </c>
      <c r="S50" s="1316">
        <f>S23</f>
        <v>0</v>
      </c>
      <c r="T50" s="1317"/>
      <c r="V50" s="276"/>
      <c r="W50" s="274"/>
      <c r="X50" s="274"/>
    </row>
    <row r="51" spans="1:24">
      <c r="A51" s="276"/>
      <c r="C51" s="276"/>
      <c r="E51" s="276"/>
      <c r="F51" s="450">
        <v>6</v>
      </c>
      <c r="G51" s="451" t="s">
        <v>211</v>
      </c>
      <c r="H51" s="452">
        <f>J24</f>
        <v>0</v>
      </c>
      <c r="I51" s="452">
        <f>J25</f>
        <v>651</v>
      </c>
      <c r="J51" s="356">
        <f>C25</f>
        <v>217</v>
      </c>
      <c r="K51" s="453">
        <f>C26</f>
        <v>45</v>
      </c>
      <c r="L51" s="450">
        <v>7</v>
      </c>
      <c r="M51" s="451" t="s">
        <v>209</v>
      </c>
      <c r="N51" s="1304">
        <f>N26</f>
        <v>0</v>
      </c>
      <c r="O51" s="1305"/>
      <c r="Q51" s="450">
        <v>7</v>
      </c>
      <c r="R51" s="451" t="s">
        <v>209</v>
      </c>
      <c r="S51" s="1306">
        <f>S26</f>
        <v>0</v>
      </c>
      <c r="T51" s="1307"/>
      <c r="V51" s="276"/>
      <c r="W51" s="274"/>
      <c r="X51" s="274"/>
    </row>
    <row r="52" spans="1:24">
      <c r="A52" s="276"/>
      <c r="C52" s="276"/>
      <c r="E52" s="276"/>
      <c r="F52" s="454">
        <v>7</v>
      </c>
      <c r="G52" s="276" t="s">
        <v>209</v>
      </c>
      <c r="H52" s="152">
        <f>J24</f>
        <v>0</v>
      </c>
      <c r="I52" s="152">
        <f>J25</f>
        <v>651</v>
      </c>
      <c r="J52" s="274">
        <f>C25</f>
        <v>217</v>
      </c>
      <c r="K52" s="459">
        <f>C26</f>
        <v>45</v>
      </c>
      <c r="L52" s="454">
        <v>8</v>
      </c>
      <c r="M52" s="276" t="s">
        <v>210</v>
      </c>
      <c r="N52" s="1310">
        <f>N26</f>
        <v>0</v>
      </c>
      <c r="O52" s="1311"/>
      <c r="Q52" s="454">
        <v>8</v>
      </c>
      <c r="R52" s="276" t="s">
        <v>210</v>
      </c>
      <c r="S52" s="1312">
        <f>S26</f>
        <v>0</v>
      </c>
      <c r="T52" s="1313"/>
      <c r="V52" s="276"/>
      <c r="W52" s="274"/>
      <c r="X52" s="274"/>
    </row>
    <row r="53" spans="1:24">
      <c r="A53" s="276"/>
      <c r="C53" s="276"/>
      <c r="E53" s="276"/>
      <c r="F53" s="455">
        <v>8</v>
      </c>
      <c r="G53" s="456" t="s">
        <v>210</v>
      </c>
      <c r="H53" s="457">
        <f>J24</f>
        <v>0</v>
      </c>
      <c r="I53" s="457">
        <f>J25</f>
        <v>651</v>
      </c>
      <c r="J53" s="432">
        <f>C25</f>
        <v>217</v>
      </c>
      <c r="K53" s="458">
        <f>C26</f>
        <v>45</v>
      </c>
      <c r="L53" s="455">
        <v>9</v>
      </c>
      <c r="M53" s="456" t="s">
        <v>211</v>
      </c>
      <c r="N53" s="1314">
        <f>N26</f>
        <v>0</v>
      </c>
      <c r="O53" s="1315"/>
      <c r="Q53" s="455">
        <v>9</v>
      </c>
      <c r="R53" s="456" t="s">
        <v>211</v>
      </c>
      <c r="S53" s="1316">
        <f>S26</f>
        <v>0</v>
      </c>
      <c r="T53" s="1317"/>
      <c r="V53" s="276"/>
      <c r="W53" s="274"/>
      <c r="X53" s="274"/>
    </row>
    <row r="54" spans="1:24">
      <c r="A54" s="276"/>
      <c r="C54" s="276"/>
      <c r="E54" s="276"/>
      <c r="F54" s="450">
        <v>9</v>
      </c>
      <c r="G54" s="451" t="s">
        <v>211</v>
      </c>
      <c r="H54" s="452">
        <f>J27</f>
        <v>0</v>
      </c>
      <c r="I54" s="452">
        <f>J28</f>
        <v>0</v>
      </c>
      <c r="J54" s="356">
        <f>C28</f>
        <v>217</v>
      </c>
      <c r="K54" s="453">
        <f>C29</f>
        <v>640</v>
      </c>
      <c r="L54" s="450">
        <v>10</v>
      </c>
      <c r="M54" s="451" t="s">
        <v>209</v>
      </c>
      <c r="N54" s="1304">
        <f>N29</f>
        <v>0</v>
      </c>
      <c r="O54" s="1305"/>
      <c r="Q54" s="450">
        <v>10</v>
      </c>
      <c r="R54" s="451" t="s">
        <v>209</v>
      </c>
      <c r="S54" s="1306">
        <f>S29</f>
        <v>0</v>
      </c>
      <c r="T54" s="1307"/>
      <c r="V54" s="276"/>
      <c r="W54" s="274"/>
      <c r="X54" s="274"/>
    </row>
    <row r="55" spans="1:24">
      <c r="A55" s="276"/>
      <c r="C55" s="276"/>
      <c r="E55" s="276"/>
      <c r="F55" s="454">
        <v>10</v>
      </c>
      <c r="G55" s="276" t="s">
        <v>209</v>
      </c>
      <c r="H55" s="152">
        <f>J27</f>
        <v>0</v>
      </c>
      <c r="I55" s="152">
        <f>J28</f>
        <v>0</v>
      </c>
      <c r="J55" s="274">
        <f>C28</f>
        <v>217</v>
      </c>
      <c r="K55" s="459">
        <f>C29</f>
        <v>640</v>
      </c>
      <c r="L55" s="454">
        <v>11</v>
      </c>
      <c r="M55" s="276" t="s">
        <v>210</v>
      </c>
      <c r="N55" s="1310">
        <f>N29</f>
        <v>0</v>
      </c>
      <c r="O55" s="1311"/>
      <c r="Q55" s="454">
        <v>11</v>
      </c>
      <c r="R55" s="276" t="s">
        <v>210</v>
      </c>
      <c r="S55" s="1312">
        <f>S29</f>
        <v>0</v>
      </c>
      <c r="T55" s="1313"/>
      <c r="V55" s="276"/>
      <c r="W55" s="274"/>
      <c r="X55" s="274"/>
    </row>
    <row r="56" spans="1:24">
      <c r="A56" s="276"/>
      <c r="C56" s="276"/>
      <c r="E56" s="276"/>
      <c r="F56" s="455">
        <v>11</v>
      </c>
      <c r="G56" s="456" t="s">
        <v>210</v>
      </c>
      <c r="H56" s="457">
        <f>J27</f>
        <v>0</v>
      </c>
      <c r="I56" s="457">
        <f>J28</f>
        <v>0</v>
      </c>
      <c r="J56" s="432">
        <f>C28</f>
        <v>217</v>
      </c>
      <c r="K56" s="458">
        <f>C29</f>
        <v>640</v>
      </c>
      <c r="L56" s="455">
        <v>12</v>
      </c>
      <c r="M56" s="456" t="s">
        <v>211</v>
      </c>
      <c r="N56" s="1314">
        <f>N29</f>
        <v>0</v>
      </c>
      <c r="O56" s="1315"/>
      <c r="Q56" s="455">
        <v>12</v>
      </c>
      <c r="R56" s="456" t="s">
        <v>211</v>
      </c>
      <c r="S56" s="1316">
        <f>S29</f>
        <v>0</v>
      </c>
      <c r="T56" s="1317"/>
      <c r="V56" s="276"/>
      <c r="W56" s="274"/>
      <c r="X56" s="274"/>
    </row>
    <row r="57" spans="1:24">
      <c r="A57" s="276"/>
      <c r="C57" s="276"/>
      <c r="E57" s="276"/>
      <c r="F57" s="450">
        <v>12</v>
      </c>
      <c r="G57" s="451" t="s">
        <v>211</v>
      </c>
      <c r="H57" s="452">
        <f>J30</f>
        <v>0</v>
      </c>
      <c r="I57" s="452">
        <f>J31</f>
        <v>0</v>
      </c>
      <c r="J57" s="356">
        <f>C31</f>
        <v>47</v>
      </c>
      <c r="K57" s="453">
        <f>C32</f>
        <v>217</v>
      </c>
      <c r="L57" s="450">
        <v>13</v>
      </c>
      <c r="M57" s="451" t="s">
        <v>209</v>
      </c>
      <c r="N57" s="1304">
        <f>N32</f>
        <v>0</v>
      </c>
      <c r="O57" s="1305"/>
      <c r="Q57" s="450">
        <v>13</v>
      </c>
      <c r="R57" s="451" t="s">
        <v>209</v>
      </c>
      <c r="S57" s="1306">
        <f>S32</f>
        <v>0</v>
      </c>
      <c r="T57" s="1307"/>
      <c r="V57" s="276"/>
      <c r="W57" s="274"/>
      <c r="X57" s="274"/>
    </row>
    <row r="58" spans="1:24">
      <c r="A58" s="276"/>
      <c r="C58" s="276"/>
      <c r="E58" s="276"/>
      <c r="F58" s="454">
        <v>13</v>
      </c>
      <c r="G58" s="276" t="s">
        <v>209</v>
      </c>
      <c r="H58" s="152">
        <f>J30</f>
        <v>0</v>
      </c>
      <c r="I58" s="152">
        <f>J31</f>
        <v>0</v>
      </c>
      <c r="J58" s="274">
        <f>C31</f>
        <v>47</v>
      </c>
      <c r="K58" s="459">
        <f>C32</f>
        <v>217</v>
      </c>
      <c r="L58" s="454">
        <v>14</v>
      </c>
      <c r="M58" s="276" t="s">
        <v>210</v>
      </c>
      <c r="N58" s="1310">
        <f>N32</f>
        <v>0</v>
      </c>
      <c r="O58" s="1311"/>
      <c r="Q58" s="454">
        <v>14</v>
      </c>
      <c r="R58" s="276" t="s">
        <v>210</v>
      </c>
      <c r="S58" s="1312">
        <f>S32</f>
        <v>0</v>
      </c>
      <c r="T58" s="1313"/>
      <c r="V58" s="276"/>
      <c r="W58" s="274"/>
      <c r="X58" s="274"/>
    </row>
    <row r="59" spans="1:24">
      <c r="A59" s="276"/>
      <c r="C59" s="276"/>
      <c r="E59" s="276"/>
      <c r="F59" s="455">
        <v>14</v>
      </c>
      <c r="G59" s="456" t="s">
        <v>210</v>
      </c>
      <c r="H59" s="457">
        <f>J30</f>
        <v>0</v>
      </c>
      <c r="I59" s="457">
        <f>J31</f>
        <v>0</v>
      </c>
      <c r="J59" s="432">
        <f>C31</f>
        <v>47</v>
      </c>
      <c r="K59" s="458">
        <f>C32</f>
        <v>217</v>
      </c>
      <c r="L59" s="455">
        <v>15</v>
      </c>
      <c r="M59" s="456" t="s">
        <v>211</v>
      </c>
      <c r="N59" s="1314">
        <f>N32</f>
        <v>0</v>
      </c>
      <c r="O59" s="1315"/>
      <c r="Q59" s="455">
        <v>15</v>
      </c>
      <c r="R59" s="456" t="s">
        <v>211</v>
      </c>
      <c r="S59" s="1316">
        <f>S32</f>
        <v>0</v>
      </c>
      <c r="T59" s="1317"/>
      <c r="V59" s="276"/>
      <c r="W59" s="274"/>
      <c r="X59" s="274"/>
    </row>
    <row r="60" spans="1:24" ht="13.8" thickBot="1">
      <c r="A60" s="276"/>
      <c r="C60" s="276"/>
      <c r="E60" s="276"/>
      <c r="F60" s="460">
        <v>21</v>
      </c>
      <c r="G60" s="461" t="s">
        <v>211</v>
      </c>
      <c r="H60" s="462">
        <f>J18</f>
        <v>0</v>
      </c>
      <c r="I60" s="462">
        <f>J19</f>
        <v>0</v>
      </c>
      <c r="J60" s="463">
        <f>C19</f>
        <v>47</v>
      </c>
      <c r="K60" s="464">
        <f>C20</f>
        <v>45</v>
      </c>
      <c r="L60" s="450">
        <v>16</v>
      </c>
      <c r="M60" s="451" t="s">
        <v>209</v>
      </c>
      <c r="N60" s="1304">
        <f>N35</f>
        <v>0</v>
      </c>
      <c r="O60" s="1305"/>
      <c r="Q60" s="450">
        <v>16</v>
      </c>
      <c r="R60" s="451" t="s">
        <v>209</v>
      </c>
      <c r="S60" s="1306">
        <f>S35</f>
        <v>0</v>
      </c>
      <c r="T60" s="1307"/>
      <c r="V60" s="276"/>
      <c r="W60" s="274"/>
      <c r="X60" s="274"/>
    </row>
    <row r="61" spans="1:24">
      <c r="A61" s="1318" t="s">
        <v>212</v>
      </c>
      <c r="B61" s="1319"/>
      <c r="C61" s="1319"/>
      <c r="D61" s="1320"/>
      <c r="E61" s="276"/>
      <c r="L61" s="454">
        <v>17</v>
      </c>
      <c r="M61" s="276" t="s">
        <v>210</v>
      </c>
      <c r="N61" s="1310">
        <f>N35</f>
        <v>0</v>
      </c>
      <c r="O61" s="1311"/>
      <c r="Q61" s="454">
        <v>17</v>
      </c>
      <c r="R61" s="276" t="s">
        <v>210</v>
      </c>
      <c r="S61" s="1312">
        <f>S35</f>
        <v>0</v>
      </c>
      <c r="T61" s="1313"/>
      <c r="V61" s="276"/>
      <c r="W61" s="274"/>
      <c r="X61" s="274"/>
    </row>
    <row r="62" spans="1:24">
      <c r="A62" s="465" t="s">
        <v>213</v>
      </c>
      <c r="B62" s="274" t="s">
        <v>214</v>
      </c>
      <c r="C62" s="274" t="s">
        <v>215</v>
      </c>
      <c r="D62" s="466" t="s">
        <v>216</v>
      </c>
      <c r="L62" s="455">
        <v>18</v>
      </c>
      <c r="M62" s="456" t="s">
        <v>211</v>
      </c>
      <c r="N62" s="1314">
        <f>N35</f>
        <v>0</v>
      </c>
      <c r="O62" s="1315"/>
      <c r="Q62" s="455">
        <v>18</v>
      </c>
      <c r="R62" s="456" t="s">
        <v>211</v>
      </c>
      <c r="S62" s="1316">
        <f>S35</f>
        <v>0</v>
      </c>
      <c r="T62" s="1317"/>
      <c r="V62" s="276"/>
      <c r="W62" s="274"/>
      <c r="X62" s="274"/>
    </row>
    <row r="63" spans="1:24" ht="13.8" thickBot="1">
      <c r="A63" s="467">
        <f ca="1">WEEKDAY(A1,2)</f>
        <v>3</v>
      </c>
      <c r="B63" s="468">
        <v>0</v>
      </c>
      <c r="C63" s="468">
        <f ca="1">A63+B63</f>
        <v>3</v>
      </c>
      <c r="D63" s="469">
        <f ca="1">IF(C63=8,1,C63)</f>
        <v>3</v>
      </c>
      <c r="E63" s="276"/>
      <c r="L63" s="450">
        <v>19</v>
      </c>
      <c r="M63" s="451" t="s">
        <v>209</v>
      </c>
      <c r="N63" s="1304">
        <f>N38</f>
        <v>0</v>
      </c>
      <c r="O63" s="1305"/>
      <c r="Q63" s="450">
        <v>19</v>
      </c>
      <c r="R63" s="451" t="s">
        <v>209</v>
      </c>
      <c r="S63" s="1306">
        <f>S38</f>
        <v>0</v>
      </c>
      <c r="T63" s="1307"/>
      <c r="V63" s="276"/>
      <c r="W63" s="274"/>
      <c r="X63" s="274"/>
    </row>
    <row r="64" spans="1:24">
      <c r="A64" s="276"/>
      <c r="C64" s="276"/>
      <c r="E64" s="276"/>
      <c r="L64" s="454">
        <v>20</v>
      </c>
      <c r="M64" s="276" t="s">
        <v>210</v>
      </c>
      <c r="N64" s="1310">
        <f>N38</f>
        <v>0</v>
      </c>
      <c r="O64" s="1311"/>
      <c r="Q64" s="454">
        <v>20</v>
      </c>
      <c r="R64" s="276" t="s">
        <v>210</v>
      </c>
      <c r="S64" s="1312">
        <f>S38</f>
        <v>0</v>
      </c>
      <c r="T64" s="1313"/>
      <c r="V64" s="276"/>
      <c r="W64" s="274"/>
      <c r="X64" s="274"/>
    </row>
    <row r="65" spans="1:39" ht="13.8" thickBot="1">
      <c r="A65" s="276"/>
      <c r="C65" s="276"/>
      <c r="E65" s="276"/>
      <c r="L65" s="470">
        <v>21</v>
      </c>
      <c r="M65" s="471" t="s">
        <v>211</v>
      </c>
      <c r="N65" s="1321">
        <f>N38</f>
        <v>0</v>
      </c>
      <c r="O65" s="1322"/>
      <c r="Q65" s="470">
        <v>21</v>
      </c>
      <c r="R65" s="471" t="s">
        <v>211</v>
      </c>
      <c r="S65" s="1323">
        <f>S38</f>
        <v>0</v>
      </c>
      <c r="T65" s="1324"/>
      <c r="V65" s="276"/>
      <c r="W65" s="274"/>
      <c r="X65" s="274"/>
    </row>
    <row r="66" spans="1:39" ht="13.8" thickBot="1"/>
    <row r="67" spans="1:39">
      <c r="A67" s="1325" t="s">
        <v>217</v>
      </c>
      <c r="B67" s="1326"/>
      <c r="C67" s="1327"/>
      <c r="D67" s="1328" t="s">
        <v>218</v>
      </c>
      <c r="E67" s="1329"/>
      <c r="F67" s="1329"/>
      <c r="G67" s="1330"/>
      <c r="H67" s="1328" t="s">
        <v>15</v>
      </c>
      <c r="I67" s="1330"/>
      <c r="J67" s="1331" t="s">
        <v>219</v>
      </c>
      <c r="K67" s="1332"/>
      <c r="L67" s="1331" t="s">
        <v>220</v>
      </c>
      <c r="M67" s="1332"/>
      <c r="N67" s="1331" t="s">
        <v>221</v>
      </c>
      <c r="O67" s="1332"/>
      <c r="P67" s="1333">
        <v>12</v>
      </c>
      <c r="Q67" s="1334"/>
      <c r="R67" s="1333">
        <v>13</v>
      </c>
      <c r="S67" s="1334"/>
      <c r="T67" s="1333">
        <v>21</v>
      </c>
      <c r="U67" s="1334"/>
      <c r="V67" s="1333">
        <v>22</v>
      </c>
      <c r="W67" s="1334"/>
      <c r="X67" s="1336" t="s">
        <v>161</v>
      </c>
      <c r="Y67" s="1334"/>
      <c r="Z67" s="1333">
        <v>12</v>
      </c>
      <c r="AA67" s="1334"/>
      <c r="AB67" s="1333">
        <v>13</v>
      </c>
      <c r="AC67" s="1334"/>
      <c r="AD67" s="1333">
        <v>21</v>
      </c>
      <c r="AE67" s="1334"/>
      <c r="AF67" s="1333">
        <v>22</v>
      </c>
      <c r="AG67" s="1334"/>
      <c r="AH67" s="1331" t="s">
        <v>219</v>
      </c>
      <c r="AI67" s="1332"/>
      <c r="AJ67" s="1331" t="s">
        <v>221</v>
      </c>
      <c r="AK67" s="1332"/>
      <c r="AL67" s="1331" t="s">
        <v>222</v>
      </c>
      <c r="AM67" s="1335"/>
    </row>
    <row r="68" spans="1:39">
      <c r="A68" s="472">
        <v>16</v>
      </c>
      <c r="B68" s="1337" t="s">
        <v>223</v>
      </c>
      <c r="C68" s="1337"/>
      <c r="D68" s="473">
        <f>C35</f>
        <v>268</v>
      </c>
      <c r="E68" s="334">
        <f>C36</f>
        <v>45</v>
      </c>
      <c r="F68" s="274">
        <f>C37</f>
        <v>44</v>
      </c>
      <c r="G68" s="474">
        <f>C38</f>
        <v>268</v>
      </c>
      <c r="H68" s="1339">
        <f ca="1">IF($A$63=6,TODAY()+1,H68)</f>
        <v>45858</v>
      </c>
      <c r="I68" s="1340"/>
      <c r="J68" s="358">
        <f>F35</f>
        <v>268</v>
      </c>
      <c r="K68" s="475">
        <f>Q35</f>
        <v>0</v>
      </c>
      <c r="L68" s="358">
        <f>G35</f>
        <v>0</v>
      </c>
      <c r="M68" s="475">
        <f>R35</f>
        <v>0</v>
      </c>
      <c r="N68" s="358">
        <f>H35</f>
        <v>661</v>
      </c>
      <c r="O68" s="475">
        <f>S35</f>
        <v>0</v>
      </c>
      <c r="P68" s="358">
        <f>F36</f>
        <v>655</v>
      </c>
      <c r="Q68" s="475">
        <f>Q36</f>
        <v>0</v>
      </c>
      <c r="R68" s="358">
        <f>G36</f>
        <v>0</v>
      </c>
      <c r="S68" s="475">
        <f>R36</f>
        <v>0</v>
      </c>
      <c r="T68" s="358">
        <f>H36</f>
        <v>0</v>
      </c>
      <c r="U68" s="475">
        <f>S36</f>
        <v>0</v>
      </c>
      <c r="V68" s="358">
        <f>I36</f>
        <v>658</v>
      </c>
      <c r="W68" s="475">
        <f>T36</f>
        <v>0</v>
      </c>
      <c r="X68" s="358">
        <f>K36</f>
        <v>0</v>
      </c>
      <c r="Y68" s="475">
        <f>U36</f>
        <v>0</v>
      </c>
      <c r="Z68" s="358">
        <f>F37</f>
        <v>617</v>
      </c>
      <c r="AA68" s="475">
        <f>Q37</f>
        <v>0</v>
      </c>
      <c r="AB68" s="358">
        <f>G37</f>
        <v>0</v>
      </c>
      <c r="AC68" s="475">
        <f>R37</f>
        <v>0</v>
      </c>
      <c r="AD68" s="358">
        <f>H37</f>
        <v>0</v>
      </c>
      <c r="AE68" s="475">
        <f>S37</f>
        <v>0</v>
      </c>
      <c r="AF68" s="358">
        <f>I37</f>
        <v>622</v>
      </c>
      <c r="AG68" s="475">
        <f>T37</f>
        <v>0</v>
      </c>
      <c r="AH68" s="358">
        <f>F38</f>
        <v>626</v>
      </c>
      <c r="AI68" s="475">
        <f>Q38</f>
        <v>0</v>
      </c>
      <c r="AJ68" s="358">
        <f>G38</f>
        <v>0</v>
      </c>
      <c r="AK68" s="475">
        <f>R38</f>
        <v>0</v>
      </c>
      <c r="AL68" s="358">
        <f>H38</f>
        <v>257</v>
      </c>
      <c r="AM68" s="476">
        <f>S38</f>
        <v>0</v>
      </c>
    </row>
    <row r="69" spans="1:39">
      <c r="A69" s="477">
        <v>19</v>
      </c>
      <c r="B69" s="1337" t="s">
        <v>224</v>
      </c>
      <c r="C69" s="1337"/>
      <c r="D69" s="358">
        <f>C38</f>
        <v>268</v>
      </c>
      <c r="E69" s="274">
        <f>C18</f>
        <v>217</v>
      </c>
      <c r="F69" s="274">
        <f>C19</f>
        <v>47</v>
      </c>
      <c r="G69" s="383">
        <f>C20</f>
        <v>45</v>
      </c>
      <c r="H69" s="1339">
        <f ca="1">IF($A$63=7,TODAY()+1,H69)</f>
        <v>45852</v>
      </c>
      <c r="I69" s="1340"/>
      <c r="J69" s="358">
        <v>0</v>
      </c>
      <c r="K69" s="475">
        <v>0</v>
      </c>
      <c r="L69" s="358">
        <v>0</v>
      </c>
      <c r="M69" s="475">
        <v>0</v>
      </c>
      <c r="N69" s="358">
        <v>0</v>
      </c>
      <c r="O69" s="475">
        <v>0</v>
      </c>
      <c r="P69" s="358">
        <f>F18</f>
        <v>641</v>
      </c>
      <c r="Q69" s="475">
        <f>Q18</f>
        <v>0</v>
      </c>
      <c r="R69" s="358">
        <f>G18</f>
        <v>0</v>
      </c>
      <c r="S69" s="475">
        <f>R18</f>
        <v>0</v>
      </c>
      <c r="T69" s="358">
        <f>H18</f>
        <v>0</v>
      </c>
      <c r="U69" s="475">
        <f>S18</f>
        <v>0</v>
      </c>
      <c r="V69" s="358">
        <f>I18</f>
        <v>626</v>
      </c>
      <c r="W69" s="475">
        <f>T18</f>
        <v>0</v>
      </c>
      <c r="X69" s="358">
        <f>K18</f>
        <v>0</v>
      </c>
      <c r="Y69" s="475">
        <f>U18</f>
        <v>0</v>
      </c>
      <c r="Z69" s="358">
        <f>F19</f>
        <v>654</v>
      </c>
      <c r="AA69" s="475">
        <f>Q19</f>
        <v>0</v>
      </c>
      <c r="AB69" s="358">
        <f>G19</f>
        <v>0</v>
      </c>
      <c r="AC69" s="475">
        <f>R19</f>
        <v>0</v>
      </c>
      <c r="AD69" s="358">
        <f>H19</f>
        <v>0</v>
      </c>
      <c r="AE69" s="475">
        <f>S19</f>
        <v>0</v>
      </c>
      <c r="AF69" s="358">
        <f>I19</f>
        <v>202</v>
      </c>
      <c r="AG69" s="475">
        <f>T19</f>
        <v>0</v>
      </c>
      <c r="AH69" s="358">
        <f>F20</f>
        <v>659</v>
      </c>
      <c r="AI69" s="475">
        <f>Q20</f>
        <v>0</v>
      </c>
      <c r="AJ69" s="358">
        <f>G20</f>
        <v>0</v>
      </c>
      <c r="AK69" s="475">
        <f>R20</f>
        <v>0</v>
      </c>
      <c r="AL69" s="358">
        <f>H20</f>
        <v>877</v>
      </c>
      <c r="AM69" s="476">
        <f>S20</f>
        <v>0</v>
      </c>
    </row>
    <row r="70" spans="1:39">
      <c r="A70" s="472">
        <v>1</v>
      </c>
      <c r="B70" s="1337" t="s">
        <v>225</v>
      </c>
      <c r="C70" s="1337"/>
      <c r="D70" s="358">
        <f>C20</f>
        <v>45</v>
      </c>
      <c r="E70" s="274">
        <f>C21</f>
        <v>217</v>
      </c>
      <c r="F70" s="274">
        <f>C22</f>
        <v>44</v>
      </c>
      <c r="G70" s="383">
        <f>C23</f>
        <v>45</v>
      </c>
      <c r="H70" s="1339">
        <f ca="1">IF($A$63=1,TODAY()+1,H70)</f>
        <v>45853</v>
      </c>
      <c r="I70" s="1340"/>
      <c r="J70" s="358">
        <f>F20</f>
        <v>659</v>
      </c>
      <c r="K70" s="475">
        <f>Q20</f>
        <v>0</v>
      </c>
      <c r="L70" s="358">
        <f>F21</f>
        <v>661</v>
      </c>
      <c r="M70" s="475">
        <f>R20</f>
        <v>0</v>
      </c>
      <c r="N70" s="358">
        <f>F22</f>
        <v>655</v>
      </c>
      <c r="O70" s="475">
        <f>S20</f>
        <v>0</v>
      </c>
      <c r="P70" s="358">
        <f>F21</f>
        <v>661</v>
      </c>
      <c r="Q70" s="475">
        <f>Q21</f>
        <v>0</v>
      </c>
      <c r="R70" s="358">
        <f>G21</f>
        <v>0</v>
      </c>
      <c r="S70" s="475">
        <f>R21</f>
        <v>0</v>
      </c>
      <c r="T70" s="358">
        <f>H21</f>
        <v>0</v>
      </c>
      <c r="U70" s="475">
        <f>S21</f>
        <v>0</v>
      </c>
      <c r="V70" s="358">
        <f>I21</f>
        <v>651</v>
      </c>
      <c r="W70" s="475">
        <f>T21</f>
        <v>0</v>
      </c>
      <c r="X70" s="358">
        <f>K21</f>
        <v>0</v>
      </c>
      <c r="Y70" s="475">
        <f>U21</f>
        <v>0</v>
      </c>
      <c r="Z70" s="358">
        <f>F22</f>
        <v>655</v>
      </c>
      <c r="AA70" s="475">
        <f>Q22</f>
        <v>0</v>
      </c>
      <c r="AB70" s="358">
        <f>G22</f>
        <v>0</v>
      </c>
      <c r="AC70" s="475">
        <f>R22</f>
        <v>0</v>
      </c>
      <c r="AD70" s="358">
        <f>H22</f>
        <v>0</v>
      </c>
      <c r="AE70" s="475">
        <f>S22</f>
        <v>0</v>
      </c>
      <c r="AF70" s="358">
        <f>I22</f>
        <v>658</v>
      </c>
      <c r="AG70" s="475">
        <f>T22</f>
        <v>0</v>
      </c>
      <c r="AH70" s="358">
        <f>F23</f>
        <v>617</v>
      </c>
      <c r="AI70" s="475">
        <f>Q23</f>
        <v>0</v>
      </c>
      <c r="AJ70" s="358">
        <f>G23</f>
        <v>0</v>
      </c>
      <c r="AK70" s="475">
        <f>R23</f>
        <v>0</v>
      </c>
      <c r="AL70" s="358">
        <f>H23</f>
        <v>639</v>
      </c>
      <c r="AM70" s="476">
        <f>S23</f>
        <v>0</v>
      </c>
    </row>
    <row r="71" spans="1:39">
      <c r="A71" s="472">
        <v>4</v>
      </c>
      <c r="B71" s="1337" t="s">
        <v>226</v>
      </c>
      <c r="C71" s="1338"/>
      <c r="D71" s="358">
        <f>C23</f>
        <v>45</v>
      </c>
      <c r="E71" s="274">
        <f>C24</f>
        <v>47</v>
      </c>
      <c r="F71" s="274">
        <f>C25</f>
        <v>217</v>
      </c>
      <c r="G71" s="383">
        <f>C26</f>
        <v>45</v>
      </c>
      <c r="H71" s="1339">
        <f ca="1">IF($A$63=2,TODAY()+1,H71)</f>
        <v>45833</v>
      </c>
      <c r="I71" s="1340"/>
      <c r="J71" s="358">
        <f>F23</f>
        <v>617</v>
      </c>
      <c r="K71" s="475">
        <f>Q23</f>
        <v>0</v>
      </c>
      <c r="L71" s="358">
        <f>G23</f>
        <v>0</v>
      </c>
      <c r="M71" s="475">
        <f>R23</f>
        <v>0</v>
      </c>
      <c r="N71" s="358">
        <f>H23</f>
        <v>639</v>
      </c>
      <c r="O71" s="475">
        <f>S23</f>
        <v>0</v>
      </c>
      <c r="P71" s="358">
        <f>F24</f>
        <v>654</v>
      </c>
      <c r="Q71" s="475">
        <f>Q24</f>
        <v>0</v>
      </c>
      <c r="R71" s="358">
        <f>G24</f>
        <v>0</v>
      </c>
      <c r="S71" s="475">
        <f>R24</f>
        <v>0</v>
      </c>
      <c r="T71" s="358">
        <f>H24</f>
        <v>0</v>
      </c>
      <c r="U71" s="475">
        <f>S24</f>
        <v>0</v>
      </c>
      <c r="V71" s="358">
        <f>I24</f>
        <v>882</v>
      </c>
      <c r="W71" s="475">
        <f>T24</f>
        <v>0</v>
      </c>
      <c r="X71" s="358">
        <f>K24</f>
        <v>0</v>
      </c>
      <c r="Y71" s="475">
        <f>U24</f>
        <v>0</v>
      </c>
      <c r="Z71" s="358">
        <f>F25</f>
        <v>718</v>
      </c>
      <c r="AA71" s="475">
        <f>Q25</f>
        <v>0</v>
      </c>
      <c r="AB71" s="358">
        <f>G25</f>
        <v>0</v>
      </c>
      <c r="AC71" s="475">
        <f>R25</f>
        <v>0</v>
      </c>
      <c r="AD71" s="358">
        <f>H25</f>
        <v>0</v>
      </c>
      <c r="AE71" s="475">
        <f>S25</f>
        <v>0</v>
      </c>
      <c r="AF71" s="358">
        <f>I25</f>
        <v>661</v>
      </c>
      <c r="AG71" s="475">
        <f>T25</f>
        <v>0</v>
      </c>
      <c r="AH71" s="358">
        <f>F26</f>
        <v>658</v>
      </c>
      <c r="AI71" s="475">
        <f>Q26</f>
        <v>0</v>
      </c>
      <c r="AJ71" s="358">
        <f>G26</f>
        <v>0</v>
      </c>
      <c r="AK71" s="475">
        <f>R26</f>
        <v>0</v>
      </c>
      <c r="AL71" s="358">
        <f>H26</f>
        <v>655</v>
      </c>
      <c r="AM71" s="476">
        <f>S26</f>
        <v>0</v>
      </c>
    </row>
    <row r="72" spans="1:39">
      <c r="A72" s="472">
        <v>7</v>
      </c>
      <c r="B72" s="1337" t="s">
        <v>227</v>
      </c>
      <c r="C72" s="1337"/>
      <c r="D72" s="358">
        <f>C26</f>
        <v>45</v>
      </c>
      <c r="E72" s="274">
        <f>C27</f>
        <v>47</v>
      </c>
      <c r="F72" s="274">
        <f>C28</f>
        <v>217</v>
      </c>
      <c r="G72" s="383">
        <f>C29</f>
        <v>640</v>
      </c>
      <c r="H72" s="1339">
        <f ca="1">IF($A$63=3,TODAY()+1,H72)</f>
        <v>45897</v>
      </c>
      <c r="I72" s="1340"/>
      <c r="J72" s="358">
        <f>F26</f>
        <v>658</v>
      </c>
      <c r="K72" s="475">
        <f>Q26</f>
        <v>0</v>
      </c>
      <c r="L72" s="358">
        <f>G26</f>
        <v>0</v>
      </c>
      <c r="M72" s="475">
        <f>R26</f>
        <v>0</v>
      </c>
      <c r="N72" s="358">
        <f>H26</f>
        <v>655</v>
      </c>
      <c r="O72" s="475">
        <f>S26</f>
        <v>0</v>
      </c>
      <c r="P72" s="358">
        <f>F27</f>
        <v>626</v>
      </c>
      <c r="Q72" s="475">
        <f>Q27</f>
        <v>0</v>
      </c>
      <c r="R72" s="358">
        <f>G27</f>
        <v>0</v>
      </c>
      <c r="S72" s="475">
        <f>R27</f>
        <v>0</v>
      </c>
      <c r="T72" s="358">
        <f>H27</f>
        <v>0</v>
      </c>
      <c r="U72" s="475">
        <f>S27</f>
        <v>0</v>
      </c>
      <c r="V72" s="358">
        <f>I27</f>
        <v>704</v>
      </c>
      <c r="W72" s="475">
        <f>T27</f>
        <v>0</v>
      </c>
      <c r="X72" s="358">
        <f>K27</f>
        <v>0</v>
      </c>
      <c r="Y72" s="475">
        <f>U27</f>
        <v>0</v>
      </c>
      <c r="Z72" s="358">
        <f>F28</f>
        <v>661</v>
      </c>
      <c r="AA72" s="475">
        <f>Q28</f>
        <v>0</v>
      </c>
      <c r="AB72" s="358">
        <f>G28</f>
        <v>0</v>
      </c>
      <c r="AC72" s="475">
        <f>R28</f>
        <v>0</v>
      </c>
      <c r="AD72" s="358">
        <f>H28</f>
        <v>0</v>
      </c>
      <c r="AE72" s="475">
        <f>S28</f>
        <v>0</v>
      </c>
      <c r="AF72" s="358">
        <f>I28</f>
        <v>654</v>
      </c>
      <c r="AG72" s="475">
        <f>T28</f>
        <v>0</v>
      </c>
      <c r="AH72" s="358">
        <f>F29</f>
        <v>655</v>
      </c>
      <c r="AI72" s="475">
        <f>Q29</f>
        <v>0</v>
      </c>
      <c r="AJ72" s="358">
        <f>G29</f>
        <v>0</v>
      </c>
      <c r="AK72" s="475">
        <f>R29</f>
        <v>0</v>
      </c>
      <c r="AL72" s="358">
        <f>H29</f>
        <v>658</v>
      </c>
      <c r="AM72" s="476">
        <f>S29</f>
        <v>0</v>
      </c>
    </row>
    <row r="73" spans="1:39">
      <c r="A73" s="472">
        <v>10</v>
      </c>
      <c r="B73" s="1337" t="s">
        <v>228</v>
      </c>
      <c r="C73" s="1337"/>
      <c r="D73" s="358">
        <f>C29</f>
        <v>640</v>
      </c>
      <c r="E73" s="274">
        <f>C30</f>
        <v>44</v>
      </c>
      <c r="F73" s="274">
        <f>C31</f>
        <v>47</v>
      </c>
      <c r="G73" s="383">
        <f>C32</f>
        <v>217</v>
      </c>
      <c r="H73" s="1339">
        <f ca="1">IF($A$63=4,TODAY()+1,H73)</f>
        <v>45842</v>
      </c>
      <c r="I73" s="1340"/>
      <c r="J73" s="358">
        <f>F29</f>
        <v>655</v>
      </c>
      <c r="K73" s="475">
        <f>Q29</f>
        <v>0</v>
      </c>
      <c r="L73" s="358">
        <f>G29</f>
        <v>0</v>
      </c>
      <c r="M73" s="475">
        <f>R29</f>
        <v>0</v>
      </c>
      <c r="N73" s="358">
        <f>H29</f>
        <v>658</v>
      </c>
      <c r="O73" s="475">
        <f>S29</f>
        <v>0</v>
      </c>
      <c r="P73" s="358">
        <f>F30</f>
        <v>641</v>
      </c>
      <c r="Q73" s="475">
        <f>Q30</f>
        <v>0</v>
      </c>
      <c r="R73" s="358">
        <f>G30</f>
        <v>0</v>
      </c>
      <c r="S73" s="475">
        <f>R30</f>
        <v>0</v>
      </c>
      <c r="T73" s="358">
        <f>H30</f>
        <v>0</v>
      </c>
      <c r="U73" s="475">
        <f>S30</f>
        <v>0</v>
      </c>
      <c r="V73" s="358">
        <f>I30</f>
        <v>626</v>
      </c>
      <c r="W73" s="475">
        <f>T30</f>
        <v>0</v>
      </c>
      <c r="X73" s="358">
        <f>K30</f>
        <v>0</v>
      </c>
      <c r="Y73" s="475">
        <f>U30</f>
        <v>0</v>
      </c>
      <c r="Z73" s="358">
        <f>F31</f>
        <v>654</v>
      </c>
      <c r="AA73" s="475">
        <f>Q31</f>
        <v>0</v>
      </c>
      <c r="AB73" s="358">
        <f>G31</f>
        <v>0</v>
      </c>
      <c r="AC73" s="475">
        <f>R31</f>
        <v>0</v>
      </c>
      <c r="AD73" s="358">
        <f>H31</f>
        <v>0</v>
      </c>
      <c r="AE73" s="475">
        <f>S31</f>
        <v>0</v>
      </c>
      <c r="AF73" s="358">
        <f>I31</f>
        <v>202</v>
      </c>
      <c r="AG73" s="475">
        <f>T31</f>
        <v>0</v>
      </c>
      <c r="AH73" s="358">
        <f>F32</f>
        <v>659</v>
      </c>
      <c r="AI73" s="475">
        <f>Q32</f>
        <v>0</v>
      </c>
      <c r="AJ73" s="358">
        <f>G32</f>
        <v>0</v>
      </c>
      <c r="AK73" s="475">
        <f>R32</f>
        <v>0</v>
      </c>
      <c r="AL73" s="358">
        <f>H32</f>
        <v>877</v>
      </c>
      <c r="AM73" s="476">
        <f>S32</f>
        <v>0</v>
      </c>
    </row>
    <row r="74" spans="1:39" ht="13.8" thickBot="1">
      <c r="A74" s="478">
        <v>13</v>
      </c>
      <c r="B74" s="1341" t="s">
        <v>229</v>
      </c>
      <c r="C74" s="1341"/>
      <c r="D74" s="479">
        <f>C32</f>
        <v>217</v>
      </c>
      <c r="E74" s="332">
        <f>C33</f>
        <v>45</v>
      </c>
      <c r="F74" s="332">
        <f>C34</f>
        <v>44</v>
      </c>
      <c r="G74" s="480">
        <f>C35</f>
        <v>268</v>
      </c>
      <c r="H74" s="1339">
        <f ca="1">IF($A$63=5,TODAY()+1,H74)</f>
        <v>45864</v>
      </c>
      <c r="I74" s="1340"/>
      <c r="J74" s="479">
        <f>F32</f>
        <v>659</v>
      </c>
      <c r="K74" s="481">
        <f>Q32</f>
        <v>0</v>
      </c>
      <c r="L74" s="479">
        <f>G32</f>
        <v>0</v>
      </c>
      <c r="M74" s="481">
        <f>R32</f>
        <v>0</v>
      </c>
      <c r="N74" s="479">
        <f>H32</f>
        <v>877</v>
      </c>
      <c r="O74" s="481">
        <f>S32</f>
        <v>0</v>
      </c>
      <c r="P74" s="479">
        <f>F33</f>
        <v>257</v>
      </c>
      <c r="Q74" s="481">
        <f>Q33</f>
        <v>0</v>
      </c>
      <c r="R74" s="479">
        <f>G33</f>
        <v>0</v>
      </c>
      <c r="S74" s="481">
        <f>R33</f>
        <v>0</v>
      </c>
      <c r="T74" s="479">
        <f>H33</f>
        <v>0</v>
      </c>
      <c r="U74" s="481">
        <f>S33</f>
        <v>0</v>
      </c>
      <c r="V74" s="479">
        <f>I33</f>
        <v>605</v>
      </c>
      <c r="W74" s="481">
        <f>T33</f>
        <v>0</v>
      </c>
      <c r="X74" s="479">
        <f>K33</f>
        <v>0</v>
      </c>
      <c r="Y74" s="481">
        <f>U33</f>
        <v>0</v>
      </c>
      <c r="Z74" s="479">
        <f>F34</f>
        <v>654</v>
      </c>
      <c r="AA74" s="481">
        <f>Q34</f>
        <v>0</v>
      </c>
      <c r="AB74" s="479">
        <f>G34</f>
        <v>0</v>
      </c>
      <c r="AC74" s="481">
        <f>R34</f>
        <v>0</v>
      </c>
      <c r="AD74" s="479">
        <f>H34</f>
        <v>0</v>
      </c>
      <c r="AE74" s="481">
        <f>S34</f>
        <v>0</v>
      </c>
      <c r="AF74" s="479">
        <f>I34</f>
        <v>626</v>
      </c>
      <c r="AG74" s="481">
        <f>T34</f>
        <v>0</v>
      </c>
      <c r="AH74" s="479">
        <f>F35</f>
        <v>268</v>
      </c>
      <c r="AI74" s="481">
        <f>Q35</f>
        <v>0</v>
      </c>
      <c r="AJ74" s="479">
        <f>G35</f>
        <v>0</v>
      </c>
      <c r="AK74" s="481">
        <f>R35</f>
        <v>0</v>
      </c>
      <c r="AL74" s="479">
        <f>H35</f>
        <v>661</v>
      </c>
      <c r="AM74" s="482">
        <f>S35</f>
        <v>0</v>
      </c>
    </row>
    <row r="75" spans="1:39">
      <c r="H75" s="1342"/>
      <c r="I75" s="1342"/>
    </row>
    <row r="77" spans="1:39" ht="13.8" thickBot="1">
      <c r="A77" s="483"/>
      <c r="B77" s="483"/>
      <c r="C77" s="483"/>
      <c r="D77" s="483"/>
      <c r="E77" s="483"/>
      <c r="F77" s="483"/>
      <c r="G77" s="483"/>
      <c r="H77" s="483"/>
      <c r="I77" s="484"/>
      <c r="J77" s="485"/>
      <c r="K77" s="486"/>
    </row>
    <row r="78" spans="1:39" ht="13.8" thickTop="1">
      <c r="A78" s="487"/>
      <c r="B78" s="488"/>
      <c r="C78" s="488"/>
      <c r="D78" s="488"/>
      <c r="E78" s="488"/>
      <c r="F78" s="488"/>
      <c r="G78" s="488"/>
      <c r="H78" s="489"/>
      <c r="I78" s="489"/>
      <c r="J78" s="489"/>
      <c r="K78" s="489"/>
      <c r="L78" s="489"/>
      <c r="M78" s="489"/>
      <c r="N78" s="489"/>
      <c r="O78" s="490"/>
    </row>
    <row r="79" spans="1:39">
      <c r="A79" s="1343" t="s">
        <v>217</v>
      </c>
      <c r="B79" s="1344"/>
      <c r="C79" s="1344"/>
      <c r="D79" s="491" t="s">
        <v>162</v>
      </c>
      <c r="E79" s="491" t="s">
        <v>57</v>
      </c>
      <c r="F79" s="1345" t="s">
        <v>230</v>
      </c>
      <c r="G79" s="1338"/>
      <c r="H79" s="1338"/>
      <c r="I79" s="1338"/>
      <c r="J79" s="1338"/>
      <c r="K79" s="1338"/>
      <c r="L79" s="1338"/>
      <c r="M79" s="1338"/>
      <c r="N79" s="1338"/>
      <c r="O79" s="492"/>
      <c r="AA79" s="272"/>
      <c r="AB79" s="272"/>
      <c r="AC79" s="272"/>
      <c r="AD79" s="272"/>
    </row>
    <row r="80" spans="1:39">
      <c r="A80" s="493"/>
      <c r="B80" s="1337" t="s">
        <v>223</v>
      </c>
      <c r="C80" s="1337"/>
      <c r="D80" s="274" t="e">
        <f ca="1">IF($A$15=21,#REF!,D80)</f>
        <v>#REF!</v>
      </c>
      <c r="E80" s="274"/>
      <c r="F80" s="274"/>
      <c r="G80" s="274"/>
      <c r="O80" s="492"/>
    </row>
    <row r="81" spans="1:15">
      <c r="A81" s="493"/>
      <c r="B81" s="1337" t="s">
        <v>224</v>
      </c>
      <c r="C81" s="1337"/>
      <c r="D81" s="274" t="e">
        <f ca="1">IF($A$15=3,#REF!,D81)</f>
        <v>#REF!</v>
      </c>
      <c r="E81" s="274"/>
      <c r="F81" s="274"/>
      <c r="G81" s="274"/>
      <c r="O81" s="492"/>
    </row>
    <row r="82" spans="1:15">
      <c r="A82" s="493"/>
      <c r="B82" s="1337" t="s">
        <v>225</v>
      </c>
      <c r="C82" s="1337"/>
      <c r="D82" s="274" t="e">
        <f ca="1">IF($A$15=6,#REF!,D82)</f>
        <v>#REF!</v>
      </c>
      <c r="E82" s="274"/>
      <c r="F82" s="274"/>
      <c r="G82" s="274"/>
      <c r="O82" s="492"/>
    </row>
    <row r="83" spans="1:15">
      <c r="A83" s="493"/>
      <c r="B83" s="1337" t="s">
        <v>226</v>
      </c>
      <c r="C83" s="1338"/>
      <c r="D83" s="317" t="e">
        <f ca="1">IF($A$15=9,#REF!,D83)</f>
        <v>#REF!</v>
      </c>
      <c r="E83" s="317"/>
      <c r="F83" s="274"/>
      <c r="G83" s="274"/>
      <c r="O83" s="492"/>
    </row>
    <row r="84" spans="1:15">
      <c r="A84" s="493"/>
      <c r="B84" s="1337" t="s">
        <v>227</v>
      </c>
      <c r="C84" s="1337"/>
      <c r="D84" s="317" t="e">
        <f ca="1">IF($A$15=12,#REF!,D84)</f>
        <v>#REF!</v>
      </c>
      <c r="E84" s="317"/>
      <c r="F84" s="274"/>
      <c r="G84" s="274"/>
      <c r="O84" s="492"/>
    </row>
    <row r="85" spans="1:15">
      <c r="A85" s="493"/>
      <c r="B85" s="1337" t="s">
        <v>228</v>
      </c>
      <c r="C85" s="1337"/>
      <c r="D85" s="274" t="e">
        <f ca="1">IF($A$15=15,#REF!,D85)</f>
        <v>#REF!</v>
      </c>
      <c r="E85" s="274"/>
      <c r="F85" s="274"/>
      <c r="G85" s="274"/>
      <c r="O85" s="492"/>
    </row>
    <row r="86" spans="1:15" ht="13.8" thickBot="1">
      <c r="A86" s="493"/>
      <c r="B86" s="1341" t="s">
        <v>229</v>
      </c>
      <c r="C86" s="1341"/>
      <c r="D86" s="317" t="e">
        <f ca="1">IF($A$15=18,#REF!,D86)</f>
        <v>#REF!</v>
      </c>
      <c r="E86" s="317"/>
      <c r="F86" s="274"/>
      <c r="G86" s="274"/>
      <c r="O86" s="492"/>
    </row>
    <row r="87" spans="1:15" ht="13.8" thickBot="1">
      <c r="A87" s="494"/>
      <c r="B87" s="485"/>
      <c r="C87" s="485"/>
      <c r="D87" s="485"/>
      <c r="E87" s="485"/>
      <c r="F87" s="485"/>
      <c r="G87" s="485"/>
      <c r="H87" s="486"/>
      <c r="I87" s="486"/>
      <c r="J87" s="486"/>
      <c r="K87" s="486"/>
      <c r="L87" s="486"/>
      <c r="M87" s="486"/>
      <c r="N87" s="486"/>
      <c r="O87" s="495"/>
    </row>
    <row r="88" spans="1:15" ht="13.8" thickTop="1"/>
    <row r="91" spans="1:15">
      <c r="A91" s="274" t="s">
        <v>231</v>
      </c>
      <c r="B91" s="309">
        <v>44095</v>
      </c>
    </row>
    <row r="92" spans="1:15">
      <c r="A92" s="274" t="s">
        <v>232</v>
      </c>
      <c r="B92" s="309">
        <v>44096</v>
      </c>
    </row>
    <row r="93" spans="1:15" ht="12.75" customHeight="1">
      <c r="A93" s="274" t="s">
        <v>233</v>
      </c>
      <c r="B93" s="309">
        <v>44097</v>
      </c>
    </row>
    <row r="94" spans="1:15">
      <c r="A94" s="274" t="s">
        <v>234</v>
      </c>
      <c r="B94" s="309">
        <v>44098</v>
      </c>
    </row>
    <row r="95" spans="1:15">
      <c r="A95" s="274" t="s">
        <v>235</v>
      </c>
      <c r="B95" s="309">
        <v>44099</v>
      </c>
    </row>
    <row r="96" spans="1:15">
      <c r="A96" s="274" t="s">
        <v>236</v>
      </c>
      <c r="B96" s="309">
        <v>44100</v>
      </c>
    </row>
    <row r="97" spans="1:2">
      <c r="A97" s="274" t="s">
        <v>237</v>
      </c>
      <c r="B97" s="309">
        <v>44101</v>
      </c>
    </row>
    <row r="266" ht="13.5" customHeight="1"/>
  </sheetData>
  <mergeCells count="169">
    <mergeCell ref="B81:C81"/>
    <mergeCell ref="B82:C82"/>
    <mergeCell ref="B83:C83"/>
    <mergeCell ref="B84:C84"/>
    <mergeCell ref="B85:C85"/>
    <mergeCell ref="B86:C86"/>
    <mergeCell ref="B74:C74"/>
    <mergeCell ref="H74:I74"/>
    <mergeCell ref="H75:I75"/>
    <mergeCell ref="A79:C79"/>
    <mergeCell ref="F79:N79"/>
    <mergeCell ref="B80:C80"/>
    <mergeCell ref="B71:C71"/>
    <mergeCell ref="H71:I71"/>
    <mergeCell ref="B72:C72"/>
    <mergeCell ref="H72:I72"/>
    <mergeCell ref="B73:C73"/>
    <mergeCell ref="H73:I73"/>
    <mergeCell ref="B68:C68"/>
    <mergeCell ref="H68:I68"/>
    <mergeCell ref="B69:C69"/>
    <mergeCell ref="H69:I69"/>
    <mergeCell ref="B70:C70"/>
    <mergeCell ref="H70:I70"/>
    <mergeCell ref="AB67:AC67"/>
    <mergeCell ref="AD67:AE67"/>
    <mergeCell ref="AF67:AG67"/>
    <mergeCell ref="AH67:AI67"/>
    <mergeCell ref="AJ67:AK67"/>
    <mergeCell ref="AL67:AM67"/>
    <mergeCell ref="P67:Q67"/>
    <mergeCell ref="R67:S67"/>
    <mergeCell ref="T67:U67"/>
    <mergeCell ref="V67:W67"/>
    <mergeCell ref="X67:Y67"/>
    <mergeCell ref="Z67:AA67"/>
    <mergeCell ref="N64:O64"/>
    <mergeCell ref="S64:T64"/>
    <mergeCell ref="N65:O65"/>
    <mergeCell ref="S65:T65"/>
    <mergeCell ref="A67:C67"/>
    <mergeCell ref="D67:G67"/>
    <mergeCell ref="H67:I67"/>
    <mergeCell ref="J67:K67"/>
    <mergeCell ref="L67:M67"/>
    <mergeCell ref="N67:O67"/>
    <mergeCell ref="A61:D61"/>
    <mergeCell ref="N61:O61"/>
    <mergeCell ref="S61:T61"/>
    <mergeCell ref="N62:O62"/>
    <mergeCell ref="S62:T62"/>
    <mergeCell ref="N63:O63"/>
    <mergeCell ref="S63:T63"/>
    <mergeCell ref="N58:O58"/>
    <mergeCell ref="S58:T58"/>
    <mergeCell ref="N59:O59"/>
    <mergeCell ref="S59:T59"/>
    <mergeCell ref="N60:O60"/>
    <mergeCell ref="S60:T60"/>
    <mergeCell ref="N55:O55"/>
    <mergeCell ref="S55:T55"/>
    <mergeCell ref="N56:O56"/>
    <mergeCell ref="S56:T56"/>
    <mergeCell ref="N57:O57"/>
    <mergeCell ref="S57:T57"/>
    <mergeCell ref="N52:O52"/>
    <mergeCell ref="S52:T52"/>
    <mergeCell ref="N53:O53"/>
    <mergeCell ref="S53:T53"/>
    <mergeCell ref="N54:O54"/>
    <mergeCell ref="S54:T54"/>
    <mergeCell ref="N49:O49"/>
    <mergeCell ref="S49:T49"/>
    <mergeCell ref="N50:O50"/>
    <mergeCell ref="S50:T50"/>
    <mergeCell ref="N51:O51"/>
    <mergeCell ref="S51:T51"/>
    <mergeCell ref="N46:O46"/>
    <mergeCell ref="S46:T46"/>
    <mergeCell ref="N47:O47"/>
    <mergeCell ref="S47:T47"/>
    <mergeCell ref="N48:O48"/>
    <mergeCell ref="S48:T48"/>
    <mergeCell ref="F44:I44"/>
    <mergeCell ref="J44:K44"/>
    <mergeCell ref="L44:O44"/>
    <mergeCell ref="Q44:T44"/>
    <mergeCell ref="F45:G45"/>
    <mergeCell ref="N45:O45"/>
    <mergeCell ref="S45:T45"/>
    <mergeCell ref="AX33:AY33"/>
    <mergeCell ref="BJ33:BJ35"/>
    <mergeCell ref="AX34:AY34"/>
    <mergeCell ref="AX35:AY35"/>
    <mergeCell ref="AX36:AY36"/>
    <mergeCell ref="BJ36:BJ38"/>
    <mergeCell ref="AX37:AY37"/>
    <mergeCell ref="AX38:AY38"/>
    <mergeCell ref="AB27:AB29"/>
    <mergeCell ref="AX27:AY27"/>
    <mergeCell ref="BJ27:BJ29"/>
    <mergeCell ref="AX28:AY28"/>
    <mergeCell ref="AX29:AY29"/>
    <mergeCell ref="AB30:AB32"/>
    <mergeCell ref="AX30:AY30"/>
    <mergeCell ref="BJ30:BJ32"/>
    <mergeCell ref="AX31:AY31"/>
    <mergeCell ref="AX32:AY32"/>
    <mergeCell ref="AB21:AB23"/>
    <mergeCell ref="AX21:AY21"/>
    <mergeCell ref="BJ21:BJ23"/>
    <mergeCell ref="AX23:AY23"/>
    <mergeCell ref="AB24:AB26"/>
    <mergeCell ref="AX24:AY24"/>
    <mergeCell ref="BJ24:BJ26"/>
    <mergeCell ref="AX25:AY25"/>
    <mergeCell ref="AX26:AY26"/>
    <mergeCell ref="AB18:AB20"/>
    <mergeCell ref="AX18:AY18"/>
    <mergeCell ref="BJ18:BJ20"/>
    <mergeCell ref="AX19:AY19"/>
    <mergeCell ref="AX20:AY20"/>
    <mergeCell ref="Z16:AA16"/>
    <mergeCell ref="AD16:AE16"/>
    <mergeCell ref="AF16:AG16"/>
    <mergeCell ref="AH16:AI16"/>
    <mergeCell ref="AJ16:AK16"/>
    <mergeCell ref="AL16:AM16"/>
    <mergeCell ref="AX13:AY16"/>
    <mergeCell ref="AZ13:AZ16"/>
    <mergeCell ref="BA13:BA16"/>
    <mergeCell ref="BB13:BB16"/>
    <mergeCell ref="BC13:BC16"/>
    <mergeCell ref="BD13:BE16"/>
    <mergeCell ref="B15:F15"/>
    <mergeCell ref="AB15:AI15"/>
    <mergeCell ref="L16:P16"/>
    <mergeCell ref="Q16:U16"/>
    <mergeCell ref="V16:W16"/>
    <mergeCell ref="X16:Y16"/>
    <mergeCell ref="BF16:BG16"/>
    <mergeCell ref="B17:C17"/>
    <mergeCell ref="AX17:AY17"/>
    <mergeCell ref="N11:O11"/>
    <mergeCell ref="AL12:BC12"/>
    <mergeCell ref="BD12:BE12"/>
    <mergeCell ref="AJ13:AK13"/>
    <mergeCell ref="AN13:AO16"/>
    <mergeCell ref="AP13:AR13"/>
    <mergeCell ref="AS13:AS16"/>
    <mergeCell ref="AT13:AT16"/>
    <mergeCell ref="AU13:AU16"/>
    <mergeCell ref="AV13:AW16"/>
    <mergeCell ref="AJ14:AM15"/>
    <mergeCell ref="AP14:AP16"/>
    <mergeCell ref="AQ14:AQ16"/>
    <mergeCell ref="AR14:AR16"/>
    <mergeCell ref="A7:C7"/>
    <mergeCell ref="A8:C8"/>
    <mergeCell ref="A9:C9"/>
    <mergeCell ref="A10:C10"/>
    <mergeCell ref="C11:G12"/>
    <mergeCell ref="J11:M11"/>
    <mergeCell ref="A1:C1"/>
    <mergeCell ref="A2:C2"/>
    <mergeCell ref="A3:C3"/>
    <mergeCell ref="A4:C4"/>
    <mergeCell ref="A5:C5"/>
    <mergeCell ref="A6:C6"/>
  </mergeCells>
  <conditionalFormatting sqref="A18:A41">
    <cfRule type="cellIs" dxfId="1" priority="2" operator="equal">
      <formula>$A$15</formula>
    </cfRule>
  </conditionalFormatting>
  <conditionalFormatting sqref="BI18:BI38">
    <cfRule type="cellIs" dxfId="0" priority="1" operator="equal">
      <formula>$A$15</formula>
    </cfRule>
  </conditionalFormatting>
  <pageMargins left="0.25" right="0.25" top="0.75" bottom="0.75" header="0.3" footer="0.3"/>
  <pageSetup paperSize="9" scale="47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FD2F14-60D5-40B0-B95B-F1AD78CEF3B1}">
  <sheetPr codeName="Feuil5">
    <tabColor rgb="FF009900"/>
  </sheetPr>
  <dimension ref="A1:G1082"/>
  <sheetViews>
    <sheetView showGridLines="0" zoomScale="115" zoomScaleNormal="115" workbookViewId="0">
      <pane ySplit="1" topLeftCell="A2" activePane="bottomLeft" state="frozen"/>
      <selection pane="bottomLeft"/>
    </sheetView>
  </sheetViews>
  <sheetFormatPr baseColWidth="10" defaultColWidth="11.44140625" defaultRowHeight="13.2"/>
  <cols>
    <col min="1" max="1" width="9.33203125" style="274" customWidth="1"/>
    <col min="2" max="2" width="27.33203125" style="542" customWidth="1"/>
    <col min="3" max="3" width="5" style="274" customWidth="1"/>
    <col min="4" max="4" width="12.109375" style="274" customWidth="1"/>
    <col min="5" max="5" width="12.6640625" style="274" customWidth="1"/>
    <col min="6" max="6" width="23.109375" style="542" customWidth="1"/>
    <col min="7" max="7" width="11" style="274" customWidth="1"/>
    <col min="8" max="16384" width="11.44140625" style="274"/>
  </cols>
  <sheetData>
    <row r="1" spans="1:7" ht="13.8" thickBot="1">
      <c r="A1" s="496" t="s">
        <v>245</v>
      </c>
      <c r="B1" s="497" t="s">
        <v>246</v>
      </c>
      <c r="D1" s="498"/>
      <c r="E1" s="499" t="s">
        <v>247</v>
      </c>
      <c r="F1" s="500" t="s">
        <v>93</v>
      </c>
      <c r="G1" s="501" t="s">
        <v>248</v>
      </c>
    </row>
    <row r="2" spans="1:7">
      <c r="A2" s="502">
        <v>100</v>
      </c>
      <c r="B2" s="503" t="s">
        <v>249</v>
      </c>
      <c r="D2" s="504" t="s">
        <v>250</v>
      </c>
      <c r="E2" s="505">
        <v>16</v>
      </c>
      <c r="F2" s="506" t="s">
        <v>251</v>
      </c>
      <c r="G2" s="507" t="s">
        <v>252</v>
      </c>
    </row>
    <row r="3" spans="1:7">
      <c r="A3" s="508">
        <v>101</v>
      </c>
      <c r="B3" s="509" t="s">
        <v>253</v>
      </c>
      <c r="D3" s="510" t="s">
        <v>254</v>
      </c>
      <c r="E3" s="511">
        <v>30</v>
      </c>
      <c r="F3" s="512" t="s">
        <v>255</v>
      </c>
      <c r="G3" s="513" t="s">
        <v>256</v>
      </c>
    </row>
    <row r="4" spans="1:7">
      <c r="A4" s="508">
        <v>102</v>
      </c>
      <c r="B4" s="509" t="s">
        <v>257</v>
      </c>
      <c r="D4" s="514" t="s">
        <v>258</v>
      </c>
      <c r="E4" s="515">
        <v>31</v>
      </c>
      <c r="F4" s="516" t="s">
        <v>259</v>
      </c>
      <c r="G4" s="517" t="s">
        <v>260</v>
      </c>
    </row>
    <row r="5" spans="1:7">
      <c r="A5" s="508">
        <v>103</v>
      </c>
      <c r="B5" s="509" t="s">
        <v>261</v>
      </c>
      <c r="D5" s="514" t="s">
        <v>262</v>
      </c>
      <c r="E5" s="515">
        <v>33</v>
      </c>
      <c r="F5" s="516" t="s">
        <v>263</v>
      </c>
      <c r="G5" s="517" t="s">
        <v>264</v>
      </c>
    </row>
    <row r="6" spans="1:7">
      <c r="A6" s="508">
        <v>104</v>
      </c>
      <c r="B6" s="509" t="s">
        <v>265</v>
      </c>
      <c r="D6" s="514" t="s">
        <v>266</v>
      </c>
      <c r="E6" s="518">
        <v>37</v>
      </c>
      <c r="F6" s="519" t="s">
        <v>267</v>
      </c>
      <c r="G6" s="520" t="s">
        <v>268</v>
      </c>
    </row>
    <row r="7" spans="1:7">
      <c r="A7" s="508">
        <v>105</v>
      </c>
      <c r="B7" s="509" t="s">
        <v>269</v>
      </c>
      <c r="D7" s="514" t="s">
        <v>270</v>
      </c>
      <c r="E7" s="521">
        <v>44</v>
      </c>
      <c r="F7" s="522" t="s">
        <v>271</v>
      </c>
      <c r="G7" s="520" t="s">
        <v>241</v>
      </c>
    </row>
    <row r="8" spans="1:7">
      <c r="A8" s="523">
        <v>202</v>
      </c>
      <c r="B8" s="524" t="s">
        <v>272</v>
      </c>
      <c r="D8" s="514" t="s">
        <v>273</v>
      </c>
      <c r="E8" s="518">
        <v>45</v>
      </c>
      <c r="F8" s="519" t="s">
        <v>274</v>
      </c>
      <c r="G8" s="520" t="s">
        <v>240</v>
      </c>
    </row>
    <row r="9" spans="1:7">
      <c r="A9" s="525">
        <v>207</v>
      </c>
      <c r="B9" s="526" t="s">
        <v>275</v>
      </c>
      <c r="C9" s="101"/>
      <c r="D9" s="514" t="s">
        <v>276</v>
      </c>
      <c r="E9" s="518">
        <v>47</v>
      </c>
      <c r="F9" s="519" t="s">
        <v>277</v>
      </c>
      <c r="G9" s="520" t="s">
        <v>239</v>
      </c>
    </row>
    <row r="10" spans="1:7">
      <c r="A10" s="523">
        <v>210</v>
      </c>
      <c r="B10" s="526" t="s">
        <v>278</v>
      </c>
      <c r="C10" s="101"/>
      <c r="D10" s="514" t="s">
        <v>279</v>
      </c>
      <c r="E10" s="521">
        <v>217</v>
      </c>
      <c r="F10" s="522" t="s">
        <v>280</v>
      </c>
      <c r="G10" s="520" t="s">
        <v>238</v>
      </c>
    </row>
    <row r="11" spans="1:7">
      <c r="A11" s="523">
        <v>234</v>
      </c>
      <c r="B11" s="524" t="s">
        <v>281</v>
      </c>
      <c r="C11" s="101"/>
      <c r="D11" s="514" t="s">
        <v>282</v>
      </c>
      <c r="E11" s="527">
        <v>264</v>
      </c>
      <c r="F11" s="528" t="s">
        <v>283</v>
      </c>
      <c r="G11" s="517" t="s">
        <v>284</v>
      </c>
    </row>
    <row r="12" spans="1:7">
      <c r="A12" s="523">
        <v>235</v>
      </c>
      <c r="B12" s="524" t="s">
        <v>285</v>
      </c>
      <c r="C12" s="101"/>
      <c r="D12" s="514" t="s">
        <v>286</v>
      </c>
      <c r="E12" s="529">
        <v>268</v>
      </c>
      <c r="F12" s="530" t="s">
        <v>287</v>
      </c>
      <c r="G12" s="531" t="s">
        <v>243</v>
      </c>
    </row>
    <row r="13" spans="1:7">
      <c r="A13" s="523">
        <v>242</v>
      </c>
      <c r="B13" s="524" t="s">
        <v>288</v>
      </c>
      <c r="C13" s="101"/>
      <c r="D13" s="514" t="s">
        <v>289</v>
      </c>
      <c r="E13" s="529">
        <v>640</v>
      </c>
      <c r="F13" s="530" t="s">
        <v>290</v>
      </c>
      <c r="G13" s="531" t="s">
        <v>242</v>
      </c>
    </row>
    <row r="14" spans="1:7">
      <c r="A14" s="523">
        <v>244</v>
      </c>
      <c r="B14" s="532" t="s">
        <v>291</v>
      </c>
      <c r="C14" s="101"/>
      <c r="D14" s="514" t="s">
        <v>292</v>
      </c>
      <c r="E14" s="529">
        <v>651</v>
      </c>
      <c r="F14" s="530" t="s">
        <v>293</v>
      </c>
      <c r="G14" s="531" t="s">
        <v>294</v>
      </c>
    </row>
    <row r="15" spans="1:7">
      <c r="A15" s="523">
        <v>248</v>
      </c>
      <c r="B15" s="526" t="s">
        <v>295</v>
      </c>
      <c r="C15" s="101"/>
      <c r="D15" s="514" t="s">
        <v>296</v>
      </c>
      <c r="E15" s="529">
        <v>659</v>
      </c>
      <c r="F15" s="530" t="s">
        <v>297</v>
      </c>
      <c r="G15" s="531" t="s">
        <v>298</v>
      </c>
    </row>
    <row r="16" spans="1:7">
      <c r="A16" s="523">
        <v>250</v>
      </c>
      <c r="B16" s="524" t="s">
        <v>299</v>
      </c>
      <c r="C16" s="101"/>
      <c r="D16" s="514" t="s">
        <v>300</v>
      </c>
      <c r="E16" s="529">
        <v>990</v>
      </c>
      <c r="F16" s="530" t="s">
        <v>301</v>
      </c>
      <c r="G16" s="531" t="s">
        <v>302</v>
      </c>
    </row>
    <row r="17" spans="1:7">
      <c r="A17" s="523">
        <v>251</v>
      </c>
      <c r="B17" s="524" t="s">
        <v>303</v>
      </c>
      <c r="C17" s="101"/>
      <c r="D17" s="514"/>
      <c r="E17" s="533"/>
      <c r="F17" s="534"/>
      <c r="G17" s="535"/>
    </row>
    <row r="18" spans="1:7">
      <c r="A18" s="523">
        <v>253</v>
      </c>
      <c r="B18" s="526" t="s">
        <v>304</v>
      </c>
      <c r="C18" s="101"/>
      <c r="D18" s="514"/>
      <c r="E18" s="533"/>
      <c r="F18" s="534"/>
      <c r="G18" s="535"/>
    </row>
    <row r="19" spans="1:7">
      <c r="A19" s="536">
        <v>257</v>
      </c>
      <c r="B19" s="537" t="s">
        <v>305</v>
      </c>
      <c r="C19" s="101"/>
      <c r="F19" s="274"/>
    </row>
    <row r="20" spans="1:7">
      <c r="A20" s="523">
        <v>259</v>
      </c>
      <c r="B20" s="524" t="s">
        <v>306</v>
      </c>
      <c r="C20" s="101"/>
      <c r="F20" s="274"/>
    </row>
    <row r="21" spans="1:7">
      <c r="A21" s="523">
        <v>263</v>
      </c>
      <c r="B21" s="526" t="s">
        <v>307</v>
      </c>
      <c r="C21" s="101"/>
      <c r="F21" s="274"/>
    </row>
    <row r="22" spans="1:7">
      <c r="A22" s="538">
        <v>268</v>
      </c>
      <c r="B22" s="539" t="s">
        <v>287</v>
      </c>
      <c r="C22" s="101"/>
      <c r="F22" s="274"/>
    </row>
    <row r="23" spans="1:7">
      <c r="A23" s="523">
        <v>292</v>
      </c>
      <c r="B23" s="526" t="s">
        <v>308</v>
      </c>
      <c r="C23" s="101"/>
      <c r="F23" s="274"/>
    </row>
    <row r="24" spans="1:7">
      <c r="A24" s="540">
        <v>302</v>
      </c>
      <c r="B24" s="541" t="s">
        <v>309</v>
      </c>
      <c r="C24" s="101"/>
    </row>
    <row r="25" spans="1:7">
      <c r="A25" s="536">
        <v>605</v>
      </c>
      <c r="B25" s="543" t="s">
        <v>310</v>
      </c>
      <c r="C25" s="101"/>
    </row>
    <row r="26" spans="1:7">
      <c r="A26" s="536">
        <v>617</v>
      </c>
      <c r="B26" s="537" t="s">
        <v>311</v>
      </c>
      <c r="C26" s="101"/>
    </row>
    <row r="27" spans="1:7">
      <c r="A27" s="536">
        <v>622</v>
      </c>
      <c r="B27" s="537" t="s">
        <v>312</v>
      </c>
      <c r="C27" s="101"/>
    </row>
    <row r="28" spans="1:7">
      <c r="A28" s="536">
        <v>626</v>
      </c>
      <c r="B28" s="543" t="s">
        <v>313</v>
      </c>
      <c r="C28" s="101"/>
    </row>
    <row r="29" spans="1:7">
      <c r="A29" s="536">
        <v>628</v>
      </c>
      <c r="B29" s="537" t="s">
        <v>314</v>
      </c>
      <c r="C29" s="101"/>
    </row>
    <row r="30" spans="1:7">
      <c r="A30" s="523">
        <v>639</v>
      </c>
      <c r="B30" s="524" t="s">
        <v>315</v>
      </c>
      <c r="C30" s="101"/>
    </row>
    <row r="31" spans="1:7">
      <c r="A31" s="538">
        <v>640</v>
      </c>
      <c r="B31" s="539" t="s">
        <v>290</v>
      </c>
      <c r="C31" s="101"/>
    </row>
    <row r="32" spans="1:7">
      <c r="A32" s="536">
        <v>641</v>
      </c>
      <c r="B32" s="544" t="s">
        <v>316</v>
      </c>
      <c r="C32" s="101"/>
      <c r="F32" s="274"/>
    </row>
    <row r="33" spans="1:6">
      <c r="A33" s="523">
        <v>642</v>
      </c>
      <c r="B33" s="524" t="s">
        <v>317</v>
      </c>
      <c r="C33" s="101"/>
      <c r="F33" s="274"/>
    </row>
    <row r="34" spans="1:6">
      <c r="A34" s="538">
        <v>651</v>
      </c>
      <c r="B34" s="539" t="s">
        <v>293</v>
      </c>
      <c r="C34" s="101"/>
      <c r="F34" s="274"/>
    </row>
    <row r="35" spans="1:6">
      <c r="A35" s="536">
        <v>652</v>
      </c>
      <c r="B35" s="537" t="s">
        <v>318</v>
      </c>
      <c r="C35" s="101"/>
      <c r="F35" s="274"/>
    </row>
    <row r="36" spans="1:6">
      <c r="A36" s="523">
        <v>653</v>
      </c>
      <c r="B36" s="524" t="s">
        <v>319</v>
      </c>
      <c r="C36" s="101"/>
      <c r="F36" s="274"/>
    </row>
    <row r="37" spans="1:6">
      <c r="A37" s="536">
        <v>654</v>
      </c>
      <c r="B37" s="543" t="s">
        <v>320</v>
      </c>
      <c r="C37" s="101"/>
      <c r="F37" s="274"/>
    </row>
    <row r="38" spans="1:6">
      <c r="A38" s="536">
        <v>655</v>
      </c>
      <c r="B38" s="543" t="s">
        <v>321</v>
      </c>
      <c r="C38" s="101"/>
      <c r="F38" s="274"/>
    </row>
    <row r="39" spans="1:6">
      <c r="A39" s="536">
        <v>658</v>
      </c>
      <c r="B39" s="543" t="s">
        <v>322</v>
      </c>
      <c r="C39" s="101"/>
      <c r="F39" s="274"/>
    </row>
    <row r="40" spans="1:6">
      <c r="A40" s="538">
        <v>659</v>
      </c>
      <c r="B40" s="539" t="s">
        <v>297</v>
      </c>
      <c r="C40" s="101"/>
      <c r="F40" s="274"/>
    </row>
    <row r="41" spans="1:6">
      <c r="A41" s="536">
        <v>661</v>
      </c>
      <c r="B41" s="543" t="s">
        <v>323</v>
      </c>
      <c r="C41" s="101"/>
      <c r="F41" s="274"/>
    </row>
    <row r="42" spans="1:6">
      <c r="A42" s="540">
        <v>704</v>
      </c>
      <c r="B42" s="541" t="s">
        <v>324</v>
      </c>
      <c r="C42" s="101"/>
      <c r="F42" s="274"/>
    </row>
    <row r="43" spans="1:6">
      <c r="A43" s="540">
        <v>718</v>
      </c>
      <c r="B43" s="541" t="s">
        <v>325</v>
      </c>
      <c r="C43" s="101"/>
      <c r="F43" s="274"/>
    </row>
    <row r="44" spans="1:6">
      <c r="A44" s="540">
        <v>719</v>
      </c>
      <c r="B44" s="541" t="s">
        <v>326</v>
      </c>
      <c r="C44" s="101"/>
      <c r="F44" s="274"/>
    </row>
    <row r="45" spans="1:6">
      <c r="A45" s="540">
        <v>872</v>
      </c>
      <c r="B45" s="541" t="s">
        <v>327</v>
      </c>
      <c r="C45" s="101"/>
      <c r="F45" s="274"/>
    </row>
    <row r="46" spans="1:6">
      <c r="A46" s="540">
        <v>877</v>
      </c>
      <c r="B46" s="541" t="s">
        <v>328</v>
      </c>
      <c r="C46" s="101"/>
      <c r="F46" s="274"/>
    </row>
    <row r="47" spans="1:6">
      <c r="A47" s="540">
        <v>882</v>
      </c>
      <c r="B47" s="545" t="s">
        <v>329</v>
      </c>
      <c r="C47" s="101"/>
      <c r="F47" s="274"/>
    </row>
    <row r="48" spans="1:6">
      <c r="A48" s="540">
        <v>883</v>
      </c>
      <c r="B48" s="545" t="s">
        <v>330</v>
      </c>
      <c r="C48" s="101"/>
      <c r="F48" s="274"/>
    </row>
    <row r="49" spans="1:6">
      <c r="A49" s="540">
        <v>884</v>
      </c>
      <c r="B49" s="545" t="s">
        <v>331</v>
      </c>
      <c r="C49" s="101"/>
      <c r="F49" s="274"/>
    </row>
    <row r="50" spans="1:6">
      <c r="A50" s="540">
        <v>885</v>
      </c>
      <c r="B50" s="541" t="s">
        <v>332</v>
      </c>
      <c r="C50" s="101"/>
      <c r="F50" s="274"/>
    </row>
    <row r="51" spans="1:6">
      <c r="A51" s="540">
        <v>886</v>
      </c>
      <c r="B51" s="541" t="s">
        <v>333</v>
      </c>
      <c r="C51" s="101"/>
      <c r="F51" s="274"/>
    </row>
    <row r="52" spans="1:6">
      <c r="A52" s="540">
        <v>888</v>
      </c>
      <c r="B52" s="541" t="s">
        <v>334</v>
      </c>
      <c r="C52" s="101"/>
      <c r="F52" s="274"/>
    </row>
    <row r="53" spans="1:6" ht="15" thickBot="1">
      <c r="A53" s="538">
        <v>990</v>
      </c>
      <c r="B53" s="546" t="s">
        <v>301</v>
      </c>
      <c r="C53" s="101"/>
      <c r="F53" s="274"/>
    </row>
    <row r="54" spans="1:6" ht="14.4">
      <c r="A54" s="547"/>
      <c r="B54" s="548"/>
      <c r="C54" s="101"/>
      <c r="F54" s="274"/>
    </row>
    <row r="55" spans="1:6">
      <c r="A55" s="549"/>
      <c r="B55" s="503"/>
      <c r="C55" s="101"/>
      <c r="F55" s="274"/>
    </row>
    <row r="56" spans="1:6">
      <c r="A56" s="536"/>
      <c r="B56" s="509"/>
      <c r="C56" s="101"/>
      <c r="F56" s="274"/>
    </row>
    <row r="57" spans="1:6">
      <c r="A57" s="550"/>
      <c r="B57" s="534"/>
      <c r="C57" s="101"/>
      <c r="F57" s="274"/>
    </row>
    <row r="58" spans="1:6">
      <c r="A58" s="550"/>
      <c r="B58" s="534"/>
      <c r="C58" s="101"/>
      <c r="F58" s="274"/>
    </row>
    <row r="59" spans="1:6">
      <c r="A59" s="550"/>
      <c r="B59" s="551"/>
      <c r="C59" s="101"/>
      <c r="F59" s="274"/>
    </row>
    <row r="60" spans="1:6">
      <c r="A60" s="550"/>
      <c r="B60" s="534"/>
      <c r="C60" s="101"/>
      <c r="F60" s="274"/>
    </row>
    <row r="61" spans="1:6">
      <c r="A61" s="550"/>
      <c r="B61" s="534"/>
      <c r="C61" s="101"/>
      <c r="F61" s="274"/>
    </row>
    <row r="62" spans="1:6">
      <c r="A62" s="550"/>
      <c r="B62" s="551"/>
      <c r="C62" s="101"/>
      <c r="F62" s="274"/>
    </row>
    <row r="63" spans="1:6">
      <c r="A63" s="552"/>
      <c r="B63" s="534"/>
      <c r="C63" s="101"/>
      <c r="F63" s="274"/>
    </row>
    <row r="64" spans="1:6">
      <c r="A64" s="552"/>
      <c r="B64" s="551"/>
      <c r="C64" s="101"/>
      <c r="F64" s="274"/>
    </row>
    <row r="65" spans="1:6">
      <c r="A65" s="550"/>
      <c r="B65" s="534"/>
      <c r="C65" s="101"/>
      <c r="F65" s="274"/>
    </row>
    <row r="66" spans="1:6">
      <c r="A66" s="550"/>
      <c r="B66" s="534"/>
      <c r="C66" s="101"/>
      <c r="F66" s="274"/>
    </row>
    <row r="67" spans="1:6">
      <c r="A67" s="550"/>
      <c r="B67" s="534"/>
      <c r="C67" s="101"/>
      <c r="F67" s="274"/>
    </row>
    <row r="68" spans="1:6">
      <c r="A68" s="552"/>
      <c r="B68" s="551"/>
      <c r="C68" s="101"/>
      <c r="F68" s="274"/>
    </row>
    <row r="69" spans="1:6">
      <c r="A69" s="552"/>
      <c r="B69" s="551"/>
      <c r="C69" s="101"/>
      <c r="F69" s="274"/>
    </row>
    <row r="70" spans="1:6">
      <c r="A70" s="550"/>
      <c r="B70" s="534"/>
      <c r="C70" s="101"/>
      <c r="F70" s="274"/>
    </row>
    <row r="71" spans="1:6">
      <c r="A71" s="550"/>
      <c r="B71" s="534"/>
      <c r="C71" s="101"/>
      <c r="F71" s="274"/>
    </row>
    <row r="72" spans="1:6">
      <c r="A72" s="550"/>
      <c r="B72" s="534"/>
      <c r="C72" s="101"/>
      <c r="F72" s="274"/>
    </row>
    <row r="73" spans="1:6">
      <c r="A73" s="550"/>
      <c r="B73" s="534"/>
      <c r="C73" s="101"/>
      <c r="F73" s="274"/>
    </row>
    <row r="74" spans="1:6">
      <c r="A74" s="550"/>
      <c r="B74" s="534"/>
      <c r="C74" s="101"/>
      <c r="F74" s="274"/>
    </row>
    <row r="75" spans="1:6">
      <c r="A75" s="550"/>
      <c r="B75" s="534"/>
      <c r="C75" s="101"/>
      <c r="F75" s="274"/>
    </row>
    <row r="76" spans="1:6">
      <c r="A76" s="552"/>
      <c r="B76" s="551"/>
      <c r="C76" s="101"/>
      <c r="F76" s="274"/>
    </row>
    <row r="77" spans="1:6">
      <c r="A77" s="550"/>
      <c r="B77" s="534"/>
      <c r="C77" s="101"/>
      <c r="F77" s="274"/>
    </row>
    <row r="78" spans="1:6">
      <c r="A78" s="550"/>
      <c r="B78" s="534"/>
      <c r="C78" s="101"/>
      <c r="F78" s="274"/>
    </row>
    <row r="79" spans="1:6">
      <c r="A79" s="550"/>
      <c r="B79" s="534"/>
      <c r="C79" s="101"/>
      <c r="F79" s="274"/>
    </row>
    <row r="80" spans="1:6">
      <c r="A80" s="550"/>
      <c r="B80" s="534"/>
      <c r="C80" s="101"/>
      <c r="F80" s="274"/>
    </row>
    <row r="81" spans="1:6">
      <c r="A81" s="550"/>
      <c r="B81" s="534"/>
      <c r="C81" s="101"/>
      <c r="F81" s="274"/>
    </row>
    <row r="82" spans="1:6">
      <c r="A82" s="550"/>
      <c r="B82" s="534"/>
      <c r="C82" s="101"/>
      <c r="F82" s="274"/>
    </row>
    <row r="83" spans="1:6">
      <c r="A83" s="550"/>
      <c r="B83" s="534"/>
      <c r="C83" s="101"/>
      <c r="F83" s="274"/>
    </row>
    <row r="84" spans="1:6">
      <c r="A84" s="550"/>
      <c r="B84" s="534"/>
      <c r="C84" s="101"/>
      <c r="F84" s="274"/>
    </row>
    <row r="85" spans="1:6">
      <c r="A85" s="550"/>
      <c r="B85" s="534"/>
      <c r="C85" s="101"/>
      <c r="F85" s="274"/>
    </row>
    <row r="86" spans="1:6">
      <c r="A86" s="550"/>
      <c r="B86" s="534"/>
      <c r="C86" s="101"/>
      <c r="F86" s="274"/>
    </row>
    <row r="87" spans="1:6">
      <c r="A87" s="550"/>
      <c r="B87" s="534"/>
      <c r="C87" s="101"/>
      <c r="F87" s="274"/>
    </row>
    <row r="88" spans="1:6">
      <c r="A88" s="550"/>
      <c r="B88" s="534"/>
      <c r="C88" s="101"/>
      <c r="F88" s="274"/>
    </row>
    <row r="89" spans="1:6">
      <c r="A89" s="550"/>
      <c r="B89" s="534"/>
      <c r="C89" s="101"/>
      <c r="F89" s="274"/>
    </row>
    <row r="90" spans="1:6">
      <c r="A90" s="550"/>
      <c r="B90" s="534"/>
      <c r="F90" s="274"/>
    </row>
    <row r="91" spans="1:6">
      <c r="A91" s="550"/>
      <c r="B91" s="534"/>
      <c r="F91" s="274"/>
    </row>
    <row r="92" spans="1:6">
      <c r="A92" s="550"/>
      <c r="B92" s="534"/>
      <c r="F92" s="274"/>
    </row>
    <row r="93" spans="1:6">
      <c r="A93" s="550"/>
      <c r="B93" s="534"/>
      <c r="F93" s="274"/>
    </row>
    <row r="94" spans="1:6">
      <c r="A94" s="550"/>
      <c r="B94" s="534"/>
      <c r="F94" s="274"/>
    </row>
    <row r="95" spans="1:6">
      <c r="A95" s="550"/>
      <c r="B95" s="534"/>
      <c r="F95" s="274"/>
    </row>
    <row r="96" spans="1:6">
      <c r="A96" s="550"/>
      <c r="B96" s="534"/>
      <c r="F96" s="274"/>
    </row>
    <row r="97" spans="1:6">
      <c r="A97" s="553"/>
      <c r="B97" s="554"/>
      <c r="F97" s="274"/>
    </row>
    <row r="98" spans="1:6">
      <c r="F98" s="274"/>
    </row>
    <row r="99" spans="1:6">
      <c r="F99" s="274"/>
    </row>
    <row r="100" spans="1:6">
      <c r="F100" s="274"/>
    </row>
    <row r="101" spans="1:6">
      <c r="F101" s="274"/>
    </row>
    <row r="102" spans="1:6">
      <c r="F102" s="274"/>
    </row>
    <row r="103" spans="1:6">
      <c r="F103" s="274"/>
    </row>
    <row r="104" spans="1:6">
      <c r="F104" s="274"/>
    </row>
    <row r="105" spans="1:6">
      <c r="F105" s="274"/>
    </row>
    <row r="106" spans="1:6">
      <c r="F106" s="274"/>
    </row>
    <row r="107" spans="1:6">
      <c r="F107" s="274"/>
    </row>
    <row r="108" spans="1:6">
      <c r="F108" s="274"/>
    </row>
    <row r="109" spans="1:6">
      <c r="F109" s="274"/>
    </row>
    <row r="110" spans="1:6">
      <c r="F110" s="274"/>
    </row>
    <row r="111" spans="1:6">
      <c r="F111" s="274"/>
    </row>
    <row r="112" spans="1:6">
      <c r="B112" s="274"/>
      <c r="F112" s="274"/>
    </row>
    <row r="113" spans="2:6">
      <c r="B113" s="274"/>
      <c r="F113" s="274"/>
    </row>
    <row r="114" spans="2:6">
      <c r="B114" s="274"/>
      <c r="F114" s="274"/>
    </row>
    <row r="115" spans="2:6">
      <c r="B115" s="274"/>
      <c r="F115" s="274"/>
    </row>
    <row r="116" spans="2:6">
      <c r="F116" s="274"/>
    </row>
    <row r="117" spans="2:6">
      <c r="F117" s="274"/>
    </row>
    <row r="118" spans="2:6">
      <c r="F118" s="274"/>
    </row>
    <row r="119" spans="2:6">
      <c r="F119" s="274"/>
    </row>
    <row r="120" spans="2:6">
      <c r="F120" s="274"/>
    </row>
    <row r="121" spans="2:6">
      <c r="F121" s="274"/>
    </row>
    <row r="122" spans="2:6">
      <c r="F122" s="274"/>
    </row>
    <row r="123" spans="2:6">
      <c r="F123" s="274"/>
    </row>
    <row r="124" spans="2:6">
      <c r="F124" s="274"/>
    </row>
    <row r="125" spans="2:6">
      <c r="F125" s="274"/>
    </row>
    <row r="126" spans="2:6">
      <c r="F126" s="274"/>
    </row>
    <row r="127" spans="2:6">
      <c r="F127" s="274"/>
    </row>
    <row r="128" spans="2:6">
      <c r="F128" s="274"/>
    </row>
    <row r="129" spans="2:6">
      <c r="F129" s="274"/>
    </row>
    <row r="130" spans="2:6">
      <c r="F130" s="274"/>
    </row>
    <row r="131" spans="2:6">
      <c r="F131" s="274"/>
    </row>
    <row r="132" spans="2:6">
      <c r="F132" s="274"/>
    </row>
    <row r="133" spans="2:6">
      <c r="F133" s="274"/>
    </row>
    <row r="134" spans="2:6">
      <c r="F134" s="274"/>
    </row>
    <row r="135" spans="2:6">
      <c r="B135" s="274"/>
      <c r="F135" s="274"/>
    </row>
    <row r="136" spans="2:6">
      <c r="B136" s="274"/>
      <c r="F136" s="274"/>
    </row>
    <row r="137" spans="2:6">
      <c r="B137" s="274"/>
      <c r="F137" s="274"/>
    </row>
    <row r="138" spans="2:6">
      <c r="B138" s="274"/>
      <c r="F138" s="274"/>
    </row>
    <row r="139" spans="2:6">
      <c r="B139" s="274"/>
      <c r="F139" s="274"/>
    </row>
    <row r="140" spans="2:6">
      <c r="B140" s="274"/>
      <c r="F140" s="274"/>
    </row>
    <row r="141" spans="2:6">
      <c r="B141" s="274"/>
      <c r="F141" s="274"/>
    </row>
    <row r="142" spans="2:6">
      <c r="B142" s="274"/>
      <c r="F142" s="274"/>
    </row>
    <row r="143" spans="2:6">
      <c r="B143" s="274"/>
      <c r="F143" s="274"/>
    </row>
    <row r="144" spans="2:6">
      <c r="B144" s="274"/>
      <c r="F144" s="274"/>
    </row>
    <row r="145" s="274" customFormat="1"/>
    <row r="146" s="274" customFormat="1"/>
    <row r="147" s="274" customFormat="1"/>
    <row r="148" s="274" customFormat="1"/>
    <row r="149" s="274" customFormat="1"/>
    <row r="150" s="274" customFormat="1"/>
    <row r="151" s="274" customFormat="1"/>
    <row r="152" s="274" customFormat="1"/>
    <row r="153" s="274" customFormat="1"/>
    <row r="154" s="274" customFormat="1"/>
    <row r="155" s="274" customFormat="1"/>
    <row r="156" s="274" customFormat="1"/>
    <row r="157" s="274" customFormat="1"/>
    <row r="158" s="274" customFormat="1"/>
    <row r="159" s="274" customFormat="1"/>
    <row r="160" s="274" customFormat="1"/>
    <row r="161" spans="2:6">
      <c r="B161" s="274"/>
      <c r="F161" s="274"/>
    </row>
    <row r="162" spans="2:6">
      <c r="B162" s="274"/>
      <c r="F162" s="274"/>
    </row>
    <row r="163" spans="2:6">
      <c r="B163" s="274"/>
      <c r="F163" s="274"/>
    </row>
    <row r="164" spans="2:6">
      <c r="B164" s="274"/>
    </row>
    <row r="165" spans="2:6">
      <c r="B165" s="274"/>
    </row>
    <row r="166" spans="2:6">
      <c r="B166" s="274"/>
    </row>
    <row r="167" spans="2:6">
      <c r="B167" s="274"/>
    </row>
    <row r="168" spans="2:6">
      <c r="B168" s="274"/>
    </row>
    <row r="169" spans="2:6">
      <c r="B169" s="274"/>
      <c r="F169" s="274"/>
    </row>
    <row r="170" spans="2:6">
      <c r="B170" s="274"/>
      <c r="F170" s="274"/>
    </row>
    <row r="171" spans="2:6">
      <c r="B171" s="274"/>
      <c r="F171" s="274"/>
    </row>
    <row r="172" spans="2:6">
      <c r="B172" s="274"/>
      <c r="F172" s="274"/>
    </row>
    <row r="173" spans="2:6">
      <c r="B173" s="274"/>
      <c r="F173" s="274"/>
    </row>
    <row r="174" spans="2:6">
      <c r="B174" s="274"/>
      <c r="F174" s="274"/>
    </row>
    <row r="175" spans="2:6">
      <c r="B175" s="274"/>
      <c r="F175" s="274"/>
    </row>
    <row r="176" spans="2:6">
      <c r="B176" s="274"/>
      <c r="F176" s="274"/>
    </row>
    <row r="177" spans="2:6">
      <c r="B177" s="274"/>
      <c r="F177" s="274"/>
    </row>
    <row r="178" spans="2:6">
      <c r="B178" s="274"/>
    </row>
    <row r="179" spans="2:6">
      <c r="B179" s="274"/>
    </row>
    <row r="180" spans="2:6">
      <c r="B180" s="274"/>
    </row>
    <row r="181" spans="2:6">
      <c r="B181" s="274"/>
    </row>
    <row r="182" spans="2:6">
      <c r="B182" s="274"/>
    </row>
    <row r="183" spans="2:6">
      <c r="B183" s="274"/>
    </row>
    <row r="184" spans="2:6">
      <c r="B184" s="274"/>
    </row>
    <row r="185" spans="2:6">
      <c r="B185" s="274"/>
    </row>
    <row r="186" spans="2:6">
      <c r="B186" s="274"/>
    </row>
    <row r="187" spans="2:6">
      <c r="B187" s="274"/>
    </row>
    <row r="188" spans="2:6">
      <c r="B188" s="274"/>
    </row>
    <row r="189" spans="2:6">
      <c r="B189" s="274"/>
    </row>
    <row r="190" spans="2:6">
      <c r="B190" s="274"/>
    </row>
    <row r="191" spans="2:6">
      <c r="B191" s="274"/>
    </row>
    <row r="192" spans="2:6">
      <c r="B192" s="274"/>
    </row>
    <row r="193" spans="2:6">
      <c r="B193" s="274"/>
    </row>
    <row r="194" spans="2:6">
      <c r="B194" s="274"/>
    </row>
    <row r="195" spans="2:6">
      <c r="B195" s="274"/>
    </row>
    <row r="196" spans="2:6">
      <c r="B196" s="274"/>
    </row>
    <row r="197" spans="2:6">
      <c r="B197" s="274"/>
      <c r="F197" s="274"/>
    </row>
    <row r="198" spans="2:6">
      <c r="B198" s="274"/>
      <c r="F198" s="274"/>
    </row>
    <row r="199" spans="2:6">
      <c r="B199" s="274"/>
      <c r="F199" s="274"/>
    </row>
    <row r="200" spans="2:6">
      <c r="B200" s="274"/>
      <c r="F200" s="274"/>
    </row>
    <row r="201" spans="2:6">
      <c r="B201" s="274"/>
      <c r="F201" s="274"/>
    </row>
    <row r="202" spans="2:6">
      <c r="B202" s="274"/>
      <c r="F202" s="274"/>
    </row>
    <row r="203" spans="2:6">
      <c r="B203" s="274"/>
      <c r="F203" s="274"/>
    </row>
    <row r="204" spans="2:6">
      <c r="B204" s="274"/>
      <c r="F204" s="274"/>
    </row>
    <row r="205" spans="2:6">
      <c r="B205" s="274"/>
      <c r="F205" s="274"/>
    </row>
    <row r="206" spans="2:6">
      <c r="B206" s="274"/>
      <c r="F206" s="274"/>
    </row>
    <row r="207" spans="2:6">
      <c r="B207" s="274"/>
      <c r="F207" s="274"/>
    </row>
    <row r="208" spans="2:6">
      <c r="B208" s="274"/>
      <c r="F208" s="274"/>
    </row>
    <row r="209" s="274" customFormat="1"/>
    <row r="210" s="274" customFormat="1"/>
    <row r="211" s="274" customFormat="1"/>
    <row r="212" s="274" customFormat="1"/>
    <row r="213" s="274" customFormat="1"/>
    <row r="214" s="274" customFormat="1"/>
    <row r="215" s="274" customFormat="1"/>
    <row r="216" s="274" customFormat="1"/>
    <row r="217" s="274" customFormat="1"/>
    <row r="218" s="274" customFormat="1"/>
    <row r="219" s="274" customFormat="1"/>
    <row r="220" s="274" customFormat="1"/>
    <row r="221" s="274" customFormat="1"/>
    <row r="222" s="274" customFormat="1"/>
    <row r="223" s="274" customFormat="1"/>
    <row r="224" s="274" customFormat="1"/>
    <row r="225" s="274" customFormat="1"/>
    <row r="226" s="274" customFormat="1"/>
    <row r="227" s="274" customFormat="1"/>
    <row r="228" s="274" customFormat="1"/>
    <row r="229" s="274" customFormat="1"/>
    <row r="230" s="274" customFormat="1"/>
    <row r="231" s="274" customFormat="1"/>
    <row r="232" s="274" customFormat="1"/>
    <row r="233" s="274" customFormat="1"/>
    <row r="234" s="274" customFormat="1"/>
    <row r="235" s="274" customFormat="1"/>
    <row r="236" s="274" customFormat="1"/>
    <row r="237" s="274" customFormat="1"/>
    <row r="238" s="274" customFormat="1"/>
    <row r="239" s="274" customFormat="1"/>
    <row r="240" s="274" customFormat="1"/>
    <row r="241" s="274" customFormat="1"/>
    <row r="242" s="274" customFormat="1"/>
    <row r="243" s="274" customFormat="1"/>
    <row r="244" s="274" customFormat="1"/>
    <row r="245" s="274" customFormat="1"/>
    <row r="246" s="274" customFormat="1"/>
    <row r="247" s="274" customFormat="1"/>
    <row r="248" s="274" customFormat="1"/>
    <row r="249" s="274" customFormat="1"/>
    <row r="250" s="274" customFormat="1"/>
    <row r="251" s="274" customFormat="1"/>
    <row r="252" s="274" customFormat="1"/>
    <row r="253" s="274" customFormat="1"/>
    <row r="254" s="274" customFormat="1"/>
    <row r="255" s="274" customFormat="1"/>
    <row r="256" s="274" customFormat="1"/>
    <row r="257" s="274" customFormat="1"/>
    <row r="258" s="274" customFormat="1"/>
    <row r="259" s="274" customFormat="1"/>
    <row r="260" s="274" customFormat="1"/>
    <row r="261" s="274" customFormat="1"/>
    <row r="262" s="274" customFormat="1"/>
    <row r="263" s="274" customFormat="1"/>
    <row r="264" s="274" customFormat="1"/>
    <row r="265" s="274" customFormat="1"/>
    <row r="266" s="274" customFormat="1"/>
    <row r="267" s="274" customFormat="1"/>
    <row r="268" s="274" customFormat="1"/>
    <row r="269" s="274" customFormat="1"/>
    <row r="270" s="274" customFormat="1"/>
    <row r="271" s="274" customFormat="1"/>
    <row r="272" s="274" customFormat="1"/>
    <row r="273" s="274" customFormat="1"/>
    <row r="274" s="274" customFormat="1"/>
    <row r="275" s="274" customFormat="1"/>
    <row r="276" s="274" customFormat="1"/>
    <row r="277" s="274" customFormat="1"/>
    <row r="278" s="274" customFormat="1"/>
    <row r="279" s="274" customFormat="1"/>
    <row r="280" s="274" customFormat="1"/>
    <row r="281" s="274" customFormat="1"/>
    <row r="282" s="274" customFormat="1"/>
    <row r="283" s="274" customFormat="1"/>
    <row r="284" s="274" customFormat="1"/>
    <row r="285" s="274" customFormat="1"/>
    <row r="286" s="274" customFormat="1"/>
    <row r="287" s="274" customFormat="1"/>
    <row r="288" s="274" customFormat="1"/>
    <row r="289" s="274" customFormat="1"/>
    <row r="290" s="274" customFormat="1"/>
    <row r="291" s="274" customFormat="1"/>
    <row r="292" s="274" customFormat="1"/>
    <row r="293" s="274" customFormat="1"/>
    <row r="294" s="274" customFormat="1"/>
    <row r="295" s="274" customFormat="1"/>
    <row r="296" s="274" customFormat="1"/>
    <row r="297" s="274" customFormat="1"/>
    <row r="298" s="274" customFormat="1"/>
    <row r="299" s="274" customFormat="1"/>
    <row r="300" s="274" customFormat="1"/>
    <row r="301" s="274" customFormat="1"/>
    <row r="302" s="274" customFormat="1"/>
    <row r="303" s="274" customFormat="1"/>
    <row r="304" s="274" customFormat="1"/>
    <row r="305" s="274" customFormat="1"/>
    <row r="306" s="274" customFormat="1"/>
    <row r="307" s="274" customFormat="1"/>
    <row r="308" s="274" customFormat="1"/>
    <row r="309" s="274" customFormat="1"/>
    <row r="310" s="274" customFormat="1"/>
    <row r="311" s="274" customFormat="1"/>
    <row r="312" s="274" customFormat="1"/>
    <row r="313" s="274" customFormat="1"/>
    <row r="314" s="274" customFormat="1"/>
    <row r="315" s="274" customFormat="1"/>
    <row r="316" s="274" customFormat="1"/>
    <row r="317" s="274" customFormat="1"/>
    <row r="318" s="274" customFormat="1"/>
    <row r="319" s="274" customFormat="1"/>
    <row r="320" s="274" customFormat="1"/>
    <row r="321" s="274" customFormat="1"/>
    <row r="322" s="274" customFormat="1"/>
    <row r="323" s="274" customFormat="1"/>
    <row r="324" s="274" customFormat="1"/>
    <row r="325" s="274" customFormat="1"/>
    <row r="326" s="274" customFormat="1"/>
    <row r="327" s="274" customFormat="1"/>
    <row r="328" s="274" customFormat="1"/>
    <row r="329" s="274" customFormat="1"/>
    <row r="330" s="274" customFormat="1"/>
    <row r="331" s="274" customFormat="1"/>
    <row r="332" s="274" customFormat="1"/>
    <row r="333" s="274" customFormat="1"/>
    <row r="334" s="274" customFormat="1"/>
    <row r="335" s="274" customFormat="1"/>
    <row r="336" s="274" customFormat="1"/>
    <row r="337" s="274" customFormat="1"/>
    <row r="338" s="274" customFormat="1"/>
    <row r="339" s="274" customFormat="1"/>
    <row r="340" s="274" customFormat="1"/>
    <row r="341" s="274" customFormat="1"/>
    <row r="342" s="274" customFormat="1"/>
    <row r="343" s="274" customFormat="1"/>
    <row r="344" s="274" customFormat="1"/>
    <row r="345" s="274" customFormat="1"/>
    <row r="346" s="274" customFormat="1"/>
    <row r="347" s="274" customFormat="1"/>
    <row r="348" s="274" customFormat="1"/>
    <row r="349" s="274" customFormat="1"/>
    <row r="350" s="274" customFormat="1"/>
    <row r="351" s="274" customFormat="1"/>
    <row r="352" s="274" customFormat="1"/>
    <row r="353" s="274" customFormat="1"/>
    <row r="354" s="274" customFormat="1"/>
    <row r="355" s="274" customFormat="1"/>
    <row r="356" s="274" customFormat="1"/>
    <row r="357" s="274" customFormat="1"/>
    <row r="358" s="274" customFormat="1"/>
    <row r="359" s="274" customFormat="1"/>
    <row r="360" s="274" customFormat="1"/>
    <row r="361" s="274" customFormat="1"/>
    <row r="362" s="274" customFormat="1"/>
    <row r="363" s="274" customFormat="1"/>
    <row r="364" s="274" customFormat="1"/>
    <row r="365" s="274" customFormat="1"/>
    <row r="366" s="274" customFormat="1"/>
    <row r="367" s="274" customFormat="1"/>
    <row r="368" s="274" customFormat="1"/>
    <row r="369" s="274" customFormat="1"/>
    <row r="370" s="274" customFormat="1"/>
    <row r="371" s="274" customFormat="1"/>
    <row r="372" s="274" customFormat="1"/>
    <row r="373" s="274" customFormat="1"/>
    <row r="374" s="274" customFormat="1"/>
    <row r="375" s="274" customFormat="1"/>
    <row r="376" s="274" customFormat="1"/>
    <row r="377" s="274" customFormat="1"/>
    <row r="378" s="274" customFormat="1"/>
    <row r="379" s="274" customFormat="1"/>
    <row r="380" s="274" customFormat="1"/>
    <row r="381" s="274" customFormat="1"/>
    <row r="382" s="274" customFormat="1"/>
    <row r="383" s="274" customFormat="1"/>
    <row r="384" s="274" customFormat="1"/>
    <row r="385" s="274" customFormat="1"/>
    <row r="386" s="274" customFormat="1"/>
    <row r="387" s="274" customFormat="1"/>
    <row r="388" s="274" customFormat="1"/>
    <row r="389" s="274" customFormat="1"/>
    <row r="390" s="274" customFormat="1"/>
    <row r="391" s="274" customFormat="1"/>
    <row r="392" s="274" customFormat="1"/>
    <row r="393" s="274" customFormat="1"/>
    <row r="394" s="274" customFormat="1"/>
    <row r="395" s="274" customFormat="1"/>
    <row r="396" s="274" customFormat="1"/>
    <row r="397" s="274" customFormat="1"/>
    <row r="398" s="274" customFormat="1"/>
    <row r="399" s="274" customFormat="1"/>
    <row r="400" s="274" customFormat="1"/>
    <row r="401" s="274" customFormat="1"/>
    <row r="402" s="274" customFormat="1"/>
    <row r="403" s="274" customFormat="1"/>
    <row r="404" s="274" customFormat="1"/>
    <row r="405" s="274" customFormat="1"/>
    <row r="406" s="274" customFormat="1"/>
    <row r="407" s="274" customFormat="1"/>
    <row r="408" s="274" customFormat="1"/>
    <row r="409" s="274" customFormat="1"/>
    <row r="410" s="274" customFormat="1"/>
    <row r="411" s="274" customFormat="1"/>
    <row r="412" s="274" customFormat="1"/>
    <row r="413" s="274" customFormat="1"/>
    <row r="414" s="274" customFormat="1"/>
    <row r="415" s="274" customFormat="1"/>
    <row r="416" s="274" customFormat="1"/>
    <row r="417" s="274" customFormat="1"/>
    <row r="418" s="274" customFormat="1"/>
    <row r="419" s="274" customFormat="1"/>
    <row r="420" s="274" customFormat="1"/>
    <row r="421" s="274" customFormat="1"/>
    <row r="422" s="274" customFormat="1"/>
    <row r="423" s="274" customFormat="1"/>
    <row r="424" s="274" customFormat="1"/>
    <row r="425" s="274" customFormat="1"/>
    <row r="426" s="274" customFormat="1"/>
    <row r="427" s="274" customFormat="1"/>
    <row r="428" s="274" customFormat="1"/>
    <row r="429" s="274" customFormat="1"/>
    <row r="430" s="274" customFormat="1"/>
    <row r="431" s="274" customFormat="1"/>
    <row r="432" s="274" customFormat="1"/>
    <row r="433" s="274" customFormat="1"/>
    <row r="434" s="274" customFormat="1"/>
    <row r="435" s="274" customFormat="1"/>
    <row r="436" s="274" customFormat="1"/>
    <row r="437" s="274" customFormat="1"/>
    <row r="438" s="274" customFormat="1"/>
    <row r="439" s="274" customFormat="1"/>
    <row r="440" s="274" customFormat="1"/>
    <row r="441" s="274" customFormat="1"/>
    <row r="442" s="274" customFormat="1"/>
    <row r="443" s="274" customFormat="1"/>
    <row r="444" s="274" customFormat="1"/>
    <row r="445" s="274" customFormat="1"/>
    <row r="446" s="274" customFormat="1"/>
    <row r="447" s="274" customFormat="1"/>
    <row r="448" s="274" customFormat="1"/>
    <row r="449" s="274" customFormat="1"/>
    <row r="450" s="274" customFormat="1"/>
    <row r="451" s="274" customFormat="1"/>
    <row r="452" s="274" customFormat="1"/>
    <row r="453" s="274" customFormat="1"/>
    <row r="454" s="274" customFormat="1"/>
    <row r="455" s="274" customFormat="1"/>
    <row r="456" s="274" customFormat="1"/>
    <row r="457" s="274" customFormat="1"/>
    <row r="458" s="274" customFormat="1"/>
    <row r="459" s="274" customFormat="1"/>
    <row r="460" s="274" customFormat="1"/>
    <row r="461" s="274" customFormat="1"/>
    <row r="462" s="274" customFormat="1"/>
    <row r="463" s="274" customFormat="1"/>
    <row r="464" s="274" customFormat="1"/>
    <row r="465" s="274" customFormat="1"/>
    <row r="466" s="274" customFormat="1"/>
    <row r="467" s="274" customFormat="1"/>
    <row r="468" s="274" customFormat="1"/>
    <row r="469" s="274" customFormat="1"/>
    <row r="470" s="274" customFormat="1"/>
    <row r="471" s="274" customFormat="1"/>
    <row r="472" s="274" customFormat="1"/>
    <row r="473" s="274" customFormat="1"/>
    <row r="474" s="274" customFormat="1"/>
    <row r="475" s="274" customFormat="1"/>
    <row r="476" s="274" customFormat="1"/>
    <row r="477" s="274" customFormat="1"/>
    <row r="478" s="274" customFormat="1"/>
    <row r="479" s="274" customFormat="1"/>
    <row r="480" s="274" customFormat="1"/>
    <row r="481" s="274" customFormat="1"/>
    <row r="482" s="274" customFormat="1"/>
    <row r="483" s="274" customFormat="1"/>
    <row r="484" s="274" customFormat="1"/>
    <row r="485" s="274" customFormat="1"/>
    <row r="486" s="274" customFormat="1"/>
    <row r="487" s="274" customFormat="1"/>
    <row r="488" s="274" customFormat="1"/>
    <row r="489" s="274" customFormat="1"/>
    <row r="490" s="274" customFormat="1"/>
    <row r="491" s="274" customFormat="1"/>
    <row r="492" s="274" customFormat="1"/>
    <row r="493" s="274" customFormat="1"/>
    <row r="494" s="274" customFormat="1"/>
    <row r="495" s="274" customFormat="1"/>
    <row r="496" s="274" customFormat="1"/>
    <row r="497" s="274" customFormat="1"/>
    <row r="498" s="274" customFormat="1"/>
    <row r="499" s="274" customFormat="1"/>
    <row r="500" s="274" customFormat="1"/>
    <row r="501" s="274" customFormat="1"/>
    <row r="502" s="274" customFormat="1"/>
    <row r="503" s="274" customFormat="1"/>
    <row r="504" s="274" customFormat="1"/>
    <row r="505" s="274" customFormat="1"/>
    <row r="506" s="274" customFormat="1"/>
    <row r="507" s="274" customFormat="1"/>
    <row r="508" s="274" customFormat="1"/>
    <row r="509" s="274" customFormat="1"/>
    <row r="510" s="274" customFormat="1"/>
    <row r="511" s="274" customFormat="1"/>
    <row r="512" s="274" customFormat="1"/>
    <row r="513" s="274" customFormat="1"/>
    <row r="514" s="274" customFormat="1"/>
    <row r="515" s="274" customFormat="1"/>
    <row r="516" s="274" customFormat="1"/>
    <row r="517" s="274" customFormat="1"/>
    <row r="518" s="274" customFormat="1"/>
    <row r="519" s="274" customFormat="1"/>
    <row r="520" s="274" customFormat="1"/>
    <row r="521" s="274" customFormat="1"/>
    <row r="522" s="274" customFormat="1"/>
    <row r="523" s="274" customFormat="1"/>
    <row r="524" s="274" customFormat="1"/>
    <row r="525" s="274" customFormat="1"/>
    <row r="526" s="274" customFormat="1"/>
    <row r="527" s="274" customFormat="1"/>
    <row r="528" s="274" customFormat="1"/>
    <row r="529" s="274" customFormat="1"/>
    <row r="530" s="274" customFormat="1"/>
    <row r="531" s="274" customFormat="1"/>
    <row r="532" s="274" customFormat="1"/>
    <row r="533" s="274" customFormat="1"/>
    <row r="534" s="274" customFormat="1"/>
    <row r="535" s="274" customFormat="1"/>
    <row r="536" s="274" customFormat="1"/>
    <row r="537" s="274" customFormat="1"/>
    <row r="538" s="274" customFormat="1"/>
    <row r="539" s="274" customFormat="1"/>
    <row r="540" s="274" customFormat="1"/>
    <row r="541" s="274" customFormat="1"/>
    <row r="542" s="274" customFormat="1"/>
    <row r="543" s="274" customFormat="1"/>
    <row r="544" s="274" customFormat="1"/>
    <row r="545" s="274" customFormat="1"/>
    <row r="546" s="274" customFormat="1"/>
    <row r="547" s="274" customFormat="1"/>
    <row r="548" s="274" customFormat="1"/>
    <row r="549" s="274" customFormat="1"/>
    <row r="550" s="274" customFormat="1"/>
    <row r="551" s="274" customFormat="1"/>
    <row r="552" s="274" customFormat="1"/>
    <row r="553" s="274" customFormat="1"/>
    <row r="554" s="274" customFormat="1"/>
    <row r="555" s="274" customFormat="1"/>
    <row r="556" s="274" customFormat="1"/>
    <row r="557" s="274" customFormat="1"/>
    <row r="558" s="274" customFormat="1"/>
    <row r="559" s="274" customFormat="1"/>
    <row r="560" s="274" customFormat="1"/>
    <row r="561" s="274" customFormat="1"/>
    <row r="562" s="274" customFormat="1"/>
    <row r="563" s="274" customFormat="1"/>
    <row r="564" s="274" customFormat="1"/>
    <row r="565" s="274" customFormat="1"/>
    <row r="566" s="274" customFormat="1"/>
    <row r="567" s="274" customFormat="1"/>
    <row r="568" s="274" customFormat="1"/>
    <row r="569" s="274" customFormat="1"/>
    <row r="570" s="274" customFormat="1"/>
    <row r="571" s="274" customFormat="1"/>
    <row r="572" s="274" customFormat="1"/>
    <row r="573" s="274" customFormat="1"/>
    <row r="574" s="274" customFormat="1"/>
    <row r="575" s="274" customFormat="1"/>
    <row r="576" s="274" customFormat="1"/>
    <row r="577" s="274" customFormat="1"/>
    <row r="578" s="274" customFormat="1"/>
    <row r="579" s="274" customFormat="1"/>
    <row r="580" s="274" customFormat="1"/>
    <row r="581" s="274" customFormat="1"/>
    <row r="582" s="274" customFormat="1"/>
    <row r="583" s="274" customFormat="1"/>
    <row r="584" s="274" customFormat="1"/>
    <row r="585" s="274" customFormat="1"/>
    <row r="586" s="274" customFormat="1"/>
    <row r="587" s="274" customFormat="1"/>
    <row r="588" s="274" customFormat="1"/>
    <row r="589" s="274" customFormat="1"/>
    <row r="590" s="274" customFormat="1"/>
    <row r="591" s="274" customFormat="1"/>
    <row r="592" s="274" customFormat="1"/>
    <row r="593" s="274" customFormat="1"/>
    <row r="594" s="274" customFormat="1"/>
    <row r="595" s="274" customFormat="1"/>
    <row r="596" s="274" customFormat="1"/>
    <row r="597" s="274" customFormat="1"/>
    <row r="598" s="274" customFormat="1"/>
    <row r="599" s="274" customFormat="1"/>
    <row r="600" s="274" customFormat="1"/>
    <row r="601" s="274" customFormat="1"/>
    <row r="602" s="274" customFormat="1"/>
    <row r="603" s="274" customFormat="1"/>
    <row r="604" s="274" customFormat="1"/>
    <row r="605" s="274" customFormat="1"/>
    <row r="606" s="274" customFormat="1"/>
    <row r="607" s="274" customFormat="1"/>
    <row r="608" s="274" customFormat="1"/>
    <row r="609" s="274" customFormat="1"/>
    <row r="610" s="274" customFormat="1"/>
    <row r="611" s="274" customFormat="1"/>
    <row r="612" s="274" customFormat="1"/>
    <row r="613" s="274" customFormat="1"/>
    <row r="614" s="274" customFormat="1"/>
    <row r="615" s="274" customFormat="1"/>
    <row r="616" s="274" customFormat="1"/>
    <row r="617" s="274" customFormat="1"/>
    <row r="618" s="274" customFormat="1"/>
    <row r="619" s="274" customFormat="1"/>
    <row r="620" s="274" customFormat="1"/>
    <row r="621" s="274" customFormat="1"/>
    <row r="622" s="274" customFormat="1"/>
    <row r="623" s="274" customFormat="1"/>
    <row r="624" s="274" customFormat="1"/>
    <row r="625" s="274" customFormat="1"/>
    <row r="626" s="274" customFormat="1"/>
    <row r="627" s="274" customFormat="1"/>
    <row r="628" s="274" customFormat="1"/>
    <row r="629" s="274" customFormat="1"/>
    <row r="630" s="274" customFormat="1"/>
    <row r="631" s="274" customFormat="1"/>
    <row r="632" s="274" customFormat="1"/>
    <row r="633" s="274" customFormat="1"/>
    <row r="634" s="274" customFormat="1"/>
    <row r="635" s="274" customFormat="1"/>
    <row r="636" s="274" customFormat="1"/>
    <row r="637" s="274" customFormat="1"/>
    <row r="638" s="274" customFormat="1"/>
    <row r="639" s="274" customFormat="1"/>
    <row r="640" s="274" customFormat="1"/>
    <row r="641" s="274" customFormat="1"/>
    <row r="642" s="274" customFormat="1"/>
    <row r="643" s="274" customFormat="1"/>
    <row r="644" s="274" customFormat="1"/>
    <row r="645" s="274" customFormat="1"/>
    <row r="646" s="274" customFormat="1"/>
    <row r="647" s="274" customFormat="1"/>
    <row r="648" s="274" customFormat="1"/>
    <row r="649" s="274" customFormat="1"/>
    <row r="650" s="274" customFormat="1"/>
    <row r="651" s="274" customFormat="1"/>
    <row r="652" s="274" customFormat="1"/>
    <row r="653" s="274" customFormat="1"/>
    <row r="654" s="274" customFormat="1"/>
    <row r="655" s="274" customFormat="1"/>
    <row r="656" s="274" customFormat="1"/>
    <row r="657" s="274" customFormat="1"/>
    <row r="658" s="274" customFormat="1"/>
    <row r="659" s="274" customFormat="1"/>
    <row r="660" s="274" customFormat="1"/>
    <row r="661" s="274" customFormat="1"/>
    <row r="662" s="274" customFormat="1"/>
    <row r="663" s="274" customFormat="1"/>
    <row r="664" s="274" customFormat="1"/>
    <row r="665" s="274" customFormat="1"/>
    <row r="666" s="274" customFormat="1"/>
    <row r="667" s="274" customFormat="1"/>
    <row r="668" s="274" customFormat="1"/>
    <row r="669" s="274" customFormat="1"/>
    <row r="670" s="274" customFormat="1"/>
    <row r="671" s="274" customFormat="1"/>
    <row r="672" s="274" customFormat="1"/>
    <row r="673" s="274" customFormat="1"/>
    <row r="674" s="274" customFormat="1"/>
    <row r="675" s="274" customFormat="1"/>
    <row r="676" s="274" customFormat="1"/>
    <row r="677" s="274" customFormat="1"/>
    <row r="678" s="274" customFormat="1"/>
    <row r="679" s="274" customFormat="1"/>
    <row r="680" s="274" customFormat="1"/>
    <row r="681" s="274" customFormat="1"/>
    <row r="682" s="274" customFormat="1"/>
    <row r="683" s="274" customFormat="1"/>
    <row r="684" s="274" customFormat="1"/>
    <row r="685" s="274" customFormat="1"/>
    <row r="686" s="274" customFormat="1"/>
    <row r="687" s="274" customFormat="1"/>
    <row r="688" s="274" customFormat="1"/>
    <row r="689" s="274" customFormat="1"/>
    <row r="690" s="274" customFormat="1"/>
    <row r="691" s="274" customFormat="1"/>
    <row r="692" s="274" customFormat="1"/>
    <row r="693" s="274" customFormat="1"/>
    <row r="694" s="274" customFormat="1"/>
    <row r="695" s="274" customFormat="1"/>
    <row r="696" s="274" customFormat="1"/>
    <row r="697" s="274" customFormat="1"/>
    <row r="698" s="274" customFormat="1"/>
    <row r="699" s="274" customFormat="1"/>
    <row r="700" s="274" customFormat="1"/>
    <row r="701" s="274" customFormat="1"/>
    <row r="702" s="274" customFormat="1"/>
    <row r="703" s="274" customFormat="1"/>
    <row r="704" s="274" customFormat="1"/>
    <row r="705" s="274" customFormat="1"/>
    <row r="706" s="274" customFormat="1"/>
    <row r="707" s="274" customFormat="1"/>
    <row r="708" s="274" customFormat="1"/>
    <row r="709" s="274" customFormat="1"/>
    <row r="710" s="274" customFormat="1"/>
    <row r="711" s="274" customFormat="1"/>
    <row r="712" s="274" customFormat="1"/>
    <row r="713" s="274" customFormat="1"/>
    <row r="714" s="274" customFormat="1"/>
    <row r="715" s="274" customFormat="1"/>
    <row r="716" s="274" customFormat="1"/>
    <row r="717" s="274" customFormat="1"/>
    <row r="718" s="274" customFormat="1"/>
    <row r="719" s="274" customFormat="1"/>
    <row r="720" s="274" customFormat="1"/>
    <row r="721" s="274" customFormat="1"/>
    <row r="722" s="274" customFormat="1"/>
    <row r="723" s="274" customFormat="1"/>
    <row r="724" s="274" customFormat="1"/>
    <row r="725" s="274" customFormat="1"/>
    <row r="726" s="274" customFormat="1"/>
    <row r="727" s="274" customFormat="1"/>
    <row r="728" s="274" customFormat="1"/>
    <row r="729" s="274" customFormat="1"/>
    <row r="730" s="274" customFormat="1"/>
    <row r="731" s="274" customFormat="1"/>
    <row r="732" s="274" customFormat="1"/>
    <row r="733" s="274" customFormat="1"/>
    <row r="734" s="274" customFormat="1"/>
    <row r="735" s="274" customFormat="1"/>
    <row r="736" s="274" customFormat="1"/>
    <row r="737" s="274" customFormat="1"/>
    <row r="738" s="274" customFormat="1"/>
    <row r="739" s="274" customFormat="1"/>
    <row r="740" s="274" customFormat="1"/>
    <row r="741" s="274" customFormat="1"/>
    <row r="742" s="274" customFormat="1"/>
    <row r="743" s="274" customFormat="1"/>
    <row r="744" s="274" customFormat="1"/>
    <row r="745" s="274" customFormat="1"/>
    <row r="746" s="274" customFormat="1"/>
    <row r="747" s="274" customFormat="1"/>
    <row r="748" s="274" customFormat="1"/>
    <row r="749" s="274" customFormat="1"/>
    <row r="750" s="274" customFormat="1"/>
    <row r="751" s="274" customFormat="1"/>
    <row r="752" s="274" customFormat="1"/>
    <row r="753" s="274" customFormat="1"/>
    <row r="754" s="274" customFormat="1"/>
    <row r="755" s="274" customFormat="1"/>
    <row r="756" s="274" customFormat="1"/>
    <row r="757" s="274" customFormat="1"/>
    <row r="758" s="274" customFormat="1"/>
    <row r="759" s="274" customFormat="1"/>
    <row r="760" s="274" customFormat="1"/>
    <row r="761" s="274" customFormat="1"/>
    <row r="762" s="274" customFormat="1"/>
    <row r="763" s="274" customFormat="1"/>
    <row r="764" s="274" customFormat="1"/>
    <row r="765" s="274" customFormat="1"/>
    <row r="766" s="274" customFormat="1"/>
    <row r="767" s="274" customFormat="1"/>
    <row r="768" s="274" customFormat="1"/>
    <row r="769" s="274" customFormat="1"/>
    <row r="770" s="274" customFormat="1"/>
    <row r="771" s="274" customFormat="1"/>
    <row r="772" s="274" customFormat="1"/>
    <row r="773" s="274" customFormat="1"/>
    <row r="774" s="274" customFormat="1"/>
    <row r="775" s="274" customFormat="1"/>
    <row r="776" s="274" customFormat="1"/>
    <row r="777" s="274" customFormat="1"/>
    <row r="778" s="274" customFormat="1"/>
    <row r="779" s="274" customFormat="1"/>
    <row r="780" s="274" customFormat="1"/>
    <row r="781" s="274" customFormat="1"/>
    <row r="782" s="274" customFormat="1"/>
    <row r="783" s="274" customFormat="1"/>
    <row r="784" s="274" customFormat="1"/>
    <row r="785" s="274" customFormat="1"/>
    <row r="786" s="274" customFormat="1"/>
    <row r="787" s="274" customFormat="1"/>
    <row r="788" s="274" customFormat="1"/>
    <row r="789" s="274" customFormat="1"/>
    <row r="790" s="274" customFormat="1"/>
    <row r="791" s="274" customFormat="1"/>
    <row r="792" s="274" customFormat="1"/>
    <row r="793" s="274" customFormat="1"/>
    <row r="794" s="274" customFormat="1"/>
    <row r="795" s="274" customFormat="1"/>
    <row r="796" s="274" customFormat="1"/>
    <row r="797" s="274" customFormat="1"/>
    <row r="798" s="274" customFormat="1"/>
    <row r="799" s="274" customFormat="1"/>
    <row r="800" s="274" customFormat="1"/>
    <row r="801" s="274" customFormat="1"/>
    <row r="802" s="274" customFormat="1"/>
    <row r="803" s="274" customFormat="1"/>
    <row r="804" s="274" customFormat="1"/>
    <row r="805" s="274" customFormat="1"/>
    <row r="806" s="274" customFormat="1"/>
    <row r="807" s="274" customFormat="1"/>
    <row r="808" s="274" customFormat="1"/>
    <row r="809" s="274" customFormat="1"/>
    <row r="810" s="274" customFormat="1"/>
    <row r="811" s="274" customFormat="1"/>
    <row r="812" s="274" customFormat="1"/>
    <row r="813" s="274" customFormat="1"/>
    <row r="814" s="274" customFormat="1"/>
    <row r="815" s="274" customFormat="1"/>
    <row r="816" s="274" customFormat="1"/>
    <row r="817" s="274" customFormat="1"/>
    <row r="818" s="274" customFormat="1"/>
    <row r="819" s="274" customFormat="1"/>
    <row r="820" s="274" customFormat="1"/>
    <row r="821" s="274" customFormat="1"/>
    <row r="822" s="274" customFormat="1"/>
    <row r="823" s="274" customFormat="1"/>
    <row r="824" s="274" customFormat="1"/>
    <row r="825" s="274" customFormat="1"/>
    <row r="826" s="274" customFormat="1"/>
    <row r="827" s="274" customFormat="1"/>
    <row r="828" s="274" customFormat="1"/>
    <row r="829" s="274" customFormat="1"/>
    <row r="830" s="274" customFormat="1"/>
    <row r="831" s="274" customFormat="1"/>
    <row r="832" s="274" customFormat="1"/>
    <row r="833" s="274" customFormat="1"/>
    <row r="834" s="274" customFormat="1"/>
    <row r="835" s="274" customFormat="1"/>
    <row r="836" s="274" customFormat="1"/>
    <row r="837" s="274" customFormat="1"/>
    <row r="838" s="274" customFormat="1"/>
    <row r="839" s="274" customFormat="1"/>
    <row r="840" s="274" customFormat="1"/>
    <row r="841" s="274" customFormat="1"/>
    <row r="842" s="274" customFormat="1"/>
    <row r="843" s="274" customFormat="1"/>
    <row r="844" s="274" customFormat="1"/>
    <row r="845" s="274" customFormat="1"/>
    <row r="846" s="274" customFormat="1"/>
    <row r="847" s="274" customFormat="1"/>
    <row r="848" s="274" customFormat="1"/>
    <row r="849" s="274" customFormat="1"/>
    <row r="850" s="274" customFormat="1"/>
    <row r="851" s="274" customFormat="1"/>
    <row r="852" s="274" customFormat="1"/>
    <row r="853" s="274" customFormat="1"/>
    <row r="854" s="274" customFormat="1"/>
    <row r="855" s="274" customFormat="1"/>
    <row r="856" s="274" customFormat="1"/>
    <row r="857" s="274" customFormat="1"/>
    <row r="858" s="274" customFormat="1"/>
    <row r="859" s="274" customFormat="1"/>
    <row r="860" s="274" customFormat="1"/>
    <row r="861" s="274" customFormat="1"/>
    <row r="862" s="274" customFormat="1"/>
    <row r="863" s="274" customFormat="1"/>
    <row r="864" s="274" customFormat="1"/>
    <row r="865" s="274" customFormat="1"/>
    <row r="866" s="274" customFormat="1"/>
    <row r="867" s="274" customFormat="1"/>
    <row r="868" s="274" customFormat="1"/>
    <row r="869" s="274" customFormat="1"/>
    <row r="870" s="274" customFormat="1"/>
    <row r="871" s="274" customFormat="1"/>
    <row r="872" s="274" customFormat="1"/>
    <row r="873" s="274" customFormat="1"/>
    <row r="874" s="274" customFormat="1"/>
    <row r="875" s="274" customFormat="1"/>
    <row r="876" s="274" customFormat="1"/>
    <row r="877" s="274" customFormat="1"/>
    <row r="878" s="274" customFormat="1"/>
    <row r="879" s="274" customFormat="1"/>
    <row r="880" s="274" customFormat="1"/>
    <row r="881" s="274" customFormat="1"/>
    <row r="882" s="274" customFormat="1"/>
    <row r="883" s="274" customFormat="1"/>
    <row r="884" s="274" customFormat="1"/>
    <row r="885" s="274" customFormat="1"/>
    <row r="886" s="274" customFormat="1"/>
    <row r="887" s="274" customFormat="1"/>
    <row r="888" s="274" customFormat="1"/>
    <row r="889" s="274" customFormat="1"/>
    <row r="890" s="274" customFormat="1"/>
    <row r="891" s="274" customFormat="1"/>
    <row r="892" s="274" customFormat="1"/>
    <row r="893" s="274" customFormat="1"/>
    <row r="894" s="274" customFormat="1"/>
    <row r="895" s="274" customFormat="1"/>
    <row r="896" s="274" customFormat="1"/>
    <row r="897" s="274" customFormat="1"/>
    <row r="898" s="274" customFormat="1"/>
    <row r="899" s="274" customFormat="1"/>
    <row r="900" s="274" customFormat="1"/>
    <row r="901" s="274" customFormat="1"/>
    <row r="902" s="274" customFormat="1"/>
    <row r="903" s="274" customFormat="1"/>
    <row r="904" s="274" customFormat="1"/>
    <row r="905" s="274" customFormat="1"/>
    <row r="906" s="274" customFormat="1"/>
    <row r="907" s="274" customFormat="1"/>
    <row r="908" s="274" customFormat="1"/>
    <row r="909" s="274" customFormat="1"/>
    <row r="910" s="274" customFormat="1"/>
    <row r="911" s="274" customFormat="1"/>
    <row r="912" s="274" customFormat="1"/>
    <row r="913" s="274" customFormat="1"/>
    <row r="914" s="274" customFormat="1"/>
    <row r="915" s="274" customFormat="1"/>
    <row r="916" s="274" customFormat="1"/>
    <row r="917" s="274" customFormat="1"/>
    <row r="918" s="274" customFormat="1"/>
    <row r="919" s="274" customFormat="1"/>
    <row r="920" s="274" customFormat="1"/>
    <row r="921" s="274" customFormat="1"/>
    <row r="922" s="274" customFormat="1"/>
    <row r="923" s="274" customFormat="1"/>
    <row r="924" s="274" customFormat="1"/>
    <row r="925" s="274" customFormat="1"/>
    <row r="926" s="274" customFormat="1"/>
    <row r="927" s="274" customFormat="1"/>
    <row r="928" s="274" customFormat="1"/>
    <row r="929" s="274" customFormat="1"/>
    <row r="930" s="274" customFormat="1"/>
    <row r="931" s="274" customFormat="1"/>
    <row r="932" s="274" customFormat="1"/>
    <row r="933" s="274" customFormat="1"/>
    <row r="934" s="274" customFormat="1"/>
    <row r="935" s="274" customFormat="1"/>
    <row r="936" s="274" customFormat="1"/>
    <row r="937" s="274" customFormat="1"/>
    <row r="938" s="274" customFormat="1"/>
    <row r="939" s="274" customFormat="1"/>
    <row r="940" s="274" customFormat="1"/>
    <row r="941" s="274" customFormat="1"/>
    <row r="942" s="274" customFormat="1"/>
    <row r="943" s="274" customFormat="1"/>
    <row r="944" s="274" customFormat="1"/>
    <row r="945" s="274" customFormat="1"/>
    <row r="946" s="274" customFormat="1"/>
    <row r="947" s="274" customFormat="1"/>
    <row r="948" s="274" customFormat="1"/>
    <row r="949" s="274" customFormat="1"/>
    <row r="950" s="274" customFormat="1"/>
    <row r="951" s="274" customFormat="1"/>
    <row r="952" s="274" customFormat="1"/>
    <row r="953" s="274" customFormat="1"/>
    <row r="954" s="274" customFormat="1"/>
    <row r="955" s="274" customFormat="1"/>
    <row r="956" s="274" customFormat="1"/>
    <row r="957" s="274" customFormat="1"/>
    <row r="958" s="274" customFormat="1"/>
    <row r="959" s="274" customFormat="1"/>
    <row r="960" s="274" customFormat="1"/>
    <row r="961" s="274" customFormat="1"/>
    <row r="962" s="274" customFormat="1"/>
    <row r="963" s="274" customFormat="1"/>
    <row r="964" s="274" customFormat="1"/>
    <row r="965" s="274" customFormat="1"/>
    <row r="966" s="274" customFormat="1"/>
    <row r="967" s="274" customFormat="1"/>
    <row r="968" s="274" customFormat="1"/>
    <row r="969" s="274" customFormat="1"/>
    <row r="970" s="274" customFormat="1"/>
    <row r="971" s="274" customFormat="1"/>
    <row r="972" s="274" customFormat="1"/>
    <row r="973" s="274" customFormat="1"/>
    <row r="974" s="274" customFormat="1"/>
    <row r="975" s="274" customFormat="1"/>
    <row r="976" s="274" customFormat="1"/>
    <row r="977" s="274" customFormat="1"/>
    <row r="978" s="274" customFormat="1"/>
    <row r="979" s="274" customFormat="1"/>
    <row r="980" s="274" customFormat="1"/>
    <row r="981" s="274" customFormat="1"/>
    <row r="982" s="274" customFormat="1"/>
    <row r="983" s="274" customFormat="1"/>
    <row r="984" s="274" customFormat="1"/>
    <row r="985" s="274" customFormat="1"/>
    <row r="986" s="274" customFormat="1"/>
    <row r="987" s="274" customFormat="1"/>
    <row r="988" s="274" customFormat="1"/>
    <row r="989" s="274" customFormat="1"/>
    <row r="990" s="274" customFormat="1"/>
    <row r="991" s="274" customFormat="1"/>
    <row r="992" s="274" customFormat="1"/>
    <row r="993" s="274" customFormat="1"/>
    <row r="994" s="274" customFormat="1"/>
    <row r="995" s="274" customFormat="1"/>
    <row r="996" s="274" customFormat="1"/>
    <row r="997" s="274" customFormat="1"/>
    <row r="998" s="274" customFormat="1"/>
    <row r="999" s="274" customFormat="1"/>
    <row r="1000" s="274" customFormat="1"/>
    <row r="1001" s="274" customFormat="1"/>
    <row r="1002" s="274" customFormat="1"/>
    <row r="1003" s="274" customFormat="1"/>
    <row r="1004" s="274" customFormat="1"/>
    <row r="1005" s="274" customFormat="1"/>
    <row r="1006" s="274" customFormat="1"/>
    <row r="1007" s="274" customFormat="1"/>
    <row r="1008" s="274" customFormat="1"/>
    <row r="1009" spans="2:6">
      <c r="B1009" s="274"/>
      <c r="F1009" s="274"/>
    </row>
    <row r="1010" spans="2:6">
      <c r="B1010" s="274"/>
      <c r="F1010" s="274"/>
    </row>
    <row r="1011" spans="2:6">
      <c r="B1011" s="274"/>
      <c r="F1011" s="274"/>
    </row>
    <row r="1012" spans="2:6">
      <c r="B1012" s="274"/>
      <c r="F1012" s="274"/>
    </row>
    <row r="1013" spans="2:6">
      <c r="B1013" s="274"/>
      <c r="F1013" s="274"/>
    </row>
    <row r="1014" spans="2:6">
      <c r="B1014" s="274"/>
      <c r="F1014" s="274"/>
    </row>
    <row r="1015" spans="2:6">
      <c r="B1015" s="274"/>
      <c r="F1015" s="274"/>
    </row>
    <row r="1016" spans="2:6">
      <c r="B1016" s="274"/>
      <c r="F1016" s="274"/>
    </row>
    <row r="1017" spans="2:6">
      <c r="B1017" s="274"/>
      <c r="F1017" s="274"/>
    </row>
    <row r="1018" spans="2:6">
      <c r="B1018" s="274"/>
      <c r="F1018" s="274"/>
    </row>
    <row r="1019" spans="2:6">
      <c r="B1019" s="274"/>
      <c r="F1019" s="274"/>
    </row>
    <row r="1020" spans="2:6">
      <c r="B1020" s="274"/>
      <c r="F1020" s="274"/>
    </row>
    <row r="1021" spans="2:6">
      <c r="F1021" s="274"/>
    </row>
    <row r="1022" spans="2:6">
      <c r="F1022" s="274"/>
    </row>
    <row r="1023" spans="2:6">
      <c r="F1023" s="274"/>
    </row>
    <row r="1024" spans="2:6">
      <c r="F1024" s="274"/>
    </row>
    <row r="1025" spans="6:6">
      <c r="F1025" s="274"/>
    </row>
    <row r="1026" spans="6:6">
      <c r="F1026" s="274"/>
    </row>
    <row r="1027" spans="6:6">
      <c r="F1027" s="274"/>
    </row>
    <row r="1028" spans="6:6">
      <c r="F1028" s="274"/>
    </row>
    <row r="1029" spans="6:6">
      <c r="F1029" s="274"/>
    </row>
    <row r="1030" spans="6:6">
      <c r="F1030" s="274"/>
    </row>
    <row r="1031" spans="6:6">
      <c r="F1031" s="274"/>
    </row>
    <row r="1032" spans="6:6">
      <c r="F1032" s="274"/>
    </row>
    <row r="1033" spans="6:6">
      <c r="F1033" s="274"/>
    </row>
    <row r="1034" spans="6:6">
      <c r="F1034" s="274"/>
    </row>
    <row r="1035" spans="6:6">
      <c r="F1035" s="274"/>
    </row>
    <row r="1036" spans="6:6">
      <c r="F1036" s="274"/>
    </row>
    <row r="1037" spans="6:6">
      <c r="F1037" s="274"/>
    </row>
    <row r="1038" spans="6:6">
      <c r="F1038" s="274"/>
    </row>
    <row r="1039" spans="6:6">
      <c r="F1039" s="274"/>
    </row>
    <row r="1040" spans="6:6">
      <c r="F1040" s="274"/>
    </row>
    <row r="1041" spans="6:6">
      <c r="F1041" s="274"/>
    </row>
    <row r="1042" spans="6:6">
      <c r="F1042" s="274"/>
    </row>
    <row r="1043" spans="6:6">
      <c r="F1043" s="274"/>
    </row>
    <row r="1044" spans="6:6">
      <c r="F1044" s="274"/>
    </row>
    <row r="1045" spans="6:6">
      <c r="F1045" s="274"/>
    </row>
    <row r="1046" spans="6:6">
      <c r="F1046" s="274"/>
    </row>
    <row r="1047" spans="6:6">
      <c r="F1047" s="274"/>
    </row>
    <row r="1048" spans="6:6">
      <c r="F1048" s="274"/>
    </row>
    <row r="1049" spans="6:6">
      <c r="F1049" s="274"/>
    </row>
    <row r="1050" spans="6:6">
      <c r="F1050" s="274"/>
    </row>
    <row r="1051" spans="6:6">
      <c r="F1051" s="274"/>
    </row>
    <row r="1052" spans="6:6">
      <c r="F1052" s="274"/>
    </row>
    <row r="1053" spans="6:6">
      <c r="F1053" s="274"/>
    </row>
    <row r="1054" spans="6:6">
      <c r="F1054" s="274"/>
    </row>
    <row r="1055" spans="6:6">
      <c r="F1055" s="274"/>
    </row>
    <row r="1056" spans="6:6">
      <c r="F1056" s="274"/>
    </row>
    <row r="1057" spans="6:6">
      <c r="F1057" s="274"/>
    </row>
    <row r="1058" spans="6:6">
      <c r="F1058" s="274"/>
    </row>
    <row r="1059" spans="6:6">
      <c r="F1059" s="274"/>
    </row>
    <row r="1060" spans="6:6">
      <c r="F1060" s="274"/>
    </row>
    <row r="1061" spans="6:6">
      <c r="F1061" s="274"/>
    </row>
    <row r="1062" spans="6:6">
      <c r="F1062" s="274"/>
    </row>
    <row r="1063" spans="6:6">
      <c r="F1063" s="274"/>
    </row>
    <row r="1064" spans="6:6">
      <c r="F1064" s="274"/>
    </row>
    <row r="1065" spans="6:6">
      <c r="F1065" s="274"/>
    </row>
    <row r="1066" spans="6:6">
      <c r="F1066" s="274"/>
    </row>
    <row r="1067" spans="6:6">
      <c r="F1067" s="274"/>
    </row>
    <row r="1068" spans="6:6">
      <c r="F1068" s="274"/>
    </row>
    <row r="1069" spans="6:6">
      <c r="F1069" s="274"/>
    </row>
    <row r="1070" spans="6:6">
      <c r="F1070" s="274"/>
    </row>
    <row r="1071" spans="6:6">
      <c r="F1071" s="274"/>
    </row>
    <row r="1072" spans="6:6">
      <c r="F1072" s="274"/>
    </row>
    <row r="1073" spans="6:6">
      <c r="F1073" s="274"/>
    </row>
    <row r="1074" spans="6:6">
      <c r="F1074" s="274"/>
    </row>
    <row r="1075" spans="6:6">
      <c r="F1075" s="274"/>
    </row>
    <row r="1076" spans="6:6">
      <c r="F1076" s="274"/>
    </row>
    <row r="1077" spans="6:6">
      <c r="F1077" s="274"/>
    </row>
    <row r="1078" spans="6:6">
      <c r="F1078" s="274"/>
    </row>
    <row r="1079" spans="6:6">
      <c r="F1079" s="274"/>
    </row>
    <row r="1080" spans="6:6">
      <c r="F1080" s="274"/>
    </row>
    <row r="1081" spans="6:6">
      <c r="F1081" s="274"/>
    </row>
    <row r="1082" spans="6:6">
      <c r="F1082" s="274"/>
    </row>
  </sheetData>
  <pageMargins left="0.25" right="0.25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Index</vt:lpstr>
      <vt:lpstr>Exploitation</vt:lpstr>
      <vt:lpstr>Planning</vt:lpstr>
      <vt:lpstr>Coffres</vt:lpstr>
      <vt:lpstr>Coffres BTP-R</vt:lpstr>
      <vt:lpstr>SOLO</vt:lpstr>
      <vt:lpstr>Préparation</vt:lpstr>
      <vt:lpstr>Suivi receveur</vt:lpstr>
      <vt:lpstr>Données</vt:lpstr>
      <vt:lpstr>Liste</vt:lpstr>
      <vt:lpstr>Date_INSP</vt:lpstr>
      <vt:lpstr>Coffres!Zone_d_impression</vt:lpstr>
      <vt:lpstr>Données!Zone_d_impression</vt:lpstr>
      <vt:lpstr>Exploitation!Zone_d_impression</vt:lpstr>
      <vt:lpstr>Préparation!Zone_d_impression</vt:lpstr>
      <vt:lpstr>SOLO!Zone_d_impression</vt:lpstr>
      <vt:lpstr>'Suivi receveur'!Zone_d_impression</vt:lpstr>
    </vt:vector>
  </TitlesOfParts>
  <Company>CCIH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Mousset Christophe</dc:creator>
  <cp:lastModifiedBy>Christophe MOUSSET</cp:lastModifiedBy>
  <cp:lastPrinted>2025-07-25T00:58:00Z</cp:lastPrinted>
  <dcterms:created xsi:type="dcterms:W3CDTF">2021-05-10T04:18:59Z</dcterms:created>
  <dcterms:modified xsi:type="dcterms:W3CDTF">2025-08-27T14:24:59Z</dcterms:modified>
</cp:coreProperties>
</file>