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-horus\home6$\a196136\MyDocs\"/>
    </mc:Choice>
  </mc:AlternateContent>
  <bookViews>
    <workbookView xWindow="0" yWindow="0" windowWidth="28800" windowHeight="11835" tabRatio="675" activeTab="1"/>
  </bookViews>
  <sheets>
    <sheet name="VARIABLES" sheetId="13" r:id="rId1"/>
    <sheet name="START" sheetId="9" r:id="rId2"/>
    <sheet name="DATA" sheetId="1" r:id="rId3"/>
    <sheet name="Synthèse" sheetId="17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2" hidden="1">DATA!$A$1:$A$52</definedName>
    <definedName name="_xlnm.Database">#REF!</definedName>
    <definedName name="_xlnm.Criteria">#REF!</definedName>
    <definedName name="_xlnm.Extract">#REF!</definedName>
    <definedName name="nb_rang">START!$D$5</definedName>
    <definedName name="note_acces_autres_zones">#REF!</definedName>
    <definedName name="toto">#REF!</definedName>
    <definedName name="TYPE">#REF!</definedName>
    <definedName name="Z_cor">#REF!</definedName>
    <definedName name="zone_datas">DATA!$B:$E</definedName>
  </definedNames>
  <calcPr calcId="152511"/>
</workbook>
</file>

<file path=xl/calcChain.xml><?xml version="1.0" encoding="utf-8"?>
<calcChain xmlns="http://schemas.openxmlformats.org/spreadsheetml/2006/main">
  <c r="A2" i="9" l="1"/>
  <c r="R62" i="17" l="1"/>
  <c r="O61" i="17" l="1"/>
  <c r="O62" i="17"/>
  <c r="O60" i="17"/>
  <c r="O59" i="17"/>
  <c r="O57" i="17"/>
  <c r="O56" i="17"/>
  <c r="O55" i="17"/>
  <c r="J59" i="17"/>
  <c r="O42" i="17"/>
  <c r="O40" i="17"/>
  <c r="A1" i="1" l="1"/>
  <c r="A2" i="1"/>
  <c r="C28" i="1" l="1"/>
  <c r="A28" i="1"/>
  <c r="A92" i="1" l="1"/>
  <c r="A93" i="1"/>
  <c r="A94" i="1"/>
  <c r="A95" i="1"/>
  <c r="A96" i="1"/>
  <c r="A97" i="1"/>
  <c r="A98" i="1"/>
  <c r="A99" i="1"/>
  <c r="A100" i="1"/>
  <c r="A117" i="1"/>
  <c r="A118" i="1"/>
  <c r="A119" i="1"/>
  <c r="A120" i="1"/>
  <c r="A121" i="1"/>
  <c r="A122" i="1"/>
  <c r="A123" i="1"/>
  <c r="A124" i="1"/>
  <c r="A125" i="1"/>
  <c r="A205" i="1"/>
  <c r="A208" i="1"/>
  <c r="C40" i="1"/>
  <c r="A688" i="13"/>
  <c r="A214" i="1" l="1"/>
  <c r="A151" i="1"/>
  <c r="A191" i="1"/>
  <c r="A179" i="1"/>
  <c r="A141" i="1"/>
  <c r="A104" i="1"/>
  <c r="C153" i="1"/>
  <c r="A204" i="1"/>
  <c r="A186" i="1"/>
  <c r="A171" i="1"/>
  <c r="A140" i="1"/>
  <c r="A103" i="1"/>
  <c r="C152" i="1"/>
  <c r="A78" i="1"/>
  <c r="A185" i="1"/>
  <c r="A177" i="1"/>
  <c r="A143" i="1"/>
  <c r="A139" i="1"/>
  <c r="A106" i="1"/>
  <c r="A102" i="1"/>
  <c r="A13" i="1"/>
  <c r="A9" i="1"/>
  <c r="A3" i="1"/>
  <c r="C151" i="1"/>
  <c r="C154" i="1"/>
  <c r="A152" i="1"/>
  <c r="A198" i="1"/>
  <c r="A187" i="1"/>
  <c r="A183" i="1"/>
  <c r="A172" i="1"/>
  <c r="A168" i="1"/>
  <c r="A145" i="1"/>
  <c r="A127" i="1"/>
  <c r="A108" i="1"/>
  <c r="A11" i="1"/>
  <c r="A7" i="1"/>
  <c r="C149" i="1"/>
  <c r="A154" i="1"/>
  <c r="A197" i="1"/>
  <c r="A190" i="1"/>
  <c r="A182" i="1"/>
  <c r="A178" i="1"/>
  <c r="A167" i="1"/>
  <c r="A144" i="1"/>
  <c r="A126" i="1"/>
  <c r="A107" i="1"/>
  <c r="A40" i="1"/>
  <c r="A10" i="1"/>
  <c r="A6" i="1"/>
  <c r="C148" i="1"/>
  <c r="A153" i="1"/>
  <c r="A202" i="1"/>
  <c r="A196" i="1"/>
  <c r="A189" i="1"/>
  <c r="A181" i="1"/>
  <c r="A170" i="1"/>
  <c r="A166" i="1"/>
  <c r="C147" i="1"/>
  <c r="A206" i="1"/>
  <c r="A201" i="1"/>
  <c r="A195" i="1"/>
  <c r="A188" i="1"/>
  <c r="A184" i="1"/>
  <c r="A180" i="1"/>
  <c r="A173" i="1"/>
  <c r="A169" i="1"/>
  <c r="A146" i="1"/>
  <c r="A142" i="1"/>
  <c r="A128" i="1"/>
  <c r="A109" i="1"/>
  <c r="A105" i="1"/>
  <c r="A101" i="1"/>
  <c r="A12" i="1"/>
  <c r="A8" i="1"/>
  <c r="C150" i="1"/>
  <c r="A156" i="1"/>
  <c r="A158" i="1"/>
  <c r="A63" i="1"/>
  <c r="A50" i="1"/>
  <c r="A46" i="1"/>
  <c r="A42" i="1"/>
  <c r="A34" i="1"/>
  <c r="A62" i="1"/>
  <c r="C60" i="1"/>
  <c r="C56" i="1"/>
  <c r="C78" i="1"/>
  <c r="A85" i="1"/>
  <c r="A76" i="1"/>
  <c r="A138" i="1"/>
  <c r="A53" i="1"/>
  <c r="A49" i="1"/>
  <c r="A45" i="1"/>
  <c r="A41" i="1"/>
  <c r="A61" i="1"/>
  <c r="C59" i="1"/>
  <c r="C55" i="1"/>
  <c r="C77" i="1"/>
  <c r="A81" i="1"/>
  <c r="A83" i="1"/>
  <c r="C38" i="1"/>
  <c r="A130" i="1"/>
  <c r="A75" i="1"/>
  <c r="A52" i="1"/>
  <c r="A48" i="1"/>
  <c r="A44" i="1"/>
  <c r="C62" i="1"/>
  <c r="C58" i="1"/>
  <c r="C54" i="1"/>
  <c r="C76" i="1"/>
  <c r="A79" i="1"/>
  <c r="A222" i="1"/>
  <c r="A194" i="1"/>
  <c r="A174" i="1"/>
  <c r="A110" i="1"/>
  <c r="A71" i="1"/>
  <c r="A51" i="1"/>
  <c r="A47" i="1"/>
  <c r="A43" i="1"/>
  <c r="A38" i="1"/>
  <c r="A67" i="1"/>
  <c r="C61" i="1"/>
  <c r="C57" i="1"/>
  <c r="C82" i="1"/>
  <c r="C75" i="1"/>
  <c r="A77" i="1"/>
  <c r="A218" i="1"/>
  <c r="A150" i="1"/>
  <c r="A114" i="1"/>
  <c r="A88" i="1"/>
  <c r="A25" i="1"/>
  <c r="A21" i="1"/>
  <c r="C85" i="1"/>
  <c r="C81" i="1"/>
  <c r="A84" i="1"/>
  <c r="A80" i="1"/>
  <c r="C84" i="1"/>
  <c r="C80" i="1"/>
  <c r="A226" i="1"/>
  <c r="A210" i="1"/>
  <c r="A162" i="1"/>
  <c r="A134" i="1"/>
  <c r="C83" i="1"/>
  <c r="C79" i="1"/>
  <c r="A82" i="1"/>
  <c r="A15" i="1"/>
  <c r="A228" i="1"/>
  <c r="A220" i="1"/>
  <c r="A212" i="1"/>
  <c r="A200" i="1"/>
  <c r="A164" i="1"/>
  <c r="A136" i="1"/>
  <c r="A116" i="1"/>
  <c r="A86" i="1"/>
  <c r="A69" i="1"/>
  <c r="A59" i="1"/>
  <c r="A32" i="1"/>
  <c r="A57" i="1"/>
  <c r="A30" i="1"/>
  <c r="A17" i="1"/>
  <c r="C30" i="1"/>
  <c r="A224" i="1"/>
  <c r="A216" i="1"/>
  <c r="A192" i="1"/>
  <c r="A176" i="1"/>
  <c r="A160" i="1"/>
  <c r="A148" i="1"/>
  <c r="A132" i="1"/>
  <c r="A112" i="1"/>
  <c r="A90" i="1"/>
  <c r="A73" i="1"/>
  <c r="A65" i="1"/>
  <c r="A55" i="1"/>
  <c r="A36" i="1"/>
  <c r="A27" i="1"/>
  <c r="A5" i="1"/>
  <c r="A229" i="1"/>
  <c r="A225" i="1"/>
  <c r="A221" i="1"/>
  <c r="A217" i="1"/>
  <c r="A213" i="1"/>
  <c r="A209" i="1"/>
  <c r="A193" i="1"/>
  <c r="A165" i="1"/>
  <c r="A161" i="1"/>
  <c r="A157" i="1"/>
  <c r="A149" i="1"/>
  <c r="A137" i="1"/>
  <c r="A133" i="1"/>
  <c r="A129" i="1"/>
  <c r="A113" i="1"/>
  <c r="A89" i="1"/>
  <c r="A72" i="1"/>
  <c r="A68" i="1"/>
  <c r="A64" i="1"/>
  <c r="A58" i="1"/>
  <c r="A54" i="1"/>
  <c r="A37" i="1"/>
  <c r="A33" i="1"/>
  <c r="A29" i="1"/>
  <c r="A24" i="1"/>
  <c r="A20" i="1"/>
  <c r="A16" i="1"/>
  <c r="A4" i="1"/>
  <c r="C53" i="1"/>
  <c r="A23" i="1"/>
  <c r="A19" i="1"/>
  <c r="C29" i="1"/>
  <c r="A227" i="1"/>
  <c r="A223" i="1"/>
  <c r="A219" i="1"/>
  <c r="A215" i="1"/>
  <c r="A211" i="1"/>
  <c r="A207" i="1"/>
  <c r="A203" i="1"/>
  <c r="A199" i="1"/>
  <c r="A175" i="1"/>
  <c r="A163" i="1"/>
  <c r="A159" i="1"/>
  <c r="A147" i="1"/>
  <c r="A135" i="1"/>
  <c r="A131" i="1"/>
  <c r="A115" i="1"/>
  <c r="A111" i="1"/>
  <c r="A91" i="1"/>
  <c r="A87" i="1"/>
  <c r="A74" i="1"/>
  <c r="A70" i="1"/>
  <c r="A66" i="1"/>
  <c r="A60" i="1"/>
  <c r="A56" i="1"/>
  <c r="A35" i="1"/>
  <c r="A31" i="1"/>
  <c r="A26" i="1"/>
  <c r="A22" i="1"/>
  <c r="A18" i="1"/>
  <c r="A14" i="1"/>
  <c r="J42" i="17" l="1"/>
  <c r="J40" i="17"/>
  <c r="O15" i="17"/>
  <c r="O21" i="17" l="1"/>
  <c r="G21" i="17" s="1"/>
  <c r="W43" i="17" l="1"/>
  <c r="W42" i="17"/>
  <c r="W41" i="17"/>
  <c r="W40" i="17"/>
  <c r="W18" i="17"/>
  <c r="V17" i="17"/>
  <c r="V16" i="17"/>
  <c r="V15" i="17"/>
  <c r="Q47" i="17"/>
  <c r="Q45" i="17"/>
  <c r="Q34" i="17"/>
  <c r="Q37" i="17"/>
  <c r="Q39" i="17"/>
  <c r="Q40" i="17"/>
  <c r="Q41" i="17"/>
  <c r="Q42" i="17"/>
  <c r="Q43" i="17"/>
  <c r="Q13" i="17"/>
  <c r="Q15" i="17"/>
  <c r="Q16" i="17"/>
  <c r="Q17" i="17"/>
  <c r="R43" i="17" l="1"/>
  <c r="R42" i="17"/>
  <c r="R41" i="17"/>
  <c r="R40" i="17"/>
  <c r="R52" i="17"/>
  <c r="Q53" i="17"/>
  <c r="V59" i="17"/>
  <c r="R21" i="17"/>
  <c r="R18" i="17"/>
  <c r="R17" i="17"/>
  <c r="R16" i="17"/>
  <c r="R15" i="17"/>
  <c r="Q11" i="17"/>
  <c r="W62" i="17"/>
  <c r="Q62" i="17"/>
  <c r="X40" i="17"/>
  <c r="X21" i="17"/>
  <c r="W15" i="17"/>
  <c r="X15" i="17" s="1"/>
  <c r="Q61" i="17" l="1"/>
  <c r="Q60" i="17"/>
  <c r="S40" i="17"/>
  <c r="S15" i="17"/>
  <c r="G56" i="17" l="1"/>
  <c r="G55" i="17"/>
  <c r="H59" i="17" l="1"/>
  <c r="K62" i="17"/>
  <c r="K60" i="17"/>
  <c r="K61" i="17"/>
  <c r="W59" i="17"/>
  <c r="X59" i="17" s="1"/>
  <c r="R60" i="17" l="1"/>
  <c r="R61" i="17"/>
  <c r="H60" i="17"/>
  <c r="G60" i="17"/>
  <c r="W60" i="17"/>
  <c r="W61" i="17"/>
  <c r="D60" i="17"/>
  <c r="S60" i="17" l="1"/>
  <c r="E60" i="17"/>
  <c r="X60" i="17"/>
  <c r="Y60" i="17" s="1"/>
  <c r="T60" i="17" l="1"/>
  <c r="K13" i="17"/>
  <c r="O14" i="17" l="1"/>
  <c r="J14" i="17" l="1"/>
  <c r="M15" i="17"/>
  <c r="J15" i="17" s="1"/>
  <c r="G15" i="17" s="1"/>
  <c r="Q14" i="17"/>
  <c r="O12" i="17"/>
  <c r="J12" i="17" s="1"/>
  <c r="G12" i="17" l="1"/>
  <c r="B10" i="9" l="1"/>
  <c r="O20" i="17" l="1"/>
  <c r="G20" i="17" s="1"/>
  <c r="C22" i="1" l="1"/>
  <c r="Q12" i="17" l="1"/>
  <c r="Q18" i="17"/>
  <c r="Q20" i="17"/>
  <c r="Q21" i="17"/>
  <c r="F1" i="17" l="1"/>
  <c r="H21" i="17" l="1"/>
  <c r="H19" i="17"/>
  <c r="H20" i="17"/>
  <c r="H53" i="17"/>
  <c r="H54" i="17"/>
  <c r="H57" i="17"/>
  <c r="H46" i="17"/>
  <c r="W47" i="17" s="1"/>
  <c r="H33" i="17"/>
  <c r="H5" i="17"/>
  <c r="H56" i="17"/>
  <c r="W56" i="17" s="1"/>
  <c r="X56" i="17" s="1"/>
  <c r="H52" i="17"/>
  <c r="H44" i="17"/>
  <c r="W45" i="17" s="1"/>
  <c r="H22" i="17"/>
  <c r="H15" i="17"/>
  <c r="H55" i="17"/>
  <c r="W55" i="17" s="1"/>
  <c r="X55" i="17" s="1"/>
  <c r="H51" i="17"/>
  <c r="H40" i="17"/>
  <c r="H12" i="17"/>
  <c r="H50" i="17"/>
  <c r="H36" i="17"/>
  <c r="H8" i="17"/>
  <c r="X53" i="17" l="1"/>
  <c r="Y53" i="17" s="1"/>
  <c r="D53" i="17"/>
  <c r="E22" i="17"/>
  <c r="W14" i="17"/>
  <c r="W12" i="17"/>
  <c r="X20" i="17"/>
  <c r="R20" i="17"/>
  <c r="W39" i="17"/>
  <c r="W37" i="17"/>
  <c r="W34" i="17"/>
  <c r="R39" i="17"/>
  <c r="R37" i="17"/>
  <c r="R45" i="17"/>
  <c r="S45" i="17" s="1"/>
  <c r="R34" i="17"/>
  <c r="W13" i="17"/>
  <c r="R12" i="17"/>
  <c r="R13" i="17"/>
  <c r="R14" i="17"/>
  <c r="V57" i="17"/>
  <c r="R53" i="17"/>
  <c r="S53" i="17" s="1"/>
  <c r="R47" i="17"/>
  <c r="W11" i="17"/>
  <c r="R11" i="17"/>
  <c r="S11" i="17" s="1"/>
  <c r="E44" i="17"/>
  <c r="E50" i="17"/>
  <c r="E19" i="17"/>
  <c r="E5" i="17"/>
  <c r="E53" i="17"/>
  <c r="E54" i="17"/>
  <c r="E55" i="17"/>
  <c r="X12" i="17" l="1"/>
  <c r="S12" i="17"/>
  <c r="C31" i="1" l="1"/>
  <c r="Q57" i="17" l="1"/>
  <c r="R57" i="17" s="1"/>
  <c r="J1" i="17"/>
  <c r="G40" i="17" l="1"/>
  <c r="A10" i="9" l="1"/>
  <c r="C44" i="1" l="1"/>
  <c r="C208" i="1"/>
  <c r="S18" i="17" l="1"/>
  <c r="O28" i="17" l="1"/>
  <c r="Q28" i="17" l="1"/>
  <c r="R28" i="17" s="1"/>
  <c r="M28" i="17"/>
  <c r="V28" i="17" s="1"/>
  <c r="E19" i="9" l="1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O38" i="17" l="1"/>
  <c r="J38" i="17" l="1"/>
  <c r="W38" i="17" s="1"/>
  <c r="Q38" i="17"/>
  <c r="R38" i="17" s="1"/>
  <c r="C105" i="1" l="1"/>
  <c r="C106" i="1"/>
  <c r="C107" i="1"/>
  <c r="C108" i="1"/>
  <c r="C109" i="1"/>
  <c r="C101" i="1" l="1"/>
  <c r="C102" i="1"/>
  <c r="C103" i="1"/>
  <c r="C104" i="1"/>
  <c r="C74" i="1" l="1"/>
  <c r="C50" i="1" l="1"/>
  <c r="C72" i="1"/>
  <c r="C68" i="1"/>
  <c r="O36" i="17" l="1"/>
  <c r="J36" i="17" l="1"/>
  <c r="G36" i="17" s="1"/>
  <c r="Q36" i="17"/>
  <c r="R36" i="17" s="1"/>
  <c r="S36" i="17" s="1"/>
  <c r="W36" i="17" l="1"/>
  <c r="X36" i="17" s="1"/>
  <c r="C49" i="1" l="1"/>
  <c r="O58" i="17" l="1"/>
  <c r="M58" i="17" s="1"/>
  <c r="C16" i="1"/>
  <c r="J57" i="17" l="1"/>
  <c r="G57" i="17" s="1"/>
  <c r="Q58" i="17"/>
  <c r="V58" i="17" l="1"/>
  <c r="W57" i="17" s="1"/>
  <c r="X57" i="17" s="1"/>
  <c r="Y55" i="17" s="1"/>
  <c r="R58" i="17"/>
  <c r="S57" i="17" s="1"/>
  <c r="O48" i="17" l="1"/>
  <c r="J48" i="17" s="1"/>
  <c r="C91" i="1" l="1"/>
  <c r="C201" i="1"/>
  <c r="C202" i="1"/>
  <c r="C204" i="1"/>
  <c r="C205" i="1"/>
  <c r="O54" i="17" l="1"/>
  <c r="G54" i="17" s="1"/>
  <c r="D54" i="17" l="1"/>
  <c r="Q54" i="17"/>
  <c r="R54" i="17" s="1"/>
  <c r="S54" i="17" s="1"/>
  <c r="G59" i="17"/>
  <c r="X54" i="17" l="1"/>
  <c r="Y54" i="17" s="1"/>
  <c r="D55" i="17"/>
  <c r="Q59" i="17"/>
  <c r="R59" i="17" s="1"/>
  <c r="S59" i="17" s="1"/>
  <c r="O30" i="17"/>
  <c r="Q30" i="17" l="1"/>
  <c r="R30" i="17" s="1"/>
  <c r="M30" i="17"/>
  <c r="V30" i="17" s="1"/>
  <c r="O29" i="17"/>
  <c r="C41" i="1"/>
  <c r="C8" i="1"/>
  <c r="C9" i="1"/>
  <c r="C10" i="1"/>
  <c r="C11" i="1"/>
  <c r="C12" i="1"/>
  <c r="Q29" i="17" l="1"/>
  <c r="R29" i="17" s="1"/>
  <c r="M29" i="17"/>
  <c r="V29" i="17" s="1"/>
  <c r="C6" i="1"/>
  <c r="C7" i="1"/>
  <c r="C13" i="1"/>
  <c r="C14" i="1"/>
  <c r="C15" i="1"/>
  <c r="C17" i="1"/>
  <c r="C18" i="1"/>
  <c r="C19" i="1"/>
  <c r="C20" i="1"/>
  <c r="C21" i="1"/>
  <c r="C23" i="1"/>
  <c r="C24" i="1"/>
  <c r="C25" i="1"/>
  <c r="C26" i="1"/>
  <c r="C27" i="1"/>
  <c r="O25" i="17" l="1"/>
  <c r="Q25" i="17" l="1"/>
  <c r="R25" i="17" s="1"/>
  <c r="M25" i="17"/>
  <c r="V25" i="17" s="1"/>
  <c r="C197" i="1" l="1"/>
  <c r="C198" i="1"/>
  <c r="C206" i="1"/>
  <c r="C194" i="1"/>
  <c r="C195" i="1"/>
  <c r="C196" i="1"/>
  <c r="O7" i="17" l="1"/>
  <c r="M7" i="17" l="1"/>
  <c r="V7" i="17" s="1"/>
  <c r="Q7" i="17"/>
  <c r="R7" i="17" s="1"/>
  <c r="O10" i="17"/>
  <c r="M10" i="17" s="1"/>
  <c r="C178" i="1"/>
  <c r="C179" i="1"/>
  <c r="C180" i="1"/>
  <c r="C181" i="1"/>
  <c r="C182" i="1"/>
  <c r="C71" i="1"/>
  <c r="C70" i="1"/>
  <c r="C73" i="1"/>
  <c r="C139" i="1"/>
  <c r="C140" i="1"/>
  <c r="C141" i="1"/>
  <c r="C142" i="1"/>
  <c r="C143" i="1"/>
  <c r="C144" i="1"/>
  <c r="C145" i="1"/>
  <c r="C146" i="1"/>
  <c r="C157" i="1"/>
  <c r="C158" i="1"/>
  <c r="C159" i="1"/>
  <c r="C160" i="1"/>
  <c r="Q10" i="17" l="1"/>
  <c r="R10" i="17" s="1"/>
  <c r="V10" i="17"/>
  <c r="O9" i="17"/>
  <c r="M9" i="17" s="1"/>
  <c r="C67" i="1"/>
  <c r="C65" i="1"/>
  <c r="C66" i="1"/>
  <c r="C92" i="1"/>
  <c r="C93" i="1"/>
  <c r="C94" i="1"/>
  <c r="C95" i="1"/>
  <c r="C96" i="1"/>
  <c r="C97" i="1"/>
  <c r="C5" i="1"/>
  <c r="C42" i="1"/>
  <c r="C43" i="1"/>
  <c r="C45" i="1"/>
  <c r="C46" i="1"/>
  <c r="C47" i="1"/>
  <c r="C48" i="1"/>
  <c r="C51" i="1"/>
  <c r="C52" i="1"/>
  <c r="V9" i="17" l="1"/>
  <c r="Q9" i="17"/>
  <c r="R9" i="17" s="1"/>
  <c r="O27" i="17" l="1"/>
  <c r="Q27" i="17" l="1"/>
  <c r="R27" i="17" s="1"/>
  <c r="M27" i="17"/>
  <c r="V27" i="17" s="1"/>
  <c r="O31" i="17"/>
  <c r="M31" i="17" s="1"/>
  <c r="J35" i="17" s="1"/>
  <c r="O33" i="17"/>
  <c r="O26" i="17"/>
  <c r="O24" i="17"/>
  <c r="Q26" i="17" l="1"/>
  <c r="R26" i="17" s="1"/>
  <c r="M26" i="17"/>
  <c r="V26" i="17" s="1"/>
  <c r="V31" i="17"/>
  <c r="M24" i="17"/>
  <c r="V24" i="17" s="1"/>
  <c r="Q33" i="17"/>
  <c r="R33" i="17" s="1"/>
  <c r="Q31" i="17"/>
  <c r="R31" i="17" s="1"/>
  <c r="Q24" i="17"/>
  <c r="R24" i="17" s="1"/>
  <c r="W33" i="17" l="1"/>
  <c r="O46" i="17" l="1"/>
  <c r="J46" i="17" s="1"/>
  <c r="Q46" i="17" l="1"/>
  <c r="R46" i="17" s="1"/>
  <c r="W46" i="17"/>
  <c r="C64" i="1"/>
  <c r="C98" i="1"/>
  <c r="C99" i="1"/>
  <c r="C100" i="1"/>
  <c r="C117" i="1"/>
  <c r="O35" i="17" l="1"/>
  <c r="O32" i="17"/>
  <c r="M32" i="17" s="1"/>
  <c r="J33" i="17" s="1"/>
  <c r="J31" i="17" l="1"/>
  <c r="V32" i="17"/>
  <c r="W31" i="17" s="1"/>
  <c r="Q35" i="17"/>
  <c r="R35" i="17" s="1"/>
  <c r="Q32" i="17"/>
  <c r="S33" i="17" l="1"/>
  <c r="T33" i="17"/>
  <c r="R32" i="17"/>
  <c r="S31" i="17" s="1"/>
  <c r="W35" i="17" l="1"/>
  <c r="X33" i="17" s="1"/>
  <c r="G33" i="17"/>
  <c r="O19" i="17"/>
  <c r="G19" i="17" s="1"/>
  <c r="X19" i="17" l="1"/>
  <c r="Y19" i="17" s="1"/>
  <c r="D19" i="17"/>
  <c r="Q19" i="17"/>
  <c r="R19" i="17" s="1"/>
  <c r="S19" i="17" l="1"/>
  <c r="T19" i="17"/>
  <c r="O6" i="17" l="1"/>
  <c r="C177" i="1"/>
  <c r="C183" i="1"/>
  <c r="C184" i="1"/>
  <c r="C185" i="1"/>
  <c r="C186" i="1"/>
  <c r="C187" i="1"/>
  <c r="C188" i="1"/>
  <c r="C189" i="1"/>
  <c r="C190" i="1"/>
  <c r="C191" i="1"/>
  <c r="C193" i="1"/>
  <c r="C126" i="1"/>
  <c r="C127" i="1"/>
  <c r="C128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2" i="1"/>
  <c r="C3" i="1"/>
  <c r="C4" i="1"/>
  <c r="C118" i="1"/>
  <c r="C119" i="1"/>
  <c r="C120" i="1"/>
  <c r="C121" i="1"/>
  <c r="C122" i="1"/>
  <c r="C123" i="1"/>
  <c r="C124" i="1"/>
  <c r="C125" i="1"/>
  <c r="C1" i="1"/>
  <c r="M6" i="17" l="1"/>
  <c r="V6" i="17" s="1"/>
  <c r="Q6" i="17"/>
  <c r="R6" i="17" s="1"/>
  <c r="B12" i="9"/>
  <c r="O49" i="17" l="1"/>
  <c r="J49" i="17" s="1"/>
  <c r="W48" i="17"/>
  <c r="Q48" i="17"/>
  <c r="R48" i="17" s="1"/>
  <c r="W49" i="17" l="1"/>
  <c r="X46" i="17" s="1"/>
  <c r="G46" i="17"/>
  <c r="Q49" i="17"/>
  <c r="R49" i="17" s="1"/>
  <c r="S46" i="17" s="1"/>
  <c r="O52" i="17"/>
  <c r="X52" i="17" l="1"/>
  <c r="G52" i="17"/>
  <c r="Q52" i="17"/>
  <c r="O44" i="17" l="1"/>
  <c r="J44" i="17" s="1"/>
  <c r="O51" i="17" l="1"/>
  <c r="G51" i="17" s="1"/>
  <c r="G44" i="17"/>
  <c r="D44" i="17" s="1"/>
  <c r="Q44" i="17"/>
  <c r="O50" i="17" l="1"/>
  <c r="W44" i="17"/>
  <c r="X44" i="17" s="1"/>
  <c r="Y44" i="17" s="1"/>
  <c r="R44" i="17"/>
  <c r="S44" i="17" s="1"/>
  <c r="T44" i="17" s="1"/>
  <c r="X51" i="17"/>
  <c r="Q51" i="17"/>
  <c r="R51" i="17" s="1"/>
  <c r="Q50" i="17" l="1"/>
  <c r="R50" i="17" s="1"/>
  <c r="S50" i="17" s="1"/>
  <c r="G50" i="17"/>
  <c r="X50" i="17"/>
  <c r="Y50" i="17" s="1"/>
  <c r="T50" i="17" l="1"/>
  <c r="D50" i="17"/>
  <c r="O8" i="17" l="1"/>
  <c r="M8" i="17" s="1"/>
  <c r="V8" i="17" l="1"/>
  <c r="W8" i="17" s="1"/>
  <c r="X8" i="17" s="1"/>
  <c r="Q8" i="17"/>
  <c r="J8" i="17" l="1"/>
  <c r="G8" i="17" s="1"/>
  <c r="R8" i="17"/>
  <c r="S8" i="17" s="1"/>
  <c r="O5" i="17" l="1"/>
  <c r="M5" i="17" s="1"/>
  <c r="V5" i="17" l="1"/>
  <c r="W5" i="17" s="1"/>
  <c r="X5" i="17" s="1"/>
  <c r="Y5" i="17" s="1"/>
  <c r="Q5" i="17"/>
  <c r="R5" i="17" s="1"/>
  <c r="S5" i="17" s="1"/>
  <c r="T5" i="17" s="1"/>
  <c r="J5" i="17" l="1"/>
  <c r="G5" i="17" s="1"/>
  <c r="O22" i="17"/>
  <c r="J22" i="17" l="1"/>
  <c r="W22" i="17" s="1"/>
  <c r="D5" i="17"/>
  <c r="Q22" i="17"/>
  <c r="R22" i="17" s="1"/>
  <c r="S22" i="17" s="1"/>
  <c r="O23" i="17" l="1"/>
  <c r="Q23" i="17" l="1"/>
  <c r="R23" i="17" s="1"/>
  <c r="S23" i="17" s="1"/>
  <c r="T22" i="17" s="1"/>
  <c r="M23" i="17"/>
  <c r="J23" i="17" s="1"/>
  <c r="G22" i="17" s="1"/>
  <c r="D22" i="17" s="1"/>
  <c r="Q55" i="17"/>
  <c r="V23" i="17" l="1"/>
  <c r="W23" i="17" s="1"/>
  <c r="X22" i="17" s="1"/>
  <c r="R55" i="17"/>
  <c r="S55" i="17" s="1"/>
  <c r="Q56" i="17"/>
  <c r="Y22" i="17" l="1"/>
  <c r="Z5" i="17" s="1"/>
  <c r="V65" i="17" s="1"/>
  <c r="R56" i="17"/>
  <c r="S56" i="17" s="1"/>
  <c r="T55" i="17" s="1"/>
  <c r="T64" i="17" l="1"/>
  <c r="X65" i="17" s="1"/>
  <c r="V68" i="17" l="1"/>
</calcChain>
</file>

<file path=xl/comments1.xml><?xml version="1.0" encoding="utf-8"?>
<comments xmlns="http://schemas.openxmlformats.org/spreadsheetml/2006/main">
  <authors>
    <author>CELLINI Johan</author>
  </authors>
  <commentList>
    <comment ref="V3" authorId="0" shapeId="0">
      <text>
        <r>
          <rPr>
            <b/>
            <sz val="9"/>
            <color indexed="81"/>
            <rFont val="Tahoma"/>
            <family val="2"/>
          </rPr>
          <t>contribution de chaque prestation pour chaque niveau
attention les notes affichées ne sont pas nécessairement sur 10
elles sont déjà pondérées par le tableau de l'onglet "pondération"</t>
        </r>
      </text>
    </comment>
    <comment ref="Q4" authorId="0" shapeId="0">
      <text>
        <r>
          <rPr>
            <b/>
            <sz val="9"/>
            <color indexed="81"/>
            <rFont val="Tahoma"/>
            <family val="2"/>
          </rPr>
          <t>Ces cellules affichent la note maxi pour chaque prestation
le résultat permet de voir "sur combien" la prestation est côtée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 xml:space="preserve">Note sur 1000 sans prendre en compte les prestations qui n'ont pas été jugées
Cette note constitue un mini de ce qui a déjà été documentée
</t>
        </r>
      </text>
    </comment>
    <comment ref="V65" authorId="0" shapeId="0">
      <text>
        <r>
          <rPr>
            <b/>
            <sz val="9"/>
            <color indexed="81"/>
            <rFont val="Tahoma"/>
            <family val="2"/>
          </rPr>
          <t>somme des notes attribuées pour chaque prestation correctement documentée
Cette note n'est pas sur mille. Elle est relative à la somme des notes maxi attribuablesà chaque prestation correctement documentée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65" authorId="0" shapeId="0">
      <text>
        <r>
          <rPr>
            <b/>
            <sz val="9"/>
            <color indexed="81"/>
            <rFont val="Tahoma"/>
            <family val="2"/>
          </rPr>
          <t>Note ramené sur 1000</t>
        </r>
      </text>
    </comment>
  </commentList>
</comments>
</file>

<file path=xl/sharedStrings.xml><?xml version="1.0" encoding="utf-8"?>
<sst xmlns="http://schemas.openxmlformats.org/spreadsheetml/2006/main" count="3231" uniqueCount="1916">
  <si>
    <t>VO03</t>
  </si>
  <si>
    <t>VOLANT</t>
  </si>
  <si>
    <t>AA05</t>
  </si>
  <si>
    <t>XP</t>
  </si>
  <si>
    <t>VI60</t>
  </si>
  <si>
    <t>VI65</t>
  </si>
  <si>
    <t>VI28</t>
  </si>
  <si>
    <t>VI24</t>
  </si>
  <si>
    <t>VI38</t>
  </si>
  <si>
    <t>VO20</t>
  </si>
  <si>
    <t>DISTANCE HORIZONTALE HX - HORS-TOUT ARRIERE</t>
  </si>
  <si>
    <t>DISTANCE VERTICALE PT HX - SOL A VIDE</t>
  </si>
  <si>
    <t>DISTANCE TRANSVERSALE CENTRE VOLANT - AXE DU SIEGE</t>
  </si>
  <si>
    <t>DEVERS DU VOLANT</t>
  </si>
  <si>
    <t>PE09</t>
  </si>
  <si>
    <t>PE10</t>
  </si>
  <si>
    <t>PE05</t>
  </si>
  <si>
    <t>PE06</t>
  </si>
  <si>
    <t>PE15</t>
  </si>
  <si>
    <t>PE16</t>
  </si>
  <si>
    <t>PE07</t>
  </si>
  <si>
    <t>PE17</t>
  </si>
  <si>
    <t>PE30</t>
  </si>
  <si>
    <t>X</t>
  </si>
  <si>
    <t>IC</t>
  </si>
  <si>
    <t>VO01</t>
  </si>
  <si>
    <t>VO02</t>
  </si>
  <si>
    <t>HV01</t>
  </si>
  <si>
    <t>VO</t>
  </si>
  <si>
    <t>VO10</t>
  </si>
  <si>
    <t>VO11</t>
  </si>
  <si>
    <t>VO43</t>
  </si>
  <si>
    <t>VO46</t>
  </si>
  <si>
    <t>TYPE</t>
  </si>
  <si>
    <t>VO04</t>
  </si>
  <si>
    <t>AA01</t>
  </si>
  <si>
    <t>DISTANCE VERTICALE SNAP'ON BAVOLET-SNAP'ON BRANCARD AVANT</t>
  </si>
  <si>
    <t>AA02</t>
  </si>
  <si>
    <t>ANGLE MAXIMAL D'OUVERTURE DE LA PORTE AVANT</t>
  </si>
  <si>
    <t>AA03</t>
  </si>
  <si>
    <t>RAYON DE SORTIE AVANT (SIEGE EN HX ET PORTE MAXI OUVERTE)</t>
  </si>
  <si>
    <t>AA04</t>
  </si>
  <si>
    <t>DISTANCE HORIZONTALE HX - PIED MILIEU (A 800 MM / SOL A VIDE)</t>
  </si>
  <si>
    <t>AA06</t>
  </si>
  <si>
    <t>DISTANCE HORIZONTALE HX - PIED AVANT (300 MM AU DESSUS DU BAVOLET)</t>
  </si>
  <si>
    <t>AA07</t>
  </si>
  <si>
    <t>DISTANCE HORIZONTALE POINT HX - SNAP'ON DE PIED MILIEU</t>
  </si>
  <si>
    <t>AA08</t>
  </si>
  <si>
    <t>JEU TRAJECTOIRE LATERALE DU BUSTE 95% 2000 EN HX - BRANCARD      *</t>
  </si>
  <si>
    <t>AA09</t>
  </si>
  <si>
    <t>DISTANCE OBLIQUE PT HX - SNAP'ON BRANCARD</t>
  </si>
  <si>
    <t>AA10</t>
  </si>
  <si>
    <t>DISTANCE VERTICALE  PT HX - SNAP'ON BRANCARD</t>
  </si>
  <si>
    <t>AA11</t>
  </si>
  <si>
    <t>DISTANCE TRANSVERSALE PT HX - BRANCARD</t>
  </si>
  <si>
    <t>AA12</t>
  </si>
  <si>
    <t>HAUTEUR DU SNAP'ON BRANCARD AU DESSUS DU SOL A VIDE AU DROIT DE HX</t>
  </si>
  <si>
    <t>AA15</t>
  </si>
  <si>
    <t>DISTANCE VERTICALE SNAP'ON BAVOLET - POINT HX (MAXI)</t>
  </si>
  <si>
    <t>AA17</t>
  </si>
  <si>
    <t>DISTANCE VERTICALE SNAP'ON BAVOLET - SOL A VIDE</t>
  </si>
  <si>
    <t>AA18</t>
  </si>
  <si>
    <t>DISTANCE TRANSVERSALE EXTREMITE DU BAVOLET - PT HX</t>
  </si>
  <si>
    <t>AA20</t>
  </si>
  <si>
    <t>DISTANCE HX - PIED DE PARE-BRISE A 25 DEGRES / A LA VERTICALE</t>
  </si>
  <si>
    <t>AA22</t>
  </si>
  <si>
    <t>AA24</t>
  </si>
  <si>
    <t>DISTANCE HX - COQUILLE SOUS VOLANT (MESURE SUIVANT AXE DE LA CUISSE)</t>
  </si>
  <si>
    <t>AA25</t>
  </si>
  <si>
    <t>DISTANCE HORIZONTALE PT ACCELERATEUR - SNAP'ON DU PIED AVANT           *</t>
  </si>
  <si>
    <t>AA26</t>
  </si>
  <si>
    <t>DISTANCE VERTICALE PT TALON DU CONDUCTEUR - SNAP'ON BAVOLET            *</t>
  </si>
  <si>
    <t>AA27</t>
  </si>
  <si>
    <t>DISTANCE VERTICALE PT TALON DU CONDUCTEUR - SOL A VIDE</t>
  </si>
  <si>
    <t>AA28</t>
  </si>
  <si>
    <t>DISTANCE AXE GENOU 50% - COQUILLE SOUS VOLANT (2D)</t>
  </si>
  <si>
    <t>AA29</t>
  </si>
  <si>
    <t>AA32</t>
  </si>
  <si>
    <t>DISTANCE MINI TRANSVERSALE PT PEDALE - TUNNEL</t>
  </si>
  <si>
    <t>AA33</t>
  </si>
  <si>
    <t>AA35</t>
  </si>
  <si>
    <t>AA40</t>
  </si>
  <si>
    <t>AA42</t>
  </si>
  <si>
    <t>DISTANCE HORIZONTALE HX / PIED MILIEU A Z = Z MARCHEPIED + 800MM</t>
  </si>
  <si>
    <t>AA43</t>
  </si>
  <si>
    <t>DISTANCE HORIZONTALE HX / PIED A @ Z POINT TALON + 50MM</t>
  </si>
  <si>
    <t>AA44</t>
  </si>
  <si>
    <t>DISTANCE HORIZONTALE HX EXTREMITE AVANT DU MARCHEPIED AVANT</t>
  </si>
  <si>
    <t>AA45</t>
  </si>
  <si>
    <t>DISTANCE HORIZONTALE HX EXTREMITE ARRIERE DU MARCHEPIED AVANT</t>
  </si>
  <si>
    <t>AA46</t>
  </si>
  <si>
    <t>DISTANCE VERTICALE ENTRE MARCHEPIED ET SOL VODM</t>
  </si>
  <si>
    <t>AA47</t>
  </si>
  <si>
    <t>DISTANCE VERTICALE ENTRE MARCHE ADDITIONNELLE ET SOL VODM</t>
  </si>
  <si>
    <t>AA48</t>
  </si>
  <si>
    <t>DISTANCE TRANSVERSALE HX EXTERIEURE MARCHEPIED AVANT</t>
  </si>
  <si>
    <t>AA49</t>
  </si>
  <si>
    <t>DISTANCE TRANSVERSALE HX INTERIEURE MARCHEPIED AVANT</t>
  </si>
  <si>
    <t>AA50</t>
  </si>
  <si>
    <t>AA51</t>
  </si>
  <si>
    <t>AA52</t>
  </si>
  <si>
    <t>DISTANCE VERTICALE SOL VODM/ POIGNEE MONTOIR</t>
  </si>
  <si>
    <t>AA53</t>
  </si>
  <si>
    <t>DISTANCE HORIZONTALE HX EXTREMITE AVANT MARCHE ADDITIONNELLE</t>
  </si>
  <si>
    <t>AA54</t>
  </si>
  <si>
    <t>DISTANCE HORIZONTALE HX EXTREMITE AR MARCHE ADDITIONNELLE</t>
  </si>
  <si>
    <t>AA55</t>
  </si>
  <si>
    <t>DISTANCE VERTICALE HX / MARCHEPIED</t>
  </si>
  <si>
    <t>AA56</t>
  </si>
  <si>
    <t>DISTANCE VERTICALE BRANCARD / MARCHEPIED AU DROIT DU HX</t>
  </si>
  <si>
    <t>AA71</t>
  </si>
  <si>
    <t>AC01</t>
  </si>
  <si>
    <t>HAUTEUR DE LA PORTEE D'ACCOUDOIR A LA VERTICALE DE HX</t>
  </si>
  <si>
    <t>AC02</t>
  </si>
  <si>
    <t>LONGUEUR UTILE DE LA PORTEE D'ACCOUDOIR AVANT</t>
  </si>
  <si>
    <t>AC03</t>
  </si>
  <si>
    <t>PORTEE D'ACCOUDOIR EN ARRIERE DU POINT HX                              *</t>
  </si>
  <si>
    <t>AC05</t>
  </si>
  <si>
    <t>ANGLE DE LA PORTEE D'ACCOUDOIR AVANT / HORIZONTALE                     *</t>
  </si>
  <si>
    <t>AC06</t>
  </si>
  <si>
    <t>LARGEUR MAXI DE L'ACCOUDOIR AVANT</t>
  </si>
  <si>
    <t>AC07</t>
  </si>
  <si>
    <t>DISTANCE TRANSVERSALE AXE SIEGE - EXTREMITE DE L'ACCOUDOIR</t>
  </si>
  <si>
    <t>AC11</t>
  </si>
  <si>
    <t>HAUTEUR DE LA PORTEE D'ACCOUDOIR A LA VERTICALE DU PT H ARRIERE</t>
  </si>
  <si>
    <t>AC12</t>
  </si>
  <si>
    <t>LONGUEUR UTILE DE LA PORTEE D'ACCOUDOIR ARRIERE</t>
  </si>
  <si>
    <t>AC13</t>
  </si>
  <si>
    <t>PORTEE D'ACCOUDOIR EN ARRIERE DU PT H ARRIERE                          *</t>
  </si>
  <si>
    <t>AC15</t>
  </si>
  <si>
    <t>ANGLE DE LA PORTEE D'ACCOUDOIR ARRIERE / HORIZONTALE                *</t>
  </si>
  <si>
    <t>AC16</t>
  </si>
  <si>
    <t>LARGEUR MAXI DE L'ACCOUDOIR ARRIERE</t>
  </si>
  <si>
    <t>AH</t>
  </si>
  <si>
    <t>ANNEE D'ANALYSE DE L'HABITABILITE DU VEHICULE MESURE</t>
  </si>
  <si>
    <t>AL</t>
  </si>
  <si>
    <t>ANNEE DE LANCEMENT DU VEHICULE</t>
  </si>
  <si>
    <t>AN01</t>
  </si>
  <si>
    <t>AN02</t>
  </si>
  <si>
    <t>AN03</t>
  </si>
  <si>
    <t>AN04</t>
  </si>
  <si>
    <t>AN05</t>
  </si>
  <si>
    <t>AN06</t>
  </si>
  <si>
    <t>COURSE EN VRAI GRANDEUR DE L ANCRAGE SUPERIEUR AVANT</t>
  </si>
  <si>
    <t>AN07</t>
  </si>
  <si>
    <t>NOMBRE DE CRANS DE REGLAGE DE L ANCRAGE SUPERIEUR AVANT</t>
  </si>
  <si>
    <t>AN08</t>
  </si>
  <si>
    <t>COURSE EN VRAI GRANDEUR DE L ANCRAGE SUPERIEUR ARRIERE</t>
  </si>
  <si>
    <t>AN09</t>
  </si>
  <si>
    <t>NOMBRE DE CRANS DE REGLAGE DE L ANCRAGE SUPERIEUR ARRIERE</t>
  </si>
  <si>
    <t>AN10</t>
  </si>
  <si>
    <t>DEMI-COURSE LONGITUDINALE DE L ANCRAGE SUPERIEUR AVANT</t>
  </si>
  <si>
    <t>AN11</t>
  </si>
  <si>
    <t>DEMI-COURSE VERTICALE DE L ANCRAGE SUPERIEUR AVANT</t>
  </si>
  <si>
    <t>AR01</t>
  </si>
  <si>
    <t>DISTANCE VERTICALE SNAP'ON BAVOLET-SNAP'ON BRANCARD ARRIERE</t>
  </si>
  <si>
    <t>AR02</t>
  </si>
  <si>
    <t>ANGLE MAXIMAL D'OUVERTURE DE LA PORTE ARRIERE</t>
  </si>
  <si>
    <t>AR03</t>
  </si>
  <si>
    <t>RAYON DE SORTIE ARRIERE (PORTE MAXI OUVERTE)</t>
  </si>
  <si>
    <t>AR04</t>
  </si>
  <si>
    <t>AR05</t>
  </si>
  <si>
    <t>AR06</t>
  </si>
  <si>
    <t>AR07</t>
  </si>
  <si>
    <t>AR08</t>
  </si>
  <si>
    <t>AR09</t>
  </si>
  <si>
    <t>AR10</t>
  </si>
  <si>
    <t>AR11</t>
  </si>
  <si>
    <t>AR12</t>
  </si>
  <si>
    <t>AR13</t>
  </si>
  <si>
    <t>AR14</t>
  </si>
  <si>
    <t>AR15</t>
  </si>
  <si>
    <t>DISTANCE HORIZONTALE SNAP'ON ARRIERE DU PIED MILIEU - PT H ARRIERE</t>
  </si>
  <si>
    <t>AR16</t>
  </si>
  <si>
    <t>AR17</t>
  </si>
  <si>
    <t>DISTANCE VERTICALE SNAP'ON BAVOLET ARRIERE - SOL A VIDE</t>
  </si>
  <si>
    <t>AR19</t>
  </si>
  <si>
    <t>DISTANCE VERTICALE PT TALON - SNAP'ON BAVOLET ARRIERE                  *</t>
  </si>
  <si>
    <t>AR20</t>
  </si>
  <si>
    <t>AR21</t>
  </si>
  <si>
    <t>AR22</t>
  </si>
  <si>
    <t>AR23</t>
  </si>
  <si>
    <t>AR24</t>
  </si>
  <si>
    <t>DISTANCE VERTICALE SEUIL DE CHARGEMENT DU COFFRE - SOL A VIDE</t>
  </si>
  <si>
    <t>AR25</t>
  </si>
  <si>
    <t>AR26</t>
  </si>
  <si>
    <t>AR27</t>
  </si>
  <si>
    <t>AR28</t>
  </si>
  <si>
    <t>AR29</t>
  </si>
  <si>
    <t>AR30</t>
  </si>
  <si>
    <t>AR33</t>
  </si>
  <si>
    <t>AR34</t>
  </si>
  <si>
    <t>AR35</t>
  </si>
  <si>
    <t>AR36</t>
  </si>
  <si>
    <t>AR37</t>
  </si>
  <si>
    <t>AR38</t>
  </si>
  <si>
    <t>AR39</t>
  </si>
  <si>
    <t>AR40</t>
  </si>
  <si>
    <t>AR41</t>
  </si>
  <si>
    <t>AR42</t>
  </si>
  <si>
    <t>AR44</t>
  </si>
  <si>
    <t>DISTANCE VERTICALE MINIMALE ENCADREMENT PLC</t>
  </si>
  <si>
    <t>AR45</t>
  </si>
  <si>
    <t>DIST TRANS ENCADRMENT PORTE AR A Z100/AU+ CONTRAIGNANT SEUIL OU PLANCHER</t>
  </si>
  <si>
    <t>AR46</t>
  </si>
  <si>
    <t>DIST TRANS ENCADRMENT PORTE AR A Z1000/AU+ CONTRAIGNANT SEUIL OU PLANCHE</t>
  </si>
  <si>
    <t>AR47</t>
  </si>
  <si>
    <t>DISTANCE VERTICALE MINI  PLANCHER ARRIERE / ENCADREMENT SUP DE PLC</t>
  </si>
  <si>
    <t>AR48</t>
  </si>
  <si>
    <t>DISTANCE VERTICALE SOL VODM / SEUIL DE CHARGEMENT ARRIERE (Y=0)</t>
  </si>
  <si>
    <t>AR49</t>
  </si>
  <si>
    <t>DISTANCE VERTICALE SOL VODM / MILIEU MARCHEPIED ARRIERE</t>
  </si>
  <si>
    <t>AR50</t>
  </si>
  <si>
    <t>DISTANCE VERTICALE SOL VODM / MILIEU MARCHEPIED LATERAL A X=(AR41/2)</t>
  </si>
  <si>
    <t>AR51</t>
  </si>
  <si>
    <t>DIST VERT MINI PLANCHER (OU SEUIL) ET ENCADREMENT A Y0</t>
  </si>
  <si>
    <t>AR52</t>
  </si>
  <si>
    <t>DISTANCE VERTICALE SOL VODM / SEUIL DE CHARGEMENT LATERAL A X=(AR41/2)</t>
  </si>
  <si>
    <t>AR53</t>
  </si>
  <si>
    <t>DISTANCE VERTICALE SOL MMAC / SEUIL DE CHARGEMENT ARRIERE (Y=0)</t>
  </si>
  <si>
    <t>AR54</t>
  </si>
  <si>
    <t>DISTANCE VERTICALE SOL MMAC / MILIEU MARCHEPIED ARRIERE</t>
  </si>
  <si>
    <t>AR55</t>
  </si>
  <si>
    <t>DISTANCE VERTICALE SOL MMAC / MILIEU MARCHEPIED LATERAL A X=(AR41/2)</t>
  </si>
  <si>
    <t>AR56</t>
  </si>
  <si>
    <t>DISTANCE VERTICALE SOL MMAC / SEUIL DE CHARGEMENT LATERAL A X=(AR41/2)</t>
  </si>
  <si>
    <t>AR57</t>
  </si>
  <si>
    <t>AR58</t>
  </si>
  <si>
    <t>AR59</t>
  </si>
  <si>
    <t>AR60</t>
  </si>
  <si>
    <t>AR61</t>
  </si>
  <si>
    <t>IDVU - ANGLE D'INCLINAISON DU SOL MMAC / HORIZONTALE</t>
  </si>
  <si>
    <t>AR62</t>
  </si>
  <si>
    <t>IDVU - ANGLE D'INCLINAISON DU SOL CHARGE MAX ESSIEU AR / HORIZONTALE</t>
  </si>
  <si>
    <t>AR63</t>
  </si>
  <si>
    <t>DIST HORIZ MINI AV ENCADRMENT/ AR ENCADRMENT OU PLC A Z SOL VODM+800</t>
  </si>
  <si>
    <t>AR64</t>
  </si>
  <si>
    <t>CARTON STANDARD (560X310) PASSE (1) OU PAS (0) PAR LA PLC</t>
  </si>
  <si>
    <t>AR65</t>
  </si>
  <si>
    <t>DISTANCE VERTICALE POINT HAR - MARCHEPIED LATERAL</t>
  </si>
  <si>
    <t>AR67</t>
  </si>
  <si>
    <t>AR68</t>
  </si>
  <si>
    <t>AR69</t>
  </si>
  <si>
    <t>AR70</t>
  </si>
  <si>
    <t>AR71</t>
  </si>
  <si>
    <t>AR72</t>
  </si>
  <si>
    <t>AR73</t>
  </si>
  <si>
    <t>AR74</t>
  </si>
  <si>
    <t>AR75</t>
  </si>
  <si>
    <t>DIST HORIZ (PROFONDEUR) HORS TOUT ET SEUIL ARRIERE A Y=0</t>
  </si>
  <si>
    <t>AR76</t>
  </si>
  <si>
    <t>LARGEUR TOTALE DU MARCHE PIED ARRIERE</t>
  </si>
  <si>
    <t>AR77</t>
  </si>
  <si>
    <t>AR78</t>
  </si>
  <si>
    <t>HAUTEUR NON VUE DANS LA BENNE</t>
  </si>
  <si>
    <t>AR79</t>
  </si>
  <si>
    <t>AR81</t>
  </si>
  <si>
    <t>AR82</t>
  </si>
  <si>
    <t>AR83</t>
  </si>
  <si>
    <t>DIST VERT MINI SEUIL (OU PLANCHER)/ENCADREMENT SUP PORTE AR A Y+/-400</t>
  </si>
  <si>
    <t>AR84</t>
  </si>
  <si>
    <t>DIST VERT MINI SEUIL (OU PLANCHER)/ENCADREMENT SUP PORTE AR A Y+/-600</t>
  </si>
  <si>
    <t>AR85</t>
  </si>
  <si>
    <t>AR96</t>
  </si>
  <si>
    <t>AR97</t>
  </si>
  <si>
    <t>AX</t>
  </si>
  <si>
    <t>DISTANCE VERTICALE PT ACCELERATEUR - AXE DE ROUE AVANT</t>
  </si>
  <si>
    <t>AZ01</t>
  </si>
  <si>
    <t>DIST TRANS (LARGEUR) MINI DE COULOIR</t>
  </si>
  <si>
    <t>AZ02</t>
  </si>
  <si>
    <t>DIST TRANS MINI PLANCHER/PAVILLON A Y=AXE COULOIR - X=ZONE PLC</t>
  </si>
  <si>
    <t>AZ03</t>
  </si>
  <si>
    <t>DIST TRANS MINI PLANCHER/PAVILLON A Y=AXE COULOIR - X=AVANTDERNIER RANG</t>
  </si>
  <si>
    <t>BP01</t>
  </si>
  <si>
    <t>0= BOUCLE FIXE EN Y; 1= BOUCLE MOBILE EN Y</t>
  </si>
  <si>
    <t>BP02</t>
  </si>
  <si>
    <t>DISTANCE VERTICALE SOMMET PENE (P1) / HX</t>
  </si>
  <si>
    <t>BP03</t>
  </si>
  <si>
    <t>DISTANCE HORIZONTALE SOMMET PENE (P1) / HX *</t>
  </si>
  <si>
    <t>BP04</t>
  </si>
  <si>
    <t>DISTANCE VERTICALE SOMMET PENE (P1) / ENVIRONNEMENT AU X P1 *</t>
  </si>
  <si>
    <t>BP05</t>
  </si>
  <si>
    <t>DISTANCE VERTICALE SOMMET PENE (P1) / SOMMET CONSOLE (SI EN AR DE HX)</t>
  </si>
  <si>
    <t>BP06</t>
  </si>
  <si>
    <t>DISTANCE VERTICALE SIEGE / BOUCLE (P2)</t>
  </si>
  <si>
    <t>BP07</t>
  </si>
  <si>
    <t>DISTANCE TRANSVERSALE HX / PENE</t>
  </si>
  <si>
    <t>BP08</t>
  </si>
  <si>
    <t>DISTANCE TRANSVERSALE CONSOLE / PENE (Y1)</t>
  </si>
  <si>
    <t>BP09</t>
  </si>
  <si>
    <t>ANGLE AXE DE BOUCLE</t>
  </si>
  <si>
    <t>BP10</t>
  </si>
  <si>
    <t>0= BOUCLE AR SUR SANGLE (PAS DE MESURE); 1= BOUCLE FIXE EN Y</t>
  </si>
  <si>
    <t>BP11</t>
  </si>
  <si>
    <t>DISTANCE VERTICALE SOMMET PENE (P1) / HAR2</t>
  </si>
  <si>
    <t>BP12</t>
  </si>
  <si>
    <t>DISTANCE HORIZONTALE SOMMET PENE (P1) / HAR2 *</t>
  </si>
  <si>
    <t>BP13</t>
  </si>
  <si>
    <t>DISTANCE VERTICALE SIEGE / BOUCLE AR2 (P2)</t>
  </si>
  <si>
    <t>BP14</t>
  </si>
  <si>
    <t>ANGLE AXE DE BOUCLE AR2</t>
  </si>
  <si>
    <t>BP15</t>
  </si>
  <si>
    <t>DISTANCE VERTICALE SOMMET PENE (P1) / HAR CENTRAL</t>
  </si>
  <si>
    <t>BP16</t>
  </si>
  <si>
    <t>DISTANCE HORIZONTALE SOMMET PENE (P1) / HAR CENTRAL *</t>
  </si>
  <si>
    <t>BP17</t>
  </si>
  <si>
    <t>DISTANCE VERTICALE SIEGE / BOUCLE AR CENTRALE (P2)</t>
  </si>
  <si>
    <t>BP18</t>
  </si>
  <si>
    <t>ANGLE AXE DE BOUCLE AR CENTRALE</t>
  </si>
  <si>
    <t>BP19</t>
  </si>
  <si>
    <t>DISTANCE TRANSVERSALE BOUCLE - CONSOLE (SIEGE EN HX)</t>
  </si>
  <si>
    <t>BP20</t>
  </si>
  <si>
    <t>DISTANCE TRANSVERSALE BOUCLE - CONSOLE (SI EN AR DE HX)</t>
  </si>
  <si>
    <t>BP21</t>
  </si>
  <si>
    <t>DEBATTEMENT LATERAL BOUCLE MOBILE (Y6)</t>
  </si>
  <si>
    <t>BP22</t>
  </si>
  <si>
    <t>DISTANCE TRANSVERSALE HAR / PENE</t>
  </si>
  <si>
    <t>BP23</t>
  </si>
  <si>
    <t>DISTANCE TRANSVERSALE HAR CENTRAL / PENE</t>
  </si>
  <si>
    <t>BP24</t>
  </si>
  <si>
    <t>DISTANCE HORIZONTALE SIEGE / BOUCLE</t>
  </si>
  <si>
    <t>BP25</t>
  </si>
  <si>
    <t>0 = ABSENCE DE CONSOLE ; 1 = PRESENCE DE CONSOLE</t>
  </si>
  <si>
    <t>BR01</t>
  </si>
  <si>
    <t>DISTANCE HORIZONTALE MANETTE DE BRAKE RELEASE RELACHEE - PT HX</t>
  </si>
  <si>
    <t>BR02</t>
  </si>
  <si>
    <t>DISTANCE VERTICALE PT HX - MANETTE DE BRAKE RELEASE RELACHEE           *</t>
  </si>
  <si>
    <t>BR03</t>
  </si>
  <si>
    <t>DISTANCE TRANSVERSALE MANETTE DE BRAKE RELEASE RELACHEE - PT HX</t>
  </si>
  <si>
    <t>CB01</t>
  </si>
  <si>
    <t>CB02</t>
  </si>
  <si>
    <t>CB03</t>
  </si>
  <si>
    <t>CB04</t>
  </si>
  <si>
    <t>CB05</t>
  </si>
  <si>
    <t>CB06</t>
  </si>
  <si>
    <t>ANGLE D INCLINAISON DU PARE-BRISE / A LA VERTICALE</t>
  </si>
  <si>
    <t>CB07</t>
  </si>
  <si>
    <t>CB08</t>
  </si>
  <si>
    <t>CB09</t>
  </si>
  <si>
    <t>DISTANCE NORMALE DERNIER PT VU DU CAPOT - SOL A VIDE</t>
  </si>
  <si>
    <t>CB10</t>
  </si>
  <si>
    <t>LONGUEUR DE LA LUNETTE ARRIERE (ENTRE EMAILLAGES)</t>
  </si>
  <si>
    <t>CB11</t>
  </si>
  <si>
    <t>CB12</t>
  </si>
  <si>
    <t>CB13</t>
  </si>
  <si>
    <t>CB14</t>
  </si>
  <si>
    <t>CB15</t>
  </si>
  <si>
    <t>CB16</t>
  </si>
  <si>
    <t>ANGLE D INCLINAISON LUNETTE ARRIERE / VERTICALE</t>
  </si>
  <si>
    <t>CB17</t>
  </si>
  <si>
    <t>LONGUEUR DU PARE-BRISE (ENTRE EMAILLAGES)</t>
  </si>
  <si>
    <t>CB18</t>
  </si>
  <si>
    <t>CB19</t>
  </si>
  <si>
    <t>CB20</t>
  </si>
  <si>
    <t>CB21</t>
  </si>
  <si>
    <t>CB22</t>
  </si>
  <si>
    <t>CB23</t>
  </si>
  <si>
    <t>CB24</t>
  </si>
  <si>
    <t>CB25</t>
  </si>
  <si>
    <t>CB26</t>
  </si>
  <si>
    <t>CB27</t>
  </si>
  <si>
    <t>CB28</t>
  </si>
  <si>
    <t>CB50</t>
  </si>
  <si>
    <t>CB51</t>
  </si>
  <si>
    <t>CC01</t>
  </si>
  <si>
    <t>SURFACE EXTERIEURE EN DM2 (LO HT * LA HT)</t>
  </si>
  <si>
    <t>CC02</t>
  </si>
  <si>
    <t>VOLUME EXTERIEUR (LONGEUR HT * LARGEUR HT * HAUTEUR HT)</t>
  </si>
  <si>
    <t>CC04</t>
  </si>
  <si>
    <t>VOLUME INTERIEUR CALCULE (SANS LE COFFRE)</t>
  </si>
  <si>
    <t>CC05</t>
  </si>
  <si>
    <t>RAPPORT SURFACE INTERIEURE / SURFACE EXTERIEURE (CC03/CC01)</t>
  </si>
  <si>
    <t>CC06</t>
  </si>
  <si>
    <t>RAPPORT VOLUME INTERIEUR (+ COFFRE) / VOLUME EXTERIEUR (IE01/CC02) *1000</t>
  </si>
  <si>
    <t>CC07</t>
  </si>
  <si>
    <t>RAPPORT LARGEUR AUX BANDEAUX  / LARGEUR HORS-TOUT (W1/LA)</t>
  </si>
  <si>
    <t>CC08</t>
  </si>
  <si>
    <t>CC11</t>
  </si>
  <si>
    <t>VOLUME CALCULE HABITABILITE AVANT DM3 : HV02*(HV01+HV07)*(W1+W2)/2</t>
  </si>
  <si>
    <t>CC12</t>
  </si>
  <si>
    <t>VOLUME CALCULE HABITABILITE ARRIERE : (HR11+415)*(HR01+HR07)*(W4+W5)/2</t>
  </si>
  <si>
    <t>CC13</t>
  </si>
  <si>
    <t>VOLUME CALCULE HABITABILITE DM3 (CC11+CC12 BERLINE, COUPES, BREAKS)</t>
  </si>
  <si>
    <t>CC15</t>
  </si>
  <si>
    <t>CALCUL INTERMEDIAIRE POUR CC16 SURFACE CALCULE HABITABLE AVANT</t>
  </si>
  <si>
    <t>CC16</t>
  </si>
  <si>
    <t>SURFACE CALCULE HABITABILITE AVANT (XZ)</t>
  </si>
  <si>
    <t>CC21</t>
  </si>
  <si>
    <t>VOLUME CALCULE HABITABILITE AVANT</t>
  </si>
  <si>
    <t>CC22</t>
  </si>
  <si>
    <t>VOLUME CALCULE HABITABILITE AR (RANG2 EN TOUT AR SI REGLAGE)</t>
  </si>
  <si>
    <t>CC23</t>
  </si>
  <si>
    <t>VOLUME CALCULE HABITABILITE RG1 ET RG2 (CC21+CC22)</t>
  </si>
  <si>
    <t>CC26</t>
  </si>
  <si>
    <t>VOLUME CALCULE HABITABLE RANG2 CONFIG 7 PLACES</t>
  </si>
  <si>
    <t>CC27</t>
  </si>
  <si>
    <t>VOLUME CALCULE HABITABLE AU RANG3</t>
  </si>
  <si>
    <t>CC28</t>
  </si>
  <si>
    <t>VOLUME CALCULE HABITABLE POUR VEH A 3 RANGS  (CC21+CC26+CC27)</t>
  </si>
  <si>
    <t>CD</t>
  </si>
  <si>
    <t>TYPE DE CONDUITE : A GAUCHE(1) OU A DROITE(2)</t>
  </si>
  <si>
    <t>DATE</t>
  </si>
  <si>
    <t>DATE DE MISE A JOUR DES DONNEES PROTO</t>
  </si>
  <si>
    <t>DV</t>
  </si>
  <si>
    <t>INCLINAISON DE VITRE LATERALE AVANT / VERTICALE</t>
  </si>
  <si>
    <t>EC01</t>
  </si>
  <si>
    <t>DIST HORIZ BOUCLIER AV/PARTIE EXTREME AR DE CLOISON A Y=0</t>
  </si>
  <si>
    <t>EC02</t>
  </si>
  <si>
    <t>DIST HORIZ PARTIE EXTREME AR CLOISON / PARTIE AV PLANCHER</t>
  </si>
  <si>
    <t>EC03</t>
  </si>
  <si>
    <t>DIST HORIZ LONGUEUR DE CHARGEMENT A 200MM AU DESSUS DU PLANCHER</t>
  </si>
  <si>
    <t>EC04</t>
  </si>
  <si>
    <t>DIST HORIZ LONGUEUR CHARGMENT- CLOISON OU DOSSIER ET GARNITURE DE PTE AR</t>
  </si>
  <si>
    <t>EC05</t>
  </si>
  <si>
    <t>DIST VERT PLANCHER / POINT SUPERIEUR DE PASSAGES DE ROUE AR</t>
  </si>
  <si>
    <t>EC06</t>
  </si>
  <si>
    <t>DISTANCE VERTICALE MINIMALE PLANCHER / PAVILLON A Y+/- 400MM</t>
  </si>
  <si>
    <t>EC07</t>
  </si>
  <si>
    <t>DISTANCE TRANSVERSALE MINIMALE ENTRE PASSAGE DE ROUE</t>
  </si>
  <si>
    <t>EC08</t>
  </si>
  <si>
    <t>DIST TRANS MILIEU DE PIED C (SI 2 PLC) OU PIED C ET DBL CAISSE EN VIS A</t>
  </si>
  <si>
    <t>EC09</t>
  </si>
  <si>
    <t>DISTANCE VERTICALE PLANCHER / LIMITE ARRIERE DE CLOISON</t>
  </si>
  <si>
    <t>EC10</t>
  </si>
  <si>
    <t>DIST HORIZ LIMITE AVANT HABITACLE / LIMITE MAXIMALE ARRIERE ESPACE DE CH</t>
  </si>
  <si>
    <t>EC11</t>
  </si>
  <si>
    <t>ENCOMBREMENT MAXIMAL EN DEBATTEMENT DE PORTE ARRIERE GAUCHE</t>
  </si>
  <si>
    <t>EC12</t>
  </si>
  <si>
    <t>ENCOMBREMENT MAXIMAL EN DEBATTEMENT DE PORTE ARRIERE DROITE</t>
  </si>
  <si>
    <t>EC13</t>
  </si>
  <si>
    <t>DIST HORIZ LONGUEUR DU PASSAGE DE ROUE (ENJOLIVEURS EVENTUELS COMPRIS)</t>
  </si>
  <si>
    <t>EC14</t>
  </si>
  <si>
    <t>ANGLE D'OUVERTURE DE PORTE ARRIERE BATTANTE DROITE_x0016_ 1ER CRAN (SANS CONTR</t>
  </si>
  <si>
    <t>EC15</t>
  </si>
  <si>
    <t>ANGLE D'OUVERTURE DE PORTE ARRIERE BATTANTE GAUCHE 1ER CRAN (SANS CONTRA</t>
  </si>
  <si>
    <t>EC16</t>
  </si>
  <si>
    <t>ANGLE D'OUVERTURE MAXIMAL DE PORTE ARRIERE BATTANTE DROITE ( SANS CONTRA</t>
  </si>
  <si>
    <t>EC17</t>
  </si>
  <si>
    <t>ANGLE D'OUVERTURE MAXIMAL DE PORTE ARRIERE BATTANTE GAUCHE ( SANS CONTRA</t>
  </si>
  <si>
    <t>EC18</t>
  </si>
  <si>
    <t>DISTANCE VERTICALE MINIMALE PLANCHER / PAVILLON A L'AXE DE CAISSE (Y0)</t>
  </si>
  <si>
    <t>EC19</t>
  </si>
  <si>
    <t>PICK-UP DIST HORIZ MINI ESPACE CHARGEMENT / EXTREMITE RIDELLE OUVERTE</t>
  </si>
  <si>
    <t>EC20</t>
  </si>
  <si>
    <t>PICK-UP : DIST HORIZ AXE DE ROUE ARRIERE / EXTREMITE DE RIDELLE OUVERTE</t>
  </si>
  <si>
    <t>EC21</t>
  </si>
  <si>
    <t>PICK-UP : DIST HORIZ DEBORDEMENT DE RIDELLE OUVERTE / HORS-TOUT AR</t>
  </si>
  <si>
    <t>EC22</t>
  </si>
  <si>
    <t>PICK-UP : DIST TRANS MINI (LARGEUR) CAISSE DANS L'ESPACE DE CHARGEMENT</t>
  </si>
  <si>
    <t>EC23</t>
  </si>
  <si>
    <t>PICK-UP : DIST VERT PLANCHER ARRIERE / BORD HAUT DE COTE DE CAISSE</t>
  </si>
  <si>
    <t>EC24</t>
  </si>
  <si>
    <t>PICK-UP : DIST HORIZ MINI ELEMENT LE + INTRUSIF / EXTREMITE RIDELLE A Y0</t>
  </si>
  <si>
    <t>EC25</t>
  </si>
  <si>
    <t>DISTANCE HORIZ BOUCLIER AVANT (Y0) / LIMITE DE DOSSIER SIEGE CONDUCTEUR</t>
  </si>
  <si>
    <t>EC26</t>
  </si>
  <si>
    <t>EC27</t>
  </si>
  <si>
    <t>DIST HORIZ DE CHARGEMENT A Z1100 SUR CLOISON</t>
  </si>
  <si>
    <t>ED</t>
  </si>
  <si>
    <t>EMPATTEMENT</t>
  </si>
  <si>
    <t>FM</t>
  </si>
  <si>
    <t>TYPE D'IMPLANTATION DU FREIN A MAIN (1:PLANCHER 2:AILLEURS)</t>
  </si>
  <si>
    <t>FM01</t>
  </si>
  <si>
    <t>FM02</t>
  </si>
  <si>
    <t>FM03</t>
  </si>
  <si>
    <t>DISTANCE HORIZONTALE EXTREMITE DU FREIN A MAIN SERRE - PT HX</t>
  </si>
  <si>
    <t>FM04</t>
  </si>
  <si>
    <t>DISTANCE VERTICALE PT HX - EXTREMITE DU FREIN A MAIN SERRE             *</t>
  </si>
  <si>
    <t>FM05</t>
  </si>
  <si>
    <t>FM06</t>
  </si>
  <si>
    <t>FM07</t>
  </si>
  <si>
    <t>COURSE OBLIQUE DE L EXTREMITE DU FREIN A MAIN</t>
  </si>
  <si>
    <t>FM08</t>
  </si>
  <si>
    <t>DISTANCE TRANSVERSALE FREIN A MAIN DESSERRE - AXE DE CAISSE            *</t>
  </si>
  <si>
    <t>FM09</t>
  </si>
  <si>
    <t>DISTANCE TRANSVERSALE AXE DU FREIN A MAIN DESSERRE - AXE DU SIEGE</t>
  </si>
  <si>
    <t>FP</t>
  </si>
  <si>
    <t>FX</t>
  </si>
  <si>
    <t>GP01</t>
  </si>
  <si>
    <t>GP02</t>
  </si>
  <si>
    <t>GP03</t>
  </si>
  <si>
    <t>GP04</t>
  </si>
  <si>
    <t>GP05</t>
  </si>
  <si>
    <t>GP06</t>
  </si>
  <si>
    <t>GP10</t>
  </si>
  <si>
    <t>DISTANCE VERTICALE COE AV / SOL A VIDE</t>
  </si>
  <si>
    <t>GP11</t>
  </si>
  <si>
    <t>DISTANCE HORIZONTALE COE - SOMMET DE PORTE AVANT</t>
  </si>
  <si>
    <t>GP12</t>
  </si>
  <si>
    <t>DISTANCE VERTICALE COE AR / SOL A VIDE</t>
  </si>
  <si>
    <t>GP13</t>
  </si>
  <si>
    <t>DISTANCE HORIZONTALE COE - SOMMET DE PORTE ARRIERE</t>
  </si>
  <si>
    <t>GP14</t>
  </si>
  <si>
    <t>DISTANCE HORIZONTALE MAXI COE - PORTE AR</t>
  </si>
  <si>
    <t>H0</t>
  </si>
  <si>
    <t>H1</t>
  </si>
  <si>
    <t>H2</t>
  </si>
  <si>
    <t>H202</t>
  </si>
  <si>
    <t>DIM VERTICALE MINI (Y0) BORD INF HAYON OUVERT / SOL COFFRE OU SEUIL CHAR</t>
  </si>
  <si>
    <t>H251</t>
  </si>
  <si>
    <t>MESURE VERT (Y0) PT PLUS BAS HAYON OUVERT / SOL A VIDE</t>
  </si>
  <si>
    <t>H3</t>
  </si>
  <si>
    <t>HA00</t>
  </si>
  <si>
    <t>1= 1SIEGE 2=BANQUETTE 3=2SIEGES</t>
  </si>
  <si>
    <t>HA01</t>
  </si>
  <si>
    <t>HAUTEUR  ASSISE PASSAGER(S)</t>
  </si>
  <si>
    <t>HA02</t>
  </si>
  <si>
    <t>ANGLE INCLINAISON BUSTE / VERTICALE - PASSAGER</t>
  </si>
  <si>
    <t>HA03</t>
  </si>
  <si>
    <t>REGLAGE DU SIEGE EN AVANT DU POINT HANCHE PASSAGER</t>
  </si>
  <si>
    <t>HA04</t>
  </si>
  <si>
    <t>ANGLE INCLINAISON DE GLISSIERE / HORIZONTALE</t>
  </si>
  <si>
    <t>HA05</t>
  </si>
  <si>
    <t>DISTANCE TRANSVERSALE H1 / Y0 - AXE DE CAISSE</t>
  </si>
  <si>
    <t>HA06</t>
  </si>
  <si>
    <t>DISTANCE TRANSVERSALE H1 / H2</t>
  </si>
  <si>
    <t>HA07</t>
  </si>
  <si>
    <t>RAYON DE GENOU PASSAGER H1 / PDB</t>
  </si>
  <si>
    <t>HA08</t>
  </si>
  <si>
    <t>RAYON DE GENOU PASSAGER H2 / PDB</t>
  </si>
  <si>
    <t>HA09</t>
  </si>
  <si>
    <t>AMPLITUDE TOTALE DE REGLAGE EN HAUTEUR DE L'ASSISE PASSAGER H1</t>
  </si>
  <si>
    <t>HC01</t>
  </si>
  <si>
    <t>HF00</t>
  </si>
  <si>
    <t>POSITIONNEMENT EN 3 EME RANGEE : 1=NORMAL 2=DOS A LA ROUTE</t>
  </si>
  <si>
    <t>HF01</t>
  </si>
  <si>
    <t>HAUTEUR D'ASSISE EN 3EME RANGEE (VANS /FAMILIALES)</t>
  </si>
  <si>
    <t>HF02</t>
  </si>
  <si>
    <t>HF03</t>
  </si>
  <si>
    <t>HF04</t>
  </si>
  <si>
    <t>AMPLITUDE REGLAGE LONGITUDINAL DES SIEGES 3 EME RANGEE (VANS/FAMILIALES)</t>
  </si>
  <si>
    <t>HF05</t>
  </si>
  <si>
    <t>PENTE DE L ASSISE 3EME RANGEE SOUS CHARGE (MANNEQUIN SANS JAMBES)</t>
  </si>
  <si>
    <t>HF06</t>
  </si>
  <si>
    <t>HAUTEUR SOUS GARNITURE DE PAVILLON A 0 DEGRES  / PT H 3EME RANGEE</t>
  </si>
  <si>
    <t>HF07</t>
  </si>
  <si>
    <t>HAUTEUR SOUS GARNITURE DE PAVILLON  14 DEGRES /PT H 3EME RANGEE</t>
  </si>
  <si>
    <t>HF08</t>
  </si>
  <si>
    <t>ANGLE D'INCLINAISON DU PIED PASSAGER RANG3 / HORIZONTALE</t>
  </si>
  <si>
    <t>HF10</t>
  </si>
  <si>
    <t>HF11</t>
  </si>
  <si>
    <t>RAYON GENOU EN 3EME RANGEE (VANS / FAMILIALES)                         *</t>
  </si>
  <si>
    <t>HF12</t>
  </si>
  <si>
    <t>HABITABILITE TOTALE AUX EPAULES (3 RANGEES DE SIEGES)</t>
  </si>
  <si>
    <t>HF18</t>
  </si>
  <si>
    <t>JEU AU DESSUS DE L'ENVELOPPE DE TETE 95% 2000 EN RANG3                *</t>
  </si>
  <si>
    <t>HF19</t>
  </si>
  <si>
    <t>DISTANCE VERTICALE PT HAR3 - BAS DE CUSTODE</t>
  </si>
  <si>
    <t>HF20</t>
  </si>
  <si>
    <t>INCLINAISON DU BUSTE DU PASSAGER 3EME RANG - ANGLE</t>
  </si>
  <si>
    <t>HF21</t>
  </si>
  <si>
    <t>DISTANCE TRANSVERSALE H 3EME RANGEE - AXE DE CAISSE</t>
  </si>
  <si>
    <t>HF27</t>
  </si>
  <si>
    <t>GARDE MINI AU COURS DU DEBATTEMENT TETE 95% 2000 EN RANG 3             *</t>
  </si>
  <si>
    <t>HF29</t>
  </si>
  <si>
    <t>LARGEUR AUX TETES POUR LE 95% 2000 EN 3EME RANGEE (VANS/FAMILIALES)</t>
  </si>
  <si>
    <t>HF30</t>
  </si>
  <si>
    <t>DEBATTEMENT ANGULAIRE DE LA TETE 95% 2000 EN 3EME RANGEE               *</t>
  </si>
  <si>
    <t>HF38</t>
  </si>
  <si>
    <t>JEU AU DESSUS DE L'ENVELOPPE DE TETE 95% 2015 EN 3EME RANGEE         *</t>
  </si>
  <si>
    <t>HF39</t>
  </si>
  <si>
    <t>LARGEUR AUX TETES POUR LE 95% 2015 EN 3EME RANGEE</t>
  </si>
  <si>
    <t>HF40</t>
  </si>
  <si>
    <t>DEBATTEMENT ANGULAIRE TETE H95% 2015 EN 3EME RANGEE                    *</t>
  </si>
  <si>
    <t>HF41</t>
  </si>
  <si>
    <t>RAYON GENOU MINIMAL SI REGLAGE DE LA 3EME RANGEE                       *</t>
  </si>
  <si>
    <t>HF42</t>
  </si>
  <si>
    <t>GARDE MINI AU COURS DU DEBATTEMENT TETE 95% 2015 EN 3EME RANGEE       *</t>
  </si>
  <si>
    <t>HF54</t>
  </si>
  <si>
    <t>DIST HORIZ ENTRE AVANT DE CLAIR DE VITRE ET POINT H RANG3</t>
  </si>
  <si>
    <t>HF55</t>
  </si>
  <si>
    <t>DIST HORIZ POINT H RANG3 - ARRIERE DE CLAIR DE VITRE</t>
  </si>
  <si>
    <t>HF56</t>
  </si>
  <si>
    <t>DISTANCE VERTICALE H 3EME RANGEE - SOMMET DU DOSSIER</t>
  </si>
  <si>
    <t>HF57</t>
  </si>
  <si>
    <t>DIST VERT POINT H RANG3 - HAUT DE CLAIR DE VITRE</t>
  </si>
  <si>
    <t>HF61</t>
  </si>
  <si>
    <t>LARGEUR DE L ASSISE DE LA BANQUETTE EN 3EME RANGEE</t>
  </si>
  <si>
    <t>HR01</t>
  </si>
  <si>
    <t>HAUTEUR D'ASSISE ARRIERE</t>
  </si>
  <si>
    <t>HR02</t>
  </si>
  <si>
    <t>DISTANCE HORIZONTALE PT HX - PT H ARRIERE</t>
  </si>
  <si>
    <t>HR03</t>
  </si>
  <si>
    <t>DISTANCE VERTICALE  PT HX - PT H ARRIERE                               *</t>
  </si>
  <si>
    <t>HR04</t>
  </si>
  <si>
    <t>AMPLITUDE DU REGLAGE LONGITUDINAL DES SIEGES ARRIERE</t>
  </si>
  <si>
    <t>HR05</t>
  </si>
  <si>
    <t>DISTANCE HORIZONTALE PT H ARRIERE - PT TALON</t>
  </si>
  <si>
    <t>HR06</t>
  </si>
  <si>
    <t>HR07</t>
  </si>
  <si>
    <t>HR09</t>
  </si>
  <si>
    <t>RAYON GENOU CORRIGE EN FONCTION DU PT HAUT DE VOLANT (430 MM/HX)</t>
  </si>
  <si>
    <t>HR10</t>
  </si>
  <si>
    <t>HR11</t>
  </si>
  <si>
    <t>RAYON GENOU THEORIQUE                                                  *</t>
  </si>
  <si>
    <t>HR12</t>
  </si>
  <si>
    <t>RAYON GENOU CORRIGE DE L'ANGLE DU DOSSIER DE LA BANQUETTE ARRIERE</t>
  </si>
  <si>
    <t>HR13</t>
  </si>
  <si>
    <t>PENTE DES BAS DE VITRE</t>
  </si>
  <si>
    <t>HR14</t>
  </si>
  <si>
    <t>HR15</t>
  </si>
  <si>
    <t>HR16</t>
  </si>
  <si>
    <t>HR17</t>
  </si>
  <si>
    <t>HR18</t>
  </si>
  <si>
    <t>JEU AU DESSUS DE L ENVELOPPE DE TETE 95% A L ARRIERE                   *</t>
  </si>
  <si>
    <t>HR19</t>
  </si>
  <si>
    <t>HR20</t>
  </si>
  <si>
    <t>DEBATTEMENT HORIZONTAL MAXIMUM DU PIED DU PASSAGER ARRIERE</t>
  </si>
  <si>
    <t>HR21</t>
  </si>
  <si>
    <t>RETRAIT DU PIED DU PASSAGER ARRIERE A PARTIR DE LA POSITION DE CONFORT</t>
  </si>
  <si>
    <t>HR22</t>
  </si>
  <si>
    <t>HR24</t>
  </si>
  <si>
    <t>HR25</t>
  </si>
  <si>
    <t>HR26</t>
  </si>
  <si>
    <t>DISTANCE MINI POINT DE CONTACT PIED SUR SIEGE AV / PLANCHER AR</t>
  </si>
  <si>
    <t>HR27</t>
  </si>
  <si>
    <t>HR28</t>
  </si>
  <si>
    <t>HR29</t>
  </si>
  <si>
    <t>LARGEUR AUX TETES POUR LE 95% 2000 EN 2EME RANGEE (/ PANNEAU DE CUSTODE)</t>
  </si>
  <si>
    <t>HR30</t>
  </si>
  <si>
    <t>HR31</t>
  </si>
  <si>
    <t>HR32</t>
  </si>
  <si>
    <t>DISTANCE HORIZONTALE PT HAR - PT TALON PASSAGER EN RETRAIT</t>
  </si>
  <si>
    <t>HR34</t>
  </si>
  <si>
    <t>GARDE TRANSVERSALE A LA TETE DU 95% 2000 EN 2EME RANGEE</t>
  </si>
  <si>
    <t>HR35</t>
  </si>
  <si>
    <t>DISTANCE X HAR2 / H PASSAGER CENTRAL</t>
  </si>
  <si>
    <t>HR36</t>
  </si>
  <si>
    <t>DISTANCE Z HAR2 / H PASSAGER CENTRAL</t>
  </si>
  <si>
    <t>HR37</t>
  </si>
  <si>
    <t>LARGEUR AUX PIED GAUCHE EN 2EME RANGEE / HAR2</t>
  </si>
  <si>
    <t>HR38</t>
  </si>
  <si>
    <t>LARGEUR AUX PIED DROIT EN 2EME RANGEE / HAR2</t>
  </si>
  <si>
    <t>HR39</t>
  </si>
  <si>
    <t>LARGEUR AUX TETES H95% 2015 EN 2EME RANGEE (/ PANNEAU CUSTODE)</t>
  </si>
  <si>
    <t>HR40</t>
  </si>
  <si>
    <t>HR41</t>
  </si>
  <si>
    <t>RAYON GENOU SIEGE AVANT EN HX BANQUETTE EN TOUT AVANT  (SI REGLAGE)    *</t>
  </si>
  <si>
    <t>HR43</t>
  </si>
  <si>
    <t>DISTANCE HORIZONTALE HAR2 EFFECTIF - HAR2 TOUT ARRIERE (VANS)</t>
  </si>
  <si>
    <t>HR45</t>
  </si>
  <si>
    <t>DISTANCE HAR2 MESURE - HAR2 REGLAGE TOUT AR (VANS/FAMILIALES)</t>
  </si>
  <si>
    <t>HR46</t>
  </si>
  <si>
    <t>JEU AU DESSUS DE L ENVELOPPE DE TETE 95% 2015 A L ARRIERE</t>
  </si>
  <si>
    <t>HR47</t>
  </si>
  <si>
    <t>HR50</t>
  </si>
  <si>
    <t>DISTANCE HORIZONTALE HAR2 / H RANG2 CENTRAL</t>
  </si>
  <si>
    <t>HR52</t>
  </si>
  <si>
    <t>DISTANCE VERTICALE HAR2 / H RANG2 CENTRAL</t>
  </si>
  <si>
    <t>HR53</t>
  </si>
  <si>
    <t>RAYON DE GENOU SIEGE AVANT EN HX BANQUETTE EN TOUT ARRIERE</t>
  </si>
  <si>
    <t>HR54</t>
  </si>
  <si>
    <t>DISTANCE HORIZONTALE ENTRE L'AVANT DU CLAIR DE VITRE ET LE POINT HAR2</t>
  </si>
  <si>
    <t>HR55</t>
  </si>
  <si>
    <t>DISTANCE HORIZONTALE ENTRE LE POINT HAR2 ET L'ARRIERE DU CLAIR DE VITRE</t>
  </si>
  <si>
    <t>HR57</t>
  </si>
  <si>
    <t>DISTANCE VERTICALE ENTRE LE POINT HAR2 ET LE HAUT DE LA VITRE</t>
  </si>
  <si>
    <t>HR62</t>
  </si>
  <si>
    <t>HR63</t>
  </si>
  <si>
    <t>HR64</t>
  </si>
  <si>
    <t>HR65</t>
  </si>
  <si>
    <t>HT</t>
  </si>
  <si>
    <t>HAUTEUR DU VEHICULE A VIDE</t>
  </si>
  <si>
    <t>HAUTEUR D'ASSISE AVANT EN HX</t>
  </si>
  <si>
    <t>HV02</t>
  </si>
  <si>
    <t>DISTANCE HORIZONTALE PT ACCELERATEUR - PT HX</t>
  </si>
  <si>
    <t>HV03</t>
  </si>
  <si>
    <t>REGLAGE DU SIEGE EN AVANT DE HX</t>
  </si>
  <si>
    <t>HV04</t>
  </si>
  <si>
    <t>REGLAGE DU SIEGE EN ARRIERE DE HX</t>
  </si>
  <si>
    <t>HV06</t>
  </si>
  <si>
    <t>HAUTEUR SOUS GARNITURE DE PAVILLON AVANT A 0 DEGRE / AU PT HX</t>
  </si>
  <si>
    <t>HV07</t>
  </si>
  <si>
    <t>HAUTEUR SOUS GARNITURE DE PAVILLON AVANT A 14 DEGRE / AU PT HX</t>
  </si>
  <si>
    <t>HV09</t>
  </si>
  <si>
    <t>RAYON HX / PARE-SOLEIL (OU GARNITURE)</t>
  </si>
  <si>
    <t>HV10</t>
  </si>
  <si>
    <t>HAUTEUR PT TALON - GARNITURE DE PAVILLON A LA VERTICALE DE HX</t>
  </si>
  <si>
    <t>HV11</t>
  </si>
  <si>
    <t>DISTANCE HORIZONTALE PT ACCELERATEUR - PT TALON</t>
  </si>
  <si>
    <t>HV12</t>
  </si>
  <si>
    <t>DISTANCE VERTICALE PT TALON - PT ACCELERATEUR</t>
  </si>
  <si>
    <t>HV13</t>
  </si>
  <si>
    <t>DISTANCE HORIZONTALE AXE DE ROUE AVANT - PT HX</t>
  </si>
  <si>
    <t>HV17</t>
  </si>
  <si>
    <t>DISTANCE VERTICALE PT HX - PT H AU DERNIER CRAN (HDC)                  *</t>
  </si>
  <si>
    <t>HV19</t>
  </si>
  <si>
    <t>HV20</t>
  </si>
  <si>
    <t>DISTANCE VERTICALE PT HX - BAS DE VITRE AVANT</t>
  </si>
  <si>
    <t>HV21</t>
  </si>
  <si>
    <t>DISTANCE VERTICALE BAS DE VITRE AVANT - SOL A VIDE (AU DROIT DE HX)</t>
  </si>
  <si>
    <t>HV22</t>
  </si>
  <si>
    <t>DISTANCE TRANSVERSALE PT HX - BAS DE VITRE AVANT</t>
  </si>
  <si>
    <t>HV23</t>
  </si>
  <si>
    <t>DISTANCE TRANSVERSALE BANDEAU AVANT - HORS-TOUT DU VEHICULE</t>
  </si>
  <si>
    <t>HV24</t>
  </si>
  <si>
    <t>DISTANCE MINI HX / PARE-SOLEIL (OU GARNITURE)</t>
  </si>
  <si>
    <t>HV25</t>
  </si>
  <si>
    <t>DISTANCE VERTICALE AXE DE ROUE AVANT - POINT HX                        *</t>
  </si>
  <si>
    <t>HV29</t>
  </si>
  <si>
    <t>HV30</t>
  </si>
  <si>
    <t>HV35</t>
  </si>
  <si>
    <t>HV36</t>
  </si>
  <si>
    <t>HV37</t>
  </si>
  <si>
    <t>HV38</t>
  </si>
  <si>
    <t>HV39</t>
  </si>
  <si>
    <t>JEU AU DESSUS TETE H95% 2015 EN HX  SOUS GARNITURE TO (VUE YZ)</t>
  </si>
  <si>
    <t>HV40</t>
  </si>
  <si>
    <t>HV41</t>
  </si>
  <si>
    <t>DIST TRANSVERSALE HX / GARNITURE PAVILLON (Z TETE 95% 2015 + 15 EN HX)</t>
  </si>
  <si>
    <t>HV70</t>
  </si>
  <si>
    <t>HAUTEUR D ASSISE AVANT EN HX REHAUSSE BASSE</t>
  </si>
  <si>
    <t>HV71</t>
  </si>
  <si>
    <t>HZ01</t>
  </si>
  <si>
    <t>HAUTEUR D'ASSISE EN DERNIERE RANGEE (VEHICULES DE PLUS DE 3 RANGS)</t>
  </si>
  <si>
    <t>HZ02</t>
  </si>
  <si>
    <t>DISTANCE HORIZONTALE POINT HAR RANG 3 - POINT HAR RANG 4</t>
  </si>
  <si>
    <t>HZ03</t>
  </si>
  <si>
    <t>DISTANCE HORIZONTALE POINT HAR RANG 4 - POINT HAR RANG 5</t>
  </si>
  <si>
    <t>HZ04</t>
  </si>
  <si>
    <t>DISTANCE HORIZONTALE POINT HAR RANG 5 - POINT HAR RANG 6</t>
  </si>
  <si>
    <t>HZ05</t>
  </si>
  <si>
    <t>DISTANCE HORIZONTALE POINT HAR RANG 6 - POINT HAR RANG 7</t>
  </si>
  <si>
    <t>HZ06</t>
  </si>
  <si>
    <t>HAUTEUR SOUS GARNITURE DE PAVILLON A 00 / HAR DERNIER RANG</t>
  </si>
  <si>
    <t>HZ07</t>
  </si>
  <si>
    <t>HAUTEUR SOUS GARNITURE DE PAVILLON A 140 / HAR DERNIER RANG</t>
  </si>
  <si>
    <t>HZ11</t>
  </si>
  <si>
    <t>DISTANCE VERTICALE POINT HAR RANG 3 - POINT HAR DERNIER RANG</t>
  </si>
  <si>
    <t>HZ13</t>
  </si>
  <si>
    <t>HZ15</t>
  </si>
  <si>
    <t>ANGLE DE CUISSE DU PASSAGER DERNIER RANG (VEHICULES DE PLUS DE 3 RANGS)</t>
  </si>
  <si>
    <t>HZ18</t>
  </si>
  <si>
    <t>JEU AU DESSUS ENVELOPPE DE TETE H95%2000 EN DERNIER RANG PLACES  LATERAL</t>
  </si>
  <si>
    <t>HZ38</t>
  </si>
  <si>
    <t>JEU AU DESSUS ENVELOPPE DE TETE H95%2015 DERNIER RANG PLACES LATERALES</t>
  </si>
  <si>
    <t>HZ44</t>
  </si>
  <si>
    <t>DISTANCE HORIZONTALE ENTRE L'AVANT DU CLAIR DE VITRE ET LE POINT HAR RAN</t>
  </si>
  <si>
    <t>HZ45</t>
  </si>
  <si>
    <t>DISTANCE HORIZONTALE ENTRE LE POINT HAR RANG 4 ET L'ARRIERE DU CLAIR DE</t>
  </si>
  <si>
    <t>HZ47</t>
  </si>
  <si>
    <t>DISTANCE VERTICALE ENTRE LE POINT HAR RANG 4 ET LE HAUT DU CLAIR DE VITR</t>
  </si>
  <si>
    <t>HZ49</t>
  </si>
  <si>
    <t>DISTANCE VERTICALE ENTRE LE POINT HAR RANG 4 ET LE BAS DU CLAIR DE VITRE</t>
  </si>
  <si>
    <t>HZ54</t>
  </si>
  <si>
    <t>DIST HORIZONTALE ENTRE L'AVANT DU CLAIR DE VITRE ET LE POINT HAR RANG 5</t>
  </si>
  <si>
    <t>HZ55</t>
  </si>
  <si>
    <t>DIST HORIZONTALE POINT HAR RANG 5 / ARRIERE DU CLAIR DE VITRE</t>
  </si>
  <si>
    <t>HZ57</t>
  </si>
  <si>
    <t>DIST VERTICALE POINT HAR RANG 5 / HAUT DU CLAIR DE VITRE</t>
  </si>
  <si>
    <t>HZ59</t>
  </si>
  <si>
    <t>DIST VERTICALE POINT HAR RANG 5 / BAS DU CLAIR DE VITRE</t>
  </si>
  <si>
    <t>HZ64</t>
  </si>
  <si>
    <t>DISTANCE HORIZONTALE AVANT DU CLAIR DE VITRE / POINT HAR RANG 6</t>
  </si>
  <si>
    <t>HZ65</t>
  </si>
  <si>
    <t>DISTANCE HORIZONTALE POINT HAR RANG 6 / ARRIERE DU CLAIR DE VITRE</t>
  </si>
  <si>
    <t>HZ67</t>
  </si>
  <si>
    <t>DISTANCE VERTICALEPOINT HAR RANG 6 / HAUT DU CLAIR DE VITRE</t>
  </si>
  <si>
    <t>HZ69</t>
  </si>
  <si>
    <t>DISTANCE VERTICALE POINT HAR RANG 6 / BAS DU CLAIR DE VITRE</t>
  </si>
  <si>
    <t>HZ74</t>
  </si>
  <si>
    <t>DISTANCE HORIZONTALE AVANT DU CLAIR DE VITRE / POINT HAR RANG 7</t>
  </si>
  <si>
    <t>HZ75</t>
  </si>
  <si>
    <t>DISTANCE HORIZONTALE POINT HAR RANG 7 / ARRIERE DU CLAIR DE VITRE</t>
  </si>
  <si>
    <t>HZ77</t>
  </si>
  <si>
    <t>DISTANCE VERTICALE POINT HAR RANG 7 / HAUT DU CLAIR DE VITRE</t>
  </si>
  <si>
    <t>HZ79</t>
  </si>
  <si>
    <t>DISTANCE VERTICALE POINT HAR RANG 7 / BAS DU CLAIR DE VITRE</t>
  </si>
  <si>
    <t>INDICE DE CATEGORIE DU PRODUIT (1=I1,2=I2,3=M1,4=M2,5=S,6=S+)</t>
  </si>
  <si>
    <t>IE01</t>
  </si>
  <si>
    <t>VOLUME INTERIEUR CALCULE HABITACLE + COFFRE</t>
  </si>
  <si>
    <t>IG02</t>
  </si>
  <si>
    <t>INDICE D HABITABILITE DU PRODUIT</t>
  </si>
  <si>
    <t>IV06</t>
  </si>
  <si>
    <t>VOLUME DU COFFRE (SAE) POUR LES BREAKS (CALCUL)</t>
  </si>
  <si>
    <t>IV08</t>
  </si>
  <si>
    <t>VOLUME DU COFFRE (SAE) POUR LES BICORPS (CALCUL)</t>
  </si>
  <si>
    <t>IV09</t>
  </si>
  <si>
    <t>IV10</t>
  </si>
  <si>
    <t>LONGUEUR DU PLANCHER DU COFFRE (L203 SAE)</t>
  </si>
  <si>
    <t>IV11</t>
  </si>
  <si>
    <t>IV12</t>
  </si>
  <si>
    <t>IV13</t>
  </si>
  <si>
    <t>IV14</t>
  </si>
  <si>
    <t>LONGUEUR DE CHARGEMENT AVEC LA BANQUETTE ARRIERE RABATTUE</t>
  </si>
  <si>
    <t>IV18</t>
  </si>
  <si>
    <t>HAUTEUR DE COFFRE / SOL A VIDE (Y=0)</t>
  </si>
  <si>
    <t>IV19</t>
  </si>
  <si>
    <t>PROFONDEUR DE COFFRE</t>
  </si>
  <si>
    <t>L206</t>
  </si>
  <si>
    <t>MESURE MINI ENTRE LIMITES AV ET AR D'OUVERTURE COFFRE</t>
  </si>
  <si>
    <t>LA</t>
  </si>
  <si>
    <t>LARGEUR HORS-TOUT (SANS LES RETROVISEURS)</t>
  </si>
  <si>
    <t>LAHX</t>
  </si>
  <si>
    <t>LARGEUR VEHICULE SUR TOLE HORS EXCROISSANCES</t>
  </si>
  <si>
    <t>LC</t>
  </si>
  <si>
    <t>LONGUEUR DE CARROSSERIE (LONGUEUR HORS PARE-CHOCS)</t>
  </si>
  <si>
    <t>LO</t>
  </si>
  <si>
    <t>LONGUEUR HORS-TOUT</t>
  </si>
  <si>
    <t>LV</t>
  </si>
  <si>
    <t>TYPE D'IMPLANTATION DU LEVIER DE VITESSE</t>
  </si>
  <si>
    <t>LV01</t>
  </si>
  <si>
    <t>LV02</t>
  </si>
  <si>
    <t>LV03</t>
  </si>
  <si>
    <t>LV04</t>
  </si>
  <si>
    <t>LV05</t>
  </si>
  <si>
    <t>LV06</t>
  </si>
  <si>
    <t>LV08</t>
  </si>
  <si>
    <t>LV09</t>
  </si>
  <si>
    <t>LV10</t>
  </si>
  <si>
    <t>LV11</t>
  </si>
  <si>
    <t>LV12</t>
  </si>
  <si>
    <t>LV13</t>
  </si>
  <si>
    <t>LV14</t>
  </si>
  <si>
    <t>LV15</t>
  </si>
  <si>
    <t>NBPL</t>
  </si>
  <si>
    <t>NOMBRE DE PLACES</t>
  </si>
  <si>
    <t>NBPT</t>
  </si>
  <si>
    <t>NOMBRE DE PORTES</t>
  </si>
  <si>
    <t>OCO1</t>
  </si>
  <si>
    <t>REFERENCE GDG (PRECEDEE DE 820)</t>
  </si>
  <si>
    <t>OE01</t>
  </si>
  <si>
    <t>OE02</t>
  </si>
  <si>
    <t>OE03</t>
  </si>
  <si>
    <t>OE04</t>
  </si>
  <si>
    <t>OE05</t>
  </si>
  <si>
    <t>DISTANCE HORIZONTALE OEIL 50% REFERENCE - PARE-BRISE</t>
  </si>
  <si>
    <t>OE06</t>
  </si>
  <si>
    <t>OE07</t>
  </si>
  <si>
    <t>HAUTEUR OEIL 50% REFERENCE / DERNIER PT VU DU CAPOT</t>
  </si>
  <si>
    <t>OE09</t>
  </si>
  <si>
    <t>OE10</t>
  </si>
  <si>
    <t>DISTANCE NORMALE OEIL 50% REFERENCE EN HX - SOL A VIDE</t>
  </si>
  <si>
    <t>OE12</t>
  </si>
  <si>
    <t>DISTANCE VERTICALE OEIL 50% REFERENCE - BAS DE VITRE AVANT</t>
  </si>
  <si>
    <t>OE13</t>
  </si>
  <si>
    <t>DISTANCE HORIZONTALE POINT HX - OEIL DU 50% REFERENCE</t>
  </si>
  <si>
    <t>OE14</t>
  </si>
  <si>
    <t>DISTANCE VERTICALE POINT HX - OEIL 50% REFERENCE</t>
  </si>
  <si>
    <t>OE16</t>
  </si>
  <si>
    <t>OE18</t>
  </si>
  <si>
    <t>PA</t>
  </si>
  <si>
    <t>DISTANCE HORIZONTALE HORS-TOUT AVANT - PT ACCELERATEUR</t>
  </si>
  <si>
    <t>PE01</t>
  </si>
  <si>
    <t>PE02</t>
  </si>
  <si>
    <t>PE03</t>
  </si>
  <si>
    <t>DISTANCE TRANSVERSALE PEDALE DE DEBRAYAGE - AXE DE CAISSE</t>
  </si>
  <si>
    <t>PE04</t>
  </si>
  <si>
    <t>DISTANCE TRANSVERSALE PEDALE DE FREIN DE PARKING - AXE DE CAISSE</t>
  </si>
  <si>
    <t>DISTANCE TRANSVERSALE PEDALE DE DEBRAYAGE-AXE SIEGE</t>
  </si>
  <si>
    <t>PE08</t>
  </si>
  <si>
    <t>DISTANCE TRANSVERSALE PEDALE DE FREIN DE PARKING - AXE DU SIEGE</t>
  </si>
  <si>
    <t>ECART ANGULAIRE ENTRE PEDALES DE FREIN ET D'ACCELERATEUR</t>
  </si>
  <si>
    <t>ANGLE SEMELLE-TIBIA EN FIN DE COURSE ACCELERATEUR (50% REFERENCE)</t>
  </si>
  <si>
    <t>PE11</t>
  </si>
  <si>
    <t>PE12</t>
  </si>
  <si>
    <t>PE13</t>
  </si>
  <si>
    <t>COURSE OBLIQUE DE LA PEDALE D ACCELERATEUR (PEDALES SUSPENDUES)</t>
  </si>
  <si>
    <t>PE14</t>
  </si>
  <si>
    <t>DEBATTEMENT ANGULAIRE PEDALE D ACCELERATEUR (PEDALES HARMONIUM</t>
  </si>
  <si>
    <t>DISTANCE TRANSVERSALE PEDALE D'ACCELERATEUR - AXE DU SIEGE (BOITE AUTO)</t>
  </si>
  <si>
    <t>DISTANCE TRANSVERSALE PEDALE DE FREIN - AXE SIEGE (BOITE AUTO)</t>
  </si>
  <si>
    <t>DISTANCE TRANSVERSALE PEDALE DE FREIN - PEDALE DEBRAYAGE</t>
  </si>
  <si>
    <t>PE18</t>
  </si>
  <si>
    <t>DISTANCE TRANSVERSALE AXE DU PEDALIER - AXE DU SIEGE</t>
  </si>
  <si>
    <t>PE19</t>
  </si>
  <si>
    <t>COURSE DE LA PEDALE DE DEBRAYAGE (COURSE OBLIQUE DU PT MILIEU)</t>
  </si>
  <si>
    <t>PE20</t>
  </si>
  <si>
    <t>LARGEUR MAXIMALE DU PATIN DE LA PEDALE DE DEBRAYAGE</t>
  </si>
  <si>
    <t>PE21</t>
  </si>
  <si>
    <t>LARGEUR MAXIMALE DU PATIN DE LA PEDALE DE FREIN</t>
  </si>
  <si>
    <t>PE22</t>
  </si>
  <si>
    <t>LARGEUR MAXIMALE DU PATIN DE LA PEDALE D'ACCELERATEUR</t>
  </si>
  <si>
    <t>PE23</t>
  </si>
  <si>
    <t>DEVERS DE LA PEDALE D'ACCELERATEUR / VERTICALE</t>
  </si>
  <si>
    <t>PE24</t>
  </si>
  <si>
    <t>DISTANCE HORIZONTALE PT ACCELERATEUR - PEDALE DE DEBRAYAGE</t>
  </si>
  <si>
    <t>PE25</t>
  </si>
  <si>
    <t>DISTANCE HORIZONTALE AXE DE ROUE - DEBRAYAGE FIN DE COURSE</t>
  </si>
  <si>
    <t>PE26</t>
  </si>
  <si>
    <t>PE27</t>
  </si>
  <si>
    <t>PE29</t>
  </si>
  <si>
    <t>PE31</t>
  </si>
  <si>
    <t>DISTANCE MINI TRANSVERSALE PT PEDALE - TUNNEL (SECTION Z PT PEDALE)</t>
  </si>
  <si>
    <t>PE32</t>
  </si>
  <si>
    <t>DISTANCE MINI TRANSVERSALE PT PEDALE - TUNNEL (SECTION X PT PEDALE)</t>
  </si>
  <si>
    <t>PM01</t>
  </si>
  <si>
    <t>DISTANCE HORIZONTALE MILIEU DE LA POIGNEE DE MAINTIEN AVANT - PT HX    *</t>
  </si>
  <si>
    <t>PM02</t>
  </si>
  <si>
    <t>DISTANCE VERTICALE PT HX - MILIEU DE LA POIGNEE DE MAINTIEN AVANT</t>
  </si>
  <si>
    <t>PM03</t>
  </si>
  <si>
    <t>DISTANCE TRANSVERSALE PT HX - MILIEU DE LA POIGNEE DE MAINTIEN AVANT</t>
  </si>
  <si>
    <t>PM05</t>
  </si>
  <si>
    <t>PM06</t>
  </si>
  <si>
    <t>PM07</t>
  </si>
  <si>
    <t>PM08</t>
  </si>
  <si>
    <t>PM09</t>
  </si>
  <si>
    <t>PM11</t>
  </si>
  <si>
    <t>PM12</t>
  </si>
  <si>
    <t>PN01</t>
  </si>
  <si>
    <t>LARGEUR DES PNEUS</t>
  </si>
  <si>
    <t>PN02</t>
  </si>
  <si>
    <t>RATIO : HAUTEUR DU FLANC / LARGEUR</t>
  </si>
  <si>
    <t>PN03</t>
  </si>
  <si>
    <t>DIAMETRE DE LA JANTE (POUCES)</t>
  </si>
  <si>
    <t>PR</t>
  </si>
  <si>
    <t>PORTE-A-FAUX ARRIERE</t>
  </si>
  <si>
    <t>PV</t>
  </si>
  <si>
    <t>PORTE-A-FAUX AVANT</t>
  </si>
  <si>
    <t>PX</t>
  </si>
  <si>
    <t>DISTANCE HORIZONTALE HORS-TOUT AVANT - PT HX</t>
  </si>
  <si>
    <t>RP</t>
  </si>
  <si>
    <t>RT01</t>
  </si>
  <si>
    <t>DISTANCE HORIZONTALE GLACE DU RETROVISEUR INTERIEUR - PT HX</t>
  </si>
  <si>
    <t>RT02</t>
  </si>
  <si>
    <t>DISTANCE VERTICALE PT HX - MILIEU GLACE DU RETROVISEUR INTERIEUR</t>
  </si>
  <si>
    <t>RT99</t>
  </si>
  <si>
    <t>Z CENTRE DU RETRO INTERIEUR / OEIL 95% 2000</t>
  </si>
  <si>
    <t>RV</t>
  </si>
  <si>
    <t>VOIE ARRIERE</t>
  </si>
  <si>
    <t>RX</t>
  </si>
  <si>
    <t>SA</t>
  </si>
  <si>
    <t>TYPE DE REGLAGE DU SIEGE CONDUCTEUR</t>
  </si>
  <si>
    <t>SA01</t>
  </si>
  <si>
    <t>DISTANCE TRANSVERSALE AXE SIEGE - AXE VEHICULE</t>
  </si>
  <si>
    <t>SA02</t>
  </si>
  <si>
    <t>DISTANCE TRANSVERSALE AXE SIEGE - BANDEAU AVANT</t>
  </si>
  <si>
    <t>SA03</t>
  </si>
  <si>
    <t>DISTANCE TRANSVERSALE AXE SIEGE - COUDE AVANT</t>
  </si>
  <si>
    <t>SA04</t>
  </si>
  <si>
    <t>DISTANCE TRANSVERSALE AXE SIEGE - HANCHE AVANT</t>
  </si>
  <si>
    <t>SA05</t>
  </si>
  <si>
    <t>SA07</t>
  </si>
  <si>
    <t>LARGEUR MAXIMALE DE L'ASSISE AVANT</t>
  </si>
  <si>
    <t>SA08</t>
  </si>
  <si>
    <t>DEFLEXION DE L'ASSISE AVANT (MANNEQUIN SAE)</t>
  </si>
  <si>
    <t>SA09</t>
  </si>
  <si>
    <t>SA10</t>
  </si>
  <si>
    <t>LONGUEUR D APPUI DE LA CUISSE DU MANNEQUIN SAE AVEC JAMBES</t>
  </si>
  <si>
    <t>SA11</t>
  </si>
  <si>
    <t>AMPLITUDE TOTALE DE REGLAGE EN HAUTEUR DE L'ASSISE</t>
  </si>
  <si>
    <t>SA12</t>
  </si>
  <si>
    <t>SA13</t>
  </si>
  <si>
    <t>SA14</t>
  </si>
  <si>
    <t>AMPLITUDE ANGULAIRE DE REGLAGE EN INCLINAISON DE L'ASSISE AVANT</t>
  </si>
  <si>
    <t>SA15</t>
  </si>
  <si>
    <t>COURSE DE LA GLISSIERE</t>
  </si>
  <si>
    <t>SA16</t>
  </si>
  <si>
    <t>ANGLE D'INCLINAISON GLISSIERE / HORIZONTALE</t>
  </si>
  <si>
    <t>SA17</t>
  </si>
  <si>
    <t>LONGUEUR APPARENTE DE L ASSISE DU SIEGE CONDUCTEUR</t>
  </si>
  <si>
    <t>SA18</t>
  </si>
  <si>
    <t>PROFONDEUR DE L'ASSISE (SUIVANT L AXE DE LA CUISSE)</t>
  </si>
  <si>
    <t>SA20</t>
  </si>
  <si>
    <t>ANGLE D'INCLINAISON DU BUSTE AVANT / VERTICALE</t>
  </si>
  <si>
    <t>SA22</t>
  </si>
  <si>
    <t>LARGEUR MAXIMALE DU DOSSIER AVANT</t>
  </si>
  <si>
    <t>SA29</t>
  </si>
  <si>
    <t>DISTANCE NORMALE LIGNE DE BUSTE - AXE DU GENOU ARRIERE</t>
  </si>
  <si>
    <t>SA33</t>
  </si>
  <si>
    <t>SA34</t>
  </si>
  <si>
    <t>SA35</t>
  </si>
  <si>
    <t>DISTANCE VERTICALE PT HX - SOMMET APPUIE-TETE HAUT REDRESSE</t>
  </si>
  <si>
    <t>SA36</t>
  </si>
  <si>
    <t>DISTANCE VERTICALE PT HX - SOMMET APPUIE-TETE BAS REDRESSE</t>
  </si>
  <si>
    <t>SA37</t>
  </si>
  <si>
    <t>DISTANCE VERTICALE PT HX - SOMMET DU DOSSIER CONDUCTEUR</t>
  </si>
  <si>
    <t>SA40</t>
  </si>
  <si>
    <t>LARGEUR MAXIMALE DE L'APPUIE-TETE CONDUCTEUR</t>
  </si>
  <si>
    <t>SA42</t>
  </si>
  <si>
    <t>DISTANCE TRANSVERSALE ENTRE LES SIEGES AVANT</t>
  </si>
  <si>
    <t>SA43</t>
  </si>
  <si>
    <t>DISTANCE TRANSVERSALE BORD DU SIEGE AVANT - BANDEAU AVANT</t>
  </si>
  <si>
    <t>SA51</t>
  </si>
  <si>
    <t>SA52</t>
  </si>
  <si>
    <t>SA53</t>
  </si>
  <si>
    <t>SA54</t>
  </si>
  <si>
    <t>SA55</t>
  </si>
  <si>
    <t>SA56</t>
  </si>
  <si>
    <t>EPAISSEUR DU DOSSIER CONDUCTEUR SOUS CHARGE</t>
  </si>
  <si>
    <t>SA62</t>
  </si>
  <si>
    <t>SA63</t>
  </si>
  <si>
    <t>SA64</t>
  </si>
  <si>
    <t>VARIATION DE LA PENTE D ASSISE LORS DE LA REHAUSSE (SA63-SA62)</t>
  </si>
  <si>
    <t>SA70</t>
  </si>
  <si>
    <t>DIST HORIZONTALE PT HAUT - PT MILIEU LOI DE REHAUSSE</t>
  </si>
  <si>
    <t>SA71</t>
  </si>
  <si>
    <t>DIST VERTICALE PT HAUT - PT MILIEU LOI DE REHAUSSE</t>
  </si>
  <si>
    <t>SA72</t>
  </si>
  <si>
    <t>DIST HORIZONTALE PT BAS - PT MILIEU LOI DE REHAUSSE</t>
  </si>
  <si>
    <t>SA73</t>
  </si>
  <si>
    <t>DIST VERTICALE PT BAS - PT MILIEU LOI DE REHAUSSE</t>
  </si>
  <si>
    <t>SF01</t>
  </si>
  <si>
    <t>LARGEUR SIEGE INDIVIDUEL RANG 3 LATERAL</t>
  </si>
  <si>
    <t>SF16</t>
  </si>
  <si>
    <t>ANGLE D OUVERTURE TRONC-CUISSES AUX PLACES ARRIERE</t>
  </si>
  <si>
    <t>SF17</t>
  </si>
  <si>
    <t>LONGUEUR APPARENTE DE L ASSISE DU SIEGE R3</t>
  </si>
  <si>
    <t>SF18</t>
  </si>
  <si>
    <t>SF50</t>
  </si>
  <si>
    <t>DISTANCE TRANSVERSALE AXE DE SIEGE LATERAL GAUCHE RANG 3 - AXE DE CAISSE</t>
  </si>
  <si>
    <t>SF51</t>
  </si>
  <si>
    <t>DISTANCE TRANSVERSALE AXE DE SIEGE CENTRAL GAUCHE RANG 3 - AXE DE CAISSE</t>
  </si>
  <si>
    <t>SF52</t>
  </si>
  <si>
    <t>DISTANCE TRANSVERSALE AXE DE SIEGE CENTRAL DROIT RANG 3 - AXE DE CAISSE</t>
  </si>
  <si>
    <t>SF53</t>
  </si>
  <si>
    <t>DISTANCE TRANSVERSALE AXE DE SIEGE LATERAL DROIT RANG 3 - AXE DE CAISSE</t>
  </si>
  <si>
    <t>SR</t>
  </si>
  <si>
    <t>TYPE DE REGLAGE DE LA BANQUETTE ARRIERE</t>
  </si>
  <si>
    <t>SR01</t>
  </si>
  <si>
    <t>SR02</t>
  </si>
  <si>
    <t>SR03</t>
  </si>
  <si>
    <t>SR04</t>
  </si>
  <si>
    <t>DISTANCE TRANSVERSALE HAR - HANCHE ARRIERE</t>
  </si>
  <si>
    <t>SR05</t>
  </si>
  <si>
    <t>SR06</t>
  </si>
  <si>
    <t>SR07</t>
  </si>
  <si>
    <t>DISTANCE VERTICALE PT H ARRIERE - PLANCHER SOUS SIEGE ARRIERE</t>
  </si>
  <si>
    <t>SR08</t>
  </si>
  <si>
    <t>DEFLEXION DE L'ASSISE A LA VERTICALE DE H ARRIERE (MANNEQUIN SAE)</t>
  </si>
  <si>
    <t>SR10</t>
  </si>
  <si>
    <t>SR11</t>
  </si>
  <si>
    <t>POURCENTAGE D'AFFAISSEMENT DE L'ASSISE SOUS CHARGE</t>
  </si>
  <si>
    <t>SR12</t>
  </si>
  <si>
    <t>LARGEUR SIEGE INDIVIDUEL RANG 2 LATERAL</t>
  </si>
  <si>
    <t>SR13</t>
  </si>
  <si>
    <t>LARGEUR SIEGE INDIVIDUEL RANG 2 CENTRAL</t>
  </si>
  <si>
    <t>SR16</t>
  </si>
  <si>
    <t>SR17</t>
  </si>
  <si>
    <t>SR18</t>
  </si>
  <si>
    <t>SR19</t>
  </si>
  <si>
    <t>SR20</t>
  </si>
  <si>
    <t>INCLINAISON DU BUSTE DU PASSAGER 2EME RANG - ANGLE</t>
  </si>
  <si>
    <t>SR22</t>
  </si>
  <si>
    <t>SR23</t>
  </si>
  <si>
    <t>SR24</t>
  </si>
  <si>
    <t>SR35</t>
  </si>
  <si>
    <t>DISTANCE VERTICALE PT HAR - SOMMET APPUIE-TETE HAUT ET REDRESSE</t>
  </si>
  <si>
    <t>SR36</t>
  </si>
  <si>
    <t>DISTANCE VERTICALE PT HAR - SOMMET APPUI-TETE BAS ET REDRESSE</t>
  </si>
  <si>
    <t>SR37</t>
  </si>
  <si>
    <t>DISTANCE VERTICALE PT H AR - SOMMET DU DOSSIER</t>
  </si>
  <si>
    <t>SR47</t>
  </si>
  <si>
    <t>LONGUEUR APPARENTE DE L ASSISE DU SIEGE R2</t>
  </si>
  <si>
    <t>SR48</t>
  </si>
  <si>
    <t>SR50</t>
  </si>
  <si>
    <t>DISTANCE TRANSVERSALE AXE DE SIEGE LATERAL GAUCHE RANG 2 - AXE DE CAISSE</t>
  </si>
  <si>
    <t>SR51</t>
  </si>
  <si>
    <t>DISTANCE TRANSVERSALE AXE DE SIEGE CENTRAL GAUCHE RANG 2 - AXE DE CAISSE</t>
  </si>
  <si>
    <t>SR52</t>
  </si>
  <si>
    <t>DISTANCE TRANSVERSALE AXE DE SIEGE CENTRAL DROIT RANG 2 - AXE DE CAISSE</t>
  </si>
  <si>
    <t>SR53</t>
  </si>
  <si>
    <t>DISTANCE TRANSVERSALE AXE DE SIEGE LATERAL DROIT RANG 2 - AXE DE CAISSE</t>
  </si>
  <si>
    <t>SR61</t>
  </si>
  <si>
    <t>LARGEUR DE L'ASSISE DE LA BANQUETTE RANG 2</t>
  </si>
  <si>
    <t>SZ06</t>
  </si>
  <si>
    <t>DIST MAXI HORIZ HAR DERNIER RANG - BORD AVANT DE L'ASSISE AU HAR LAT</t>
  </si>
  <si>
    <t>SZ12</t>
  </si>
  <si>
    <t>LARGEUR SIEGE INDIVIDUEL DERNIER RANG</t>
  </si>
  <si>
    <t>SZ17</t>
  </si>
  <si>
    <t>LONGUEUR APPARENTE DE L'ASSISE DU SIEGE LATERAL DERNIER RANG</t>
  </si>
  <si>
    <t>SZ18</t>
  </si>
  <si>
    <t>PROFONDEUR DE L'ASSISE (SUIVANT L'AXE DE LA CUISSE)</t>
  </si>
  <si>
    <t>SZ20</t>
  </si>
  <si>
    <t>INCLINAISON DU BUSTE DU PASSAGER DERNIERE RANGEE</t>
  </si>
  <si>
    <t>SZ37</t>
  </si>
  <si>
    <t>DISTANCE VERTICALE POINT HAR - SOMMET DU DOSSIER</t>
  </si>
  <si>
    <t>SZ50</t>
  </si>
  <si>
    <t>DISTANCE TRANSVERSALE AXE SIEGE LATERAL GAUCHE DERNIER RANG - AXE DE CAI</t>
  </si>
  <si>
    <t>SZ51</t>
  </si>
  <si>
    <t>DISTANCE TRANSVERSALE AXE SIEGE CENTRAL GAUCHE DERNIER RANG - AXE DE CAI</t>
  </si>
  <si>
    <t>SZ52</t>
  </si>
  <si>
    <t>DISTANCE TRANSVERSALE AXE SIEGE CENTRAL DROIT DERNIER RANG - AXE DE CAIS</t>
  </si>
  <si>
    <t>SZ53</t>
  </si>
  <si>
    <t>DISTANCE TRANSVERSALE AXE SIEGE LATERAL DROIT DERNIER RANG - AXE DE CAIS</t>
  </si>
  <si>
    <t>SZ61</t>
  </si>
  <si>
    <t>LARGEUR DE L'ASSISE DE LA BANQUETTE DERNIER RANG</t>
  </si>
  <si>
    <t>TM</t>
  </si>
  <si>
    <t>TYPE DE TRANSMISSION ET D'IMPLANTATION DU MOTEUR</t>
  </si>
  <si>
    <t>TO</t>
  </si>
  <si>
    <t>TYPE DE PAVILLON : NORMAL(0) OUVRANT INTER(1) OUVRANT EXTER(2) TOILES(3)</t>
  </si>
  <si>
    <t>VA</t>
  </si>
  <si>
    <t>VOLUME DU COFFRE (METHODE DE MESURE VDA)</t>
  </si>
  <si>
    <t>VA02</t>
  </si>
  <si>
    <t>VOLUME (ISO 3832) LA TABLETTE DEFINIT LA LIMITE SUP ET LA PARTIE AR DU D</t>
  </si>
  <si>
    <t>VA03</t>
  </si>
  <si>
    <t>VOIR VA02</t>
  </si>
  <si>
    <t>VA09</t>
  </si>
  <si>
    <t>VOLUME DES COMPARTIMENTS FERMES PRESENTS DANS LE COFFRE</t>
  </si>
  <si>
    <t>VA12</t>
  </si>
  <si>
    <t>CAPACITE DU COFFRE HAUTEUR LIMITEE PAR TANGEANTE HORIZ BORD SUP DOSSIER</t>
  </si>
  <si>
    <t>VA13</t>
  </si>
  <si>
    <t>VOIR VA12</t>
  </si>
  <si>
    <t>VA41</t>
  </si>
  <si>
    <t>VOLUME COFFRE LIMITE VERT = PAVILLON ET LIMITE AV = DOSSIER R1</t>
  </si>
  <si>
    <t>VI</t>
  </si>
  <si>
    <t>NUMERO DE CLASSEMENT DES RELEVES DE VISION</t>
  </si>
  <si>
    <t>VI01</t>
  </si>
  <si>
    <t>VI02</t>
  </si>
  <si>
    <t>VI03</t>
  </si>
  <si>
    <t>VI04</t>
  </si>
  <si>
    <t>VI05</t>
  </si>
  <si>
    <t>VI06</t>
  </si>
  <si>
    <t>HAUTEUR VUE 5 METRES EN AVANT DU VEHICULE</t>
  </si>
  <si>
    <t>VI10</t>
  </si>
  <si>
    <t>ANGLE DROITE OEIL 50% REFERENCE - TANGENTE CAPOT / HORIZONTALE</t>
  </si>
  <si>
    <t>VI11</t>
  </si>
  <si>
    <t>VI12</t>
  </si>
  <si>
    <t>ANGLE DE VISION DU CAPOT POUR UN OEIL 50% REFERENCE (VI11-VI10)</t>
  </si>
  <si>
    <t>VI13</t>
  </si>
  <si>
    <t>VI14</t>
  </si>
  <si>
    <t>ANGLE DE VISION VERS LE HAUT POUR L OEIL 50% REFERENCE</t>
  </si>
  <si>
    <t>VI16</t>
  </si>
  <si>
    <t>ANGLE DE VISION SOUS LE PARE-SOLEIL (VERTICAL) POUR LE 50% REFERENCE   *</t>
  </si>
  <si>
    <t>VI17</t>
  </si>
  <si>
    <t>ANGLE DE VISION DU PARE-BRISE POUR L'OEIL 50% REFERENCE</t>
  </si>
  <si>
    <t>VI18</t>
  </si>
  <si>
    <t>VI20</t>
  </si>
  <si>
    <t>VI21</t>
  </si>
  <si>
    <t>ANGLE DROITE OEIL 50% REFERENCE - TANGENTE CAPOT / SOL A VIDE</t>
  </si>
  <si>
    <t>VI22</t>
  </si>
  <si>
    <t>VI23</t>
  </si>
  <si>
    <t>VI25</t>
  </si>
  <si>
    <t>VI26</t>
  </si>
  <si>
    <t>DISTANCE TRANSVERSALE DE ROUTE NON VUE PAR LA VITRE AVANT</t>
  </si>
  <si>
    <t>VI29</t>
  </si>
  <si>
    <t>VI30</t>
  </si>
  <si>
    <t>VI31</t>
  </si>
  <si>
    <t>ECART ANGULAIRE DU MONTANT DE BAIE GAUCHE (OEIL 50% REF)</t>
  </si>
  <si>
    <t>VI39</t>
  </si>
  <si>
    <t>NOMBRE DE BALAIS ESSUI-VITRE DU PARE-BRISE</t>
  </si>
  <si>
    <t>VI40</t>
  </si>
  <si>
    <t>VI41</t>
  </si>
  <si>
    <t>VI42</t>
  </si>
  <si>
    <t>VI43</t>
  </si>
  <si>
    <t>HAUTEUR NON VUE DANS L'ESPACE DE CHARGEMENT</t>
  </si>
  <si>
    <t>VI50</t>
  </si>
  <si>
    <t>MASQUE DE VISION 3/4 AVANT GAUCHE CONDUCTEUR 50% REFERENCE</t>
  </si>
  <si>
    <t>VI51</t>
  </si>
  <si>
    <t>MASQUE DE VISION 3/4 AVANT DROIT CONDUCTEUR 50% REFERENCE</t>
  </si>
  <si>
    <t>VI54</t>
  </si>
  <si>
    <t>MASQUE DU PIED MILIEUX COTE CONDUCTEUR- OEIL 50% REFERENCE</t>
  </si>
  <si>
    <t>VI55</t>
  </si>
  <si>
    <t>MASQUE DU PIED MILIEUX COTE PASSAGER - OEIL 50% REFERENCE</t>
  </si>
  <si>
    <t>VI56</t>
  </si>
  <si>
    <t>VISION HORIZONTALE VITRE CUSTODE</t>
  </si>
  <si>
    <t>VI57</t>
  </si>
  <si>
    <t>MASQUE DE VISION PIED C</t>
  </si>
  <si>
    <t>VI61</t>
  </si>
  <si>
    <t>VI66</t>
  </si>
  <si>
    <t>VISION LATERALE BASSE (LIGNES AU SOL)</t>
  </si>
  <si>
    <t>VI67</t>
  </si>
  <si>
    <t>MASQUE BASE DU MONTANT DE BAIE GAUCHE</t>
  </si>
  <si>
    <t>VI70</t>
  </si>
  <si>
    <t>AIRE DU CHAMP DE VISION DU PARE-BRISE / OEIL 50% (DEG*DEG)</t>
  </si>
  <si>
    <t>VI71</t>
  </si>
  <si>
    <t>AIRE DU CHAMP DE VISION DU BALAYAGE / OEIL 50% (DEG*DEG)</t>
  </si>
  <si>
    <t>VI72</t>
  </si>
  <si>
    <t>RAPPORT CHAMPS DE VISION BALAYAGE / PARE-BRISE (*100)</t>
  </si>
  <si>
    <t>VI76</t>
  </si>
  <si>
    <t>VI77</t>
  </si>
  <si>
    <t>VI78</t>
  </si>
  <si>
    <t>VI79</t>
  </si>
  <si>
    <t>VI80</t>
  </si>
  <si>
    <t>INDICE DE VISION AVANT</t>
  </si>
  <si>
    <t>VI85</t>
  </si>
  <si>
    <t>ANGLE DROITE VISION HAUTE OEIL 95% 2015 / HORIZ</t>
  </si>
  <si>
    <t>VI86</t>
  </si>
  <si>
    <t>VI87</t>
  </si>
  <si>
    <t>VI88</t>
  </si>
  <si>
    <t>ANGLE HORIZ ENTRE PERP AXE OEIL 50% ET MONTANT AR PORTE COTE CONDUCTEUR</t>
  </si>
  <si>
    <t>VI90</t>
  </si>
  <si>
    <t>ANGLE HORIZ ENTRE PERP AXE OEIL 50% ET MONTANT AR DE PORTE COTE PASSAGER</t>
  </si>
  <si>
    <t>VI91</t>
  </si>
  <si>
    <t>ANGLE HORIZ PERP AXE OEIL H95%2015 ET MONTANT AR DE PORTE COTE CONDUCTEU</t>
  </si>
  <si>
    <t>VI92</t>
  </si>
  <si>
    <t>ANGLE HORIZ PERP AXE OEIL H95%2015 ET MONTANT AR DE PORTE COTE PASSAGER</t>
  </si>
  <si>
    <t>VI93</t>
  </si>
  <si>
    <t>ANGLE DROITE OEIL 50% REFERENCE - BASE ECRAN MULTIMEDIA</t>
  </si>
  <si>
    <t>DIAMETRE MAXI DU VOLANT</t>
  </si>
  <si>
    <t>ANGLE D'INCLINAISON DU VOLANT / VERTICALE</t>
  </si>
  <si>
    <t>VO05</t>
  </si>
  <si>
    <t>ANGLE DE VISION DU PT HAUT DE VOLANT (OEIL FEMME 5%)</t>
  </si>
  <si>
    <t>VO06</t>
  </si>
  <si>
    <t>ANGLE DE VISION DU PT HAUT DE VOLANT (OEIL 50% REF)</t>
  </si>
  <si>
    <t>VO07</t>
  </si>
  <si>
    <t>DISTANCE AXE CUISSE - PT LE PLUS BAS DE LA JANTE VOLANT</t>
  </si>
  <si>
    <t>VO09</t>
  </si>
  <si>
    <t>DISTANCE MINIMALE BAS DE LA JANTE VOLANT - PEDALE DE FREIN</t>
  </si>
  <si>
    <t>DISTANCE HORIZONTALE HX - CENTRE DU VOLANT</t>
  </si>
  <si>
    <t>DISTANCE VERTICALE HX - CENTRE DU VOLANT</t>
  </si>
  <si>
    <t>VO12</t>
  </si>
  <si>
    <t>DISTANCE HORIZONTALE HX - PT HAUT DE VOLANT</t>
  </si>
  <si>
    <t>VO13</t>
  </si>
  <si>
    <t>DISTANCE VERTICALE HX - PT HAUT DE VOLANT   (SUR PLAT DE LA JANTE)</t>
  </si>
  <si>
    <t>VO16</t>
  </si>
  <si>
    <t>DISTANCE HORIZONTALE PT HX - PT LE PLUS BAS DE LA JANTE VOLANT</t>
  </si>
  <si>
    <t>VO17</t>
  </si>
  <si>
    <t>DISTANCE VERTICALE PT HX - PT LE PLUS BAS DE LA JANTE VOLANT</t>
  </si>
  <si>
    <t>VO21</t>
  </si>
  <si>
    <t>VO22</t>
  </si>
  <si>
    <t>VO23</t>
  </si>
  <si>
    <t>VO24</t>
  </si>
  <si>
    <t>DISTANCE TRANSVERSALE AXE DU PEDALIER - CENTRE VOLANT</t>
  </si>
  <si>
    <t>VO25</t>
  </si>
  <si>
    <t>DISTANCE TRANSVERSALE PEDALE D'ACCELERATEUR - CENTRE VOLANT</t>
  </si>
  <si>
    <t>VO26</t>
  </si>
  <si>
    <t>DISTANCE TRANSVERSALE PEDALE DE FREIN - CENTRE VOLANT</t>
  </si>
  <si>
    <t>VO27</t>
  </si>
  <si>
    <t>DISTANCE TRANSVERSALE PEDALE DE DEBRAYAGE - CENTRE VOLANT</t>
  </si>
  <si>
    <t>VO28</t>
  </si>
  <si>
    <t>ANGLE D EMERGENCE DU VOLANT / DROITE VISION MINI DE LA FEMME 5%</t>
  </si>
  <si>
    <t>VO30</t>
  </si>
  <si>
    <t>DISTANCE HORIZONTALE AXE DE ROUE AVANT - CENTRE VOLANT</t>
  </si>
  <si>
    <t>VO31</t>
  </si>
  <si>
    <t>DISTANCE VERTICALE PT TALON - CENTRE VOLANT</t>
  </si>
  <si>
    <t>VO32</t>
  </si>
  <si>
    <t>DISTANCE TRANSVERSALE CENTRE VOLANT - AXE VEHICULE</t>
  </si>
  <si>
    <t>VO33</t>
  </si>
  <si>
    <t>DISTANCE HORIZONTALE HX - PT HAUT DE VOLANT (MILIEU DE LA JANTE)</t>
  </si>
  <si>
    <t>VO34</t>
  </si>
  <si>
    <t>DISTANCE VERTICALE HX - PT HAUT DE VOLANT (MILIEU DE LA JANTE)</t>
  </si>
  <si>
    <t>VO35</t>
  </si>
  <si>
    <t>NOMBRE DE CRANS DE REGLAGE DU VOLANT</t>
  </si>
  <si>
    <t>VO40</t>
  </si>
  <si>
    <t>AMPLITUDE MAXIMALE DE REGLAGE EN HAUTEUR DU VOLANT</t>
  </si>
  <si>
    <t>VO41</t>
  </si>
  <si>
    <t>AMPLITUDE MAXIMALE DE REGLAGE EN LONGUEUR DU VOLANT</t>
  </si>
  <si>
    <t>VO42</t>
  </si>
  <si>
    <t>AMPLITUDE ANGULAIRE DE REGLAGE DU VOLANT</t>
  </si>
  <si>
    <t>AMPLITUDE DE REGLAGE DU VOLANT SUIVANT LA COLONNE (MAXIMALE)</t>
  </si>
  <si>
    <t>VO44</t>
  </si>
  <si>
    <t>AMPLITUDE MAXI REGLAGE VOLANT PERPENDICULAIRE COLONNE (VOLANT TIRE)</t>
  </si>
  <si>
    <t>VO45</t>
  </si>
  <si>
    <t>EPAISSEUR MAXI DE LA JANTE VOLANT</t>
  </si>
  <si>
    <t>VO61</t>
  </si>
  <si>
    <t>VO62</t>
  </si>
  <si>
    <t>VU01</t>
  </si>
  <si>
    <t>VOLUME DM3 DE LA BOITE ENGLOBANTE DE CHARGEMENT</t>
  </si>
  <si>
    <t>VU02</t>
  </si>
  <si>
    <t>ROUE DE SECOURS (0 SOUS PLANCHER / 1 DANS FOURGON  / 2 AILLEURS)</t>
  </si>
  <si>
    <t>VV</t>
  </si>
  <si>
    <t>VOIE AVANT</t>
  </si>
  <si>
    <t>W1</t>
  </si>
  <si>
    <t>LARGEUR ENTRE LES BANDEAUX AVANT (PLAN DE HX)</t>
  </si>
  <si>
    <t>W2</t>
  </si>
  <si>
    <t>LARGEUR AU NIVEAU DES COUDES AVANT (PLAN DE HX)</t>
  </si>
  <si>
    <t>W200</t>
  </si>
  <si>
    <t>LARGEUR MAXIMALE DU COFFRE</t>
  </si>
  <si>
    <t>W202</t>
  </si>
  <si>
    <t>LARGEUR ENTRE PASSAGE DE ROUES</t>
  </si>
  <si>
    <t>W205</t>
  </si>
  <si>
    <t>LARGEUR D'OUVERTURE ARRIERE SUPERIEURE</t>
  </si>
  <si>
    <t>W206</t>
  </si>
  <si>
    <t>LARGEUR D'OUVERTURE ARRIERE MAXIMALE</t>
  </si>
  <si>
    <t>W207</t>
  </si>
  <si>
    <t>LARGEUR D'OUVERTURE ARRIERE INFERIEURE</t>
  </si>
  <si>
    <t>W3</t>
  </si>
  <si>
    <t>LARGEUR ENTRE LES ACCOUDOIRS AVANT (DANS LE PLAN DE HX)</t>
  </si>
  <si>
    <t>W4</t>
  </si>
  <si>
    <t>LARGEUR ENTRE LES BANDEAUX DE LA 2 EME RANGEE</t>
  </si>
  <si>
    <t>W5</t>
  </si>
  <si>
    <t>LARGEUR AU NIVEAU DES COUDES DE LA 2 EME RANGEE</t>
  </si>
  <si>
    <t>W6</t>
  </si>
  <si>
    <t>LARGEUR ENTRE LES ACCOUDOIRS DE LA 2 EME RANGEE</t>
  </si>
  <si>
    <t>W7</t>
  </si>
  <si>
    <t>VANS : LARGEUR ENTRE LES BANDEAUX DE LA 3 EME RANGEE</t>
  </si>
  <si>
    <t>W8</t>
  </si>
  <si>
    <t>VANS: LARGEUR AU NIVEAU DES COUDES DE LA 3 EME RANGEE</t>
  </si>
  <si>
    <t>W9</t>
  </si>
  <si>
    <t>VANS: LARGEUR ENTRE LES ACCOUDOIRS DE LA 3 EME RANGEE</t>
  </si>
  <si>
    <t>WE02</t>
  </si>
  <si>
    <t>WE05</t>
  </si>
  <si>
    <t>WE08</t>
  </si>
  <si>
    <t>XA</t>
  </si>
  <si>
    <t>DISTANCE HORIZONTALE AXE DE ROUE - POINT ACCELERATEUR                  *</t>
  </si>
  <si>
    <t>CT9</t>
  </si>
  <si>
    <t>Largeur utile du RP</t>
  </si>
  <si>
    <t>CT19</t>
  </si>
  <si>
    <t>Jeu pied 95% en contact tunnel - bord frein</t>
  </si>
  <si>
    <t>PEDALIER</t>
  </si>
  <si>
    <t>LEVIER DE VITESSES</t>
  </si>
  <si>
    <t>FREIN A MAIN</t>
  </si>
  <si>
    <t>ACCESSIBILITE AVANT</t>
  </si>
  <si>
    <t>VISIBILITE</t>
  </si>
  <si>
    <t>HABITABILITE AVANT</t>
  </si>
  <si>
    <t>Pays</t>
  </si>
  <si>
    <t>Genre</t>
  </si>
  <si>
    <t>Année</t>
  </si>
  <si>
    <t>Nombre de portes</t>
  </si>
  <si>
    <t>Conduite</t>
  </si>
  <si>
    <t>ACCESSIBILITE ARRIERE</t>
  </si>
  <si>
    <t>HABITABILITE ARRIERE</t>
  </si>
  <si>
    <t>SIEGE AVANT</t>
  </si>
  <si>
    <t>SIEGE ARRIERE</t>
  </si>
  <si>
    <t>RANGS</t>
  </si>
  <si>
    <t>Poste de conduite</t>
  </si>
  <si>
    <t>Volant</t>
  </si>
  <si>
    <t>Reglages siège</t>
  </si>
  <si>
    <t>Levier de vitesse</t>
  </si>
  <si>
    <t>Frein à main</t>
  </si>
  <si>
    <t xml:space="preserve">Accoudoir central </t>
  </si>
  <si>
    <t>Accoudoir sur porte</t>
  </si>
  <si>
    <t>Pédalier</t>
  </si>
  <si>
    <t>RANG</t>
  </si>
  <si>
    <t>POSITION DES CLAIRS DE BAIE</t>
  </si>
  <si>
    <t>RAPPORTS</t>
  </si>
  <si>
    <t>ACCOUDOIRS</t>
  </si>
  <si>
    <t>COTES GENERALES</t>
  </si>
  <si>
    <t>ANCRAGES</t>
  </si>
  <si>
    <t>TRANSPORT DE PERSONNES</t>
  </si>
  <si>
    <t>BOUCLES</t>
  </si>
  <si>
    <t>BRAKE RELEASE</t>
  </si>
  <si>
    <t>ESPACE DE CHARGEMENT</t>
  </si>
  <si>
    <t>GACHETTES INTERIEUR OUVERTURE PORTE</t>
  </si>
  <si>
    <t>COMMANDE EXTERIEURE OUVERTURE PORTE</t>
  </si>
  <si>
    <t>COFFRE</t>
  </si>
  <si>
    <t>PASSAGER AVANT</t>
  </si>
  <si>
    <t>HABITABILITE 3EME RANGEE</t>
  </si>
  <si>
    <t>HABITABILITE TRANSPORT DE PERSONNES</t>
  </si>
  <si>
    <t>ENVIRONNEMENT DE L'OEIL DU 50% REF</t>
  </si>
  <si>
    <t>POIGNEES DE MAINTIEN</t>
  </si>
  <si>
    <t>RETROVISEUR INTERIEUR</t>
  </si>
  <si>
    <t>SIEGE DERNIER RANG</t>
  </si>
  <si>
    <t>Frigo Classique</t>
  </si>
  <si>
    <t>DISTANCE HX - PIED DE PARE-BRISE A 12,5 DEGRES   / A LA VERTICALE</t>
  </si>
  <si>
    <t>ANGLE DE LA CUISSE AU PASSAGE DU BAVOLET AV, (2D)</t>
  </si>
  <si>
    <t>JEU TRAJ, LATERALE BUSTE H95% 2015 EN HX - BRANCARD (S,HX+180)      *</t>
  </si>
  <si>
    <t>VANS : DIST,VERT,TALON 2EME RANGEE-GARNITURE DE PAVILLON EN ADC</t>
  </si>
  <si>
    <t>DISTANCE TRANSVERSALE FOND DE MARCHEPIED /BAVOLET BORD EXT,</t>
  </si>
  <si>
    <t>DISTANCE TRANSVERSALE /BAVOLET / EXT, MARCHE ADDITIONNELLE</t>
  </si>
  <si>
    <t>DIST, VERT, EN HX+120 REHAUSSE BASSE - SOL</t>
  </si>
  <si>
    <t>DIST, HORIZ, PT HX - PT EFFECTIF D ANCRAGE SUPERIEUR AVANT</t>
  </si>
  <si>
    <t>DIST, TRANSV, PT HX - PT EFFECTIF D ANCRAGE SUPERIEUR AVANT</t>
  </si>
  <si>
    <t>DIST, VERT, PT HX - PT EFFECTIF D ANCRAGE SUPERIEUR AVANT</t>
  </si>
  <si>
    <t>DIST, HORIZ, PT HDC - PT EFFECTIF D ANCRAGE AVANT MAXI-HAUT</t>
  </si>
  <si>
    <t>DIST, VERT, PT HDC - PT EFFECTIF D ANCRAGE AVANT MAXI-HAUT</t>
  </si>
  <si>
    <t>DIST, HORIZ, PT HAR, - JOUE ARRIERE (A 800 MM / SOL A VIDE)            *</t>
  </si>
  <si>
    <t>DISTANCE VERTICALE PT H AR, - SOL A VIDE</t>
  </si>
  <si>
    <t>DISTANCE VERTICALE PT H AR,-SNAP'ON DE BRANCARD ARRIERE</t>
  </si>
  <si>
    <t>DISTANCE HORIZ, PT H AR,- SNAP'ON DE JOUE INFERIEURE DE PIED AR,       *</t>
  </si>
  <si>
    <t>DISTANCE VERTICALE PT H AR,- SNAP'ON DE JOUE INFERIEURE DE PIED AR,</t>
  </si>
  <si>
    <t>DISTANCE H AR,- MONTANT DE CUSTODE RELEVEE A 14 DEGRES / VERTICALE</t>
  </si>
  <si>
    <t>DISTANCE HORIZ, SNAP'ON AR, DU PIED MILIEU - EXTREMITE DE L'ASSISE</t>
  </si>
  <si>
    <t>DISTANCE HORIZONTALE SNAP'ON ARRIERE DU PIED MILIEU - BANQUETTE AR,</t>
  </si>
  <si>
    <t>2/3P DIST, HORIZ, SIEGE AV, RABATTU- SNAP'ON PIED MILIEU (A 800MM / SOL)</t>
  </si>
  <si>
    <t>2/3 PORTES DIST, HORIZ, BAS SIEGE  AV, RABATTU  - SNAP'ON PIED MILIEU</t>
  </si>
  <si>
    <t>2/3P DIST, 3D SIEGE AV, RABATTU - SNAP'ON PIED MILIEU (A 800MM / SOL)</t>
  </si>
  <si>
    <t>2/3P DIST, MIN 3D BAS SIEGE AV, RABATTU - 70 &lt; Z &lt; 200 / PIED MILIEU</t>
  </si>
  <si>
    <t>2/3 PORTES DIST, HORIZ, PT H AR,- SNAP'ON AVANT PIED MILIEU</t>
  </si>
  <si>
    <t>2/3 PORTES DIST, VERTICALE PT H AR,- SNAP'ON BAVOLET AVANT</t>
  </si>
  <si>
    <t>2/3 PORTES DIST, HORIZ, TALON PASSAGER AR, - SNAP'ON AV, PIED MILIEU   *</t>
  </si>
  <si>
    <t>2/3P DIST, VERT, PT TALON DU PASSAGER AR,- SNAP'ON BAVOLET AVANT       *</t>
  </si>
  <si>
    <t>DISTANCE HORIZONTALE HORS-TOUT AR, - EXTREMITE DU COFFRE AR, OUVERT    *</t>
  </si>
  <si>
    <t>DISTANCE VERTICALE EXTREMITE DU COFFRE AR, OUVERT - SOL A VIDE</t>
  </si>
  <si>
    <t>DISTANCE VERTICALE PT TALON DU PASSAGER AR,- SOL A VIDE</t>
  </si>
  <si>
    <t>DISTANCE TRANSVERSALE H AR,- EXTREMITE DU BAVOLET (CALCULE)</t>
  </si>
  <si>
    <t>ANGLE DE LA CUISSE AU PASSAGE DU BAVOLET AR, (2D)</t>
  </si>
  <si>
    <t>DIST, VERT, PT H AR, - SNAP'ON BAVOLET (A X=EXTREMITE ASSISE AR,)</t>
  </si>
  <si>
    <t>DIST, HORIZ, PARTIE AV ENCADR, / PARTIE AR ENCADR OU FEUILLURE PLC</t>
  </si>
  <si>
    <t>7 PLACES - DIST, MINI 3D BAS DE SIEGE R2 RABATTU / PIED MILIEU</t>
  </si>
  <si>
    <t>7 PLACES - DIST, MINI 3D SIEGE R2 RABATTU / PIED MILIEU (800 MM / SOL)</t>
  </si>
  <si>
    <t>7 PLACES - DIST, MINI 3D SIEGE R2 RABATTU / PIED MILIEU (1000 MM / SOL)</t>
  </si>
  <si>
    <t>7 PLACES - DIST, MINI 3D HAUT DE SIEGE R2 RABATTU / PIED MILIEU</t>
  </si>
  <si>
    <t>7 PLACES - DIST, VERTICALE BAVOLET / BRANCARD AR</t>
  </si>
  <si>
    <t>7 PLACES - DIST, VERTICALE BAVOLET / SOL A VIDE</t>
  </si>
  <si>
    <t>VANS : JEU TRAJ, LATERALE DU BUSTE 95% 2000  HAR-BRANCARD          *</t>
  </si>
  <si>
    <t>VANS : JEU TRAJ, LATERALE DU BUSTE 95% 2015 EN HAR-BRANCARD       *</t>
  </si>
  <si>
    <t>DIST, HORIZ AV ENTRE ELEMENTS LES + CONTRAIGNANT ZONE AU DESSUS PLANCHER</t>
  </si>
  <si>
    <t>DIST VERT SOL CH, MAX ESSIEU AR / SEUIL DE CHARGEMENT ARRIERE</t>
  </si>
  <si>
    <t>DIST VERT SOL CH, MAX ESSIEU AR / MILIEU MARCHEPIED ARRIERE</t>
  </si>
  <si>
    <t>DIST VERT SOL CH, MAX ESSIEU AR / MILIEU MARCHEPIED LATERAL A X</t>
  </si>
  <si>
    <t>DIST VERT SOL CH, MAX ESSIEU AR / SEUIL DE CHARGEMENT LAT X=(AR41/2)</t>
  </si>
  <si>
    <t>DIST,TRANS, COTE GAUCHE BORD EXT, ZONE RECTILIGNE MARCHEPIED AR / Y0</t>
  </si>
  <si>
    <t>DIST,TRANS, COTE DROIT BORD EXT, ZONE RECTILIGNE MARCHEPIED AR, / Y0</t>
  </si>
  <si>
    <t>DIST, TRANS, COTE GAUCHE BORD INT, ZONE RECTILIGNE MARCHEPIED AR, / Y0</t>
  </si>
  <si>
    <t>DIST, TRANS, COTE DROIT BORD INT, ZONE RECTILIGNE MARCHEPIED AR, / Y0</t>
  </si>
  <si>
    <t>DIST, VERT, SOMMET BENNE LAT, DEBUT D'ARRONDIS / SOL A VIDE (PICKUP)</t>
  </si>
  <si>
    <t>DIST, VERT, SEUIL DE CHARGEMENT RIDELLE / SOL VODM (PICKUP)</t>
  </si>
  <si>
    <t>DIST, VERT, MILIEU DE MARCHE PIED AR, / SOL A VIDE (PICKUP)</t>
  </si>
  <si>
    <t>HAUTEUR MARCHE PIED LAT,(PICKUP)</t>
  </si>
  <si>
    <t>PROFONDEUR (DIST, HORIZ,) MAXIMALE DU MARCHEPIED ARRIERE</t>
  </si>
  <si>
    <t>LARGEUR (DIST, HORIZ,) RECTILIGNE DU MARCHEPIED LATERAL</t>
  </si>
  <si>
    <t>DIST, TRANS, ENCADREMENT PORTE AR, A Z1200MM / ELEMENT LE + CONTRAIGNANT</t>
  </si>
  <si>
    <t>DIST, TRANS, ENCADREMENT DE PORTE AR, A Z 700MM / ELEMENT + CONTRAIGNA</t>
  </si>
  <si>
    <t>PROF MAX (DIST, TRANS,) MARCHEPIED LATERAL</t>
  </si>
  <si>
    <t>7 PLACES - DIST, MINI 3D BAS DE SIEGE MILIEU / PIED ARRIERE</t>
  </si>
  <si>
    <t>7 PLACES - DIST, MINI 3D HAUT DE SIEGE MILIEU / PIED ARRIERE</t>
  </si>
  <si>
    <t>DISTANCE HORIZONTALE CLAIR DE BAIE SUP,DE PARE-BRISE - PT HX</t>
  </si>
  <si>
    <t>DISTANCE VERTICALE CLAIR DE BAIE SUP,DE PARE-BRISE - PT HX</t>
  </si>
  <si>
    <t>DISTANCE HORIZONTALE CLAIR DE BAIE INF,DE PARE-BRISE - PT HX</t>
  </si>
  <si>
    <t>DISTANCE VERTICALE CLAIR DE BAIE INF,DE PARE-BRISE - PT HX</t>
  </si>
  <si>
    <t>DIST, NORMALE CLAIR DE BAIE INF, DE PARE-BRISE - SOL A VIDE</t>
  </si>
  <si>
    <t>DISTANCE VERTICALE CLAIR DE BAIE INF, DE PARE-BRISE - PT TALON AV</t>
  </si>
  <si>
    <t>DISTANCE HORIZ, CLAIR DE BAIE INF, DE PARE-BRISE - PT ACCELERATEUR</t>
  </si>
  <si>
    <t>DISTANCE HORIZONTALE CLAIR DE BAIE SUP, DE LUNETTE AR, - PT HX</t>
  </si>
  <si>
    <t>DISTANCE VERTICALE CLAIR DE BAIE SUP, DE LUNETTE AR, - PT HX</t>
  </si>
  <si>
    <t>DISTANCE HORIZONTALE CLAIR DE BAIE INFER, DE LUNETTE AR, - PT HX</t>
  </si>
  <si>
    <t>DISTANCE VERTICALE CLAIR DE BAIE INFER, DE LUNETTE AR, - PT HX</t>
  </si>
  <si>
    <t>DIST, NORMALE CLAIR DE BAIE INF, DE LUNETTE AR, - SOL A VIDE</t>
  </si>
  <si>
    <t>DISTANCE HORIZONTALE HORS-TOUT AVANT - CLAIR DE BAIE INF,</t>
  </si>
  <si>
    <t>DISTANCE HORIZ, CLAIR DE BAIE INF, DE LUNETTE AR, - HORS-TOUT AR,</t>
  </si>
  <si>
    <t>ANGLE D ENSOLEILLEMENT DE LA TETE D UN SUJET 50% REFERENCE AR,</t>
  </si>
  <si>
    <t>DISTANCE HORIZONTALE CLAIR DE BAIE SUP, DE LUNETTE AR, - PT H AR,</t>
  </si>
  <si>
    <t>DISTANCE VERTICALE CLAIR DE BAIE SUP, DE LUNETTE AR, - PT H AR,</t>
  </si>
  <si>
    <t>DISTANCE HORIZONTALE CLAIR DE BAIE INF, DE LUNETTE AR, - PT H AR,</t>
  </si>
  <si>
    <t>DISTANCE VERTICALE CLAIR DE BAIE INF, DE LUNETTE AR, - PT H AR,</t>
  </si>
  <si>
    <t>DISTANCE HORIZ, CLAIR DE BAIE SUP, DE PARE-BRISE - AXE DE ROUE AV,</t>
  </si>
  <si>
    <t>DISTANCE VERT, CLAIR DE BAIE SUP, DE PARE-BRISE - AXE DE ROUE AV,</t>
  </si>
  <si>
    <t>DISTANCE HORIZ, CLAIR DE BAIE INF, DE PARE-BRISE - AXE DE ROUE AV,</t>
  </si>
  <si>
    <t>DISTANCE VERT, CLAIR DE BAIE INF, DE PARE-BRISE - AXE DE ROUE AV,</t>
  </si>
  <si>
    <t>DIST, HORIZ, CLAIR DE BAIE INF, PB EN Y=0 - HX</t>
  </si>
  <si>
    <t>DIST, HORIZ, CLAIR DE BAIE INF, PB EN Y=0 - AXE DE ROUE AV,</t>
  </si>
  <si>
    <t>RAPPORT DIST, VERT, PLANCHER-GARNITURE DE PAVILLON / HAUTEUR (HV10/HT)</t>
  </si>
  <si>
    <t>DIST HORIZ, DE CHARGEMENT A Z  A Y0</t>
  </si>
  <si>
    <t>DISTANCE HORIZ, EXTREMITE DU FREIN A MAIN DESSERRE - PT HX</t>
  </si>
  <si>
    <t>DISTANCE VERT, PT HX - EXTREMITE DU FREIN A MAIN DESSERRE              *</t>
  </si>
  <si>
    <t>DIST,HORIZ,PT H AV, RECULE (110 MAXI)- FREIN A MAIN DESSERRE (EXTREMITE)</t>
  </si>
  <si>
    <t>DIST,VERT,PT H AV,RECULE (110 MAXI)- FREIN A MAIN DESSERRE (EXTREMITE)</t>
  </si>
  <si>
    <t>DIST, HORIZONTALE PT H 3EME RANGEE - HORS-TOUT ARRIERE</t>
  </si>
  <si>
    <t>DIST, HORIZONTALE PT H 3EME RANGEE - AXE DE ROUE ARRIERE</t>
  </si>
  <si>
    <t>DIST, HORIZ, EXTREMITE DE LA COI DE PORTE AVANT - PT HX</t>
  </si>
  <si>
    <t>DIST, VERT, PT HX - EXTREMITE DE LA COI DE PORTE AV,                   *</t>
  </si>
  <si>
    <t>DIST, HORIZ PT HDC - EXTREMITE DE LA COI DE PORTE AV,</t>
  </si>
  <si>
    <t>DIST, VERT, PT HDC - EXTREMITE DE LA COI DE PORTE AVANT</t>
  </si>
  <si>
    <t>DIST, HORIZ, EXTREMITE DE LA COI DE PORTE AR, - PT HAR</t>
  </si>
  <si>
    <t>DIST, VERT, PT H AR,- EXTREMITE DE LA COI DE PORTE AR,                 *</t>
  </si>
  <si>
    <t>HABITABILITE TOTALE HANCHES (PT ACC,- PT H 2E RANGEE)</t>
  </si>
  <si>
    <t>HABITABILITE TOTALE CORRIGEE EN FONCTION DE L'ANGLE DU DOSSIER AR, BANQ,</t>
  </si>
  <si>
    <t>HABITABILITE TOTALE AUX EPAULES (PT ACCEL, - PT EPAULE DU 50% REF AR,)</t>
  </si>
  <si>
    <t>CORRECTION DE L'HABITABILITE TOTALE POUR LES ANGLES DU BUSTE AR, &lt;25</t>
  </si>
  <si>
    <t>HAUTEUR DU CAPOT (S,Y=HX) / SOL A VIDE AU DROIT DE LA ROUE AVANT</t>
  </si>
  <si>
    <t>DIST, HORIZ, H RANGEE CENTRALE - H 3EME RANGEE (VANS/FAMILIALES)</t>
  </si>
  <si>
    <t>DIST,VERT,PT H RANGEE CENTRALE-POINT H 3EME RANGEE (VANS/FAMILIALES)   *</t>
  </si>
  <si>
    <t>HABITABILITE TOTALE DES VEH, A 3 RANGEES DE SIEGES (VANS/FAMILIALES)</t>
  </si>
  <si>
    <t>HAUTEUR SOUS GARNITURE DE PAVILLON ARRIERE A 0 DEGRE / AU PT H AR,</t>
  </si>
  <si>
    <t>HAUTEUR SOUS GARNITURE DE PAVILLON ARRIERE A 14 DEGRE / AU PT H AR,</t>
  </si>
  <si>
    <t>HAUTEUR PT TALON - GARNITURE DE PAVILLON A LA VERTICALE DU PT H AR,</t>
  </si>
  <si>
    <t>DISTANCE VERTICALE BAS DE VITRE AR, - SOL A VIDE (AU DROIT DE HAR)</t>
  </si>
  <si>
    <t>ANGLE DE LA CUISSE DU PASSAGER AR, / HORIZONTALE</t>
  </si>
  <si>
    <t>ANGLE D OUVERTURE DU GENOU DU PASSAGER AR,</t>
  </si>
  <si>
    <t>ANGLE D INCLINAISON DU PIED DU PASSAGER AR, / HORIZONTALE           *</t>
  </si>
  <si>
    <t>DISTANCE VERTICALE PT H AR, - BAS DE VITRE ARRIERE</t>
  </si>
  <si>
    <t>DEBATTEMENT PIED PASSAGER AR, 50%  EN AV, POSITION DE CONFORT</t>
  </si>
  <si>
    <t>DISTANCE HOR, PT HX - PT TALON AR, PIED EN BUTEE SUR BAS DU SIEGE AVANT</t>
  </si>
  <si>
    <t>RAYON GENOU DOUBLEMENT CORRIGE(430MM/  PT HAUT VOL, ET INCL, BANQ,)</t>
  </si>
  <si>
    <t>GARDE MINI LORS DU DEBATTEMENT DE TETE DU PASSAGER AR, (SUJET 95%2000) *</t>
  </si>
  <si>
    <t>EPAISSEUR DE LA GARNITURE DE PAVILLON A LA VERTICALE DU PT H AR,</t>
  </si>
  <si>
    <t>DEBATTEMENT ANGULAIRE DE LA TETE DU PASSAGER AR, 95% 2000              *</t>
  </si>
  <si>
    <t>DIST, TRANSV, TETE H95% RANG2 - CUSTODE</t>
  </si>
  <si>
    <t>DEBATTEMENT ANGULAIRE TETE DU PASSAGER AR, 95%  2015                *</t>
  </si>
  <si>
    <t>GARDE MINI LORS DU DEBATTEMENT DE TETE DU PASSAGER AR, (H95% 2015)    *</t>
  </si>
  <si>
    <t>DISTANCE TRANSV, COTE TETE H95% 2015 - GARNITURE DE CUSTODE</t>
  </si>
  <si>
    <t>JEU AU DESSUS DE TETE DU 95% 2000 EN HX SOUS GARNIT, TO (VUE YZ)       *</t>
  </si>
  <si>
    <t>JEU AU DESSUS DE LA TETE 95% 2000 EN HX - SOUS GARNITURE TN (25 DEG,)</t>
  </si>
  <si>
    <t>JEU AU DESSUS DE LA TETE 95% 2015 EN HX - SOUS GARNITURE TN (25 DEG,)</t>
  </si>
  <si>
    <t>JEU AU DESSUS DE LA TETE DU 95% 2000 EN HX REH, BASSE SOUS TN (25 DEG)</t>
  </si>
  <si>
    <t>JEU AU DESSUS DE LA TETE DU 95% 2000 EN HX REH, BASSE SOUS TO (25 DEG,)</t>
  </si>
  <si>
    <t>JEU AU DESSUS DE LA TETE DU 95% 2015 EN HX REH, BASSE SOUS TN (25 DEG)</t>
  </si>
  <si>
    <t>JEU AU DESSUS TETE H95% 2015 EN HX REH, BASSE SOUS TO (25 DEG,)</t>
  </si>
  <si>
    <t>DIST, TRANSV, HX / GARNITURE PAVILLON (Z TETE 95% 2000 +15 EN HX)</t>
  </si>
  <si>
    <t>HAUTEUR D ASSISE AV, EN HX+120 REHAUSSE BASSE</t>
  </si>
  <si>
    <t>SA65</t>
  </si>
  <si>
    <t>NON</t>
  </si>
  <si>
    <t>LONGUEUR DU COFFRE DES BICORPS SOUS LA TABLETTE ARRIERE (S,HX)</t>
  </si>
  <si>
    <t>HAUTEUR DU COFFRE DES BICORPS SOUS LA TABLETTE AR, (H252 SAE)</t>
  </si>
  <si>
    <t>BREAKS : DIST, HORIZ, SOMMET DE BANQ, AR, - LUNETTE AR, (L205)</t>
  </si>
  <si>
    <t>BREAKS : DIST, MAXI VERT, PLANCHER DU COFFRE - GARNITURE PAVILLON (H201)</t>
  </si>
  <si>
    <t>DIST, HORIZ, SOMMET POMMEAU DE VITESSES PT MORT (N EN BVA) - PT HX</t>
  </si>
  <si>
    <t>DIST, VERT, PT HX - SOMMET POMMEAU DE VITESSES PT MORT (N EN BVA)   *</t>
  </si>
  <si>
    <t>DIST, HORIZ, SOMMET POMMEAU DE VITESSES 1ERE (P EN BVA) - PT HX</t>
  </si>
  <si>
    <t>DIST, VERT, PT HX - SOMMET POMMEAU DE VITESSES 1ERE (P EN BVA)    *</t>
  </si>
  <si>
    <t>DIST, HORIZ, SOMMET POMMEAU DE VITESSES 2EME (L EN BVA)- PT HX</t>
  </si>
  <si>
    <t>DIST, VERT, PT HX - SOMMET POMMEAU DE VITESSES 2EME (L EN BVA)    *</t>
  </si>
  <si>
    <t>DEBAT, TRANSV,(1-5EME) DU SOMMET DU POMMEAU DE VITESSES</t>
  </si>
  <si>
    <t>DIST, TRANSV, AXE DE CAISSE - SOMMET POMMEAU DE VITESSES (PT MORT)     *</t>
  </si>
  <si>
    <t>DIST, TRANSV, AXE SIEGE COND, - SOMMET POMMEAU DE VITESSE (PT MORT)</t>
  </si>
  <si>
    <t>DEBAT, HORIZ, DU SOMMET DU POMMEAU DU LEVIER DE VITESSES</t>
  </si>
  <si>
    <t>DEBAT, VERT, DU SOMMET DE POMMEAU DU LEVIER DE VITESSES</t>
  </si>
  <si>
    <t>PENTE DE LA TRAJECT, DU SOMMET DU POMMEAU DE VIT, POSITIONS 1/2</t>
  </si>
  <si>
    <t>PENTE DE LA TRAJECT, DU SOMMET DU POMMEAU DE VIT, POSITIONS PM/2</t>
  </si>
  <si>
    <t>DIST, 3D EPAULE 50% REFERENCE -SOMMET POMMEAU DE VITESSES 5E (1E DAD)</t>
  </si>
  <si>
    <t>DISTANCE HORIZ, OEIL 50% REFERENCE - CLAIR DE BAIE SUP, DE PARE-BRISE</t>
  </si>
  <si>
    <t>DISTANCE VERT, OEIL 50% REFERENCE- CLAIR DE BAIE SUPERIEUR DE PARE-BRISE</t>
  </si>
  <si>
    <t>DISTANCE HORIZ, OEIL 50% REFERENCE - CLAIR DE BAIE INF, DE PARE-BRISE</t>
  </si>
  <si>
    <t>DISTANCE VERT, OEIL 50% REFERENCE- CLAIR DE BAIE INFERIEUR DE PARE-BRISE</t>
  </si>
  <si>
    <t>DIST, OEIL 50% REF- DERNIER PT VU DU CAPOT (PROJETEE SUR LE SOL A VIDE)</t>
  </si>
  <si>
    <t>DIST, OEIL 50% REF - PREMIER PT VU DE LA ROUTE (CALCULEE / SOL A VIDE)</t>
  </si>
  <si>
    <t>DIST, OEIL 50% REFERENCE - HORS-TOUT AVANT (PROJETEE SUR LE SOL A VIDE)</t>
  </si>
  <si>
    <t>DIST, OEIL 50% REFERENCE- PREMIER PT VU ROUTE EN VISION AR, / SOL A VIDE</t>
  </si>
  <si>
    <t>DISTANCE TRANSV, PEDALE D'ACCELERATEUR-AXE DE CAISSE (BOITE MECA,)</t>
  </si>
  <si>
    <t>DISTANCE TRANSV, PEDALE DE FREIN-AXE DE CAISSE (BOITE MECA,)</t>
  </si>
  <si>
    <t>DISTANCE TRANSV, PEDALE D'ACCELERATEUR - AXE SIEGE (BOITE MANU,)</t>
  </si>
  <si>
    <t>DISTANCE TRANSVERSALE PEDALE DE FREIN - AXE SIEGE  (BOITE MANU,)</t>
  </si>
  <si>
    <t>BOITES AUTO, DIST, TRANSV, PEDALE D'ACCELERATEUR - AXE DE CAISSE</t>
  </si>
  <si>
    <t>BOITES AUTO, DISTANCE TRANSVERSALE PEDALE DE FREIN - AXE DE CAISSE</t>
  </si>
  <si>
    <t>DISTANCE HORIZ, PATIN DE DEBRAYAGE FIN DE COURSE - PT HX</t>
  </si>
  <si>
    <t>DIST, HORIZ, PATIN DE DEBRAYAGE FIN DE COURSE - PT ACCELERATEUR</t>
  </si>
  <si>
    <t>DIST, OBLIQUE HX - MILIEU PATIN DE DEBRAYAGE FIN DE COURSE</t>
  </si>
  <si>
    <t>DIST, TRANSV, MILIEU DE L ACCELERATEUR - MILIEU DU FREIN (BVM)</t>
  </si>
  <si>
    <t>DISTANCE HORIZ, MILIEU DE LA POIGNEE DE MAINTIEN AR, - PT H AR,        *</t>
  </si>
  <si>
    <t>DISTANCE VERTICALE PT H AR, - MILIEU DE LA POIGNEE DE MAINTIEN AR,</t>
  </si>
  <si>
    <t>DISTANCE TRANSVERSALE PT H AR, - MILIEU DE LA POIGNEE DE MAINTIEN AR,</t>
  </si>
  <si>
    <t>DIST, VERT, SOL VODM ET BAS ZONE DE PREHENSION SUR POIGNEE AR AIDE MONTE</t>
  </si>
  <si>
    <t>DIST, VERT, SOL VODM ET HAUT  ZONE DE PREHENSION SUR POIGNEE AR AIDE MON</t>
  </si>
  <si>
    <t>DIST, VERT, SOL VODM ET HAUT ZONE PREHENSION SUR POIGNEE LAT AIDEMONTEE</t>
  </si>
  <si>
    <t>DIST, VERT, SOL VODM ET BAS ZONE PREHENSION SUR POIGNEE LAT AIDE MONTEE</t>
  </si>
  <si>
    <t>DISTANCE HORIZ, PT HAR - HORS-TOUT  ARRIERE</t>
  </si>
  <si>
    <t>DISTANCE HORIZ, PT H DEUXIEME RANGEE - AXE DE ROUE AR,</t>
  </si>
  <si>
    <t>ANGLE DE L'ASSISE SOUS CHARGE (MANNEQUIN SANS JAMBES) /HORIZ,</t>
  </si>
  <si>
    <t>TYPE DE REGLAGE EN HAUTEUR SIEGE COND, (0=NON REGLABLE,1=REGLABLE)</t>
  </si>
  <si>
    <t>ANGLE MINI ASSISE SOUS CHARGE (REGLAGE EN INCLINAISON - MAN,SAE</t>
  </si>
  <si>
    <t>ANGLE MAXI ASSISE SOUS CHARGE (REGLAGE EN INCLINAISON -  MAN, SAE</t>
  </si>
  <si>
    <t>DIST, NORMALE LIGNE DE BUSTE - FACE AR, DOSSIER AV, (S,150 SA29-HR11)</t>
  </si>
  <si>
    <t>REGLAGE DE L APPUIE-TETE 0:FIXE 1:HAUTEUR 2:INCLINAISON 3:HAUT,+INCL,</t>
  </si>
  <si>
    <t>DIST, NORMALE LIGNE DE BUSTE - FACE AVANT DOSSIER CONDUCTEUR</t>
  </si>
  <si>
    <t>DIST, NORMALE LIGNE DE BUSTE - FACE AR, DU DOSSIER CONDUCTEUR</t>
  </si>
  <si>
    <t>DIST, NORMALE LIGNE DE BUSTE - FACE AR, DOSSIER COND, CHARGE</t>
  </si>
  <si>
    <t>EPAISSEUR DU DOSSIER COND, A VIDE (NORMALE 250 MM DE HX / BUSTE)</t>
  </si>
  <si>
    <t>DEFLEXION DU DOSSIER COND, (NORMALE 250 MM DE HX / BUSTE)</t>
  </si>
  <si>
    <t>ANGLE ASSISE SOUS CHARGE SIEGE EN REHAUSSE HAUTE (MAN, SAE)</t>
  </si>
  <si>
    <t>ANGLE ASSISE SOUS CHARGE SIEGE EN REHAUSSE BASSE (MAN, SAE)</t>
  </si>
  <si>
    <t>DISTANCE TRANSVERSALE AXE SIEGE AR,- AXE DE CAISSE (4 PLACES)</t>
  </si>
  <si>
    <t>DISTANCE TRANSVERSALE H AR, - BANDEAU ARRIERE</t>
  </si>
  <si>
    <t>DISTANCE TRANSVERSALE H AR, - COUDE ARRIERE</t>
  </si>
  <si>
    <t>ANGLE DE L'ASSISE AR, SOUS CHARGE (MANNEQUIN SANS JAMBES</t>
  </si>
  <si>
    <t>DISTANCE MAXI HORIZ, PT H AR, - BORD AVANT DE LA BANQUETTE AR,</t>
  </si>
  <si>
    <t>DIST, VERT, FACE SUPERIEURE DE L'ASSISE - PLANCHER SOUS SIEGE AR,</t>
  </si>
  <si>
    <t>DIST, NORMALE LIGNE DE BUSTE - FACE AR, DU DOSSIER DE LA BANQUETTE AR,</t>
  </si>
  <si>
    <t>DISTANCE NORMALE LIGNE DE BUSTE - FACE AVANT DU DOSSIER DE LA BANQ, AR,</t>
  </si>
  <si>
    <t>DEFLEXION DU DOSSIER DE LA BANQUETTE AR, (MANNEQUIN SAE)</t>
  </si>
  <si>
    <t>AMPLITUDE DU REGLAGE ANGULAIRE DU DOSSIER AR,</t>
  </si>
  <si>
    <t>INCLINAISON MINI DU BUSTE AR,</t>
  </si>
  <si>
    <t>INCLINAISON MAXI DU BUSTE AR,</t>
  </si>
  <si>
    <t>LONGUEUR DE VEHICULE NON VUE (DROITE OEIL 50% REFERENCE TG, CAPOT)</t>
  </si>
  <si>
    <t>LONG, DE ROUTE NON VUE EN AV, DU VEHICULE(DROITE OEIL 50% REF TG,CAPOT)</t>
  </si>
  <si>
    <t>DIST, PREMIER PT VU DE LA ROUTE - DERNIER PT VU DU CAPOT (SOL A VIDE)</t>
  </si>
  <si>
    <t>LONG, DE VEHICULE NON VUE VERS AV, AVEC LE BUSTE 50% REFERENCE REDRESSE</t>
  </si>
  <si>
    <t>HAUTEUR NON VUE D'UN OBSTACLE SITUE A UN METRE DEVANT LE HORS-TOUT AV,</t>
  </si>
  <si>
    <t>ANGLE DROITE OEIL 50% REFERENCE - CLAIR DE BAIE INF, / HORIZ,</t>
  </si>
  <si>
    <t>ANGLE DROITE DE VISION VERS LE HAUT OEIL 95% 2000 / HORIZ,</t>
  </si>
  <si>
    <t>ANGLE DROITE OEIL F5% - CLAIR DE BAIE INF, AV, / HORIZ</t>
  </si>
  <si>
    <t>ANGLE D'INCLINAISON DU SOL A VIDE PAR RAPPORT A L'HORIZ,               *</t>
  </si>
  <si>
    <t>ANGLE DROITE OEIL 50%  REFERENCE- TANGENTE COFFRE AR, / HORIZ,         *</t>
  </si>
  <si>
    <t>INCLIN,/HORIZ, DROITE OEIL 50% REF - TRAVERSE OU CLAIR DE BAIE SUP AR,</t>
  </si>
  <si>
    <t>ANGLE VERTICAL DE VISION DE LA LUNETTE AR, OEIL 50% REFERENCE</t>
  </si>
  <si>
    <t>ANGLE DE VISION D UN OEIL 50% REFERENCE DU BAS DE VITRE AV,/ HORIZ,</t>
  </si>
  <si>
    <t>HAUTEUR NON VUE D'UN OBSTACLE SITUE A 50CM DERRIERE LE HORS-TOUT AR,</t>
  </si>
  <si>
    <t>ANGLE DE LA DROITE OEIL F5%-EMAILLAGE LUNETTE AR / HORIZ,</t>
  </si>
  <si>
    <t>ANGLE HORIZ, DE VISION DE L EMAILLAGE  VERS LA DROITE (OEIL 50% REF)</t>
  </si>
  <si>
    <t>LONGUEUR DE VEH, NON VUE VERS AR, / OEIL 50% REFERENCE REHAUSSE DE 50 MM</t>
  </si>
  <si>
    <t>ANGLE HORIZ, DE VISION LUNETTE AR, COTE PASSAGER   (OEIL 50% REF)</t>
  </si>
  <si>
    <t>ANGLE HORIZ, VISION LUNETTE AR, COTE CONDUCTEUR (OEIL 50% REF)</t>
  </si>
  <si>
    <t>ANGLE HORIZ, DE VISION PAR LA LUNETTE AR, (OEIL 50% REF)</t>
  </si>
  <si>
    <t>MASQUE DE VISION 3/4 AR, DROIT - CONDUCTEUR 50% REFERENCE</t>
  </si>
  <si>
    <t>MASQUE DE VISION 3/4 AR, GAUCHE - CONDUCTEUR 50% REFERENCE</t>
  </si>
  <si>
    <t>MASQUE ANGULAIRE BASE DU MONTANT 3/4 AR,</t>
  </si>
  <si>
    <t>ECART ANG, OEIL DROIT 95% 2000 - MONTANT AV, GAUCHE (COTE PARE-BRISE)</t>
  </si>
  <si>
    <t>ECART ANG, OEIL GAUCHE 95% 2000 - MONTANT AV, GAUCHE (COTE VITRE LAT)</t>
  </si>
  <si>
    <t>MASQUE BINOCULAIRE COND, 95% / MONTANT AV, GAUCHE</t>
  </si>
  <si>
    <t>MASQUE BINOCULAIRE COND, 95% 2015 / MONTANT AV, GAUCHE</t>
  </si>
  <si>
    <t>ECART ANG, OEIL DROIT 95% 2015 - MONTANT AV, GAUCHE (COTE PARE-BRISE)</t>
  </si>
  <si>
    <t>ECART ANG, OEIL GAUCHE 95% 2015 - MONTANT AV, GAUCHE (COTE VITRE LAT)</t>
  </si>
  <si>
    <t>TYPE DE REGLAGE DU VOLANT 0:FIXE 1:ROT, 10:TRANSL, 11:ROT,+TRANSL,</t>
  </si>
  <si>
    <t>DEBAT, ANGULAIRE DE LA CUISSE SOUS LA JANTE VOLANT (MAN,50% REF EN HX)</t>
  </si>
  <si>
    <t>JEU 3D CUISSE DU COND, 50% EN HX - JANTE VOLANT    (POSITION MOYENNE)</t>
  </si>
  <si>
    <t>JEU 3D CUISSE DU COND, 95% - JANTE VOLANT (POSITIONS MOYENNES)</t>
  </si>
  <si>
    <t>JEU 3D CUISSE COND,95% (REHAUSSE BASSE)-JANTE VOLANT (POS, HAUTE)</t>
  </si>
  <si>
    <t>AMPLITUDE REGLAGE VOLANT PERP, COLONNE AU NOMINAL (HAUTEUR)</t>
  </si>
  <si>
    <t>DIST, HORIZ, PT CENTRE VOLANT (OW) PT HDC (REHAUSSE BASSE SI REHAUSSE)</t>
  </si>
  <si>
    <t>DIST, VERT, PT CENTRE VOLANT (OW) PT HDC (REHAUSSE BASSE SI REHAUSSE)</t>
  </si>
  <si>
    <t>espace jambe console</t>
  </si>
  <si>
    <t>Type de réglage</t>
  </si>
  <si>
    <t>OUI</t>
  </si>
  <si>
    <t>Présence accoudoir central</t>
  </si>
  <si>
    <t>VI96</t>
  </si>
  <si>
    <t>Portrait/paysage</t>
  </si>
  <si>
    <t>En L  « Constante à Fuyante  »(Evolutif –Vers l’AV</t>
  </si>
  <si>
    <t>Non AS</t>
  </si>
  <si>
    <t>TOTAL MANQUANTS</t>
  </si>
  <si>
    <t>Tactile</t>
  </si>
  <si>
    <t>Coulissement banquette / distance mini</t>
  </si>
  <si>
    <t>Dossier inclinable (cargo)</t>
  </si>
  <si>
    <t>Extraction des sièges</t>
  </si>
  <si>
    <t>Recentrage sièges</t>
  </si>
  <si>
    <t>Fractionnement dossier (Fixe, 1/1, ½, 1/3 2/3, sièges indépendants…)</t>
  </si>
  <si>
    <t>1/3 2/3</t>
  </si>
  <si>
    <t>Warning Position</t>
  </si>
  <si>
    <t>Warning Atteinte</t>
  </si>
  <si>
    <t>Condamanation centralisé des portes Position</t>
  </si>
  <si>
    <t>LVE</t>
  </si>
  <si>
    <t>Condamanation centralisé des portes Atteinte</t>
  </si>
  <si>
    <t>Push démarrage Position</t>
  </si>
  <si>
    <t>Push démarrage Atteinte</t>
  </si>
  <si>
    <t>Climatisation / chauffage Position</t>
  </si>
  <si>
    <t>Climatisation / chauffage Atteinte</t>
  </si>
  <si>
    <t>Radio téléphone Position</t>
  </si>
  <si>
    <t>Radio téléphone Atteinte</t>
  </si>
  <si>
    <t>Frein de parking assisté (FPA) Position</t>
  </si>
  <si>
    <t>Frein de parking assisté (FPA) Atteinte</t>
  </si>
  <si>
    <t>Sur porte</t>
  </si>
  <si>
    <t>Type encombrement vision AT</t>
  </si>
  <si>
    <t>Latéraux ballons / Central virgule</t>
  </si>
  <si>
    <t>Poignée d’aide à la fermeture dans la zone d’atteinte F05</t>
  </si>
  <si>
    <t>Type de poignées d’aide à la fermeture</t>
  </si>
  <si>
    <t>Nombre de poignées d’aide à la fermeture</t>
  </si>
  <si>
    <t>Type d’ouverture</t>
  </si>
  <si>
    <t>Position Y0</t>
  </si>
  <si>
    <t>Position / sol</t>
  </si>
  <si>
    <t>Ouverture depuis habitacle</t>
  </si>
  <si>
    <t>Type hayon</t>
  </si>
  <si>
    <t>Hayon auto-ouvrant</t>
  </si>
  <si>
    <t>Ouverture au plip</t>
  </si>
  <si>
    <t>SR65</t>
  </si>
  <si>
    <t>Position du centre de l’afficheur multimédia / œil H50%</t>
  </si>
  <si>
    <t>Note Ancrage F05 RG1</t>
  </si>
  <si>
    <t>Note Ancrage H50 RG1</t>
  </si>
  <si>
    <t>Note Ancrage H95 RG1</t>
  </si>
  <si>
    <t>Note Ancrage H95 RG 2</t>
  </si>
  <si>
    <t>Note Ancrage H50 RG 2</t>
  </si>
  <si>
    <t>Note Ancrage F05 RG 2</t>
  </si>
  <si>
    <t>DERNIERE LIGNE</t>
  </si>
  <si>
    <t>IDENTIFICATION DES CRITERES NON RENSEIGNES DATA + abaque</t>
  </si>
  <si>
    <t>Type COI AR</t>
  </si>
  <si>
    <t>Type COE AV</t>
  </si>
  <si>
    <t>Type COE AR</t>
  </si>
  <si>
    <t>Type COI AV</t>
  </si>
  <si>
    <t>CRITERE AUTO ISSU DE LA BASE ERGO</t>
  </si>
  <si>
    <t>NOTE TIRER D'UN ABAQUE OU CONSTAT CAO</t>
  </si>
  <si>
    <t>boucle centrale RG2 collée à l’une des boucle latérale ?</t>
  </si>
  <si>
    <t>SR12(bis)</t>
  </si>
  <si>
    <t>Aproximation du SR12 quand il n'y a pas de sièges individuels</t>
  </si>
  <si>
    <t>Synthèse</t>
  </si>
  <si>
    <t>note / 1000</t>
  </si>
  <si>
    <t>Confort Dimensionnel des siège Rang 1</t>
  </si>
  <si>
    <t>Performance Niveau 3</t>
  </si>
  <si>
    <t>Pond</t>
  </si>
  <si>
    <t>Macro Zoning</t>
  </si>
  <si>
    <t>Ecran de Navigation</t>
  </si>
  <si>
    <t>Note /10</t>
  </si>
  <si>
    <t>Acessibilité Entrée de porte Rang 1</t>
  </si>
  <si>
    <t>Acessibilité Entrée de porte Rang 2</t>
  </si>
  <si>
    <t>COE Rang 1</t>
  </si>
  <si>
    <t>COI Rang 2</t>
  </si>
  <si>
    <t>COI Rang 1</t>
  </si>
  <si>
    <t>COE Rang 2</t>
  </si>
  <si>
    <t>FACILITE DE CONDUITE</t>
  </si>
  <si>
    <t>INFO + RAC</t>
  </si>
  <si>
    <t>dimensions entrées de coffre</t>
  </si>
  <si>
    <t>SUV</t>
  </si>
  <si>
    <t>Atteinte ecran de navigation</t>
  </si>
  <si>
    <t>Mise en Tablette</t>
  </si>
  <si>
    <t>Passage tête coffre</t>
  </si>
  <si>
    <t>___</t>
  </si>
  <si>
    <t>/</t>
  </si>
  <si>
    <t xml:space="preserve">NOTE </t>
  </si>
  <si>
    <t>NOTE Rapprochée sur 1000</t>
  </si>
  <si>
    <t>VI941</t>
  </si>
  <si>
    <t>VI942</t>
  </si>
  <si>
    <t>VALEUR DE LA CIBLE 3/4 ARRIERE Cases vues entièrement ou partiellement dans la zone 1</t>
  </si>
  <si>
    <t>VALEUR DE LA CIBLE 3/4 ARRIERE Cases vues entièrement ou partiellement dans la zone 2</t>
  </si>
  <si>
    <t>Présence d'une vitre de custode</t>
  </si>
  <si>
    <t>La vitre de custode est obstruée par un élément autre que l'appui téte latéral ?</t>
  </si>
  <si>
    <t>Ceinture Rang 1</t>
  </si>
  <si>
    <t/>
  </si>
  <si>
    <t>Ergo</t>
  </si>
  <si>
    <t>PROFILS</t>
  </si>
  <si>
    <t>Critere véhicule à 3 rangs</t>
  </si>
  <si>
    <t>Nouveau Critère</t>
  </si>
  <si>
    <t>Critère disponible à terme dans la base ERGO</t>
  </si>
  <si>
    <t>Performance Niveau 4</t>
  </si>
  <si>
    <t>TYPE DE TRAPPE A ENERGIE</t>
  </si>
  <si>
    <t>bouchon avec clé avec support</t>
  </si>
  <si>
    <t>centrée</t>
  </si>
  <si>
    <t>non</t>
  </si>
  <si>
    <t>Accessibilité commande extérieure d'ouverture du capot - pos. Y de la Com.</t>
  </si>
  <si>
    <t>Accessibilité commande extérieure d'ouverture du capot - sens de déverr.</t>
  </si>
  <si>
    <t>Ouverture et maintien du capot - maintien du capot</t>
  </si>
  <si>
    <t>Horizontal vers l'ext.</t>
  </si>
  <si>
    <t>béquille</t>
  </si>
  <si>
    <t>OUVERTURE DE LA TRAPPE A ENERGIE DEPUIS L'HABITACLE</t>
  </si>
  <si>
    <t>poignée débouchante</t>
  </si>
  <si>
    <t>réglage rétroviseur extérieur</t>
  </si>
  <si>
    <r>
      <t xml:space="preserve">VERITE
</t>
    </r>
    <r>
      <rPr>
        <i/>
        <sz val="11"/>
        <color theme="1"/>
        <rFont val="Calibri"/>
        <family val="2"/>
        <scheme val="minor"/>
      </rPr>
      <t>trust</t>
    </r>
  </si>
  <si>
    <r>
      <t xml:space="preserve">ENGAGE LES SENS
</t>
    </r>
    <r>
      <rPr>
        <i/>
        <sz val="11"/>
        <color theme="1"/>
        <rFont val="Calibri"/>
        <family val="2"/>
        <scheme val="minor"/>
      </rPr>
      <t>engages the senses</t>
    </r>
  </si>
  <si>
    <r>
      <t xml:space="preserve">FACILITE D'UTLISATION
</t>
    </r>
    <r>
      <rPr>
        <i/>
        <sz val="11"/>
        <color theme="1"/>
        <rFont val="Calibri"/>
        <family val="2"/>
        <scheme val="minor"/>
      </rPr>
      <t>easy experience</t>
    </r>
  </si>
  <si>
    <t>Performance des Rangements &amp; Porte-boissons Rg1: 
Acces, facilite d'utilisation, nombre, volume = satisfaction globale</t>
  </si>
  <si>
    <t>CONFORT ERGONOMIQUE
ergonomic confort</t>
  </si>
  <si>
    <t>Confort d'utilisation des ceintures</t>
  </si>
  <si>
    <r>
      <t xml:space="preserve">
</t>
    </r>
    <r>
      <rPr>
        <i/>
        <sz val="11"/>
        <rFont val="Calibri"/>
        <family val="2"/>
        <scheme val="minor"/>
      </rPr>
      <t>seats &amp; riding comfort</t>
    </r>
  </si>
  <si>
    <r>
      <t xml:space="preserve">HABITABILITE
</t>
    </r>
    <r>
      <rPr>
        <i/>
        <sz val="11"/>
        <rFont val="Calibri"/>
        <family val="2"/>
        <scheme val="minor"/>
      </rPr>
      <t>Roominess</t>
    </r>
  </si>
  <si>
    <r>
      <t xml:space="preserve">COFFRE
</t>
    </r>
    <r>
      <rPr>
        <i/>
        <sz val="11"/>
        <rFont val="Calibri"/>
        <family val="2"/>
        <scheme val="minor"/>
      </rPr>
      <t>trunk</t>
    </r>
  </si>
  <si>
    <r>
      <t xml:space="preserve">Modularité de chargement
</t>
    </r>
    <r>
      <rPr>
        <i/>
        <sz val="11"/>
        <rFont val="Calibri"/>
        <family val="2"/>
        <scheme val="minor"/>
      </rPr>
      <t>Loading Modularity</t>
    </r>
  </si>
  <si>
    <r>
      <t xml:space="preserve">RANGEMENTS
</t>
    </r>
    <r>
      <rPr>
        <i/>
        <sz val="11"/>
        <rFont val="Calibri"/>
        <family val="2"/>
        <scheme val="minor"/>
      </rPr>
      <t>storages</t>
    </r>
  </si>
  <si>
    <r>
      <t xml:space="preserve">BASES
</t>
    </r>
    <r>
      <rPr>
        <i/>
        <sz val="11"/>
        <rFont val="Calibri"/>
        <family val="2"/>
        <scheme val="minor"/>
      </rPr>
      <t>Basics</t>
    </r>
  </si>
  <si>
    <t>Accessibilité entrée de porte vue du rg3</t>
  </si>
  <si>
    <t>Poignée d'aide à la sortie</t>
  </si>
  <si>
    <t>Performance des Rangements &amp; Porte-boissons Rg2: 
Acces, facilite d'utilisation, nombre, volume = satisfact° globale</t>
  </si>
  <si>
    <t>Performance des Rangements &amp; Porte-boissons Rg3: 
Acces, facilite d'utilisation, nombre, volume = satisfaction globale</t>
  </si>
  <si>
    <t>Performance Niveau 5</t>
  </si>
  <si>
    <r>
      <t xml:space="preserve">Volume de coffre 
</t>
    </r>
    <r>
      <rPr>
        <i/>
        <sz val="11"/>
        <rFont val="Calibri"/>
        <family val="2"/>
        <scheme val="minor"/>
      </rPr>
      <t>Boot space</t>
    </r>
  </si>
  <si>
    <r>
      <t xml:space="preserve">Aménagements coffre 
</t>
    </r>
    <r>
      <rPr>
        <i/>
        <sz val="11"/>
        <rFont val="Calibri"/>
        <family val="2"/>
        <scheme val="minor"/>
      </rPr>
      <t>Trunk Versatility</t>
    </r>
  </si>
  <si>
    <t>Accessibility to row 1
Accessibilité au rang 1</t>
  </si>
  <si>
    <t>Accessibility to row 2
Accessibilité au rang 2</t>
  </si>
  <si>
    <t>Accessibility to row 3
Accessibilité au rang 3</t>
  </si>
  <si>
    <t>Accessibility: other zones(areas)
Accessibilité: autres zones</t>
  </si>
  <si>
    <t>Visually perceived comfort of seats row 1
Confort de siege Visuel Rang 1</t>
  </si>
  <si>
    <t>Visually perceived comfort of seats row 2
Confort de siege Visuel Rang 2</t>
  </si>
  <si>
    <t>Visually perceived comfort of seats row 3
Confort de siege Visuel Rang 3</t>
  </si>
  <si>
    <t>Ergonomic &amp; Dimentional Comfort : Cockpit 
Confort Ergonomique &amp; Dimensionnel : Poste de conduite</t>
  </si>
  <si>
    <t>Ergonomic &amp; Dimentional comfort: row 1
Confort Ergonomique &amp; Dimensionnel : Rang 1</t>
  </si>
  <si>
    <t>Ergonomic &amp; Dimentional comfort: row 2
Confort Ergonomique &amp; Dimensionnel : Rang 2</t>
  </si>
  <si>
    <t>Ergonomic &amp; Dimentional comfort: row 3
Confort Ergonomique &amp; Dimensionnel : Rang 3</t>
  </si>
  <si>
    <t>Front visibility Driver's
Visibilité Conducteur avant</t>
  </si>
  <si>
    <t>Rear visibility Driver's
Visibilité Conducteur arrière</t>
  </si>
  <si>
    <t>Interior space row 1
Habitabilité Rang 1</t>
  </si>
  <si>
    <t>Interior space row 2
Habitabilité Rang 2</t>
  </si>
  <si>
    <t>Interior space row 3
Habitabilité Rang 3</t>
  </si>
  <si>
    <t>Accessibility: trunk(box) and space of loading(load)
Accessibilité: Coffre et espace de chargement</t>
  </si>
  <si>
    <t>Habitabilité perçue
Perceived Roominess</t>
  </si>
  <si>
    <t>Habitabilité perçue</t>
  </si>
  <si>
    <t>Global Interior Versatility
Aménagement Habitacle (Modularité Habitacle)</t>
  </si>
  <si>
    <t>Aménagement Habitacle</t>
  </si>
  <si>
    <t>Accessibilité rang 1 : Commandes (COE / COI, poignee de tirage /  benitier), cotes entree / sortie (passage tete, fesses, membres inf.), portes (angles / crans d'ouverture, environnement restreint)</t>
  </si>
  <si>
    <t>Accessibilité rang 2 : Commandes (COE / COI, poignee de tirage /  benitier), cotes entree / sortie (passage tete, fesses, membres inf.), portes (angles / crans d'ouverture).</t>
  </si>
  <si>
    <t>Circulation rang 2 (passage pieds / jambes entre console centrale AV et pareclose / sièges rg2)</t>
  </si>
  <si>
    <t>Accessibilité rang 3 : Escamotage sieges rg 2: vision, acces, comprehension, prehension, garde commandes, Cotes entree / sortie: passage tete, fesses, membres inf, poignee d'aide (montee / descente)</t>
  </si>
  <si>
    <t>Circulation rang 3 (passage pieds / jambes entre les 2 rangs de sièges)</t>
  </si>
  <si>
    <t>Accessibilité ouvrant compartiment moteur (Commandes d'ouverture depuis l'intérieur et l'extérieur, utilisation de la béquille, passage tête)</t>
  </si>
  <si>
    <t>Accessibilité  trappe à carburant</t>
  </si>
  <si>
    <t>Accessibilité Trappe à énergie (électrique)</t>
  </si>
  <si>
    <t>Confort dimensionnel et postural PASSAGER (volumes, dimensions siège; et accoudoirs, poignée de maintien de pavillon)</t>
  </si>
  <si>
    <t>Réglages des sièges et des appuis-tête PASSAGER (Amplitude des réglages / Types et dimensions des commandes /Accès aux commandes / Efforts)</t>
  </si>
  <si>
    <t>Confort d'utilisation de la ceinture PASSAGER (acces, facilité de bouclage, confort de port)</t>
  </si>
  <si>
    <t>Confort dimensionnel (sièges/banquette) et postural (dont accoudoirs, poignées de maintien, angles articulaires) des passagers latéraux rang 2</t>
  </si>
  <si>
    <t>Réglages des sièges et des appuis-tête pour le confort postural (Amplitude des réglages / Types et dimensions des commandes /Accès aux commandes / Efforts)</t>
  </si>
  <si>
    <t>Confort d'utilisation des ceintures  aux places latérales (acces, facilité de bouclage, confort de port)</t>
  </si>
  <si>
    <t>Confort global place centrale rang 2 (ceinture et confort  dimensionnel et postural)</t>
  </si>
  <si>
    <t>Confort dimensionnel (sièges/banquette) et postural (dont accoudoirs, poignées de maintien, angles articulaires) des passagers latéraux rang 3</t>
  </si>
  <si>
    <t>Reglages des sieges et des appuie-tetes pour le confort (assis sur le siege: acces commandes, prehens°, garde...)</t>
  </si>
  <si>
    <t>Confort global place centrale rang 3 (ceinture et confort  dimensionnel et postural)</t>
  </si>
  <si>
    <t>Visibilité du conducteur vers l'avant : Verticale (Vision haute / Vision basse)</t>
  </si>
  <si>
    <t>Vision horizontale : au Z œil: masque et ecartement custode / en partie basse: masque pied de custode, vision laterale basse</t>
  </si>
  <si>
    <t>Vision horizontale : Z œil: masque &amp; ecartement montant de baie. En partie basse: masque pied d'elephant, zone retro exter, vision laterale basse</t>
  </si>
  <si>
    <t>Visibilité du conducteur vers l'arrière : Verticale (Vision haute / Vision basse)</t>
  </si>
  <si>
    <t>Retrovision interieure (atteinte et vision indirecte, masque champ visuel avant)</t>
  </si>
  <si>
    <t>Rétrovision extérieure (atteinte des commandes et vision)</t>
  </si>
  <si>
    <t>Performance en usage coffre (volume perçu, volumes min-max rg2/3, volume annonce, forme, performance cache-bagages)</t>
  </si>
  <si>
    <t>Performance des aménagements coffre : Rangements, compartimentages et maintiens d'objets (filets, crochets, bacs…)</t>
  </si>
  <si>
    <t>Accessibilité coffre (hayon / ridelle): COE, préhension de fermeture, efforts de manipulation, passage tête coffre ouvert, dimensions entrée de coffre</t>
  </si>
  <si>
    <t>Performance en usage chargement maxi (volume en chargement maxi, forme, accès, rangement cache-bagages, fonctionnalités de sièges rangs 2&amp;3 vu du chargement, charge longue)</t>
  </si>
  <si>
    <t>note 
niveau 2</t>
  </si>
  <si>
    <t>Performance 
Niveau 2</t>
  </si>
  <si>
    <t>Performance
Niveau 1</t>
  </si>
  <si>
    <t>LONGUEUR APPARENTE DE DOSSIER RG2</t>
  </si>
  <si>
    <t>RETROVISEUR EXTERIEUR</t>
  </si>
  <si>
    <t>SIEGE RANG 3</t>
  </si>
  <si>
    <t>LONGUEUR APPARENTE DE DOSSIER</t>
  </si>
  <si>
    <t>RETROVISEUR EXTERIEUR COTE CONDUCTEUR ASPHERIQUE (0 = NON; 1 = OUI)</t>
  </si>
  <si>
    <t>RETROVISEUR EXTERIEUR COTE PASSAGER ASPHERIQUE (0 = NON; 1 = OUI)</t>
  </si>
  <si>
    <t>DISTANCE Y BOUCLE / MOUSSE (0 SI AFFLEURANT / 50 SI AU DESSUS)</t>
  </si>
  <si>
    <t>DISTANCE TRANSVERSALE CONSOLE / PENE (Y1) XH95%</t>
  </si>
  <si>
    <t>DISTANCE BAS DE CONSOLE CENTRALE / PARE-CLOSE</t>
  </si>
  <si>
    <t>DISTANCE CONSOLE CENTRALE / NEZ D'ASSISE</t>
  </si>
  <si>
    <t>ANGLE SEMELLE-TIBIA A L'ATTAQUE DU DEBRAYAGE</t>
  </si>
  <si>
    <t>POSITION DU REPOSE-PIED (POINT F)</t>
  </si>
  <si>
    <t>INCLINAISON DU REPOSE-PIED / HORIZONTALE</t>
  </si>
  <si>
    <t>DISTANCE Y MILIEU ACCEL / PLAN D'APPUI DROIT</t>
  </si>
  <si>
    <t>JEU PIED 95% EN CONTACT TUNNEL / BORD FREIN</t>
  </si>
  <si>
    <t>RAYON CENTRE DU FREIN / ACCEL</t>
  </si>
  <si>
    <t>RAYON CENTRE DU DEBRAYAGE / ACCEL</t>
  </si>
  <si>
    <t>RAYON CENTRE DU DEBRAYAGE / REPOSE-PIED</t>
  </si>
  <si>
    <t>ECARTEMENT ANGULAIRE RETRO EXT / OEIL 50% REFERENCE</t>
  </si>
  <si>
    <t>MASQUE RETRO INT / OEIL H95%</t>
  </si>
  <si>
    <t>LARGEUR MEDAILLON ASSISE X=XHX</t>
  </si>
  <si>
    <t>LARGEUR MEDAILLON ASSISE X=XHX-250</t>
  </si>
  <si>
    <t>HAUTEUR MAINTIENT LATERAL ASSISE X=XHX-125</t>
  </si>
  <si>
    <t>HAUTEUR MAINTIENT LATERAL ASSISE X=XHX-250</t>
  </si>
  <si>
    <t>LARGEUR MEDAILLON DOSSIER Z=ZHX+125</t>
  </si>
  <si>
    <t>LARGEUR MEDAILLON DOSSIER Z=ZHX+250</t>
  </si>
  <si>
    <t>HAUTEUR MAINTIENT LATERAL DOSSIER Z=ZHX-125</t>
  </si>
  <si>
    <t>HAUTEUR MAINTIENT LATERAL DOSSIER Z=ZHX-250</t>
  </si>
  <si>
    <t>HAUTEUR MAXIMALE MAINTIENT LATERAL ASSISE</t>
  </si>
  <si>
    <t>HAUTEUR MAXIMALE MAINTIENT LATERAL DOSSIER</t>
  </si>
  <si>
    <t>LARGEUR DOSSIER SIEGE INDIVIDUEL RANG 2 LATERAL</t>
  </si>
  <si>
    <t>LARGEUR MEDAILLON ASSISE X=XHAR</t>
  </si>
  <si>
    <t>LARGEUR MEDAILLON ASSISE X=XHAR-250</t>
  </si>
  <si>
    <t>LARGEUR MEDAILLON DOSSIER X=XHAR+125</t>
  </si>
  <si>
    <t>LARGEUR MEDAILLON DOSSIER X=XHAR+250</t>
  </si>
  <si>
    <t>HAUTEUR MAINTIENT LATERAL ASSISE X=XHAR</t>
  </si>
  <si>
    <t>HAUTEUR MAINTIENT LATERAL ASSISE X=XHAR-125</t>
  </si>
  <si>
    <t>HAUTEUR MAINTIENT LATERAL ASSISE X=XHAR-250</t>
  </si>
  <si>
    <t>HAUTEUR MAINTIENT LATERAL DOSSIER Z=ZHAR+125</t>
  </si>
  <si>
    <t>HAUTEUR MAINTIENT LATERAL DOSSIER Z=ZHAR+250</t>
  </si>
  <si>
    <t>VALEUR DE LA CIBLE 3/4 ARRIERE</t>
  </si>
  <si>
    <t>ANGLE DROITE OEIL 50% REFERENCE - HAUT ECRAN MULTIMEDIA</t>
  </si>
  <si>
    <t>ok</t>
  </si>
  <si>
    <t>SA85</t>
  </si>
  <si>
    <t>SA80</t>
  </si>
  <si>
    <t>SA89</t>
  </si>
  <si>
    <t>SA81</t>
  </si>
  <si>
    <t>SA82</t>
  </si>
  <si>
    <t>SA83</t>
  </si>
  <si>
    <t>SA84</t>
  </si>
  <si>
    <t>SA86</t>
  </si>
  <si>
    <t>SA87</t>
  </si>
  <si>
    <t>SA88</t>
  </si>
  <si>
    <t>SR80</t>
  </si>
  <si>
    <t>SR81</t>
  </si>
  <si>
    <t>SR14</t>
  </si>
  <si>
    <t>SR82</t>
  </si>
  <si>
    <t>SR83</t>
  </si>
  <si>
    <t>SR84</t>
  </si>
  <si>
    <t>SR85</t>
  </si>
  <si>
    <t>SR86</t>
  </si>
  <si>
    <t>SR87</t>
  </si>
  <si>
    <t>SR88</t>
  </si>
  <si>
    <t>PE33</t>
  </si>
  <si>
    <t>PE34</t>
  </si>
  <si>
    <t>PE35</t>
  </si>
  <si>
    <t>PE36</t>
  </si>
  <si>
    <t>PE37</t>
  </si>
  <si>
    <t>PE38</t>
  </si>
  <si>
    <t>PE39</t>
  </si>
  <si>
    <t>PE40</t>
  </si>
  <si>
    <t>REX01</t>
  </si>
  <si>
    <t>ASC</t>
  </si>
  <si>
    <t>ASP</t>
  </si>
  <si>
    <t>BP27</t>
  </si>
  <si>
    <t>BP28</t>
  </si>
  <si>
    <t>HR66</t>
  </si>
  <si>
    <t>HR67</t>
  </si>
  <si>
    <t>RIN01</t>
  </si>
  <si>
    <t>SF65</t>
  </si>
  <si>
    <t xml:space="preserve">ANGLE DE VISION BASSE AV. OEIL50% (Y=YHx) SUR PREMIER ELEMENT RENCONTRE </t>
  </si>
  <si>
    <t>VI09</t>
  </si>
  <si>
    <t>VI94</t>
  </si>
  <si>
    <t>VI95</t>
  </si>
  <si>
    <t>COxx1</t>
  </si>
  <si>
    <t>COxx2</t>
  </si>
  <si>
    <t>COxx3</t>
  </si>
  <si>
    <t>COxx4</t>
  </si>
  <si>
    <t>COxx5</t>
  </si>
  <si>
    <t>COxx6</t>
  </si>
  <si>
    <t>COxx7</t>
  </si>
  <si>
    <t>COxx8</t>
  </si>
  <si>
    <t>COxx9</t>
  </si>
  <si>
    <t>COxx10</t>
  </si>
  <si>
    <t>VIzz1</t>
  </si>
  <si>
    <t>SAzz1</t>
  </si>
  <si>
    <t>SRzz1</t>
  </si>
  <si>
    <t>SRzz2</t>
  </si>
  <si>
    <t>SRzz3</t>
  </si>
  <si>
    <t>SRzz4</t>
  </si>
  <si>
    <t>SRzz5</t>
  </si>
  <si>
    <t>Maxx1</t>
  </si>
  <si>
    <t>Maxx2</t>
  </si>
  <si>
    <t>Maxx3</t>
  </si>
  <si>
    <t>Maxx4</t>
  </si>
  <si>
    <t>Maxx5</t>
  </si>
  <si>
    <t>Maxx6</t>
  </si>
  <si>
    <t>Maxx7</t>
  </si>
  <si>
    <t>Maxx8</t>
  </si>
  <si>
    <t>Maxx9</t>
  </si>
  <si>
    <t>Maxx10</t>
  </si>
  <si>
    <t>Maxx11</t>
  </si>
  <si>
    <t>Maxx12</t>
  </si>
  <si>
    <t>Maxx13</t>
  </si>
  <si>
    <t>Maxx14</t>
  </si>
  <si>
    <t>HVxx1</t>
  </si>
  <si>
    <t>VIxx1</t>
  </si>
  <si>
    <t>VIxx2</t>
  </si>
  <si>
    <t>VIxx3</t>
  </si>
  <si>
    <t>VIxx4</t>
  </si>
  <si>
    <t>VIxx5</t>
  </si>
  <si>
    <t>GPyy1</t>
  </si>
  <si>
    <t>GPyy2</t>
  </si>
  <si>
    <t>GPxx1</t>
  </si>
  <si>
    <t>GPxx2</t>
  </si>
  <si>
    <t>Bpxx1</t>
  </si>
  <si>
    <t>Bpyy1</t>
  </si>
  <si>
    <t>Bpyy2</t>
  </si>
  <si>
    <t>Bpyy3</t>
  </si>
  <si>
    <t>Bpyy4</t>
  </si>
  <si>
    <t>Bpyy5</t>
  </si>
  <si>
    <t>Bpyy6</t>
  </si>
  <si>
    <t>ACxx1</t>
  </si>
  <si>
    <t>ACxx2</t>
  </si>
  <si>
    <t>ACCxx1</t>
  </si>
  <si>
    <t>ACCxx2</t>
  </si>
  <si>
    <t>ACCxx3</t>
  </si>
  <si>
    <t>ACCxx4</t>
  </si>
  <si>
    <t>ACCxx5</t>
  </si>
  <si>
    <t xml:space="preserve">Contribution de chaque prestation </t>
  </si>
  <si>
    <t>au niveau 5</t>
  </si>
  <si>
    <t>au niveau 4</t>
  </si>
  <si>
    <t>au niveau 3</t>
  </si>
  <si>
    <t>au niveau 2</t>
  </si>
  <si>
    <t>cellules de calcul</t>
  </si>
  <si>
    <t>\\f-horus\home6$\a196136\MyDocs\Données A2MAC1\Mercedes GLA 2014.xls</t>
  </si>
  <si>
    <t>6,3</t>
  </si>
  <si>
    <t>20,2</t>
  </si>
  <si>
    <t>3,6</t>
  </si>
  <si>
    <t>7,1</t>
  </si>
  <si>
    <t>22,7</t>
  </si>
  <si>
    <t>16,2</t>
  </si>
  <si>
    <t>5,4</t>
  </si>
  <si>
    <t>6,4</t>
  </si>
  <si>
    <t>15,95</t>
  </si>
  <si>
    <t>40,2</t>
  </si>
  <si>
    <t>12,5</t>
  </si>
  <si>
    <t>92,9</t>
  </si>
  <si>
    <t>60,6</t>
  </si>
  <si>
    <t>18,1</t>
  </si>
  <si>
    <t>T</t>
  </si>
  <si>
    <t>Paysage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</si>
</sst>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"/>
    <numFmt numFmtId="169" formatCode="0.0%"/>
  </numFmts>
  <fonts count="3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Geneva"/>
      <family val="2"/>
    </font>
    <font>
      <sz val="11"/>
      <color theme="1"/>
      <name val="Calibri"/>
      <family val="2"/>
      <scheme val="minor"/>
    </font>
    <font>
      <b/>
      <sz val="11"/>
      <name val="Geneva"/>
      <family val="2"/>
    </font>
    <font>
      <sz val="11"/>
      <name val="Geneva"/>
      <family val="2"/>
    </font>
    <font>
      <sz val="11"/>
      <color theme="1"/>
      <name val="Geneva"/>
      <family val="2"/>
    </font>
    <font>
      <sz val="11"/>
      <color theme="0"/>
      <name val="Geneva"/>
      <family val="2"/>
    </font>
    <font>
      <b/>
      <sz val="26"/>
      <name val="Geneva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name val="Arial"/>
      <family val="2"/>
    </font>
    <font>
      <b/>
      <sz val="26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8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151B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9C759"/>
        <bgColor indexed="64"/>
      </patternFill>
    </fill>
    <fill>
      <patternFill patternType="solid">
        <fgColor rgb="FF99FF67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00FF00"/>
        <bgColor indexed="64"/>
      </patternFill>
    </fill>
  </fills>
  <borders count="10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1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0" borderId="0"/>
    <xf numFmtId="0" fontId="3" fillId="5" borderId="0" applyNumberFormat="0" applyBorder="0" applyAlignment="0" applyProtection="0"/>
    <xf numFmtId="0" fontId="2" fillId="0" borderId="0"/>
    <xf numFmtId="0" fontId="9" fillId="0" borderId="0" applyNumberForma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0" fillId="0" borderId="0"/>
    <xf numFmtId="0" fontId="10" fillId="0" borderId="0"/>
    <xf numFmtId="0" fontId="28" fillId="0" borderId="0"/>
    <xf numFmtId="0" fontId="29" fillId="0" borderId="0" applyNumberFormat="0" applyFill="0" applyBorder="0" applyAlignment="0" applyProtection="0">
      <alignment vertical="top"/>
      <protection locked="0"/>
    </xf>
  </cellStyleXfs>
  <cellXfs count="637">
    <xf numFmtId="0" fontId="0" fillId="0" borderId="0" xfId="0"/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5" borderId="0" xfId="4" applyFont="1" applyBorder="1" applyAlignment="1">
      <alignment horizontal="left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6" fillId="8" borderId="28" xfId="4" applyFont="1" applyFill="1" applyBorder="1" applyAlignment="1">
      <alignment horizontal="left" vertical="center"/>
    </xf>
    <xf numFmtId="0" fontId="6" fillId="8" borderId="28" xfId="4" applyFont="1" applyFill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6" fillId="0" borderId="0" xfId="4" applyNumberFormat="1" applyFont="1" applyFill="1" applyBorder="1" applyAlignment="1">
      <alignment horizontal="center" vertical="center"/>
    </xf>
    <xf numFmtId="164" fontId="3" fillId="0" borderId="0" xfId="4" applyNumberFormat="1" applyFill="1" applyBorder="1" applyAlignment="1">
      <alignment horizontal="center" vertical="center"/>
    </xf>
    <xf numFmtId="164" fontId="0" fillId="0" borderId="0" xfId="4" applyNumberFormat="1" applyFont="1" applyFill="1" applyBorder="1" applyAlignment="1">
      <alignment horizontal="center" vertical="center"/>
    </xf>
    <xf numFmtId="0" fontId="0" fillId="0" borderId="0" xfId="0" applyAlignment="1"/>
    <xf numFmtId="0" fontId="6" fillId="11" borderId="32" xfId="4" applyFont="1" applyFill="1" applyBorder="1" applyAlignment="1">
      <alignment horizontal="left" vertical="top"/>
    </xf>
    <xf numFmtId="0" fontId="6" fillId="11" borderId="45" xfId="4" applyFont="1" applyFill="1" applyBorder="1" applyAlignment="1">
      <alignment horizontal="left" vertical="center"/>
    </xf>
    <xf numFmtId="0" fontId="6" fillId="11" borderId="33" xfId="4" applyFont="1" applyFill="1" applyBorder="1" applyAlignment="1">
      <alignment horizontal="left" vertical="top"/>
    </xf>
    <xf numFmtId="0" fontId="6" fillId="11" borderId="31" xfId="4" applyFont="1" applyFill="1" applyBorder="1" applyAlignment="1">
      <alignment horizontal="left" vertical="center"/>
    </xf>
    <xf numFmtId="0" fontId="6" fillId="11" borderId="40" xfId="4" applyFont="1" applyFill="1" applyBorder="1" applyAlignment="1">
      <alignment horizontal="left" vertical="top"/>
    </xf>
    <xf numFmtId="0" fontId="6" fillId="11" borderId="0" xfId="4" applyFont="1" applyFill="1" applyBorder="1" applyAlignment="1">
      <alignment horizontal="left" vertical="top"/>
    </xf>
    <xf numFmtId="0" fontId="6" fillId="11" borderId="1" xfId="4" applyFont="1" applyFill="1" applyBorder="1" applyAlignment="1">
      <alignment vertical="top"/>
    </xf>
    <xf numFmtId="0" fontId="6" fillId="11" borderId="57" xfId="4" applyFont="1" applyFill="1" applyBorder="1" applyAlignment="1">
      <alignment horizontal="left" vertical="center"/>
    </xf>
    <xf numFmtId="0" fontId="6" fillId="11" borderId="3" xfId="4" applyFont="1" applyFill="1" applyBorder="1" applyAlignment="1">
      <alignment vertical="top"/>
    </xf>
    <xf numFmtId="0" fontId="6" fillId="11" borderId="28" xfId="4" applyFont="1" applyFill="1" applyBorder="1" applyAlignment="1">
      <alignment horizontal="left" vertical="center"/>
    </xf>
    <xf numFmtId="0" fontId="6" fillId="11" borderId="4" xfId="4" applyFont="1" applyFill="1" applyBorder="1" applyAlignment="1">
      <alignment horizontal="left" vertical="top"/>
    </xf>
    <xf numFmtId="0" fontId="6" fillId="11" borderId="22" xfId="4" applyFont="1" applyFill="1" applyBorder="1" applyAlignment="1">
      <alignment horizontal="left" vertical="center"/>
    </xf>
    <xf numFmtId="0" fontId="6" fillId="11" borderId="2" xfId="4" applyFont="1" applyFill="1" applyBorder="1" applyAlignment="1">
      <alignment horizontal="left" vertical="top"/>
    </xf>
    <xf numFmtId="0" fontId="6" fillId="11" borderId="46" xfId="4" applyFont="1" applyFill="1" applyBorder="1" applyAlignment="1">
      <alignment horizontal="left" vertical="center"/>
    </xf>
    <xf numFmtId="0" fontId="6" fillId="11" borderId="18" xfId="4" applyFont="1" applyFill="1" applyBorder="1" applyAlignment="1">
      <alignment horizontal="left" vertical="center"/>
    </xf>
    <xf numFmtId="0" fontId="6" fillId="11" borderId="3" xfId="4" applyFont="1" applyFill="1" applyBorder="1" applyAlignment="1">
      <alignment horizontal="left" vertical="top"/>
    </xf>
    <xf numFmtId="0" fontId="6" fillId="11" borderId="16" xfId="4" applyFont="1" applyFill="1" applyBorder="1" applyAlignment="1">
      <alignment horizontal="left" vertical="center"/>
    </xf>
    <xf numFmtId="0" fontId="6" fillId="11" borderId="55" xfId="4" applyFont="1" applyFill="1" applyBorder="1" applyAlignment="1">
      <alignment horizontal="left" vertical="center"/>
    </xf>
    <xf numFmtId="0" fontId="6" fillId="11" borderId="21" xfId="4" applyFont="1" applyFill="1" applyBorder="1" applyAlignment="1">
      <alignment horizontal="left" vertical="center"/>
    </xf>
    <xf numFmtId="0" fontId="6" fillId="11" borderId="0" xfId="4" applyFont="1" applyFill="1" applyBorder="1" applyAlignment="1">
      <alignment horizontal="left" vertical="center"/>
    </xf>
    <xf numFmtId="0" fontId="6" fillId="11" borderId="34" xfId="4" applyFont="1" applyFill="1" applyBorder="1" applyAlignment="1">
      <alignment horizontal="left" vertical="center"/>
    </xf>
    <xf numFmtId="0" fontId="6" fillId="11" borderId="0" xfId="4" applyFont="1" applyFill="1" applyBorder="1" applyAlignment="1">
      <alignment horizontal="right" vertical="center"/>
    </xf>
    <xf numFmtId="164" fontId="3" fillId="11" borderId="0" xfId="4" applyNumberFormat="1" applyFill="1" applyBorder="1" applyAlignment="1">
      <alignment horizontal="center" vertical="center"/>
    </xf>
    <xf numFmtId="0" fontId="3" fillId="11" borderId="0" xfId="4" applyFill="1" applyBorder="1" applyAlignment="1">
      <alignment horizontal="left" vertical="top"/>
    </xf>
    <xf numFmtId="0" fontId="3" fillId="11" borderId="0" xfId="4" applyFill="1" applyBorder="1" applyAlignment="1">
      <alignment horizontal="right" vertical="center"/>
    </xf>
    <xf numFmtId="164" fontId="3" fillId="11" borderId="0" xfId="4" applyNumberFormat="1" applyFill="1" applyBorder="1" applyAlignment="1">
      <alignment horizontal="right" vertical="center"/>
    </xf>
    <xf numFmtId="164" fontId="6" fillId="11" borderId="0" xfId="4" applyNumberFormat="1" applyFont="1" applyFill="1" applyBorder="1" applyAlignment="1">
      <alignment horizontal="center" vertical="center"/>
    </xf>
    <xf numFmtId="0" fontId="0" fillId="0" borderId="33" xfId="0" applyBorder="1"/>
    <xf numFmtId="0" fontId="6" fillId="0" borderId="0" xfId="4" applyFont="1" applyFill="1" applyBorder="1" applyAlignment="1" applyProtection="1">
      <alignment horizontal="center" vertical="center"/>
      <protection locked="0"/>
    </xf>
    <xf numFmtId="0" fontId="3" fillId="0" borderId="0" xfId="4" applyFill="1" applyBorder="1" applyAlignment="1" applyProtection="1">
      <alignment horizontal="center" vertical="center"/>
      <protection locked="0"/>
    </xf>
    <xf numFmtId="164" fontId="3" fillId="0" borderId="0" xfId="4" applyNumberFormat="1" applyFill="1" applyBorder="1" applyAlignment="1" applyProtection="1">
      <alignment horizontal="center" vertical="center"/>
      <protection locked="0"/>
    </xf>
    <xf numFmtId="0" fontId="0" fillId="0" borderId="0" xfId="4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4" fontId="6" fillId="11" borderId="32" xfId="4" applyNumberFormat="1" applyFont="1" applyFill="1" applyBorder="1" applyAlignment="1">
      <alignment horizontal="left" vertical="top"/>
    </xf>
    <xf numFmtId="0" fontId="6" fillId="11" borderId="33" xfId="4" applyFont="1" applyFill="1" applyBorder="1" applyAlignment="1">
      <alignment vertical="top"/>
    </xf>
    <xf numFmtId="0" fontId="6" fillId="11" borderId="4" xfId="4" applyFont="1" applyFill="1" applyBorder="1" applyAlignment="1">
      <alignment horizontal="left" vertical="center"/>
    </xf>
    <xf numFmtId="0" fontId="6" fillId="8" borderId="57" xfId="4" applyFont="1" applyFill="1" applyBorder="1" applyAlignment="1">
      <alignment horizontal="left" vertical="center"/>
    </xf>
    <xf numFmtId="0" fontId="3" fillId="0" borderId="0" xfId="0" applyFont="1"/>
    <xf numFmtId="0" fontId="1" fillId="9" borderId="0" xfId="0" applyFont="1" applyFill="1"/>
    <xf numFmtId="164" fontId="0" fillId="0" borderId="0" xfId="4" applyNumberFormat="1" applyFont="1" applyFill="1" applyBorder="1" applyAlignment="1" applyProtection="1">
      <alignment horizontal="center" vertical="center"/>
      <protection locked="0"/>
    </xf>
    <xf numFmtId="0" fontId="3" fillId="0" borderId="0" xfId="4" applyFill="1" applyBorder="1" applyAlignment="1">
      <alignment horizontal="center" vertical="top"/>
    </xf>
    <xf numFmtId="0" fontId="0" fillId="0" borderId="0" xfId="4" applyFont="1" applyFill="1" applyBorder="1" applyAlignment="1">
      <alignment horizontal="center" vertical="top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2" fillId="0" borderId="0" xfId="5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ont="1"/>
    <xf numFmtId="0" fontId="6" fillId="4" borderId="28" xfId="4" applyFont="1" applyFill="1" applyBorder="1" applyAlignment="1">
      <alignment horizontal="left" vertical="center"/>
    </xf>
    <xf numFmtId="0" fontId="3" fillId="10" borderId="0" xfId="4" applyFill="1" applyBorder="1" applyAlignment="1">
      <alignment horizontal="left" vertical="top"/>
    </xf>
    <xf numFmtId="0" fontId="3" fillId="6" borderId="0" xfId="4" applyFill="1" applyBorder="1" applyAlignment="1">
      <alignment horizontal="left" vertical="top"/>
    </xf>
    <xf numFmtId="0" fontId="3" fillId="8" borderId="0" xfId="4" applyFill="1" applyBorder="1" applyAlignment="1">
      <alignment horizontal="left" vertical="top"/>
    </xf>
    <xf numFmtId="0" fontId="3" fillId="13" borderId="0" xfId="4" applyFill="1" applyBorder="1" applyAlignment="1">
      <alignment horizontal="left" vertical="top"/>
    </xf>
    <xf numFmtId="164" fontId="0" fillId="11" borderId="0" xfId="4" applyNumberFormat="1" applyFont="1" applyFill="1" applyBorder="1" applyAlignment="1">
      <alignment horizontal="left" vertical="center"/>
    </xf>
    <xf numFmtId="164" fontId="3" fillId="11" borderId="0" xfId="4" applyNumberFormat="1" applyFill="1" applyBorder="1" applyAlignment="1">
      <alignment horizontal="left" vertical="center"/>
    </xf>
    <xf numFmtId="0" fontId="11" fillId="4" borderId="0" xfId="4" applyFont="1" applyFill="1" applyBorder="1" applyAlignment="1">
      <alignment horizontal="left" vertical="top"/>
    </xf>
    <xf numFmtId="0" fontId="4" fillId="0" borderId="33" xfId="4" applyFont="1" applyFill="1" applyBorder="1" applyAlignment="1" applyProtection="1">
      <alignment horizontal="center" vertical="center"/>
      <protection locked="0"/>
    </xf>
    <xf numFmtId="0" fontId="15" fillId="0" borderId="33" xfId="4" applyFont="1" applyFill="1" applyBorder="1" applyAlignment="1" applyProtection="1">
      <alignment horizontal="center" vertical="center"/>
      <protection locked="0"/>
    </xf>
    <xf numFmtId="164" fontId="15" fillId="0" borderId="33" xfId="4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0" fillId="0" borderId="0" xfId="0" applyAlignment="1">
      <alignment horizontal="center"/>
    </xf>
    <xf numFmtId="0" fontId="11" fillId="0" borderId="0" xfId="0" applyFont="1" applyFill="1"/>
    <xf numFmtId="0" fontId="0" fillId="0" borderId="33" xfId="0" applyFill="1" applyBorder="1"/>
    <xf numFmtId="164" fontId="0" fillId="0" borderId="0" xfId="10" applyNumberFormat="1" applyFont="1" applyAlignment="1">
      <alignment horizontal="center" vertical="center"/>
    </xf>
    <xf numFmtId="164" fontId="0" fillId="0" borderId="0" xfId="0" applyNumberFormat="1" applyFill="1" applyBorder="1"/>
    <xf numFmtId="0" fontId="6" fillId="0" borderId="0" xfId="4" applyFont="1" applyFill="1" applyBorder="1" applyAlignment="1">
      <alignment horizontal="right" vertical="center"/>
    </xf>
    <xf numFmtId="164" fontId="6" fillId="0" borderId="0" xfId="4" applyNumberFormat="1" applyFont="1" applyFill="1" applyBorder="1" applyAlignment="1">
      <alignment horizontal="right" vertical="center"/>
    </xf>
    <xf numFmtId="164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64" fontId="11" fillId="0" borderId="0" xfId="10" applyNumberFormat="1" applyFont="1" applyFill="1" applyAlignment="1">
      <alignment horizontal="center" vertical="center"/>
    </xf>
    <xf numFmtId="0" fontId="3" fillId="0" borderId="0" xfId="0" applyFont="1" applyFill="1"/>
    <xf numFmtId="11" fontId="3" fillId="0" borderId="0" xfId="0" quotePrefix="1" applyNumberFormat="1" applyFont="1" applyFill="1" applyBorder="1"/>
    <xf numFmtId="0" fontId="19" fillId="7" borderId="8" xfId="0" applyNumberFormat="1" applyFont="1" applyFill="1" applyBorder="1" applyAlignment="1">
      <alignment horizontal="right"/>
    </xf>
    <xf numFmtId="0" fontId="19" fillId="0" borderId="5" xfId="0" applyNumberFormat="1" applyFont="1" applyBorder="1" applyAlignment="1">
      <alignment horizontal="center" vertical="center"/>
    </xf>
    <xf numFmtId="0" fontId="19" fillId="0" borderId="5" xfId="0" applyNumberFormat="1" applyFont="1" applyFill="1" applyBorder="1" applyAlignment="1">
      <alignment horizontal="center" vertical="center"/>
    </xf>
    <xf numFmtId="0" fontId="11" fillId="0" borderId="0" xfId="0" applyNumberFormat="1" applyFont="1"/>
    <xf numFmtId="0" fontId="1" fillId="0" borderId="0" xfId="0" applyNumberFormat="1" applyFont="1"/>
    <xf numFmtId="0" fontId="1" fillId="9" borderId="0" xfId="0" applyNumberFormat="1" applyFont="1" applyFill="1" applyBorder="1"/>
    <xf numFmtId="0" fontId="1" fillId="9" borderId="0" xfId="0" applyNumberFormat="1" applyFont="1" applyFill="1"/>
    <xf numFmtId="0" fontId="3" fillId="0" borderId="0" xfId="0" applyNumberFormat="1" applyFont="1"/>
    <xf numFmtId="0" fontId="0" fillId="0" borderId="0" xfId="0" applyNumberFormat="1"/>
    <xf numFmtId="0" fontId="0" fillId="0" borderId="0" xfId="0" applyAlignment="1">
      <alignment horizontal="center" vertical="center"/>
    </xf>
    <xf numFmtId="0" fontId="16" fillId="0" borderId="0" xfId="0" applyFont="1"/>
    <xf numFmtId="0" fontId="0" fillId="0" borderId="0" xfId="0"/>
    <xf numFmtId="0" fontId="0" fillId="0" borderId="0" xfId="0" applyFill="1"/>
    <xf numFmtId="0" fontId="6" fillId="8" borderId="28" xfId="4" applyFont="1" applyFill="1" applyBorder="1" applyAlignment="1">
      <alignment horizontal="left" vertical="center"/>
    </xf>
    <xf numFmtId="0" fontId="1" fillId="0" borderId="0" xfId="0" applyFont="1"/>
    <xf numFmtId="0" fontId="6" fillId="11" borderId="57" xfId="4" applyFont="1" applyFill="1" applyBorder="1" applyAlignment="1">
      <alignment horizontal="left" vertical="center"/>
    </xf>
    <xf numFmtId="0" fontId="6" fillId="11" borderId="28" xfId="4" applyFont="1" applyFill="1" applyBorder="1" applyAlignment="1">
      <alignment horizontal="left" vertical="center"/>
    </xf>
    <xf numFmtId="0" fontId="6" fillId="11" borderId="21" xfId="4" applyFont="1" applyFill="1" applyBorder="1" applyAlignment="1">
      <alignment horizontal="left" vertical="center"/>
    </xf>
    <xf numFmtId="0" fontId="6" fillId="6" borderId="28" xfId="4" applyFont="1" applyFill="1" applyBorder="1" applyAlignment="1">
      <alignment horizontal="left" vertical="center"/>
    </xf>
    <xf numFmtId="164" fontId="6" fillId="6" borderId="28" xfId="4" applyNumberFormat="1" applyFont="1" applyFill="1" applyBorder="1" applyAlignment="1">
      <alignment horizontal="left" vertical="center"/>
    </xf>
    <xf numFmtId="0" fontId="5" fillId="6" borderId="55" xfId="4" applyFont="1" applyFill="1" applyBorder="1" applyAlignment="1">
      <alignment horizontal="left" vertical="center"/>
    </xf>
    <xf numFmtId="0" fontId="6" fillId="6" borderId="4" xfId="4" applyFont="1" applyFill="1" applyBorder="1" applyAlignment="1">
      <alignment horizontal="left" vertical="center"/>
    </xf>
    <xf numFmtId="0" fontId="6" fillId="0" borderId="28" xfId="4" applyFont="1" applyFill="1" applyBorder="1" applyAlignment="1">
      <alignment horizontal="left" vertical="center"/>
    </xf>
    <xf numFmtId="0" fontId="7" fillId="10" borderId="31" xfId="4" applyFont="1" applyFill="1" applyBorder="1" applyAlignment="1">
      <alignment horizontal="left" vertical="center"/>
    </xf>
    <xf numFmtId="0" fontId="7" fillId="10" borderId="57" xfId="4" applyFont="1" applyFill="1" applyBorder="1" applyAlignment="1">
      <alignment horizontal="left" vertical="center"/>
    </xf>
    <xf numFmtId="0" fontId="7" fillId="10" borderId="28" xfId="4" applyFont="1" applyFill="1" applyBorder="1" applyAlignment="1">
      <alignment horizontal="left" vertical="center"/>
    </xf>
    <xf numFmtId="0" fontId="7" fillId="10" borderId="22" xfId="4" applyFont="1" applyFill="1" applyBorder="1" applyAlignment="1">
      <alignment horizontal="left" vertical="center"/>
    </xf>
    <xf numFmtId="0" fontId="7" fillId="10" borderId="34" xfId="4" applyFont="1" applyFill="1" applyBorder="1" applyAlignment="1">
      <alignment horizontal="left" vertical="center"/>
    </xf>
    <xf numFmtId="0" fontId="6" fillId="11" borderId="57" xfId="4" applyFont="1" applyFill="1" applyBorder="1" applyAlignment="1" applyProtection="1">
      <alignment horizontal="center" vertical="center"/>
      <protection locked="0"/>
    </xf>
    <xf numFmtId="0" fontId="6" fillId="11" borderId="28" xfId="4" applyFont="1" applyFill="1" applyBorder="1" applyAlignment="1" applyProtection="1">
      <alignment horizontal="center" vertical="center"/>
      <protection locked="0"/>
    </xf>
    <xf numFmtId="0" fontId="6" fillId="11" borderId="55" xfId="4" applyFont="1" applyFill="1" applyBorder="1" applyAlignment="1" applyProtection="1">
      <alignment horizontal="center" vertical="center"/>
      <protection locked="0"/>
    </xf>
    <xf numFmtId="0" fontId="6" fillId="11" borderId="22" xfId="4" applyFont="1" applyFill="1" applyBorder="1" applyAlignment="1" applyProtection="1">
      <alignment horizontal="center" vertical="center"/>
      <protection locked="0"/>
    </xf>
    <xf numFmtId="0" fontId="6" fillId="11" borderId="4" xfId="4" applyFont="1" applyFill="1" applyBorder="1" applyAlignment="1" applyProtection="1">
      <alignment horizontal="center" vertical="center"/>
      <protection locked="0"/>
    </xf>
    <xf numFmtId="0" fontId="0" fillId="11" borderId="28" xfId="4" applyFont="1" applyFill="1" applyBorder="1" applyAlignment="1" applyProtection="1">
      <alignment horizontal="center" vertical="center"/>
      <protection locked="0"/>
    </xf>
    <xf numFmtId="0" fontId="3" fillId="11" borderId="28" xfId="4" applyFill="1" applyBorder="1" applyAlignment="1" applyProtection="1">
      <alignment horizontal="center" vertical="center"/>
      <protection locked="0"/>
    </xf>
    <xf numFmtId="0" fontId="3" fillId="11" borderId="21" xfId="4" applyFill="1" applyBorder="1" applyAlignment="1" applyProtection="1">
      <alignment horizontal="center" vertical="center"/>
      <protection locked="0"/>
    </xf>
    <xf numFmtId="164" fontId="3" fillId="11" borderId="28" xfId="4" applyNumberFormat="1" applyFill="1" applyBorder="1" applyAlignment="1" applyProtection="1">
      <alignment horizontal="center" vertical="center"/>
      <protection locked="0"/>
    </xf>
    <xf numFmtId="0" fontId="3" fillId="11" borderId="57" xfId="4" applyFill="1" applyBorder="1" applyAlignment="1" applyProtection="1">
      <alignment horizontal="center" vertical="center"/>
      <protection locked="0"/>
    </xf>
    <xf numFmtId="164" fontId="3" fillId="11" borderId="22" xfId="4" applyNumberFormat="1" applyFill="1" applyBorder="1" applyAlignment="1" applyProtection="1">
      <alignment horizontal="center" vertical="center"/>
      <protection locked="0"/>
    </xf>
    <xf numFmtId="0" fontId="6" fillId="11" borderId="21" xfId="4" applyFont="1" applyFill="1" applyBorder="1" applyAlignment="1" applyProtection="1">
      <alignment horizontal="center" vertical="center"/>
      <protection locked="0"/>
    </xf>
    <xf numFmtId="164" fontId="3" fillId="11" borderId="21" xfId="4" applyNumberFormat="1" applyFill="1" applyBorder="1" applyAlignment="1" applyProtection="1">
      <alignment horizontal="center" vertical="center"/>
      <protection locked="0"/>
    </xf>
    <xf numFmtId="0" fontId="6" fillId="11" borderId="3" xfId="4" applyFont="1" applyFill="1" applyBorder="1" applyAlignment="1" applyProtection="1">
      <alignment horizontal="center" vertical="center"/>
      <protection locked="0"/>
    </xf>
    <xf numFmtId="0" fontId="3" fillId="11" borderId="3" xfId="4" applyFill="1" applyBorder="1" applyAlignment="1" applyProtection="1">
      <alignment horizontal="center" vertical="center"/>
      <protection locked="0"/>
    </xf>
    <xf numFmtId="164" fontId="3" fillId="11" borderId="3" xfId="4" applyNumberFormat="1" applyFill="1" applyBorder="1" applyAlignment="1" applyProtection="1">
      <alignment horizontal="center" vertical="center"/>
      <protection locked="0"/>
    </xf>
    <xf numFmtId="0" fontId="0" fillId="0" borderId="33" xfId="0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16" fillId="0" borderId="11" xfId="0" applyNumberFormat="1" applyFont="1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5" fillId="11" borderId="55" xfId="4" applyFont="1" applyFill="1" applyBorder="1" applyAlignment="1">
      <alignment horizontal="left" vertical="center"/>
    </xf>
    <xf numFmtId="0" fontId="9" fillId="0" borderId="0" xfId="6" applyAlignment="1">
      <alignment vertical="center" wrapText="1"/>
    </xf>
    <xf numFmtId="164" fontId="11" fillId="16" borderId="0" xfId="4" applyNumberFormat="1" applyFont="1" applyFill="1" applyBorder="1" applyAlignment="1" applyProtection="1">
      <alignment horizontal="center" vertical="center"/>
      <protection locked="0"/>
    </xf>
    <xf numFmtId="0" fontId="5" fillId="0" borderId="0" xfId="4" applyFont="1" applyFill="1" applyBorder="1" applyAlignment="1" applyProtection="1">
      <alignment horizontal="center" vertical="center"/>
      <protection locked="0"/>
    </xf>
    <xf numFmtId="0" fontId="11" fillId="0" borderId="0" xfId="4" applyFont="1" applyFill="1" applyBorder="1" applyAlignment="1" applyProtection="1">
      <alignment horizontal="center" vertical="center"/>
      <protection locked="0"/>
    </xf>
    <xf numFmtId="164" fontId="11" fillId="0" borderId="0" xfId="4" applyNumberFormat="1" applyFont="1" applyFill="1" applyBorder="1" applyAlignment="1">
      <alignment horizontal="center" vertical="center"/>
    </xf>
    <xf numFmtId="0" fontId="5" fillId="16" borderId="0" xfId="4" applyFont="1" applyFill="1" applyBorder="1" applyAlignment="1" applyProtection="1">
      <alignment horizontal="center" vertical="center"/>
      <protection locked="0"/>
    </xf>
    <xf numFmtId="0" fontId="5" fillId="16" borderId="0" xfId="4" applyFont="1" applyFill="1" applyBorder="1" applyAlignment="1" applyProtection="1">
      <alignment horizontal="left" vertical="center"/>
      <protection locked="0"/>
    </xf>
    <xf numFmtId="164" fontId="11" fillId="0" borderId="0" xfId="4" applyNumberFormat="1" applyFont="1" applyFill="1" applyBorder="1" applyAlignment="1" applyProtection="1">
      <alignment horizontal="center" vertical="center"/>
      <protection locked="0"/>
    </xf>
    <xf numFmtId="0" fontId="11" fillId="16" borderId="0" xfId="4" applyFont="1" applyFill="1" applyBorder="1" applyAlignment="1" applyProtection="1">
      <alignment horizontal="center" vertical="center"/>
      <protection locked="0"/>
    </xf>
    <xf numFmtId="0" fontId="5" fillId="6" borderId="77" xfId="4" applyFont="1" applyFill="1" applyBorder="1" applyAlignment="1">
      <alignment horizontal="left" vertical="center"/>
    </xf>
    <xf numFmtId="0" fontId="5" fillId="6" borderId="27" xfId="4" applyFont="1" applyFill="1" applyBorder="1" applyAlignment="1">
      <alignment horizontal="left" vertical="center"/>
    </xf>
    <xf numFmtId="0" fontId="5" fillId="6" borderId="19" xfId="4" applyFont="1" applyFill="1" applyBorder="1" applyAlignment="1">
      <alignment horizontal="left" vertical="center"/>
    </xf>
    <xf numFmtId="0" fontId="5" fillId="6" borderId="57" xfId="4" applyFont="1" applyFill="1" applyBorder="1" applyAlignment="1">
      <alignment horizontal="left" vertical="center"/>
    </xf>
    <xf numFmtId="1" fontId="3" fillId="11" borderId="28" xfId="4" applyNumberFormat="1" applyFill="1" applyBorder="1" applyAlignment="1" applyProtection="1">
      <alignment horizontal="center" vertical="center"/>
      <protection locked="0"/>
    </xf>
    <xf numFmtId="0" fontId="5" fillId="6" borderId="28" xfId="4" applyFont="1" applyFill="1" applyBorder="1" applyAlignment="1">
      <alignment horizontal="left" vertical="center"/>
    </xf>
    <xf numFmtId="0" fontId="7" fillId="9" borderId="0" xfId="4" applyFont="1" applyFill="1" applyBorder="1" applyAlignment="1">
      <alignment vertical="top"/>
    </xf>
    <xf numFmtId="0" fontId="0" fillId="0" borderId="0" xfId="0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0" xfId="0"/>
    <xf numFmtId="164" fontId="11" fillId="18" borderId="60" xfId="10" applyNumberFormat="1" applyFont="1" applyFill="1" applyBorder="1" applyAlignment="1">
      <alignment horizontal="center" vertical="center"/>
    </xf>
    <xf numFmtId="164" fontId="11" fillId="18" borderId="44" xfId="10" applyNumberFormat="1" applyFont="1" applyFill="1" applyBorder="1" applyAlignment="1">
      <alignment horizontal="center" vertical="center"/>
    </xf>
    <xf numFmtId="164" fontId="11" fillId="18" borderId="9" xfId="10" applyNumberFormat="1" applyFont="1" applyFill="1" applyBorder="1" applyAlignment="1">
      <alignment horizontal="center" vertical="center"/>
    </xf>
    <xf numFmtId="164" fontId="11" fillId="17" borderId="48" xfId="0" applyNumberFormat="1" applyFont="1" applyFill="1" applyBorder="1" applyAlignment="1">
      <alignment horizontal="right"/>
    </xf>
    <xf numFmtId="164" fontId="11" fillId="17" borderId="43" xfId="0" applyNumberFormat="1" applyFont="1" applyFill="1" applyBorder="1" applyAlignment="1">
      <alignment horizontal="right"/>
    </xf>
    <xf numFmtId="164" fontId="11" fillId="17" borderId="64" xfId="0" applyNumberFormat="1" applyFont="1" applyFill="1" applyBorder="1" applyAlignment="1">
      <alignment horizontal="right"/>
    </xf>
    <xf numFmtId="164" fontId="11" fillId="18" borderId="48" xfId="0" applyNumberFormat="1" applyFont="1" applyFill="1" applyBorder="1" applyAlignment="1">
      <alignment horizontal="right"/>
    </xf>
    <xf numFmtId="164" fontId="11" fillId="18" borderId="43" xfId="0" applyNumberFormat="1" applyFont="1" applyFill="1" applyBorder="1" applyAlignment="1">
      <alignment horizontal="right"/>
    </xf>
    <xf numFmtId="164" fontId="11" fillId="18" borderId="59" xfId="0" applyNumberFormat="1" applyFont="1" applyFill="1" applyBorder="1" applyAlignment="1">
      <alignment horizontal="right"/>
    </xf>
    <xf numFmtId="164" fontId="11" fillId="18" borderId="64" xfId="0" applyNumberFormat="1" applyFont="1" applyFill="1" applyBorder="1" applyAlignment="1">
      <alignment horizontal="right"/>
    </xf>
    <xf numFmtId="0" fontId="11" fillId="18" borderId="46" xfId="0" applyFont="1" applyFill="1" applyBorder="1" applyAlignment="1">
      <alignment horizontal="center" vertical="center" wrapText="1"/>
    </xf>
    <xf numFmtId="0" fontId="11" fillId="18" borderId="18" xfId="0" applyFont="1" applyFill="1" applyBorder="1" applyAlignment="1">
      <alignment horizontal="center" vertical="center" wrapText="1"/>
    </xf>
    <xf numFmtId="0" fontId="11" fillId="18" borderId="66" xfId="0" applyFont="1" applyFill="1" applyBorder="1" applyAlignment="1">
      <alignment horizontal="center" vertical="center" wrapText="1"/>
    </xf>
    <xf numFmtId="0" fontId="11" fillId="18" borderId="16" xfId="0" applyFont="1" applyFill="1" applyBorder="1" applyAlignment="1">
      <alignment horizontal="center" vertical="center" wrapText="1"/>
    </xf>
    <xf numFmtId="0" fontId="11" fillId="13" borderId="14" xfId="0" applyFont="1" applyFill="1" applyBorder="1" applyAlignment="1">
      <alignment horizontal="center" vertical="center" wrapText="1"/>
    </xf>
    <xf numFmtId="0" fontId="11" fillId="13" borderId="50" xfId="0" applyFont="1" applyFill="1" applyBorder="1" applyAlignment="1">
      <alignment horizontal="center" vertical="center" wrapText="1"/>
    </xf>
    <xf numFmtId="0" fontId="11" fillId="13" borderId="68" xfId="0" applyFont="1" applyFill="1" applyBorder="1" applyAlignment="1">
      <alignment horizontal="center" vertical="center" wrapText="1"/>
    </xf>
    <xf numFmtId="164" fontId="11" fillId="14" borderId="15" xfId="0" applyNumberFormat="1" applyFont="1" applyFill="1" applyBorder="1" applyAlignment="1">
      <alignment horizontal="center" vertical="center"/>
    </xf>
    <xf numFmtId="0" fontId="11" fillId="14" borderId="43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64" fontId="11" fillId="17" borderId="39" xfId="0" applyNumberFormat="1" applyFont="1" applyFill="1" applyBorder="1" applyAlignment="1">
      <alignment horizontal="right"/>
    </xf>
    <xf numFmtId="164" fontId="11" fillId="18" borderId="63" xfId="0" applyNumberFormat="1" applyFont="1" applyFill="1" applyBorder="1" applyAlignment="1">
      <alignment horizontal="center" vertical="center"/>
    </xf>
    <xf numFmtId="164" fontId="11" fillId="18" borderId="14" xfId="0" applyNumberFormat="1" applyFont="1" applyFill="1" applyBorder="1" applyAlignment="1">
      <alignment horizontal="center" vertical="center"/>
    </xf>
    <xf numFmtId="164" fontId="11" fillId="18" borderId="68" xfId="0" applyNumberFormat="1" applyFont="1" applyFill="1" applyBorder="1" applyAlignment="1">
      <alignment horizontal="center" vertical="center"/>
    </xf>
    <xf numFmtId="0" fontId="11" fillId="18" borderId="48" xfId="0" applyFont="1" applyFill="1" applyBorder="1" applyAlignment="1">
      <alignment horizontal="center" vertical="center" wrapText="1"/>
    </xf>
    <xf numFmtId="0" fontId="11" fillId="18" borderId="43" xfId="0" applyFont="1" applyFill="1" applyBorder="1" applyAlignment="1">
      <alignment horizontal="center" vertical="center" wrapText="1"/>
    </xf>
    <xf numFmtId="0" fontId="11" fillId="18" borderId="52" xfId="0" applyFont="1" applyFill="1" applyBorder="1" applyAlignment="1">
      <alignment horizontal="center" vertical="center" wrapText="1"/>
    </xf>
    <xf numFmtId="169" fontId="0" fillId="0" borderId="0" xfId="9" applyNumberFormat="1" applyFont="1" applyAlignment="1">
      <alignment horizontal="center" vertical="center"/>
    </xf>
    <xf numFmtId="169" fontId="11" fillId="0" borderId="0" xfId="9" applyNumberFormat="1" applyFont="1" applyFill="1" applyAlignment="1">
      <alignment horizontal="center" vertical="center"/>
    </xf>
    <xf numFmtId="164" fontId="11" fillId="13" borderId="60" xfId="0" applyNumberFormat="1" applyFont="1" applyFill="1" applyBorder="1" applyAlignment="1">
      <alignment horizontal="center" vertical="center"/>
    </xf>
    <xf numFmtId="164" fontId="11" fillId="19" borderId="15" xfId="10" applyNumberFormat="1" applyFont="1" applyFill="1" applyBorder="1" applyAlignment="1">
      <alignment horizontal="center" vertical="center"/>
    </xf>
    <xf numFmtId="164" fontId="11" fillId="19" borderId="5" xfId="10" applyNumberFormat="1" applyFont="1" applyFill="1" applyBorder="1" applyAlignment="1">
      <alignment horizontal="center" vertical="center"/>
    </xf>
    <xf numFmtId="164" fontId="11" fillId="19" borderId="54" xfId="10" applyNumberFormat="1" applyFont="1" applyFill="1" applyBorder="1" applyAlignment="1">
      <alignment horizontal="center" vertical="center"/>
    </xf>
    <xf numFmtId="0" fontId="11" fillId="14" borderId="59" xfId="0" applyFont="1" applyFill="1" applyBorder="1" applyAlignment="1">
      <alignment horizontal="center" vertical="center" wrapText="1"/>
    </xf>
    <xf numFmtId="0" fontId="11" fillId="14" borderId="52" xfId="0" applyFont="1" applyFill="1" applyBorder="1" applyAlignment="1">
      <alignment horizontal="center" vertical="center" wrapText="1"/>
    </xf>
    <xf numFmtId="0" fontId="11" fillId="14" borderId="37" xfId="0" applyFont="1" applyFill="1" applyBorder="1" applyAlignment="1">
      <alignment horizontal="center" vertical="center" wrapText="1"/>
    </xf>
    <xf numFmtId="0" fontId="11" fillId="18" borderId="51" xfId="0" applyFont="1" applyFill="1" applyBorder="1" applyAlignment="1">
      <alignment horizontal="center" vertical="center" wrapText="1"/>
    </xf>
    <xf numFmtId="164" fontId="11" fillId="4" borderId="79" xfId="10" applyNumberFormat="1" applyFont="1" applyFill="1" applyBorder="1" applyAlignment="1">
      <alignment horizontal="center" vertical="center"/>
    </xf>
    <xf numFmtId="169" fontId="11" fillId="4" borderId="79" xfId="9" applyNumberFormat="1" applyFont="1" applyFill="1" applyBorder="1" applyAlignment="1">
      <alignment horizontal="center" vertical="center"/>
    </xf>
    <xf numFmtId="164" fontId="11" fillId="4" borderId="81" xfId="10" applyNumberFormat="1" applyFont="1" applyFill="1" applyBorder="1" applyAlignment="1">
      <alignment horizontal="center" vertical="center"/>
    </xf>
    <xf numFmtId="169" fontId="11" fillId="4" borderId="81" xfId="9" applyNumberFormat="1" applyFont="1" applyFill="1" applyBorder="1" applyAlignment="1">
      <alignment horizontal="center" vertical="center"/>
    </xf>
    <xf numFmtId="0" fontId="15" fillId="4" borderId="81" xfId="0" applyFont="1" applyFill="1" applyBorder="1" applyAlignment="1">
      <alignment horizontal="right" vertical="center"/>
    </xf>
    <xf numFmtId="164" fontId="11" fillId="4" borderId="83" xfId="10" applyNumberFormat="1" applyFont="1" applyFill="1" applyBorder="1" applyAlignment="1">
      <alignment horizontal="center" vertical="center"/>
    </xf>
    <xf numFmtId="169" fontId="11" fillId="4" borderId="83" xfId="9" applyNumberFormat="1" applyFont="1" applyFill="1" applyBorder="1" applyAlignment="1">
      <alignment horizontal="center" vertical="center"/>
    </xf>
    <xf numFmtId="0" fontId="11" fillId="4" borderId="81" xfId="0" applyFont="1" applyFill="1" applyBorder="1" applyAlignment="1">
      <alignment horizontal="center" vertical="center"/>
    </xf>
    <xf numFmtId="0" fontId="11" fillId="4" borderId="82" xfId="0" applyFont="1" applyFill="1" applyBorder="1" applyAlignment="1">
      <alignment horizontal="center" vertical="center" wrapText="1"/>
    </xf>
    <xf numFmtId="0" fontId="11" fillId="4" borderId="78" xfId="0" applyFont="1" applyFill="1" applyBorder="1" applyAlignment="1">
      <alignment horizontal="center" vertical="center" wrapText="1"/>
    </xf>
    <xf numFmtId="0" fontId="11" fillId="4" borderId="80" xfId="0" applyFont="1" applyFill="1" applyBorder="1" applyAlignment="1">
      <alignment horizontal="center" vertical="center" wrapText="1"/>
    </xf>
    <xf numFmtId="9" fontId="26" fillId="14" borderId="23" xfId="9" applyFont="1" applyFill="1" applyBorder="1" applyAlignment="1">
      <alignment horizontal="center" vertical="center"/>
    </xf>
    <xf numFmtId="9" fontId="26" fillId="0" borderId="24" xfId="9" applyFont="1" applyFill="1" applyBorder="1" applyAlignment="1">
      <alignment horizontal="center" vertical="center"/>
    </xf>
    <xf numFmtId="9" fontId="26" fillId="14" borderId="65" xfId="9" applyFont="1" applyFill="1" applyBorder="1" applyAlignment="1">
      <alignment horizontal="center" vertical="center"/>
    </xf>
    <xf numFmtId="9" fontId="26" fillId="0" borderId="23" xfId="9" applyFont="1" applyFill="1" applyBorder="1" applyAlignment="1">
      <alignment horizontal="center" vertical="center"/>
    </xf>
    <xf numFmtId="9" fontId="26" fillId="14" borderId="24" xfId="9" applyFont="1" applyFill="1" applyBorder="1" applyAlignment="1">
      <alignment horizontal="center" vertical="center"/>
    </xf>
    <xf numFmtId="9" fontId="26" fillId="0" borderId="25" xfId="9" applyFont="1" applyFill="1" applyBorder="1" applyAlignment="1">
      <alignment horizontal="center" vertical="center"/>
    </xf>
    <xf numFmtId="9" fontId="26" fillId="0" borderId="36" xfId="9" applyFont="1" applyFill="1" applyBorder="1" applyAlignment="1">
      <alignment horizontal="center" vertical="center"/>
    </xf>
    <xf numFmtId="9" fontId="26" fillId="14" borderId="38" xfId="9" applyFont="1" applyFill="1" applyBorder="1" applyAlignment="1">
      <alignment horizontal="center" vertical="center"/>
    </xf>
    <xf numFmtId="9" fontId="27" fillId="14" borderId="24" xfId="9" applyFont="1" applyFill="1" applyBorder="1" applyAlignment="1">
      <alignment horizontal="center" vertical="center"/>
    </xf>
    <xf numFmtId="9" fontId="27" fillId="0" borderId="24" xfId="9" applyFont="1" applyFill="1" applyBorder="1" applyAlignment="1">
      <alignment horizontal="center" vertical="center"/>
    </xf>
    <xf numFmtId="9" fontId="27" fillId="14" borderId="23" xfId="9" applyFont="1" applyFill="1" applyBorder="1" applyAlignment="1">
      <alignment horizontal="center" vertical="center"/>
    </xf>
    <xf numFmtId="164" fontId="11" fillId="18" borderId="39" xfId="0" applyNumberFormat="1" applyFont="1" applyFill="1" applyBorder="1" applyAlignment="1">
      <alignment horizontal="right"/>
    </xf>
    <xf numFmtId="9" fontId="27" fillId="0" borderId="25" xfId="9" applyFont="1" applyFill="1" applyBorder="1" applyAlignment="1">
      <alignment horizontal="center" vertical="center"/>
    </xf>
    <xf numFmtId="0" fontId="11" fillId="14" borderId="35" xfId="0" applyFont="1" applyFill="1" applyBorder="1" applyAlignment="1">
      <alignment horizontal="center" vertical="center" wrapText="1"/>
    </xf>
    <xf numFmtId="164" fontId="11" fillId="14" borderId="84" xfId="0" applyNumberFormat="1" applyFont="1" applyFill="1" applyBorder="1" applyAlignment="1">
      <alignment horizontal="center" vertical="center"/>
    </xf>
    <xf numFmtId="0" fontId="16" fillId="17" borderId="64" xfId="0" applyFont="1" applyFill="1" applyBorder="1" applyAlignment="1">
      <alignment horizontal="center" vertical="center" wrapText="1"/>
    </xf>
    <xf numFmtId="0" fontId="11" fillId="17" borderId="39" xfId="0" applyFont="1" applyFill="1" applyBorder="1" applyAlignment="1">
      <alignment horizontal="center" vertical="center" wrapText="1"/>
    </xf>
    <xf numFmtId="0" fontId="0" fillId="14" borderId="48" xfId="0" applyFont="1" applyFill="1" applyBorder="1" applyAlignment="1">
      <alignment horizontal="center" vertical="center" wrapText="1"/>
    </xf>
    <xf numFmtId="0" fontId="11" fillId="17" borderId="48" xfId="0" applyFont="1" applyFill="1" applyBorder="1" applyAlignment="1">
      <alignment horizontal="right" vertical="center"/>
    </xf>
    <xf numFmtId="0" fontId="11" fillId="17" borderId="39" xfId="0" applyFont="1" applyFill="1" applyBorder="1" applyAlignment="1">
      <alignment horizontal="right" vertical="center"/>
    </xf>
    <xf numFmtId="164" fontId="16" fillId="17" borderId="6" xfId="0" applyNumberFormat="1" applyFont="1" applyFill="1" applyBorder="1" applyAlignment="1">
      <alignment horizontal="center" vertical="center"/>
    </xf>
    <xf numFmtId="164" fontId="11" fillId="17" borderId="61" xfId="0" applyNumberFormat="1" applyFont="1" applyFill="1" applyBorder="1" applyAlignment="1">
      <alignment horizontal="center" vertical="center"/>
    </xf>
    <xf numFmtId="0" fontId="11" fillId="4" borderId="85" xfId="0" applyFont="1" applyFill="1" applyBorder="1" applyAlignment="1">
      <alignment horizontal="right" vertical="center"/>
    </xf>
    <xf numFmtId="0" fontId="11" fillId="4" borderId="41" xfId="0" applyFont="1" applyFill="1" applyBorder="1" applyAlignment="1">
      <alignment horizontal="right" vertical="center"/>
    </xf>
    <xf numFmtId="164" fontId="11" fillId="17" borderId="49" xfId="0" quotePrefix="1" applyNumberFormat="1" applyFont="1" applyFill="1" applyBorder="1" applyAlignment="1">
      <alignment horizontal="center"/>
    </xf>
    <xf numFmtId="164" fontId="11" fillId="17" borderId="8" xfId="0" applyNumberFormat="1" applyFont="1" applyFill="1" applyBorder="1" applyAlignment="1">
      <alignment horizontal="center"/>
    </xf>
    <xf numFmtId="164" fontId="11" fillId="17" borderId="6" xfId="0" applyNumberFormat="1" applyFont="1" applyFill="1" applyBorder="1" applyAlignment="1">
      <alignment horizontal="center"/>
    </xf>
    <xf numFmtId="164" fontId="11" fillId="17" borderId="49" xfId="0" applyNumberFormat="1" applyFont="1" applyFill="1" applyBorder="1" applyAlignment="1">
      <alignment horizontal="center"/>
    </xf>
    <xf numFmtId="164" fontId="11" fillId="17" borderId="61" xfId="0" applyNumberFormat="1" applyFont="1" applyFill="1" applyBorder="1" applyAlignment="1">
      <alignment horizontal="center"/>
    </xf>
    <xf numFmtId="164" fontId="11" fillId="17" borderId="13" xfId="0" applyNumberFormat="1" applyFont="1" applyFill="1" applyBorder="1" applyAlignment="1">
      <alignment horizontal="center"/>
    </xf>
    <xf numFmtId="164" fontId="11" fillId="4" borderId="58" xfId="0" applyNumberFormat="1" applyFont="1" applyFill="1" applyBorder="1" applyAlignment="1">
      <alignment horizontal="center"/>
    </xf>
    <xf numFmtId="164" fontId="11" fillId="18" borderId="49" xfId="0" applyNumberFormat="1" applyFont="1" applyFill="1" applyBorder="1" applyAlignment="1">
      <alignment horizontal="center"/>
    </xf>
    <xf numFmtId="164" fontId="11" fillId="18" borderId="8" xfId="0" applyNumberFormat="1" applyFont="1" applyFill="1" applyBorder="1" applyAlignment="1">
      <alignment horizontal="center"/>
    </xf>
    <xf numFmtId="164" fontId="11" fillId="18" borderId="10" xfId="0" applyNumberFormat="1" applyFont="1" applyFill="1" applyBorder="1" applyAlignment="1">
      <alignment horizontal="center"/>
    </xf>
    <xf numFmtId="164" fontId="11" fillId="18" borderId="6" xfId="0" applyNumberFormat="1" applyFont="1" applyFill="1" applyBorder="1" applyAlignment="1">
      <alignment horizontal="center"/>
    </xf>
    <xf numFmtId="164" fontId="11" fillId="18" borderId="61" xfId="0" applyNumberFormat="1" applyFont="1" applyFill="1" applyBorder="1" applyAlignment="1">
      <alignment horizontal="center"/>
    </xf>
    <xf numFmtId="164" fontId="11" fillId="4" borderId="81" xfId="0" applyNumberFormat="1" applyFont="1" applyFill="1" applyBorder="1" applyAlignment="1">
      <alignment horizontal="center" vertical="center"/>
    </xf>
    <xf numFmtId="164" fontId="11" fillId="19" borderId="49" xfId="0" applyNumberFormat="1" applyFont="1" applyFill="1" applyBorder="1" applyAlignment="1">
      <alignment horizontal="center" vertical="center"/>
    </xf>
    <xf numFmtId="169" fontId="11" fillId="17" borderId="30" xfId="9" applyNumberFormat="1" applyFont="1" applyFill="1" applyBorder="1" applyAlignment="1">
      <alignment horizontal="center" vertical="center"/>
    </xf>
    <xf numFmtId="0" fontId="11" fillId="14" borderId="6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9" fontId="27" fillId="0" borderId="87" xfId="9" applyFont="1" applyFill="1" applyBorder="1" applyAlignment="1">
      <alignment horizontal="center" vertical="center"/>
    </xf>
    <xf numFmtId="0" fontId="15" fillId="4" borderId="80" xfId="0" applyFont="1" applyFill="1" applyBorder="1" applyAlignment="1">
      <alignment horizontal="right" vertical="center"/>
    </xf>
    <xf numFmtId="0" fontId="11" fillId="4" borderId="82" xfId="0" applyFont="1" applyFill="1" applyBorder="1" applyAlignment="1">
      <alignment horizontal="right" vertical="center"/>
    </xf>
    <xf numFmtId="164" fontId="16" fillId="17" borderId="5" xfId="0" applyNumberFormat="1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1" fillId="4" borderId="79" xfId="0" applyFont="1" applyFill="1" applyBorder="1" applyAlignment="1">
      <alignment horizontal="center" vertical="center"/>
    </xf>
    <xf numFmtId="169" fontId="0" fillId="0" borderId="0" xfId="9" applyNumberFormat="1" applyFont="1" applyAlignment="1">
      <alignment horizontal="center"/>
    </xf>
    <xf numFmtId="169" fontId="11" fillId="14" borderId="65" xfId="9" applyNumberFormat="1" applyFont="1" applyFill="1" applyBorder="1" applyAlignment="1">
      <alignment horizontal="center" vertical="center"/>
    </xf>
    <xf numFmtId="164" fontId="11" fillId="4" borderId="98" xfId="0" applyNumberFormat="1" applyFont="1" applyFill="1" applyBorder="1" applyAlignment="1">
      <alignment horizontal="center" vertical="center"/>
    </xf>
    <xf numFmtId="9" fontId="26" fillId="14" borderId="25" xfId="9" applyFont="1" applyFill="1" applyBorder="1" applyAlignment="1">
      <alignment horizontal="center" vertical="center"/>
    </xf>
    <xf numFmtId="164" fontId="11" fillId="17" borderId="54" xfId="10" applyNumberFormat="1" applyFont="1" applyFill="1" applyBorder="1" applyAlignment="1">
      <alignment horizontal="center" vertical="center"/>
    </xf>
    <xf numFmtId="164" fontId="11" fillId="17" borderId="5" xfId="0" applyNumberFormat="1" applyFont="1" applyFill="1" applyBorder="1" applyAlignment="1">
      <alignment horizontal="center" vertical="center"/>
    </xf>
    <xf numFmtId="164" fontId="11" fillId="17" borderId="5" xfId="10" applyNumberFormat="1" applyFont="1" applyFill="1" applyBorder="1" applyAlignment="1">
      <alignment horizontal="center" vertical="center"/>
    </xf>
    <xf numFmtId="164" fontId="11" fillId="18" borderId="53" xfId="1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9" fontId="11" fillId="14" borderId="100" xfId="9" applyFont="1" applyFill="1" applyBorder="1" applyAlignment="1">
      <alignment horizontal="center" vertical="center"/>
    </xf>
    <xf numFmtId="9" fontId="11" fillId="14" borderId="11" xfId="9" applyFont="1" applyFill="1" applyBorder="1" applyAlignment="1">
      <alignment horizontal="center" vertical="center"/>
    </xf>
    <xf numFmtId="164" fontId="11" fillId="4" borderId="98" xfId="10" applyNumberFormat="1" applyFont="1" applyFill="1" applyBorder="1" applyAlignment="1">
      <alignment horizontal="center" vertical="center"/>
    </xf>
    <xf numFmtId="164" fontId="11" fillId="4" borderId="85" xfId="10" applyNumberFormat="1" applyFont="1" applyFill="1" applyBorder="1" applyAlignment="1">
      <alignment horizontal="center" vertical="center"/>
    </xf>
    <xf numFmtId="164" fontId="11" fillId="18" borderId="5" xfId="0" applyNumberFormat="1" applyFont="1" applyFill="1" applyBorder="1" applyAlignment="1">
      <alignment horizontal="center" vertical="center"/>
    </xf>
    <xf numFmtId="164" fontId="11" fillId="18" borderId="5" xfId="10" applyNumberFormat="1" applyFont="1" applyFill="1" applyBorder="1" applyAlignment="1">
      <alignment horizontal="center" vertical="center"/>
    </xf>
    <xf numFmtId="164" fontId="11" fillId="13" borderId="5" xfId="0" applyNumberFormat="1" applyFont="1" applyFill="1" applyBorder="1" applyAlignment="1">
      <alignment horizontal="center" vertical="center"/>
    </xf>
    <xf numFmtId="164" fontId="11" fillId="14" borderId="9" xfId="0" applyNumberFormat="1" applyFont="1" applyFill="1" applyBorder="1" applyAlignment="1">
      <alignment horizontal="center" vertical="center"/>
    </xf>
    <xf numFmtId="164" fontId="11" fillId="4" borderId="85" xfId="0" applyNumberFormat="1" applyFont="1" applyFill="1" applyBorder="1" applyAlignment="1">
      <alignment horizontal="center" vertical="center"/>
    </xf>
    <xf numFmtId="164" fontId="11" fillId="14" borderId="5" xfId="0" applyNumberFormat="1" applyFont="1" applyFill="1" applyBorder="1" applyAlignment="1">
      <alignment horizontal="center" vertical="center"/>
    </xf>
    <xf numFmtId="164" fontId="0" fillId="0" borderId="8" xfId="10" applyNumberFormat="1" applyFont="1" applyFill="1" applyBorder="1" applyAlignment="1">
      <alignment horizontal="center" vertical="center"/>
    </xf>
    <xf numFmtId="164" fontId="11" fillId="14" borderId="5" xfId="10" applyNumberFormat="1" applyFont="1" applyFill="1" applyBorder="1" applyAlignment="1">
      <alignment horizontal="center" vertical="center"/>
    </xf>
    <xf numFmtId="164" fontId="11" fillId="13" borderId="44" xfId="0" applyNumberFormat="1" applyFont="1" applyFill="1" applyBorder="1" applyAlignment="1">
      <alignment horizontal="center" vertical="center"/>
    </xf>
    <xf numFmtId="164" fontId="11" fillId="13" borderId="15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164" fontId="11" fillId="17" borderId="5" xfId="0" quotePrefix="1" applyNumberFormat="1" applyFont="1" applyFill="1" applyBorder="1" applyAlignment="1">
      <alignment horizontal="center" vertical="center"/>
    </xf>
    <xf numFmtId="0" fontId="11" fillId="4" borderId="85" xfId="0" applyFont="1" applyFill="1" applyBorder="1" applyAlignment="1">
      <alignment horizontal="center" vertical="center"/>
    </xf>
    <xf numFmtId="164" fontId="11" fillId="14" borderId="60" xfId="0" applyNumberFormat="1" applyFont="1" applyFill="1" applyBorder="1" applyAlignment="1">
      <alignment horizontal="center" vertical="center"/>
    </xf>
    <xf numFmtId="9" fontId="26" fillId="0" borderId="38" xfId="9" applyFont="1" applyFill="1" applyBorder="1" applyAlignment="1">
      <alignment horizontal="center" vertical="center"/>
    </xf>
    <xf numFmtId="0" fontId="11" fillId="14" borderId="39" xfId="0" applyFont="1" applyFill="1" applyBorder="1" applyAlignment="1">
      <alignment horizontal="center" vertical="center" wrapText="1"/>
    </xf>
    <xf numFmtId="164" fontId="11" fillId="19" borderId="44" xfId="0" applyNumberFormat="1" applyFont="1" applyFill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/>
    </xf>
    <xf numFmtId="164" fontId="11" fillId="0" borderId="79" xfId="0" applyNumberFormat="1" applyFont="1" applyFill="1" applyBorder="1" applyAlignment="1">
      <alignment horizontal="center"/>
    </xf>
    <xf numFmtId="9" fontId="26" fillId="0" borderId="88" xfId="9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right" vertical="center"/>
    </xf>
    <xf numFmtId="164" fontId="11" fillId="0" borderId="81" xfId="0" applyNumberFormat="1" applyFont="1" applyFill="1" applyBorder="1" applyAlignment="1">
      <alignment horizontal="center"/>
    </xf>
    <xf numFmtId="9" fontId="26" fillId="0" borderId="89" xfId="9" applyFont="1" applyFill="1" applyBorder="1" applyAlignment="1">
      <alignment horizontal="center" vertical="center"/>
    </xf>
    <xf numFmtId="0" fontId="11" fillId="0" borderId="81" xfId="0" applyFont="1" applyFill="1" applyBorder="1" applyAlignment="1">
      <alignment horizontal="right" vertical="center"/>
    </xf>
    <xf numFmtId="164" fontId="11" fillId="0" borderId="81" xfId="0" applyNumberFormat="1" applyFont="1" applyFill="1" applyBorder="1" applyAlignment="1">
      <alignment horizontal="center" vertical="center"/>
    </xf>
    <xf numFmtId="0" fontId="11" fillId="0" borderId="83" xfId="0" applyFont="1" applyFill="1" applyBorder="1" applyAlignment="1">
      <alignment horizontal="center" vertical="center"/>
    </xf>
    <xf numFmtId="164" fontId="11" fillId="0" borderId="83" xfId="0" applyNumberFormat="1" applyFont="1" applyFill="1" applyBorder="1" applyAlignment="1">
      <alignment horizontal="center" vertical="center"/>
    </xf>
    <xf numFmtId="9" fontId="26" fillId="0" borderId="92" xfId="9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center" vertical="center" wrapText="1"/>
    </xf>
    <xf numFmtId="164" fontId="11" fillId="0" borderId="83" xfId="0" applyNumberFormat="1" applyFont="1" applyFill="1" applyBorder="1" applyAlignment="1">
      <alignment horizontal="center"/>
    </xf>
    <xf numFmtId="164" fontId="11" fillId="18" borderId="49" xfId="10" applyNumberFormat="1" applyFont="1" applyFill="1" applyBorder="1" applyAlignment="1">
      <alignment horizontal="center" vertical="center"/>
    </xf>
    <xf numFmtId="164" fontId="11" fillId="18" borderId="8" xfId="10" applyNumberFormat="1" applyFont="1" applyFill="1" applyBorder="1" applyAlignment="1">
      <alignment horizontal="center" vertical="center"/>
    </xf>
    <xf numFmtId="164" fontId="11" fillId="18" borderId="6" xfId="10" applyNumberFormat="1" applyFont="1" applyFill="1" applyBorder="1" applyAlignment="1">
      <alignment horizontal="center" vertical="center"/>
    </xf>
    <xf numFmtId="164" fontId="11" fillId="18" borderId="61" xfId="10" applyNumberFormat="1" applyFont="1" applyFill="1" applyBorder="1" applyAlignment="1">
      <alignment horizontal="center" vertical="center"/>
    </xf>
    <xf numFmtId="9" fontId="11" fillId="17" borderId="49" xfId="9" applyFont="1" applyFill="1" applyBorder="1" applyAlignment="1">
      <alignment horizontal="center"/>
    </xf>
    <xf numFmtId="9" fontId="11" fillId="17" borderId="13" xfId="9" applyFont="1" applyFill="1" applyBorder="1" applyAlignment="1">
      <alignment horizontal="center"/>
    </xf>
    <xf numFmtId="9" fontId="11" fillId="17" borderId="61" xfId="9" applyFont="1" applyFill="1" applyBorder="1" applyAlignment="1">
      <alignment horizontal="center"/>
    </xf>
    <xf numFmtId="9" fontId="26" fillId="14" borderId="57" xfId="9" applyFont="1" applyFill="1" applyBorder="1" applyAlignment="1">
      <alignment horizontal="center" vertical="center"/>
    </xf>
    <xf numFmtId="9" fontId="26" fillId="0" borderId="28" xfId="9" applyFont="1" applyFill="1" applyBorder="1" applyAlignment="1">
      <alignment horizontal="center" vertical="center"/>
    </xf>
    <xf numFmtId="9" fontId="26" fillId="14" borderId="28" xfId="9" applyFont="1" applyFill="1" applyBorder="1" applyAlignment="1">
      <alignment horizontal="center" vertical="center"/>
    </xf>
    <xf numFmtId="9" fontId="26" fillId="0" borderId="22" xfId="9" applyFont="1" applyFill="1" applyBorder="1" applyAlignment="1">
      <alignment horizontal="center" vertical="center"/>
    </xf>
    <xf numFmtId="9" fontId="11" fillId="18" borderId="23" xfId="9" applyFont="1" applyFill="1" applyBorder="1" applyAlignment="1">
      <alignment horizontal="center" vertical="center"/>
    </xf>
    <xf numFmtId="9" fontId="11" fillId="18" borderId="24" xfId="9" applyFont="1" applyFill="1" applyBorder="1" applyAlignment="1">
      <alignment horizontal="center" vertical="center"/>
    </xf>
    <xf numFmtId="9" fontId="11" fillId="18" borderId="25" xfId="9" applyFont="1" applyFill="1" applyBorder="1" applyAlignment="1">
      <alignment horizontal="center" vertical="center"/>
    </xf>
    <xf numFmtId="9" fontId="11" fillId="19" borderId="25" xfId="9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/>
    <xf numFmtId="0" fontId="0" fillId="0" borderId="5" xfId="0" applyFont="1" applyBorder="1" applyAlignment="1">
      <alignment horizontal="center" vertical="center"/>
    </xf>
    <xf numFmtId="164" fontId="0" fillId="0" borderId="8" xfId="0" applyNumberFormat="1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/>
    </xf>
    <xf numFmtId="0" fontId="11" fillId="17" borderId="59" xfId="0" applyFont="1" applyFill="1" applyBorder="1" applyAlignment="1">
      <alignment horizontal="center" vertical="center" wrapText="1"/>
    </xf>
    <xf numFmtId="164" fontId="0" fillId="0" borderId="8" xfId="10" applyNumberFormat="1" applyFont="1" applyFill="1" applyBorder="1" applyAlignment="1">
      <alignment horizontal="center" vertical="center"/>
    </xf>
    <xf numFmtId="164" fontId="11" fillId="17" borderId="10" xfId="0" applyNumberFormat="1" applyFont="1" applyFill="1" applyBorder="1" applyAlignment="1">
      <alignment horizontal="center" vertical="center"/>
    </xf>
    <xf numFmtId="164" fontId="11" fillId="17" borderId="84" xfId="10" applyNumberFormat="1" applyFont="1" applyFill="1" applyBorder="1" applyAlignment="1">
      <alignment horizontal="center" vertical="center"/>
    </xf>
    <xf numFmtId="9" fontId="26" fillId="14" borderId="36" xfId="9" applyFont="1" applyFill="1" applyBorder="1" applyAlignment="1">
      <alignment horizontal="center" vertical="center"/>
    </xf>
    <xf numFmtId="164" fontId="11" fillId="14" borderId="5" xfId="0" applyNumberFormat="1" applyFont="1" applyFill="1" applyBorder="1" applyAlignment="1">
      <alignment horizontal="center" vertical="center"/>
    </xf>
    <xf numFmtId="164" fontId="11" fillId="14" borderId="12" xfId="0" applyNumberFormat="1" applyFont="1" applyFill="1" applyBorder="1" applyAlignment="1">
      <alignment horizontal="center" vertical="center"/>
    </xf>
    <xf numFmtId="164" fontId="11" fillId="14" borderId="54" xfId="0" applyNumberFormat="1" applyFont="1" applyFill="1" applyBorder="1" applyAlignment="1">
      <alignment horizontal="center" vertical="center"/>
    </xf>
    <xf numFmtId="0" fontId="11" fillId="14" borderId="52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11" fillId="14" borderId="48" xfId="0" applyFont="1" applyFill="1" applyBorder="1" applyAlignment="1">
      <alignment horizontal="center" vertical="center" wrapText="1"/>
    </xf>
    <xf numFmtId="164" fontId="11" fillId="0" borderId="85" xfId="0" applyNumberFormat="1" applyFont="1" applyFill="1" applyBorder="1" applyAlignment="1">
      <alignment horizontal="center"/>
    </xf>
    <xf numFmtId="9" fontId="26" fillId="0" borderId="94" xfId="9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right" vertical="center"/>
    </xf>
    <xf numFmtId="0" fontId="11" fillId="0" borderId="78" xfId="0" applyFont="1" applyFill="1" applyBorder="1" applyAlignment="1">
      <alignment horizontal="right" vertical="center"/>
    </xf>
    <xf numFmtId="0" fontId="11" fillId="13" borderId="48" xfId="0" applyFont="1" applyFill="1" applyBorder="1" applyAlignment="1">
      <alignment horizontal="center" vertical="center" wrapText="1"/>
    </xf>
    <xf numFmtId="0" fontId="11" fillId="13" borderId="39" xfId="0" applyFont="1" applyFill="1" applyBorder="1" applyAlignment="1">
      <alignment horizontal="center" vertical="center" wrapText="1"/>
    </xf>
    <xf numFmtId="164" fontId="9" fillId="0" borderId="3" xfId="6" applyNumberFormat="1" applyFill="1" applyBorder="1" applyAlignment="1">
      <alignment horizontal="center" vertical="center"/>
    </xf>
    <xf numFmtId="0" fontId="11" fillId="0" borderId="85" xfId="0" applyFont="1" applyFill="1" applyBorder="1" applyAlignment="1">
      <alignment horizontal="center" vertical="center"/>
    </xf>
    <xf numFmtId="164" fontId="11" fillId="0" borderId="85" xfId="0" applyNumberFormat="1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right" vertical="center"/>
    </xf>
    <xf numFmtId="9" fontId="11" fillId="14" borderId="25" xfId="9" applyFont="1" applyFill="1" applyBorder="1" applyAlignment="1">
      <alignment horizontal="center" vertical="center"/>
    </xf>
    <xf numFmtId="9" fontId="26" fillId="0" borderId="56" xfId="9" applyFont="1" applyFill="1" applyBorder="1" applyAlignment="1">
      <alignment horizontal="center" vertical="center"/>
    </xf>
    <xf numFmtId="0" fontId="11" fillId="4" borderId="33" xfId="0" applyFont="1" applyFill="1" applyBorder="1" applyAlignment="1">
      <alignment horizontal="center" vertical="center" wrapText="1"/>
    </xf>
    <xf numFmtId="164" fontId="11" fillId="4" borderId="0" xfId="10" applyNumberFormat="1" applyFont="1" applyFill="1" applyBorder="1" applyAlignment="1">
      <alignment horizontal="center" vertical="center"/>
    </xf>
    <xf numFmtId="169" fontId="11" fillId="4" borderId="0" xfId="9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9" fontId="26" fillId="0" borderId="19" xfId="9" applyFont="1" applyFill="1" applyBorder="1" applyAlignment="1">
      <alignment horizontal="center" vertical="center"/>
    </xf>
    <xf numFmtId="169" fontId="11" fillId="14" borderId="38" xfId="9" applyNumberFormat="1" applyFont="1" applyFill="1" applyBorder="1" applyAlignment="1">
      <alignment horizontal="center" vertical="center"/>
    </xf>
    <xf numFmtId="164" fontId="11" fillId="19" borderId="15" xfId="0" applyNumberFormat="1" applyFont="1" applyFill="1" applyBorder="1" applyAlignment="1">
      <alignment horizontal="center" vertical="center"/>
    </xf>
    <xf numFmtId="0" fontId="11" fillId="4" borderId="41" xfId="0" applyFont="1" applyFill="1" applyBorder="1" applyAlignment="1">
      <alignment horizontal="center" vertical="center" wrapText="1"/>
    </xf>
    <xf numFmtId="164" fontId="11" fillId="4" borderId="58" xfId="10" applyNumberFormat="1" applyFont="1" applyFill="1" applyBorder="1" applyAlignment="1">
      <alignment horizontal="center" vertical="center"/>
    </xf>
    <xf numFmtId="169" fontId="11" fillId="4" borderId="58" xfId="9" applyNumberFormat="1" applyFont="1" applyFill="1" applyBorder="1" applyAlignment="1">
      <alignment horizontal="center" vertical="center"/>
    </xf>
    <xf numFmtId="0" fontId="11" fillId="0" borderId="58" xfId="0" applyFont="1" applyFill="1" applyBorder="1" applyAlignment="1">
      <alignment horizontal="center" vertical="center"/>
    </xf>
    <xf numFmtId="164" fontId="11" fillId="0" borderId="58" xfId="0" applyNumberFormat="1" applyFont="1" applyFill="1" applyBorder="1" applyAlignment="1">
      <alignment horizontal="center" vertical="center"/>
    </xf>
    <xf numFmtId="9" fontId="26" fillId="0" borderId="42" xfId="9" applyFont="1" applyFill="1" applyBorder="1" applyAlignment="1">
      <alignment horizontal="center" vertical="center"/>
    </xf>
    <xf numFmtId="164" fontId="9" fillId="0" borderId="1" xfId="6" applyNumberFormat="1" applyFill="1" applyBorder="1" applyAlignment="1">
      <alignment horizontal="center" vertical="center"/>
    </xf>
    <xf numFmtId="0" fontId="15" fillId="4" borderId="98" xfId="0" applyFont="1" applyFill="1" applyBorder="1" applyAlignment="1">
      <alignment horizontal="right" vertical="center"/>
    </xf>
    <xf numFmtId="164" fontId="11" fillId="0" borderId="98" xfId="0" applyNumberFormat="1" applyFont="1" applyFill="1" applyBorder="1" applyAlignment="1">
      <alignment horizontal="center"/>
    </xf>
    <xf numFmtId="9" fontId="26" fillId="0" borderId="99" xfId="9" applyFont="1" applyFill="1" applyBorder="1" applyAlignment="1">
      <alignment horizontal="center" vertical="center"/>
    </xf>
    <xf numFmtId="0" fontId="15" fillId="4" borderId="41" xfId="0" applyFont="1" applyFill="1" applyBorder="1" applyAlignment="1">
      <alignment horizontal="right" vertical="center"/>
    </xf>
    <xf numFmtId="164" fontId="11" fillId="0" borderId="58" xfId="0" applyNumberFormat="1" applyFont="1" applyFill="1" applyBorder="1" applyAlignment="1">
      <alignment horizontal="center"/>
    </xf>
    <xf numFmtId="9" fontId="27" fillId="0" borderId="42" xfId="9" applyFont="1" applyFill="1" applyBorder="1" applyAlignment="1">
      <alignment horizontal="center" vertical="center"/>
    </xf>
    <xf numFmtId="0" fontId="15" fillId="4" borderId="95" xfId="0" applyFont="1" applyFill="1" applyBorder="1" applyAlignment="1">
      <alignment horizontal="right" vertical="center"/>
    </xf>
    <xf numFmtId="9" fontId="30" fillId="14" borderId="24" xfId="9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9" fontId="31" fillId="14" borderId="36" xfId="9" applyFont="1" applyFill="1" applyBorder="1" applyAlignment="1">
      <alignment horizontal="center" vertical="center"/>
    </xf>
    <xf numFmtId="0" fontId="16" fillId="17" borderId="35" xfId="0" applyFont="1" applyFill="1" applyBorder="1" applyAlignment="1">
      <alignment horizontal="center" vertical="center" wrapText="1"/>
    </xf>
    <xf numFmtId="164" fontId="9" fillId="0" borderId="96" xfId="6" applyNumberFormat="1" applyFill="1" applyBorder="1" applyAlignment="1">
      <alignment horizontal="center" vertical="center"/>
    </xf>
    <xf numFmtId="164" fontId="9" fillId="0" borderId="90" xfId="6" applyNumberFormat="1" applyFill="1" applyBorder="1" applyAlignment="1">
      <alignment horizontal="center" vertical="center"/>
    </xf>
    <xf numFmtId="164" fontId="9" fillId="0" borderId="91" xfId="6" applyNumberFormat="1" applyFill="1" applyBorder="1" applyAlignment="1">
      <alignment horizontal="center" vertical="center"/>
    </xf>
    <xf numFmtId="164" fontId="16" fillId="0" borderId="90" xfId="0" applyNumberFormat="1" applyFont="1" applyFill="1" applyBorder="1" applyAlignment="1">
      <alignment horizontal="center" vertical="center"/>
    </xf>
    <xf numFmtId="164" fontId="16" fillId="0" borderId="91" xfId="0" applyNumberFormat="1" applyFont="1" applyFill="1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9" fontId="26" fillId="4" borderId="86" xfId="9" applyFont="1" applyFill="1" applyBorder="1" applyAlignment="1">
      <alignment horizontal="center" vertical="center"/>
    </xf>
    <xf numFmtId="164" fontId="0" fillId="0" borderId="90" xfId="0" applyNumberFormat="1" applyFill="1" applyBorder="1" applyAlignment="1">
      <alignment horizontal="center" vertical="center"/>
    </xf>
    <xf numFmtId="164" fontId="0" fillId="0" borderId="91" xfId="0" applyNumberFormat="1" applyFill="1" applyBorder="1" applyAlignment="1">
      <alignment horizontal="center" vertical="center"/>
    </xf>
    <xf numFmtId="0" fontId="9" fillId="0" borderId="96" xfId="6" applyBorder="1" applyAlignment="1">
      <alignment horizontal="center" vertical="center"/>
    </xf>
    <xf numFmtId="164" fontId="0" fillId="14" borderId="5" xfId="0" applyNumberFormat="1" applyFont="1" applyFill="1" applyBorder="1" applyAlignment="1">
      <alignment horizontal="center" vertical="center"/>
    </xf>
    <xf numFmtId="164" fontId="0" fillId="0" borderId="8" xfId="10" applyNumberFormat="1" applyFont="1" applyFill="1" applyBorder="1" applyAlignment="1">
      <alignment horizontal="center" vertical="center"/>
    </xf>
    <xf numFmtId="164" fontId="11" fillId="14" borderId="5" xfId="0" applyNumberFormat="1" applyFont="1" applyFill="1" applyBorder="1" applyAlignment="1">
      <alignment horizontal="center" vertical="center"/>
    </xf>
    <xf numFmtId="164" fontId="11" fillId="14" borderId="12" xfId="0" applyNumberFormat="1" applyFont="1" applyFill="1" applyBorder="1" applyAlignment="1">
      <alignment horizontal="center" vertical="center"/>
    </xf>
    <xf numFmtId="164" fontId="11" fillId="14" borderId="64" xfId="0" applyNumberFormat="1" applyFont="1" applyFill="1" applyBorder="1" applyAlignment="1">
      <alignment horizontal="center" wrapText="1"/>
    </xf>
    <xf numFmtId="164" fontId="11" fillId="14" borderId="6" xfId="0" applyNumberFormat="1" applyFont="1" applyFill="1" applyBorder="1" applyAlignment="1">
      <alignment horizontal="center" vertical="center"/>
    </xf>
    <xf numFmtId="9" fontId="26" fillId="14" borderId="101" xfId="9" applyFont="1" applyFill="1" applyBorder="1" applyAlignment="1">
      <alignment horizontal="center" vertical="center"/>
    </xf>
    <xf numFmtId="0" fontId="9" fillId="0" borderId="97" xfId="6" applyBorder="1" applyAlignment="1">
      <alignment horizontal="center" vertical="center"/>
    </xf>
    <xf numFmtId="0" fontId="11" fillId="0" borderId="95" xfId="0" applyFont="1" applyFill="1" applyBorder="1" applyAlignment="1">
      <alignment horizontal="center" vertical="center"/>
    </xf>
    <xf numFmtId="164" fontId="0" fillId="0" borderId="93" xfId="0" applyNumberFormat="1" applyFill="1" applyBorder="1" applyAlignment="1">
      <alignment horizontal="center" vertical="center"/>
    </xf>
    <xf numFmtId="169" fontId="11" fillId="14" borderId="69" xfId="9" applyNumberFormat="1" applyFont="1" applyFill="1" applyBorder="1" applyAlignment="1">
      <alignment horizontal="center" vertical="center"/>
    </xf>
    <xf numFmtId="164" fontId="0" fillId="14" borderId="84" xfId="0" applyNumberFormat="1" applyFont="1" applyFill="1" applyBorder="1" applyAlignment="1">
      <alignment horizontal="center" vertical="center"/>
    </xf>
    <xf numFmtId="164" fontId="11" fillId="19" borderId="69" xfId="0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9" fontId="26" fillId="0" borderId="38" xfId="9" applyNumberFormat="1" applyFont="1" applyFill="1" applyBorder="1" applyAlignment="1">
      <alignment horizontal="center" vertical="center"/>
    </xf>
    <xf numFmtId="9" fontId="26" fillId="14" borderId="25" xfId="9" applyNumberFormat="1" applyFont="1" applyFill="1" applyBorder="1" applyAlignment="1">
      <alignment horizontal="center" vertical="center"/>
    </xf>
    <xf numFmtId="9" fontId="11" fillId="14" borderId="36" xfId="9" applyNumberFormat="1" applyFont="1" applyFill="1" applyBorder="1" applyAlignment="1">
      <alignment horizontal="center" vertical="center"/>
    </xf>
    <xf numFmtId="9" fontId="26" fillId="14" borderId="24" xfId="9" applyNumberFormat="1" applyFont="1" applyFill="1" applyBorder="1" applyAlignment="1">
      <alignment horizontal="center" vertical="center"/>
    </xf>
    <xf numFmtId="164" fontId="32" fillId="0" borderId="90" xfId="6" applyNumberFormat="1" applyFont="1" applyFill="1" applyBorder="1" applyAlignment="1">
      <alignment horizontal="center" vertical="center"/>
    </xf>
    <xf numFmtId="164" fontId="32" fillId="0" borderId="91" xfId="6" applyNumberFormat="1" applyFont="1" applyFill="1" applyBorder="1" applyAlignment="1">
      <alignment horizontal="center" vertical="center"/>
    </xf>
    <xf numFmtId="0" fontId="16" fillId="14" borderId="59" xfId="0" applyFont="1" applyFill="1" applyBorder="1" applyAlignment="1">
      <alignment horizontal="center" vertical="center" wrapText="1"/>
    </xf>
    <xf numFmtId="0" fontId="6" fillId="11" borderId="70" xfId="4" applyFont="1" applyFill="1" applyBorder="1" applyAlignment="1">
      <alignment horizontal="left" vertical="center"/>
    </xf>
    <xf numFmtId="0" fontId="6" fillId="11" borderId="32" xfId="4" applyFont="1" applyFill="1" applyBorder="1" applyAlignment="1">
      <alignment vertical="top"/>
    </xf>
    <xf numFmtId="0" fontId="6" fillId="4" borderId="55" xfId="4" applyFont="1" applyFill="1" applyBorder="1" applyAlignment="1">
      <alignment horizontal="left" vertical="center"/>
    </xf>
    <xf numFmtId="0" fontId="3" fillId="11" borderId="55" xfId="4" applyFill="1" applyBorder="1" applyAlignment="1" applyProtection="1">
      <alignment horizontal="center" vertical="center"/>
      <protection locked="0"/>
    </xf>
    <xf numFmtId="0" fontId="6" fillId="11" borderId="40" xfId="4" applyFont="1" applyFill="1" applyBorder="1" applyAlignment="1">
      <alignment vertical="top"/>
    </xf>
    <xf numFmtId="0" fontId="5" fillId="0" borderId="77" xfId="4" applyFont="1" applyFill="1" applyBorder="1" applyAlignment="1">
      <alignment horizontal="left" vertical="center"/>
    </xf>
    <xf numFmtId="0" fontId="6" fillId="8" borderId="26" xfId="4" applyFont="1" applyFill="1" applyBorder="1" applyAlignment="1">
      <alignment horizontal="left" vertical="center"/>
    </xf>
    <xf numFmtId="0" fontId="6" fillId="11" borderId="45" xfId="4" applyFont="1" applyFill="1" applyBorder="1" applyAlignment="1">
      <alignment horizontal="center" vertical="center"/>
    </xf>
    <xf numFmtId="0" fontId="6" fillId="11" borderId="31" xfId="4" applyFont="1" applyFill="1" applyBorder="1" applyAlignment="1">
      <alignment horizontal="center" vertical="center"/>
    </xf>
    <xf numFmtId="164" fontId="6" fillId="11" borderId="34" xfId="4" applyNumberFormat="1" applyFont="1" applyFill="1" applyBorder="1" applyAlignment="1">
      <alignment horizontal="center" vertical="center"/>
    </xf>
    <xf numFmtId="0" fontId="5" fillId="11" borderId="34" xfId="4" applyFont="1" applyFill="1" applyBorder="1" applyAlignment="1">
      <alignment horizontal="center" vertical="center"/>
    </xf>
    <xf numFmtId="0" fontId="6" fillId="11" borderId="62" xfId="4" applyFont="1" applyFill="1" applyBorder="1" applyAlignment="1">
      <alignment horizontal="center" vertical="center"/>
    </xf>
    <xf numFmtId="0" fontId="6" fillId="11" borderId="40" xfId="4" applyFont="1" applyFill="1" applyBorder="1" applyAlignment="1">
      <alignment horizontal="center" vertical="center"/>
    </xf>
    <xf numFmtId="0" fontId="6" fillId="8" borderId="31" xfId="4" applyFont="1" applyFill="1" applyBorder="1" applyAlignment="1">
      <alignment horizontal="center" vertical="center"/>
    </xf>
    <xf numFmtId="0" fontId="6" fillId="6" borderId="31" xfId="4" applyFont="1" applyFill="1" applyBorder="1" applyAlignment="1">
      <alignment horizontal="center" vertical="center"/>
    </xf>
    <xf numFmtId="0" fontId="6" fillId="6" borderId="34" xfId="4" applyFont="1" applyFill="1" applyBorder="1" applyAlignment="1">
      <alignment horizontal="center" vertical="center"/>
    </xf>
    <xf numFmtId="0" fontId="6" fillId="11" borderId="70" xfId="4" applyFont="1" applyFill="1" applyBorder="1" applyAlignment="1">
      <alignment horizontal="center" vertical="center"/>
    </xf>
    <xf numFmtId="0" fontId="6" fillId="6" borderId="62" xfId="4" applyFont="1" applyFill="1" applyBorder="1" applyAlignment="1">
      <alignment horizontal="center" vertical="center"/>
    </xf>
    <xf numFmtId="0" fontId="6" fillId="11" borderId="2" xfId="4" applyFont="1" applyFill="1" applyBorder="1" applyAlignment="1">
      <alignment horizontal="center" vertical="center"/>
    </xf>
    <xf numFmtId="0" fontId="6" fillId="11" borderId="28" xfId="4" applyFont="1" applyFill="1" applyBorder="1" applyAlignment="1">
      <alignment horizontal="center" vertical="center"/>
    </xf>
    <xf numFmtId="0" fontId="6" fillId="11" borderId="4" xfId="4" applyFont="1" applyFill="1" applyBorder="1" applyAlignment="1">
      <alignment horizontal="center" vertical="center"/>
    </xf>
    <xf numFmtId="0" fontId="6" fillId="4" borderId="31" xfId="4" applyFont="1" applyFill="1" applyBorder="1" applyAlignment="1">
      <alignment horizontal="center" vertical="center"/>
    </xf>
    <xf numFmtId="0" fontId="6" fillId="11" borderId="34" xfId="4" applyFont="1" applyFill="1" applyBorder="1" applyAlignment="1">
      <alignment horizontal="center" vertical="center"/>
    </xf>
    <xf numFmtId="0" fontId="7" fillId="10" borderId="31" xfId="4" applyFont="1" applyFill="1" applyBorder="1" applyAlignment="1">
      <alignment horizontal="center" vertical="center"/>
    </xf>
    <xf numFmtId="0" fontId="6" fillId="8" borderId="45" xfId="4" applyFont="1" applyFill="1" applyBorder="1" applyAlignment="1">
      <alignment horizontal="center" vertical="center"/>
    </xf>
    <xf numFmtId="0" fontId="6" fillId="8" borderId="62" xfId="4" applyFont="1" applyFill="1" applyBorder="1" applyAlignment="1">
      <alignment horizontal="center" vertical="center"/>
    </xf>
    <xf numFmtId="0" fontId="7" fillId="10" borderId="45" xfId="4" applyFont="1" applyFill="1" applyBorder="1" applyAlignment="1">
      <alignment horizontal="center" vertical="center"/>
    </xf>
    <xf numFmtId="164" fontId="7" fillId="10" borderId="31" xfId="4" applyNumberFormat="1" applyFont="1" applyFill="1" applyBorder="1" applyAlignment="1">
      <alignment horizontal="center" vertical="center"/>
    </xf>
    <xf numFmtId="0" fontId="7" fillId="10" borderId="62" xfId="4" applyFont="1" applyFill="1" applyBorder="1" applyAlignment="1">
      <alignment horizontal="center" vertical="center"/>
    </xf>
    <xf numFmtId="0" fontId="7" fillId="10" borderId="34" xfId="4" applyFont="1" applyFill="1" applyBorder="1" applyAlignment="1">
      <alignment horizontal="center" vertical="center"/>
    </xf>
    <xf numFmtId="0" fontId="6" fillId="6" borderId="57" xfId="4" applyFont="1" applyFill="1" applyBorder="1" applyAlignment="1">
      <alignment horizontal="center" vertical="center"/>
    </xf>
    <xf numFmtId="0" fontId="6" fillId="6" borderId="21" xfId="4" applyFont="1" applyFill="1" applyBorder="1" applyAlignment="1">
      <alignment horizontal="center" vertical="center"/>
    </xf>
    <xf numFmtId="0" fontId="6" fillId="6" borderId="28" xfId="4" applyFont="1" applyFill="1" applyBorder="1" applyAlignment="1">
      <alignment horizontal="center" vertical="center"/>
    </xf>
    <xf numFmtId="0" fontId="6" fillId="6" borderId="22" xfId="4" applyFont="1" applyFill="1" applyBorder="1" applyAlignment="1">
      <alignment horizontal="center" vertical="center"/>
    </xf>
    <xf numFmtId="164" fontId="6" fillId="0" borderId="31" xfId="4" applyNumberFormat="1" applyFont="1" applyFill="1" applyBorder="1" applyAlignment="1">
      <alignment horizontal="center" vertical="center"/>
    </xf>
    <xf numFmtId="0" fontId="6" fillId="11" borderId="0" xfId="4" applyFont="1" applyFill="1" applyBorder="1" applyAlignment="1">
      <alignment horizontal="center" vertical="center"/>
    </xf>
    <xf numFmtId="0" fontId="6" fillId="5" borderId="0" xfId="4" applyFont="1" applyBorder="1" applyAlignment="1">
      <alignment horizontal="center" vertical="center"/>
    </xf>
    <xf numFmtId="0" fontId="6" fillId="8" borderId="34" xfId="4" applyFont="1" applyFill="1" applyBorder="1" applyAlignment="1">
      <alignment horizontal="center" vertical="center"/>
    </xf>
    <xf numFmtId="0" fontId="6" fillId="8" borderId="4" xfId="4" applyFont="1" applyFill="1" applyBorder="1" applyAlignment="1">
      <alignment horizontal="left" vertical="center"/>
    </xf>
    <xf numFmtId="0" fontId="6" fillId="4" borderId="0" xfId="0" applyFont="1" applyFill="1"/>
    <xf numFmtId="0" fontId="0" fillId="4" borderId="0" xfId="0" applyFill="1"/>
    <xf numFmtId="0" fontId="11" fillId="4" borderId="0" xfId="0" applyFont="1" applyFill="1"/>
    <xf numFmtId="0" fontId="16" fillId="17" borderId="37" xfId="0" applyFont="1" applyFill="1" applyBorder="1" applyAlignment="1">
      <alignment horizontal="right" vertical="center"/>
    </xf>
    <xf numFmtId="0" fontId="16" fillId="17" borderId="5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6" fillId="11" borderId="47" xfId="4" applyFont="1" applyFill="1" applyBorder="1" applyAlignment="1">
      <alignment horizontal="left" vertical="center"/>
    </xf>
    <xf numFmtId="0" fontId="6" fillId="11" borderId="26" xfId="4" applyFont="1" applyFill="1" applyBorder="1" applyAlignment="1">
      <alignment horizontal="left" vertical="center"/>
    </xf>
    <xf numFmtId="0" fontId="6" fillId="11" borderId="27" xfId="4" applyFont="1" applyFill="1" applyBorder="1" applyAlignment="1">
      <alignment horizontal="left" vertical="center"/>
    </xf>
    <xf numFmtId="0" fontId="6" fillId="11" borderId="57" xfId="4" applyFont="1" applyFill="1" applyBorder="1" applyAlignment="1">
      <alignment horizontal="center" vertical="center"/>
    </xf>
    <xf numFmtId="0" fontId="6" fillId="11" borderId="22" xfId="4" applyFont="1" applyFill="1" applyBorder="1" applyAlignment="1">
      <alignment horizontal="center" vertical="center"/>
    </xf>
    <xf numFmtId="0" fontId="6" fillId="11" borderId="55" xfId="4" applyFont="1" applyFill="1" applyBorder="1" applyAlignment="1">
      <alignment horizontal="center" vertical="center"/>
    </xf>
    <xf numFmtId="0" fontId="6" fillId="0" borderId="55" xfId="4" applyFont="1" applyFill="1" applyBorder="1" applyAlignment="1">
      <alignment horizontal="center" vertical="center"/>
    </xf>
    <xf numFmtId="0" fontId="6" fillId="6" borderId="55" xfId="4" applyFont="1" applyFill="1" applyBorder="1" applyAlignment="1">
      <alignment horizontal="center" vertical="center"/>
    </xf>
    <xf numFmtId="0" fontId="6" fillId="8" borderId="28" xfId="4" applyFont="1" applyFill="1" applyBorder="1" applyAlignment="1">
      <alignment horizontal="center" vertical="center"/>
    </xf>
    <xf numFmtId="0" fontId="3" fillId="11" borderId="22" xfId="4" applyFill="1" applyBorder="1" applyAlignment="1" applyProtection="1">
      <alignment horizontal="center" vertical="center"/>
      <protection locked="0"/>
    </xf>
    <xf numFmtId="164" fontId="7" fillId="10" borderId="33" xfId="4" applyNumberFormat="1" applyFont="1" applyFill="1" applyBorder="1" applyAlignment="1">
      <alignment horizontal="center" vertical="center"/>
    </xf>
    <xf numFmtId="0" fontId="7" fillId="10" borderId="33" xfId="4" applyFont="1" applyFill="1" applyBorder="1" applyAlignment="1">
      <alignment horizontal="left" vertical="center"/>
    </xf>
    <xf numFmtId="0" fontId="6" fillId="9" borderId="19" xfId="4" applyFont="1" applyFill="1" applyBorder="1" applyAlignment="1">
      <alignment horizontal="center" vertical="top"/>
    </xf>
    <xf numFmtId="164" fontId="6" fillId="0" borderId="45" xfId="4" applyNumberFormat="1" applyFont="1" applyFill="1" applyBorder="1" applyAlignment="1">
      <alignment horizontal="center" vertical="center"/>
    </xf>
    <xf numFmtId="0" fontId="6" fillId="0" borderId="57" xfId="4" applyFont="1" applyFill="1" applyBorder="1" applyAlignment="1">
      <alignment horizontal="left" vertical="center"/>
    </xf>
    <xf numFmtId="0" fontId="6" fillId="6" borderId="66" xfId="4" applyFont="1" applyFill="1" applyBorder="1" applyAlignment="1">
      <alignment horizontal="center" vertical="center"/>
    </xf>
    <xf numFmtId="0" fontId="5" fillId="6" borderId="44" xfId="4" applyFont="1" applyFill="1" applyBorder="1" applyAlignment="1">
      <alignment horizontal="left" vertical="center"/>
    </xf>
    <xf numFmtId="0" fontId="1" fillId="3" borderId="0" xfId="2" applyFont="1" applyAlignment="1">
      <alignment horizontal="left"/>
    </xf>
    <xf numFmtId="0" fontId="1" fillId="2" borderId="0" xfId="1" applyFont="1" applyBorder="1" applyAlignment="1">
      <alignment horizontal="left"/>
    </xf>
    <xf numFmtId="0" fontId="17" fillId="12" borderId="71" xfId="0" applyFont="1" applyFill="1" applyBorder="1" applyAlignment="1">
      <alignment horizontal="center" vertical="top"/>
    </xf>
    <xf numFmtId="0" fontId="17" fillId="12" borderId="72" xfId="0" applyFont="1" applyFill="1" applyBorder="1" applyAlignment="1">
      <alignment horizontal="center" vertical="top"/>
    </xf>
    <xf numFmtId="0" fontId="17" fillId="12" borderId="73" xfId="0" applyFont="1" applyFill="1" applyBorder="1" applyAlignment="1">
      <alignment horizontal="center" vertical="top"/>
    </xf>
    <xf numFmtId="0" fontId="17" fillId="12" borderId="74" xfId="0" applyFont="1" applyFill="1" applyBorder="1" applyAlignment="1">
      <alignment horizontal="center" vertical="top"/>
    </xf>
    <xf numFmtId="0" fontId="17" fillId="12" borderId="75" xfId="0" applyFont="1" applyFill="1" applyBorder="1" applyAlignment="1">
      <alignment horizontal="center" vertical="top"/>
    </xf>
    <xf numFmtId="0" fontId="17" fillId="12" borderId="76" xfId="0" applyFont="1" applyFill="1" applyBorder="1" applyAlignment="1">
      <alignment horizontal="center" vertical="top"/>
    </xf>
    <xf numFmtId="0" fontId="3" fillId="0" borderId="0" xfId="0" applyFont="1" applyBorder="1" applyAlignment="1">
      <alignment horizontal="center"/>
    </xf>
    <xf numFmtId="0" fontId="20" fillId="9" borderId="0" xfId="0" applyFont="1" applyFill="1" applyAlignment="1">
      <alignment horizontal="center" vertical="center"/>
    </xf>
    <xf numFmtId="0" fontId="18" fillId="9" borderId="16" xfId="0" applyNumberFormat="1" applyFont="1" applyFill="1" applyBorder="1" applyAlignment="1">
      <alignment horizontal="center" vertical="center"/>
    </xf>
    <xf numFmtId="0" fontId="18" fillId="9" borderId="17" xfId="0" applyNumberFormat="1" applyFont="1" applyFill="1" applyBorder="1" applyAlignment="1">
      <alignment horizontal="center" vertical="center"/>
    </xf>
    <xf numFmtId="0" fontId="18" fillId="9" borderId="16" xfId="0" applyNumberFormat="1" applyFont="1" applyFill="1" applyBorder="1" applyAlignment="1">
      <alignment horizontal="right" vertical="center"/>
    </xf>
    <xf numFmtId="0" fontId="18" fillId="9" borderId="17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/>
    </xf>
    <xf numFmtId="0" fontId="22" fillId="14" borderId="16" xfId="0" applyFont="1" applyFill="1" applyBorder="1" applyAlignment="1">
      <alignment horizontal="center" vertical="center" textRotation="90"/>
    </xf>
    <xf numFmtId="0" fontId="22" fillId="14" borderId="0" xfId="0" applyFont="1" applyFill="1" applyBorder="1" applyAlignment="1">
      <alignment horizontal="center" vertical="center" textRotation="90"/>
    </xf>
    <xf numFmtId="0" fontId="11" fillId="14" borderId="51" xfId="0" applyFont="1" applyFill="1" applyBorder="1" applyAlignment="1">
      <alignment horizontal="center" vertical="center" wrapText="1"/>
    </xf>
    <xf numFmtId="0" fontId="11" fillId="14" borderId="59" xfId="0" applyFont="1" applyFill="1" applyBorder="1" applyAlignment="1">
      <alignment horizontal="center" vertical="center" wrapText="1"/>
    </xf>
    <xf numFmtId="0" fontId="11" fillId="14" borderId="52" xfId="0" applyFont="1" applyFill="1" applyBorder="1" applyAlignment="1">
      <alignment horizontal="center" vertical="center" wrapText="1"/>
    </xf>
    <xf numFmtId="164" fontId="11" fillId="14" borderId="53" xfId="0" applyNumberFormat="1" applyFont="1" applyFill="1" applyBorder="1" applyAlignment="1">
      <alignment horizontal="center" vertical="center"/>
    </xf>
    <xf numFmtId="164" fontId="11" fillId="14" borderId="12" xfId="0" applyNumberFormat="1" applyFont="1" applyFill="1" applyBorder="1" applyAlignment="1">
      <alignment horizontal="center" vertical="center"/>
    </xf>
    <xf numFmtId="164" fontId="11" fillId="14" borderId="54" xfId="0" applyNumberFormat="1" applyFont="1" applyFill="1" applyBorder="1" applyAlignment="1">
      <alignment horizontal="center" vertical="center"/>
    </xf>
    <xf numFmtId="164" fontId="11" fillId="13" borderId="53" xfId="0" applyNumberFormat="1" applyFont="1" applyFill="1" applyBorder="1" applyAlignment="1">
      <alignment horizontal="center" vertical="center"/>
    </xf>
    <xf numFmtId="164" fontId="11" fillId="13" borderId="12" xfId="0" applyNumberFormat="1" applyFont="1" applyFill="1" applyBorder="1" applyAlignment="1">
      <alignment horizontal="center" vertical="center"/>
    </xf>
    <xf numFmtId="164" fontId="11" fillId="13" borderId="54" xfId="0" applyNumberFormat="1" applyFont="1" applyFill="1" applyBorder="1" applyAlignment="1">
      <alignment horizontal="center" vertical="center"/>
    </xf>
    <xf numFmtId="0" fontId="11" fillId="17" borderId="48" xfId="0" applyFont="1" applyFill="1" applyBorder="1" applyAlignment="1">
      <alignment horizontal="center" vertical="center" wrapText="1"/>
    </xf>
    <xf numFmtId="0" fontId="11" fillId="17" borderId="43" xfId="0" applyFont="1" applyFill="1" applyBorder="1" applyAlignment="1">
      <alignment horizontal="center" vertical="center"/>
    </xf>
    <xf numFmtId="0" fontId="11" fillId="17" borderId="64" xfId="0" applyFont="1" applyFill="1" applyBorder="1" applyAlignment="1">
      <alignment horizontal="center" vertical="center"/>
    </xf>
    <xf numFmtId="0" fontId="11" fillId="17" borderId="39" xfId="0" applyFont="1" applyFill="1" applyBorder="1" applyAlignment="1">
      <alignment horizontal="center" vertical="center"/>
    </xf>
    <xf numFmtId="0" fontId="11" fillId="17" borderId="37" xfId="0" applyFont="1" applyFill="1" applyBorder="1" applyAlignment="1">
      <alignment horizontal="center" vertical="center" wrapText="1"/>
    </xf>
    <xf numFmtId="0" fontId="11" fillId="17" borderId="51" xfId="0" applyFont="1" applyFill="1" applyBorder="1" applyAlignment="1">
      <alignment horizontal="center" vertical="center" wrapText="1"/>
    </xf>
    <xf numFmtId="0" fontId="11" fillId="17" borderId="59" xfId="0" applyFont="1" applyFill="1" applyBorder="1" applyAlignment="1">
      <alignment horizontal="center" vertical="center" wrapText="1"/>
    </xf>
    <xf numFmtId="0" fontId="11" fillId="17" borderId="52" xfId="0" applyFont="1" applyFill="1" applyBorder="1" applyAlignment="1">
      <alignment horizontal="center" vertical="center" wrapText="1"/>
    </xf>
    <xf numFmtId="0" fontId="0" fillId="14" borderId="51" xfId="0" applyFont="1" applyFill="1" applyBorder="1" applyAlignment="1">
      <alignment horizontal="center" vertical="center" wrapText="1"/>
    </xf>
    <xf numFmtId="0" fontId="0" fillId="14" borderId="59" xfId="0" applyFont="1" applyFill="1" applyBorder="1" applyAlignment="1">
      <alignment horizontal="center" vertical="center" wrapText="1"/>
    </xf>
    <xf numFmtId="164" fontId="11" fillId="17" borderId="60" xfId="0" applyNumberFormat="1" applyFont="1" applyFill="1" applyBorder="1" applyAlignment="1">
      <alignment horizontal="center" vertical="center" wrapText="1"/>
    </xf>
    <xf numFmtId="164" fontId="11" fillId="17" borderId="5" xfId="0" applyNumberFormat="1" applyFont="1" applyFill="1" applyBorder="1" applyAlignment="1">
      <alignment horizontal="center" vertical="center"/>
    </xf>
    <xf numFmtId="164" fontId="11" fillId="17" borderId="9" xfId="0" applyNumberFormat="1" applyFont="1" applyFill="1" applyBorder="1" applyAlignment="1">
      <alignment horizontal="center" vertical="center"/>
    </xf>
    <xf numFmtId="164" fontId="11" fillId="17" borderId="44" xfId="0" applyNumberFormat="1" applyFont="1" applyFill="1" applyBorder="1" applyAlignment="1">
      <alignment horizontal="center" vertical="center"/>
    </xf>
    <xf numFmtId="0" fontId="11" fillId="13" borderId="59" xfId="0" applyFont="1" applyFill="1" applyBorder="1" applyAlignment="1">
      <alignment horizontal="center" vertical="center" wrapText="1"/>
    </xf>
    <xf numFmtId="0" fontId="11" fillId="13" borderId="52" xfId="0" applyFont="1" applyFill="1" applyBorder="1" applyAlignment="1">
      <alignment horizontal="center" vertical="center" wrapText="1"/>
    </xf>
    <xf numFmtId="0" fontId="11" fillId="13" borderId="51" xfId="0" applyFont="1" applyFill="1" applyBorder="1" applyAlignment="1">
      <alignment horizontal="center" vertical="center" wrapText="1"/>
    </xf>
    <xf numFmtId="0" fontId="11" fillId="18" borderId="48" xfId="0" applyFont="1" applyFill="1" applyBorder="1" applyAlignment="1">
      <alignment horizontal="center" vertical="center" wrapText="1"/>
    </xf>
    <xf numFmtId="0" fontId="11" fillId="18" borderId="43" xfId="0" applyFont="1" applyFill="1" applyBorder="1" applyAlignment="1">
      <alignment horizontal="center" vertical="center"/>
    </xf>
    <xf numFmtId="0" fontId="11" fillId="18" borderId="39" xfId="0" applyFont="1" applyFill="1" applyBorder="1" applyAlignment="1">
      <alignment horizontal="center" vertical="center"/>
    </xf>
    <xf numFmtId="0" fontId="11" fillId="13" borderId="48" xfId="0" applyFont="1" applyFill="1" applyBorder="1" applyAlignment="1">
      <alignment horizontal="center" vertical="center"/>
    </xf>
    <xf numFmtId="0" fontId="11" fillId="13" borderId="37" xfId="0" applyFont="1" applyFill="1" applyBorder="1" applyAlignment="1">
      <alignment horizontal="center" vertical="center"/>
    </xf>
    <xf numFmtId="0" fontId="11" fillId="13" borderId="43" xfId="0" applyFont="1" applyFill="1" applyBorder="1" applyAlignment="1">
      <alignment horizontal="center" vertical="center"/>
    </xf>
    <xf numFmtId="0" fontId="11" fillId="13" borderId="39" xfId="0" applyFont="1" applyFill="1" applyBorder="1" applyAlignment="1">
      <alignment horizontal="center" vertical="center"/>
    </xf>
    <xf numFmtId="0" fontId="11" fillId="14" borderId="48" xfId="0" applyFont="1" applyFill="1" applyBorder="1" applyAlignment="1">
      <alignment horizontal="center" vertical="center" wrapText="1"/>
    </xf>
    <xf numFmtId="0" fontId="11" fillId="14" borderId="43" xfId="0" applyFont="1" applyFill="1" applyBorder="1" applyAlignment="1">
      <alignment horizontal="center" vertical="center"/>
    </xf>
    <xf numFmtId="0" fontId="11" fillId="14" borderId="39" xfId="0" applyFont="1" applyFill="1" applyBorder="1" applyAlignment="1">
      <alignment horizontal="center" vertical="center"/>
    </xf>
    <xf numFmtId="9" fontId="11" fillId="17" borderId="29" xfId="9" applyFont="1" applyFill="1" applyBorder="1" applyAlignment="1">
      <alignment horizontal="center" vertical="center" wrapText="1"/>
    </xf>
    <xf numFmtId="9" fontId="11" fillId="17" borderId="56" xfId="9" applyFont="1" applyFill="1" applyBorder="1" applyAlignment="1">
      <alignment horizontal="center" vertical="center" wrapText="1"/>
    </xf>
    <xf numFmtId="9" fontId="11" fillId="17" borderId="30" xfId="9" applyFont="1" applyFill="1" applyBorder="1" applyAlignment="1">
      <alignment horizontal="center" vertical="center" wrapText="1"/>
    </xf>
    <xf numFmtId="0" fontId="0" fillId="17" borderId="48" xfId="0" applyFill="1" applyBorder="1" applyAlignment="1">
      <alignment horizontal="center" vertical="center" wrapText="1"/>
    </xf>
    <xf numFmtId="0" fontId="0" fillId="17" borderId="43" xfId="0" applyFill="1" applyBorder="1" applyAlignment="1">
      <alignment horizontal="center" vertical="center"/>
    </xf>
    <xf numFmtId="0" fontId="0" fillId="17" borderId="64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15" borderId="2" xfId="0" applyFill="1" applyBorder="1" applyAlignment="1">
      <alignment horizontal="center" vertical="center" wrapText="1"/>
    </xf>
    <xf numFmtId="0" fontId="0" fillId="15" borderId="3" xfId="0" applyFill="1" applyBorder="1" applyAlignment="1">
      <alignment horizontal="center" vertical="center" wrapText="1"/>
    </xf>
    <xf numFmtId="0" fontId="0" fillId="15" borderId="4" xfId="0" applyFill="1" applyBorder="1" applyAlignment="1">
      <alignment horizontal="center" vertical="center" wrapText="1"/>
    </xf>
    <xf numFmtId="9" fontId="11" fillId="14" borderId="29" xfId="9" applyFont="1" applyFill="1" applyBorder="1" applyAlignment="1">
      <alignment horizontal="center" vertical="center"/>
    </xf>
    <xf numFmtId="9" fontId="11" fillId="14" borderId="56" xfId="9" applyFont="1" applyFill="1" applyBorder="1" applyAlignment="1">
      <alignment horizontal="center" vertical="center"/>
    </xf>
    <xf numFmtId="9" fontId="11" fillId="18" borderId="29" xfId="9" applyFont="1" applyFill="1" applyBorder="1" applyAlignment="1">
      <alignment horizontal="center" vertical="center"/>
    </xf>
    <xf numFmtId="9" fontId="11" fillId="18" borderId="56" xfId="9" applyFont="1" applyFill="1" applyBorder="1" applyAlignment="1">
      <alignment horizontal="center" vertical="center"/>
    </xf>
    <xf numFmtId="9" fontId="11" fillId="18" borderId="30" xfId="9" applyFont="1" applyFill="1" applyBorder="1" applyAlignment="1">
      <alignment horizontal="center" vertical="center"/>
    </xf>
    <xf numFmtId="164" fontId="0" fillId="14" borderId="5" xfId="0" applyNumberFormat="1" applyFont="1" applyFill="1" applyBorder="1" applyAlignment="1">
      <alignment horizontal="center" vertical="center"/>
    </xf>
    <xf numFmtId="164" fontId="0" fillId="0" borderId="8" xfId="10" applyNumberFormat="1" applyFont="1" applyFill="1" applyBorder="1" applyAlignment="1">
      <alignment horizontal="center" vertical="center"/>
    </xf>
    <xf numFmtId="169" fontId="11" fillId="18" borderId="38" xfId="9" applyNumberFormat="1" applyFont="1" applyFill="1" applyBorder="1" applyAlignment="1">
      <alignment horizontal="center" vertical="center"/>
    </xf>
    <xf numFmtId="169" fontId="11" fillId="18" borderId="24" xfId="9" applyNumberFormat="1" applyFont="1" applyFill="1" applyBorder="1" applyAlignment="1">
      <alignment horizontal="center" vertical="center"/>
    </xf>
    <xf numFmtId="164" fontId="0" fillId="0" borderId="5" xfId="0" applyNumberFormat="1" applyFont="1" applyFill="1" applyBorder="1" applyAlignment="1">
      <alignment horizontal="center" vertical="center"/>
    </xf>
    <xf numFmtId="164" fontId="11" fillId="18" borderId="67" xfId="0" applyNumberFormat="1" applyFont="1" applyFill="1" applyBorder="1" applyAlignment="1">
      <alignment horizontal="center" vertical="center"/>
    </xf>
    <xf numFmtId="164" fontId="11" fillId="18" borderId="10" xfId="0" applyNumberFormat="1" applyFont="1" applyFill="1" applyBorder="1" applyAlignment="1">
      <alignment horizontal="center" vertical="center"/>
    </xf>
    <xf numFmtId="0" fontId="11" fillId="18" borderId="51" xfId="0" applyFont="1" applyFill="1" applyBorder="1" applyAlignment="1">
      <alignment horizontal="center" vertical="center" wrapText="1"/>
    </xf>
    <xf numFmtId="0" fontId="11" fillId="18" borderId="59" xfId="0" applyFont="1" applyFill="1" applyBorder="1" applyAlignment="1">
      <alignment horizontal="center" vertical="center" wrapText="1"/>
    </xf>
    <xf numFmtId="0" fontId="11" fillId="18" borderId="52" xfId="0" applyFont="1" applyFill="1" applyBorder="1" applyAlignment="1">
      <alignment horizontal="center" vertical="center" wrapText="1"/>
    </xf>
    <xf numFmtId="164" fontId="11" fillId="18" borderId="53" xfId="0" applyNumberFormat="1" applyFont="1" applyFill="1" applyBorder="1" applyAlignment="1">
      <alignment horizontal="center" vertical="center"/>
    </xf>
    <xf numFmtId="164" fontId="11" fillId="18" borderId="12" xfId="0" applyNumberFormat="1" applyFont="1" applyFill="1" applyBorder="1" applyAlignment="1">
      <alignment horizontal="center" vertical="center"/>
    </xf>
    <xf numFmtId="164" fontId="11" fillId="18" borderId="54" xfId="0" applyNumberFormat="1" applyFont="1" applyFill="1" applyBorder="1" applyAlignment="1">
      <alignment horizontal="center" vertical="center"/>
    </xf>
    <xf numFmtId="169" fontId="11" fillId="18" borderId="29" xfId="9" applyNumberFormat="1" applyFont="1" applyFill="1" applyBorder="1" applyAlignment="1">
      <alignment horizontal="center" vertical="center"/>
    </xf>
    <xf numFmtId="169" fontId="11" fillId="18" borderId="56" xfId="9" applyNumberFormat="1" applyFont="1" applyFill="1" applyBorder="1" applyAlignment="1">
      <alignment horizontal="center" vertical="center"/>
    </xf>
    <xf numFmtId="169" fontId="11" fillId="18" borderId="30" xfId="9" applyNumberFormat="1" applyFont="1" applyFill="1" applyBorder="1" applyAlignment="1">
      <alignment horizontal="center" vertical="center"/>
    </xf>
    <xf numFmtId="169" fontId="0" fillId="14" borderId="67" xfId="9" applyNumberFormat="1" applyFont="1" applyFill="1" applyBorder="1" applyAlignment="1">
      <alignment horizontal="center" vertical="center"/>
    </xf>
    <xf numFmtId="169" fontId="0" fillId="14" borderId="10" xfId="9" applyNumberFormat="1" applyFont="1" applyFill="1" applyBorder="1" applyAlignment="1">
      <alignment horizontal="center" vertical="center"/>
    </xf>
    <xf numFmtId="164" fontId="0" fillId="14" borderId="53" xfId="0" applyNumberFormat="1" applyFont="1" applyFill="1" applyBorder="1" applyAlignment="1">
      <alignment horizontal="center" vertical="center"/>
    </xf>
    <xf numFmtId="164" fontId="0" fillId="14" borderId="12" xfId="0" applyNumberFormat="1" applyFont="1" applyFill="1" applyBorder="1" applyAlignment="1">
      <alignment horizontal="center" vertical="center"/>
    </xf>
    <xf numFmtId="0" fontId="11" fillId="18" borderId="37" xfId="0" applyFont="1" applyFill="1" applyBorder="1" applyAlignment="1">
      <alignment horizontal="center" vertical="center" wrapText="1"/>
    </xf>
    <xf numFmtId="0" fontId="11" fillId="18" borderId="43" xfId="0" applyFont="1" applyFill="1" applyBorder="1" applyAlignment="1">
      <alignment horizontal="center" vertical="center" wrapText="1"/>
    </xf>
    <xf numFmtId="164" fontId="11" fillId="18" borderId="12" xfId="10" applyNumberFormat="1" applyFont="1" applyFill="1" applyBorder="1" applyAlignment="1">
      <alignment horizontal="center" vertical="center"/>
    </xf>
    <xf numFmtId="164" fontId="11" fillId="18" borderId="15" xfId="10" applyNumberFormat="1" applyFont="1" applyFill="1" applyBorder="1" applyAlignment="1">
      <alignment horizontal="center" vertical="center"/>
    </xf>
    <xf numFmtId="164" fontId="11" fillId="14" borderId="60" xfId="0" applyNumberFormat="1" applyFont="1" applyFill="1" applyBorder="1" applyAlignment="1">
      <alignment horizontal="center" vertical="center" wrapText="1"/>
    </xf>
    <xf numFmtId="164" fontId="11" fillId="14" borderId="5" xfId="0" applyNumberFormat="1" applyFont="1" applyFill="1" applyBorder="1" applyAlignment="1">
      <alignment horizontal="center" vertical="center"/>
    </xf>
    <xf numFmtId="164" fontId="11" fillId="14" borderId="44" xfId="0" applyNumberFormat="1" applyFont="1" applyFill="1" applyBorder="1" applyAlignment="1">
      <alignment horizontal="center" vertical="center"/>
    </xf>
    <xf numFmtId="164" fontId="0" fillId="0" borderId="9" xfId="0" applyNumberFormat="1" applyFont="1" applyFill="1" applyBorder="1" applyAlignment="1">
      <alignment horizontal="center" vertical="center"/>
    </xf>
    <xf numFmtId="164" fontId="0" fillId="0" borderId="12" xfId="0" applyNumberFormat="1" applyFont="1" applyFill="1" applyBorder="1" applyAlignment="1">
      <alignment horizontal="center" vertical="center"/>
    </xf>
    <xf numFmtId="164" fontId="0" fillId="0" borderId="15" xfId="0" applyNumberFormat="1" applyFont="1" applyFill="1" applyBorder="1" applyAlignment="1">
      <alignment horizontal="center" vertical="center"/>
    </xf>
    <xf numFmtId="1" fontId="23" fillId="14" borderId="5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" fontId="23" fillId="14" borderId="10" xfId="0" applyNumberFormat="1" applyFont="1" applyFill="1" applyBorder="1" applyAlignment="1">
      <alignment horizontal="center" vertical="center"/>
    </xf>
    <xf numFmtId="1" fontId="23" fillId="14" borderId="11" xfId="0" applyNumberFormat="1" applyFont="1" applyFill="1" applyBorder="1" applyAlignment="1">
      <alignment horizontal="center" vertical="center"/>
    </xf>
    <xf numFmtId="1" fontId="23" fillId="14" borderId="13" xfId="0" applyNumberFormat="1" applyFont="1" applyFill="1" applyBorder="1" applyAlignment="1">
      <alignment horizontal="center" vertical="center"/>
    </xf>
    <xf numFmtId="1" fontId="23" fillId="14" borderId="1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11" fillId="18" borderId="5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64" fontId="0" fillId="0" borderId="9" xfId="10" applyNumberFormat="1" applyFont="1" applyFill="1" applyBorder="1" applyAlignment="1">
      <alignment horizontal="center" vertical="center"/>
    </xf>
    <xf numFmtId="164" fontId="0" fillId="0" borderId="12" xfId="10" applyNumberFormat="1" applyFont="1" applyFill="1" applyBorder="1" applyAlignment="1">
      <alignment horizontal="center" vertical="center"/>
    </xf>
    <xf numFmtId="164" fontId="0" fillId="0" borderId="15" xfId="1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169" fontId="11" fillId="17" borderId="23" xfId="9" applyNumberFormat="1" applyFont="1" applyFill="1" applyBorder="1" applyAlignment="1">
      <alignment horizontal="center" vertical="center"/>
    </xf>
    <xf numFmtId="169" fontId="11" fillId="17" borderId="24" xfId="9" applyNumberFormat="1" applyFont="1" applyFill="1" applyBorder="1" applyAlignment="1">
      <alignment horizontal="center" vertical="center"/>
    </xf>
    <xf numFmtId="169" fontId="11" fillId="17" borderId="65" xfId="9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169" fontId="11" fillId="17" borderId="56" xfId="9" applyNumberFormat="1" applyFont="1" applyFill="1" applyBorder="1" applyAlignment="1">
      <alignment horizontal="center" vertical="center"/>
    </xf>
    <xf numFmtId="169" fontId="11" fillId="17" borderId="30" xfId="9" applyNumberFormat="1" applyFont="1" applyFill="1" applyBorder="1" applyAlignment="1">
      <alignment horizontal="center" vertical="center"/>
    </xf>
    <xf numFmtId="0" fontId="11" fillId="18" borderId="32" xfId="0" applyFont="1" applyFill="1" applyBorder="1" applyAlignment="1">
      <alignment horizontal="center" vertical="center" wrapText="1"/>
    </xf>
    <xf numFmtId="0" fontId="11" fillId="18" borderId="33" xfId="0" applyFont="1" applyFill="1" applyBorder="1" applyAlignment="1">
      <alignment horizontal="center" vertical="center" wrapText="1"/>
    </xf>
    <xf numFmtId="164" fontId="11" fillId="17" borderId="53" xfId="10" applyNumberFormat="1" applyFont="1" applyFill="1" applyBorder="1" applyAlignment="1">
      <alignment horizontal="center" vertical="center"/>
    </xf>
    <xf numFmtId="164" fontId="11" fillId="17" borderId="12" xfId="10" applyNumberFormat="1" applyFont="1" applyFill="1" applyBorder="1" applyAlignment="1">
      <alignment horizontal="center" vertical="center"/>
    </xf>
    <xf numFmtId="164" fontId="11" fillId="17" borderId="54" xfId="10" applyNumberFormat="1" applyFont="1" applyFill="1" applyBorder="1" applyAlignment="1">
      <alignment horizontal="center" vertical="center"/>
    </xf>
    <xf numFmtId="164" fontId="11" fillId="17" borderId="53" xfId="0" applyNumberFormat="1" applyFont="1" applyFill="1" applyBorder="1" applyAlignment="1">
      <alignment horizontal="center" vertical="center"/>
    </xf>
    <xf numFmtId="164" fontId="11" fillId="17" borderId="12" xfId="0" applyNumberFormat="1" applyFont="1" applyFill="1" applyBorder="1" applyAlignment="1">
      <alignment horizontal="center" vertical="center"/>
    </xf>
    <xf numFmtId="169" fontId="11" fillId="17" borderId="29" xfId="9" applyNumberFormat="1" applyFont="1" applyFill="1" applyBorder="1" applyAlignment="1">
      <alignment horizontal="center" vertical="center"/>
    </xf>
    <xf numFmtId="164" fontId="11" fillId="17" borderId="54" xfId="0" applyNumberFormat="1" applyFont="1" applyFill="1" applyBorder="1" applyAlignment="1">
      <alignment horizontal="center" vertical="center"/>
    </xf>
    <xf numFmtId="164" fontId="11" fillId="17" borderId="60" xfId="10" applyNumberFormat="1" applyFont="1" applyFill="1" applyBorder="1" applyAlignment="1">
      <alignment horizontal="center" vertical="center"/>
    </xf>
    <xf numFmtId="164" fontId="11" fillId="17" borderId="5" xfId="10" applyNumberFormat="1" applyFont="1" applyFill="1" applyBorder="1" applyAlignment="1">
      <alignment horizontal="center" vertical="center"/>
    </xf>
    <xf numFmtId="164" fontId="11" fillId="17" borderId="9" xfId="10" applyNumberFormat="1" applyFon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11" fillId="13" borderId="5" xfId="0" applyNumberFormat="1" applyFont="1" applyFill="1" applyBorder="1" applyAlignment="1">
      <alignment horizontal="center" vertical="center"/>
    </xf>
    <xf numFmtId="164" fontId="11" fillId="17" borderId="5" xfId="0" applyNumberFormat="1" applyFont="1" applyFill="1" applyBorder="1" applyAlignment="1">
      <alignment horizontal="center" vertical="center" wrapText="1"/>
    </xf>
    <xf numFmtId="0" fontId="11" fillId="18" borderId="5" xfId="0" applyFont="1" applyFill="1" applyBorder="1" applyAlignment="1">
      <alignment horizontal="center" vertical="center"/>
    </xf>
    <xf numFmtId="164" fontId="11" fillId="14" borderId="5" xfId="0" applyNumberFormat="1" applyFont="1" applyFill="1" applyBorder="1" applyAlignment="1">
      <alignment horizontal="center" vertical="center" wrapText="1"/>
    </xf>
    <xf numFmtId="0" fontId="11" fillId="14" borderId="5" xfId="0" applyFont="1" applyFill="1" applyBorder="1" applyAlignment="1">
      <alignment horizontal="center" vertical="center"/>
    </xf>
    <xf numFmtId="164" fontId="11" fillId="18" borderId="5" xfId="10" applyNumberFormat="1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50" xfId="0" applyFont="1" applyBorder="1" applyAlignment="1">
      <alignment horizontal="center" vertical="center"/>
    </xf>
    <xf numFmtId="164" fontId="11" fillId="18" borderId="53" xfId="10" applyNumberFormat="1" applyFont="1" applyFill="1" applyBorder="1" applyAlignment="1">
      <alignment horizontal="center" vertical="center"/>
    </xf>
    <xf numFmtId="164" fontId="11" fillId="18" borderId="54" xfId="10" applyNumberFormat="1" applyFont="1" applyFill="1" applyBorder="1" applyAlignment="1">
      <alignment horizontal="center" vertical="center"/>
    </xf>
    <xf numFmtId="9" fontId="0" fillId="14" borderId="29" xfId="9" applyNumberFormat="1" applyFont="1" applyFill="1" applyBorder="1" applyAlignment="1">
      <alignment horizontal="center" vertical="center"/>
    </xf>
    <xf numFmtId="9" fontId="0" fillId="14" borderId="56" xfId="9" applyNumberFormat="1" applyFont="1" applyFill="1" applyBorder="1" applyAlignment="1">
      <alignment horizontal="center" vertical="center"/>
    </xf>
    <xf numFmtId="9" fontId="11" fillId="14" borderId="30" xfId="9" applyFont="1" applyFill="1" applyBorder="1" applyAlignment="1">
      <alignment horizontal="center" vertical="center"/>
    </xf>
    <xf numFmtId="9" fontId="11" fillId="14" borderId="29" xfId="9" applyFont="1" applyFill="1" applyBorder="1" applyAlignment="1">
      <alignment horizontal="center" vertical="center" wrapText="1"/>
    </xf>
    <xf numFmtId="9" fontId="11" fillId="14" borderId="56" xfId="9" applyFont="1" applyFill="1" applyBorder="1" applyAlignment="1">
      <alignment horizontal="center" vertical="center" wrapText="1"/>
    </xf>
    <xf numFmtId="9" fontId="11" fillId="14" borderId="30" xfId="9" applyFont="1" applyFill="1" applyBorder="1" applyAlignment="1">
      <alignment horizontal="center" vertical="center" wrapText="1"/>
    </xf>
    <xf numFmtId="9" fontId="11" fillId="13" borderId="29" xfId="9" applyFont="1" applyFill="1" applyBorder="1" applyAlignment="1">
      <alignment horizontal="center" vertical="center"/>
    </xf>
    <xf numFmtId="9" fontId="11" fillId="13" borderId="56" xfId="9" applyFont="1" applyFill="1" applyBorder="1" applyAlignment="1">
      <alignment horizontal="center" vertical="center"/>
    </xf>
    <xf numFmtId="9" fontId="11" fillId="13" borderId="30" xfId="9" applyFont="1" applyFill="1" applyBorder="1" applyAlignment="1">
      <alignment horizontal="center" vertical="center"/>
    </xf>
    <xf numFmtId="169" fontId="11" fillId="14" borderId="19" xfId="9" applyNumberFormat="1" applyFont="1" applyFill="1" applyBorder="1" applyAlignment="1">
      <alignment horizontal="center" vertical="center"/>
    </xf>
    <xf numFmtId="169" fontId="11" fillId="14" borderId="20" xfId="9" applyNumberFormat="1" applyFont="1" applyFill="1" applyBorder="1" applyAlignment="1">
      <alignment horizontal="center" vertical="center"/>
    </xf>
    <xf numFmtId="169" fontId="11" fillId="13" borderId="29" xfId="0" applyNumberFormat="1" applyFont="1" applyFill="1" applyBorder="1" applyAlignment="1">
      <alignment horizontal="center" vertical="center"/>
    </xf>
    <xf numFmtId="169" fontId="11" fillId="13" borderId="30" xfId="0" applyNumberFormat="1" applyFont="1" applyFill="1" applyBorder="1" applyAlignment="1">
      <alignment horizontal="center" vertical="center"/>
    </xf>
    <xf numFmtId="169" fontId="11" fillId="13" borderId="56" xfId="0" applyNumberFormat="1" applyFont="1" applyFill="1" applyBorder="1" applyAlignment="1">
      <alignment horizontal="center" vertical="center"/>
    </xf>
  </cellXfs>
  <cellStyles count="15">
    <cellStyle name="=C:\WINNT\SYSTEM32\COMMAND.COM" xfId="12"/>
    <cellStyle name="40 % - Accent6" xfId="4" builtinId="51"/>
    <cellStyle name="Accent1" xfId="1" builtinId="29"/>
    <cellStyle name="Accent2" xfId="2" builtinId="33"/>
    <cellStyle name="Lien hypertexte" xfId="6" builtinId="8"/>
    <cellStyle name="Lien hypertexte 2" xfId="14"/>
    <cellStyle name="Milliers" xfId="10" builtinId="3"/>
    <cellStyle name="Normal" xfId="0" builtinId="0"/>
    <cellStyle name="Normal 2" xfId="3"/>
    <cellStyle name="Normal 3" xfId="5"/>
    <cellStyle name="Normal 4" xfId="7"/>
    <cellStyle name="Normal 4 2" xfId="11"/>
    <cellStyle name="Normal 5" xfId="13"/>
    <cellStyle name="Pourcentage" xfId="9" builtinId="5"/>
    <cellStyle name="Pourcentage 2" xfId="8"/>
  </cellStyles>
  <dxfs count="49">
    <dxf>
      <font>
        <b/>
        <i val="0"/>
        <color rgb="FFFF0000"/>
      </font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auto="1"/>
      </font>
      <fill>
        <patternFill patternType="solid">
          <fgColor theme="1"/>
          <bgColor theme="0" tint="-0.34998626667073579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 patternType="solid">
          <fgColor theme="1"/>
          <bgColor theme="0" tint="-0.34998626667073579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ont>
        <color theme="2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</dxf>
  </dxfs>
  <tableStyles count="1" defaultTableStyle="TableStyleMedium2" defaultPivotStyle="PivotStyleMedium9">
    <tableStyle name="Style de tableau 1" pivot="0" count="1">
      <tableStyleElement type="wholeTable" dxfId="48"/>
    </tableStyle>
  </tableStyles>
  <colors>
    <mruColors>
      <color rgb="FF99FF67"/>
      <color rgb="FFFBCDA7"/>
      <color rgb="FFFCD5B4"/>
      <color rgb="FF69C759"/>
      <color rgb="FF00FF00"/>
      <color rgb="FFFFFF99"/>
      <color rgb="FF3CFA3C"/>
      <color rgb="FFFF33CC"/>
      <color rgb="FF99FF33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image" Target="../media/image1.emf"/><Relationship Id="rId18" Type="http://schemas.openxmlformats.org/officeDocument/2006/relationships/image" Target="../media/image18.emf"/><Relationship Id="rId3" Type="http://schemas.openxmlformats.org/officeDocument/2006/relationships/image" Target="../media/image11.emf"/><Relationship Id="rId7" Type="http://schemas.openxmlformats.org/officeDocument/2006/relationships/image" Target="../media/image7.emf"/><Relationship Id="rId12" Type="http://schemas.openxmlformats.org/officeDocument/2006/relationships/image" Target="../media/image2.emf"/><Relationship Id="rId17" Type="http://schemas.openxmlformats.org/officeDocument/2006/relationships/image" Target="../media/image17.emf"/><Relationship Id="rId2" Type="http://schemas.openxmlformats.org/officeDocument/2006/relationships/image" Target="../media/image12.emf"/><Relationship Id="rId16" Type="http://schemas.openxmlformats.org/officeDocument/2006/relationships/image" Target="../media/image16.emf"/><Relationship Id="rId1" Type="http://schemas.openxmlformats.org/officeDocument/2006/relationships/image" Target="../media/image13.emf"/><Relationship Id="rId6" Type="http://schemas.openxmlformats.org/officeDocument/2006/relationships/image" Target="../media/image8.emf"/><Relationship Id="rId11" Type="http://schemas.openxmlformats.org/officeDocument/2006/relationships/image" Target="../media/image3.emf"/><Relationship Id="rId5" Type="http://schemas.openxmlformats.org/officeDocument/2006/relationships/image" Target="../media/image9.emf"/><Relationship Id="rId15" Type="http://schemas.openxmlformats.org/officeDocument/2006/relationships/image" Target="../media/image15.emf"/><Relationship Id="rId10" Type="http://schemas.openxmlformats.org/officeDocument/2006/relationships/image" Target="../media/image4.emf"/><Relationship Id="rId19" Type="http://schemas.openxmlformats.org/officeDocument/2006/relationships/image" Target="../media/image19.emf"/><Relationship Id="rId4" Type="http://schemas.openxmlformats.org/officeDocument/2006/relationships/image" Target="../media/image10.emf"/><Relationship Id="rId9" Type="http://schemas.openxmlformats.org/officeDocument/2006/relationships/image" Target="../media/image5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180975</xdr:rowOff>
        </xdr:from>
        <xdr:to>
          <xdr:col>1</xdr:col>
          <xdr:colOff>19050</xdr:colOff>
          <xdr:row>2</xdr:row>
          <xdr:rowOff>752475</xdr:rowOff>
        </xdr:to>
        <xdr:sp macro="" textlink="">
          <xdr:nvSpPr>
            <xdr:cNvPr id="9218" name="CommandButtonA2M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2419350</xdr:colOff>
          <xdr:row>4</xdr:row>
          <xdr:rowOff>485774</xdr:rowOff>
        </xdr:from>
        <xdr:to>
          <xdr:col>1</xdr:col>
          <xdr:colOff>38099</xdr:colOff>
          <xdr:row>4</xdr:row>
          <xdr:rowOff>733424</xdr:rowOff>
        </xdr:to>
        <xdr:grpSp>
          <xdr:nvGrpSpPr>
            <xdr:cNvPr id="3" name="Groupe 2"/>
            <xdr:cNvGrpSpPr/>
          </xdr:nvGrpSpPr>
          <xdr:grpSpPr>
            <a:xfrm>
              <a:off x="2419350" y="4562474"/>
              <a:ext cx="3000374" cy="247650"/>
              <a:chOff x="946603" y="3114674"/>
              <a:chExt cx="2286000" cy="257175"/>
            </a:xfrm>
          </xdr:grpSpPr>
          <xdr:sp macro="" textlink="">
            <xdr:nvSpPr>
              <xdr:cNvPr id="9226" name="OptionButtoRG1et2" hidden="1">
                <a:extLst>
                  <a:ext uri="{63B3BB69-23CF-44E3-9099-C40C66FF867C}">
                    <a14:compatExt spid="_x0000_s9226"/>
                  </a:ext>
                </a:extLst>
              </xdr:cNvPr>
              <xdr:cNvSpPr/>
            </xdr:nvSpPr>
            <xdr:spPr bwMode="auto">
              <a:xfrm>
                <a:off x="946603" y="3114674"/>
                <a:ext cx="994229" cy="2571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29" name="OptionButtonRG3" hidden="1">
                <a:extLst>
                  <a:ext uri="{63B3BB69-23CF-44E3-9099-C40C66FF867C}">
                    <a14:compatExt spid="_x0000_s9229"/>
                  </a:ext>
                </a:extLst>
              </xdr:cNvPr>
              <xdr:cNvSpPr/>
            </xdr:nvSpPr>
            <xdr:spPr bwMode="auto">
              <a:xfrm>
                <a:off x="2115003" y="3114674"/>
                <a:ext cx="1117600" cy="2571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0</xdr:rowOff>
        </xdr:from>
        <xdr:to>
          <xdr:col>3</xdr:col>
          <xdr:colOff>9525</xdr:colOff>
          <xdr:row>3</xdr:row>
          <xdr:rowOff>0</xdr:rowOff>
        </xdr:to>
        <xdr:sp macro="" textlink="">
          <xdr:nvSpPr>
            <xdr:cNvPr id="9230" name="CommandButtonToolBox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561973</xdr:colOff>
          <xdr:row>3</xdr:row>
          <xdr:rowOff>761998</xdr:rowOff>
        </xdr:from>
        <xdr:to>
          <xdr:col>2</xdr:col>
          <xdr:colOff>962023</xdr:colOff>
          <xdr:row>3</xdr:row>
          <xdr:rowOff>1962146</xdr:rowOff>
        </xdr:to>
        <xdr:grpSp>
          <xdr:nvGrpSpPr>
            <xdr:cNvPr id="4" name="Groupe 3"/>
            <xdr:cNvGrpSpPr/>
          </xdr:nvGrpSpPr>
          <xdr:grpSpPr>
            <a:xfrm>
              <a:off x="561973" y="1904998"/>
              <a:ext cx="6829425" cy="1200148"/>
              <a:chOff x="434134" y="1671525"/>
              <a:chExt cx="5544985" cy="340593"/>
            </a:xfrm>
          </xdr:grpSpPr>
          <xdr:sp macro="" textlink="">
            <xdr:nvSpPr>
              <xdr:cNvPr id="9220" name="OptionButtonP1" hidden="1">
                <a:extLst>
                  <a:ext uri="{63B3BB69-23CF-44E3-9099-C40C66FF867C}">
                    <a14:compatExt spid="_x0000_s9220"/>
                  </a:ext>
                </a:extLst>
              </xdr:cNvPr>
              <xdr:cNvSpPr/>
            </xdr:nvSpPr>
            <xdr:spPr bwMode="auto">
              <a:xfrm>
                <a:off x="441867" y="1698555"/>
                <a:ext cx="1020834" cy="110828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21" name="OptionButtonP2" hidden="1">
                <a:extLst>
                  <a:ext uri="{63B3BB69-23CF-44E3-9099-C40C66FF867C}">
                    <a14:compatExt spid="_x0000_s9221"/>
                  </a:ext>
                </a:extLst>
              </xdr:cNvPr>
              <xdr:cNvSpPr/>
            </xdr:nvSpPr>
            <xdr:spPr bwMode="auto">
              <a:xfrm>
                <a:off x="1547772" y="1701258"/>
                <a:ext cx="897096" cy="113531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22" name="OptionButtonP3" hidden="1">
                <a:extLst>
                  <a:ext uri="{63B3BB69-23CF-44E3-9099-C40C66FF867C}">
                    <a14:compatExt spid="_x0000_s9222"/>
                  </a:ext>
                </a:extLst>
              </xdr:cNvPr>
              <xdr:cNvSpPr/>
            </xdr:nvSpPr>
            <xdr:spPr bwMode="auto">
              <a:xfrm>
                <a:off x="2669143" y="1671525"/>
                <a:ext cx="1190973" cy="15948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23" name="OptionButtonP4" hidden="1">
                <a:extLst>
                  <a:ext uri="{63B3BB69-23CF-44E3-9099-C40C66FF867C}">
                    <a14:compatExt spid="_x0000_s9223"/>
                  </a:ext>
                </a:extLst>
              </xdr:cNvPr>
              <xdr:cNvSpPr/>
            </xdr:nvSpPr>
            <xdr:spPr bwMode="auto">
              <a:xfrm>
                <a:off x="3705442" y="1674227"/>
                <a:ext cx="982168" cy="162187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24" name="OptionButtonP5" hidden="1">
                <a:extLst>
                  <a:ext uri="{63B3BB69-23CF-44E3-9099-C40C66FF867C}">
                    <a14:compatExt spid="_x0000_s9224"/>
                  </a:ext>
                </a:extLst>
              </xdr:cNvPr>
              <xdr:cNvSpPr/>
            </xdr:nvSpPr>
            <xdr:spPr bwMode="auto">
              <a:xfrm>
                <a:off x="4811346" y="1693149"/>
                <a:ext cx="1074969" cy="118937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25" name="OptionButtonP6" hidden="1">
                <a:extLst>
                  <a:ext uri="{63B3BB69-23CF-44E3-9099-C40C66FF867C}">
                    <a14:compatExt spid="_x0000_s9225"/>
                  </a:ext>
                </a:extLst>
              </xdr:cNvPr>
              <xdr:cNvSpPr/>
            </xdr:nvSpPr>
            <xdr:spPr bwMode="auto">
              <a:xfrm>
                <a:off x="434135" y="1806679"/>
                <a:ext cx="1005367" cy="8920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59" name="OptionButtonP7" hidden="1">
                <a:extLst>
                  <a:ext uri="{63B3BB69-23CF-44E3-9099-C40C66FF867C}">
                    <a14:compatExt spid="_x0000_s9259"/>
                  </a:ext>
                </a:extLst>
              </xdr:cNvPr>
              <xdr:cNvSpPr/>
            </xdr:nvSpPr>
            <xdr:spPr bwMode="auto">
              <a:xfrm>
                <a:off x="1547772" y="1822898"/>
                <a:ext cx="1407513" cy="75687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60" name="OptionButtonP8" hidden="1">
                <a:extLst>
                  <a:ext uri="{63B3BB69-23CF-44E3-9099-C40C66FF867C}">
                    <a14:compatExt spid="_x0000_s9260"/>
                  </a:ext>
                </a:extLst>
              </xdr:cNvPr>
              <xdr:cNvSpPr/>
            </xdr:nvSpPr>
            <xdr:spPr bwMode="auto">
              <a:xfrm>
                <a:off x="2653675" y="1795867"/>
                <a:ext cx="997633" cy="12164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61" name="OptionButtonP9" hidden="1">
                <a:extLst>
                  <a:ext uri="{63B3BB69-23CF-44E3-9099-C40C66FF867C}">
                    <a14:compatExt spid="_x0000_s9261"/>
                  </a:ext>
                </a:extLst>
              </xdr:cNvPr>
              <xdr:cNvSpPr/>
            </xdr:nvSpPr>
            <xdr:spPr bwMode="auto">
              <a:xfrm>
                <a:off x="3689976" y="1790461"/>
                <a:ext cx="1175506" cy="13245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63" name="OptionButtonP10" hidden="1">
                <a:extLst>
                  <a:ext uri="{63B3BB69-23CF-44E3-9099-C40C66FF867C}">
                    <a14:compatExt spid="_x0000_s9263"/>
                  </a:ext>
                </a:extLst>
              </xdr:cNvPr>
              <xdr:cNvSpPr/>
            </xdr:nvSpPr>
            <xdr:spPr bwMode="auto">
              <a:xfrm>
                <a:off x="4803613" y="1790460"/>
                <a:ext cx="1175506" cy="13245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64" name="OptionButtonP15" hidden="1">
                <a:extLst>
                  <a:ext uri="{63B3BB69-23CF-44E3-9099-C40C66FF867C}">
                    <a14:compatExt spid="_x0000_s9264"/>
                  </a:ext>
                </a:extLst>
              </xdr:cNvPr>
              <xdr:cNvSpPr/>
            </xdr:nvSpPr>
            <xdr:spPr bwMode="auto">
              <a:xfrm>
                <a:off x="4795880" y="1876961"/>
                <a:ext cx="1175506" cy="13245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65" name="OptionButtonP14" hidden="1">
                <a:extLst>
                  <a:ext uri="{63B3BB69-23CF-44E3-9099-C40C66FF867C}">
                    <a14:compatExt spid="_x0000_s9265"/>
                  </a:ext>
                </a:extLst>
              </xdr:cNvPr>
              <xdr:cNvSpPr/>
            </xdr:nvSpPr>
            <xdr:spPr bwMode="auto">
              <a:xfrm>
                <a:off x="3697710" y="1879665"/>
                <a:ext cx="1175506" cy="13245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66" name="OptionButtonP13" hidden="1">
                <a:extLst>
                  <a:ext uri="{63B3BB69-23CF-44E3-9099-C40C66FF867C}">
                    <a14:compatExt spid="_x0000_s9266"/>
                  </a:ext>
                </a:extLst>
              </xdr:cNvPr>
              <xdr:cNvSpPr/>
            </xdr:nvSpPr>
            <xdr:spPr bwMode="auto">
              <a:xfrm>
                <a:off x="2645942" y="1876960"/>
                <a:ext cx="1183239" cy="13245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67" name="OptionButtonP12" hidden="1">
                <a:extLst>
                  <a:ext uri="{63B3BB69-23CF-44E3-9099-C40C66FF867C}">
                    <a14:compatExt spid="_x0000_s9267"/>
                  </a:ext>
                </a:extLst>
              </xdr:cNvPr>
              <xdr:cNvSpPr/>
            </xdr:nvSpPr>
            <xdr:spPr bwMode="auto">
              <a:xfrm>
                <a:off x="1547772" y="1876961"/>
                <a:ext cx="1175506" cy="13245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9268" name="OptionButtonP11" hidden="1">
                <a:extLst>
                  <a:ext uri="{63B3BB69-23CF-44E3-9099-C40C66FF867C}">
                    <a14:compatExt spid="_x0000_s9268"/>
                  </a:ext>
                </a:extLst>
              </xdr:cNvPr>
              <xdr:cNvSpPr/>
            </xdr:nvSpPr>
            <xdr:spPr bwMode="auto">
              <a:xfrm>
                <a:off x="434134" y="1871554"/>
                <a:ext cx="1175506" cy="13245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%20A2MAC1/Mercedes%20GLA%20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195284\AppData\Local\Microsoft\Windows\Temporary%20Internet%20Files\Content.Outlook\J1JM2W3I\Calcul_note_accoudoir_porte_YZ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195284\AppData\Local\Microsoft\Windows\Temporary%20Internet%20Files\Content.Outlook\J1JM2W3I\Calcul_note_LV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ocalData/a195284/Desktop/Apps%20Maquette/Utilitaire_notation_volant_et_pedal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O"/>
      <sheetName val="extraction_27_10_2015__10_14_19"/>
    </sheetNames>
    <sheetDataSet>
      <sheetData sheetId="0"/>
      <sheetData sheetId="1">
        <row r="10">
          <cell r="E10" t="str">
            <v xml:space="preserve">MERCEDES &gt; GLA H-2014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_note_Z_accoudoir"/>
      <sheetName val="MACRO ZONING"/>
    </sheetNames>
    <sheetDataSet>
      <sheetData sheetId="0">
        <row r="25">
          <cell r="B25">
            <v>300</v>
          </cell>
          <cell r="C25">
            <v>130</v>
          </cell>
        </row>
        <row r="26">
          <cell r="B26">
            <v>315</v>
          </cell>
          <cell r="C26">
            <v>133.96</v>
          </cell>
        </row>
        <row r="27">
          <cell r="B27">
            <v>330</v>
          </cell>
          <cell r="C27">
            <v>140</v>
          </cell>
        </row>
        <row r="28">
          <cell r="B28">
            <v>345</v>
          </cell>
          <cell r="C28">
            <v>147.41999999999999</v>
          </cell>
        </row>
        <row r="29">
          <cell r="B29">
            <v>355</v>
          </cell>
          <cell r="C29">
            <v>152.56</v>
          </cell>
        </row>
        <row r="30">
          <cell r="B30">
            <v>370</v>
          </cell>
          <cell r="C30">
            <v>160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_note_ERGO_LV"/>
    </sheetNames>
    <sheetDataSet>
      <sheetData sheetId="0">
        <row r="21">
          <cell r="H21">
            <v>310</v>
          </cell>
          <cell r="I21">
            <v>440.5</v>
          </cell>
        </row>
        <row r="22">
          <cell r="H22">
            <v>175.7</v>
          </cell>
          <cell r="I22">
            <v>403.9</v>
          </cell>
        </row>
        <row r="23">
          <cell r="H23">
            <v>50</v>
          </cell>
          <cell r="I23">
            <v>344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-moi"/>
      <sheetName val="Valeurs_veh"/>
      <sheetName val="CDC_volant"/>
      <sheetName val="Calculs_volant"/>
      <sheetName val="volant_criteres_transversaux"/>
      <sheetName val="critères_pedalier_longi"/>
      <sheetName val="criteres_pedalier_transversaux"/>
    </sheetNames>
    <sheetDataSet>
      <sheetData sheetId="0"/>
      <sheetData sheetId="1"/>
      <sheetData sheetId="2"/>
      <sheetData sheetId="3">
        <row r="19">
          <cell r="H19">
            <v>330</v>
          </cell>
          <cell r="I19">
            <v>18</v>
          </cell>
        </row>
        <row r="20">
          <cell r="H20">
            <v>340</v>
          </cell>
          <cell r="I20">
            <v>17.7</v>
          </cell>
        </row>
        <row r="21">
          <cell r="H21">
            <v>375</v>
          </cell>
          <cell r="I21">
            <v>15.5</v>
          </cell>
        </row>
        <row r="22">
          <cell r="H22">
            <v>400</v>
          </cell>
          <cell r="I22">
            <v>13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/>
  </sheetPr>
  <dimension ref="A1:D816"/>
  <sheetViews>
    <sheetView zoomScaleNormal="100" workbookViewId="0"/>
  </sheetViews>
  <sheetFormatPr baseColWidth="10" defaultRowHeight="15"/>
  <cols>
    <col min="1" max="1" width="11.42578125" style="447" customWidth="1"/>
    <col min="2" max="2" width="88.7109375" style="447" customWidth="1"/>
    <col min="3" max="4" width="45.5703125" style="447" customWidth="1"/>
    <col min="5" max="5" width="89.7109375" style="447" bestFit="1" customWidth="1"/>
    <col min="6" max="6" width="40.5703125" style="447" bestFit="1" customWidth="1"/>
    <col min="7" max="16384" width="11.42578125" style="447"/>
  </cols>
  <sheetData>
    <row r="1" spans="1:3">
      <c r="A1" s="446" t="s">
        <v>154</v>
      </c>
      <c r="B1" s="446" t="s">
        <v>155</v>
      </c>
      <c r="C1" s="447" t="s">
        <v>1291</v>
      </c>
    </row>
    <row r="2" spans="1:3">
      <c r="A2" s="446" t="s">
        <v>156</v>
      </c>
      <c r="B2" s="446" t="s">
        <v>157</v>
      </c>
      <c r="C2" s="447" t="s">
        <v>1291</v>
      </c>
    </row>
    <row r="3" spans="1:3">
      <c r="A3" s="446" t="s">
        <v>158</v>
      </c>
      <c r="B3" s="446" t="s">
        <v>159</v>
      </c>
      <c r="C3" s="447" t="s">
        <v>1291</v>
      </c>
    </row>
    <row r="4" spans="1:3">
      <c r="A4" s="446" t="s">
        <v>160</v>
      </c>
      <c r="B4" s="446" t="s">
        <v>1337</v>
      </c>
      <c r="C4" s="447" t="s">
        <v>1291</v>
      </c>
    </row>
    <row r="5" spans="1:3">
      <c r="A5" s="446" t="s">
        <v>161</v>
      </c>
      <c r="B5" s="446" t="s">
        <v>1338</v>
      </c>
      <c r="C5" s="447" t="s">
        <v>1291</v>
      </c>
    </row>
    <row r="6" spans="1:3">
      <c r="A6" s="446" t="s">
        <v>162</v>
      </c>
      <c r="B6" s="446" t="s">
        <v>1339</v>
      </c>
      <c r="C6" s="447" t="s">
        <v>1291</v>
      </c>
    </row>
    <row r="7" spans="1:3">
      <c r="A7" s="446" t="s">
        <v>163</v>
      </c>
      <c r="B7" s="446" t="s">
        <v>1340</v>
      </c>
      <c r="C7" s="447" t="s">
        <v>1291</v>
      </c>
    </row>
    <row r="8" spans="1:3">
      <c r="A8" s="446" t="s">
        <v>164</v>
      </c>
      <c r="B8" s="446" t="s">
        <v>1341</v>
      </c>
      <c r="C8" s="447" t="s">
        <v>1291</v>
      </c>
    </row>
    <row r="9" spans="1:3">
      <c r="A9" s="446" t="s">
        <v>165</v>
      </c>
      <c r="B9" s="446" t="s">
        <v>1342</v>
      </c>
      <c r="C9" s="447" t="s">
        <v>1291</v>
      </c>
    </row>
    <row r="10" spans="1:3">
      <c r="A10" s="446" t="s">
        <v>166</v>
      </c>
      <c r="B10" s="446" t="s">
        <v>1343</v>
      </c>
      <c r="C10" s="447" t="s">
        <v>1291</v>
      </c>
    </row>
    <row r="11" spans="1:3">
      <c r="A11" s="446" t="s">
        <v>167</v>
      </c>
      <c r="B11" s="446" t="s">
        <v>1344</v>
      </c>
      <c r="C11" s="447" t="s">
        <v>1291</v>
      </c>
    </row>
    <row r="12" spans="1:3">
      <c r="A12" s="446" t="s">
        <v>168</v>
      </c>
      <c r="B12" s="446" t="s">
        <v>1345</v>
      </c>
      <c r="C12" s="447" t="s">
        <v>1291</v>
      </c>
    </row>
    <row r="13" spans="1:3">
      <c r="A13" s="446" t="s">
        <v>169</v>
      </c>
      <c r="B13" s="446" t="s">
        <v>1346</v>
      </c>
      <c r="C13" s="447" t="s">
        <v>1291</v>
      </c>
    </row>
    <row r="14" spans="1:3">
      <c r="A14" s="446" t="s">
        <v>170</v>
      </c>
      <c r="B14" s="446" t="s">
        <v>1347</v>
      </c>
      <c r="C14" s="447" t="s">
        <v>1291</v>
      </c>
    </row>
    <row r="15" spans="1:3">
      <c r="A15" s="446" t="s">
        <v>171</v>
      </c>
      <c r="B15" s="446" t="s">
        <v>172</v>
      </c>
      <c r="C15" s="447" t="s">
        <v>1291</v>
      </c>
    </row>
    <row r="16" spans="1:3">
      <c r="A16" s="446" t="s">
        <v>173</v>
      </c>
      <c r="B16" s="446" t="s">
        <v>1348</v>
      </c>
      <c r="C16" s="447" t="s">
        <v>1291</v>
      </c>
    </row>
    <row r="17" spans="1:3">
      <c r="A17" s="446" t="s">
        <v>174</v>
      </c>
      <c r="B17" s="446" t="s">
        <v>175</v>
      </c>
      <c r="C17" s="447" t="s">
        <v>1291</v>
      </c>
    </row>
    <row r="18" spans="1:3">
      <c r="A18" s="446" t="s">
        <v>176</v>
      </c>
      <c r="B18" s="446" t="s">
        <v>177</v>
      </c>
      <c r="C18" s="447" t="s">
        <v>1291</v>
      </c>
    </row>
    <row r="19" spans="1:3">
      <c r="A19" s="446" t="s">
        <v>178</v>
      </c>
      <c r="B19" s="446" t="s">
        <v>1349</v>
      </c>
      <c r="C19" s="447" t="s">
        <v>1291</v>
      </c>
    </row>
    <row r="20" spans="1:3">
      <c r="A20" s="446" t="s">
        <v>179</v>
      </c>
      <c r="B20" s="446" t="s">
        <v>1350</v>
      </c>
      <c r="C20" s="447" t="s">
        <v>1291</v>
      </c>
    </row>
    <row r="21" spans="1:3">
      <c r="A21" s="446" t="s">
        <v>180</v>
      </c>
      <c r="B21" s="446" t="s">
        <v>1351</v>
      </c>
      <c r="C21" s="447" t="s">
        <v>1291</v>
      </c>
    </row>
    <row r="22" spans="1:3">
      <c r="A22" s="446" t="s">
        <v>181</v>
      </c>
      <c r="B22" s="446" t="s">
        <v>1352</v>
      </c>
      <c r="C22" s="447" t="s">
        <v>1291</v>
      </c>
    </row>
    <row r="23" spans="1:3">
      <c r="A23" s="446" t="s">
        <v>182</v>
      </c>
      <c r="B23" s="446" t="s">
        <v>183</v>
      </c>
      <c r="C23" s="447" t="s">
        <v>1291</v>
      </c>
    </row>
    <row r="24" spans="1:3">
      <c r="A24" s="446" t="s">
        <v>184</v>
      </c>
      <c r="B24" s="446" t="s">
        <v>1353</v>
      </c>
      <c r="C24" s="447" t="s">
        <v>1291</v>
      </c>
    </row>
    <row r="25" spans="1:3">
      <c r="A25" s="446" t="s">
        <v>185</v>
      </c>
      <c r="B25" s="446" t="s">
        <v>1354</v>
      </c>
      <c r="C25" s="447" t="s">
        <v>1291</v>
      </c>
    </row>
    <row r="26" spans="1:3">
      <c r="A26" s="446" t="s">
        <v>186</v>
      </c>
      <c r="B26" s="446" t="s">
        <v>1355</v>
      </c>
      <c r="C26" s="447" t="s">
        <v>1291</v>
      </c>
    </row>
    <row r="27" spans="1:3">
      <c r="A27" s="446" t="s">
        <v>187</v>
      </c>
      <c r="B27" s="446" t="s">
        <v>1356</v>
      </c>
      <c r="C27" s="447" t="s">
        <v>1291</v>
      </c>
    </row>
    <row r="28" spans="1:3">
      <c r="A28" s="446" t="s">
        <v>188</v>
      </c>
      <c r="B28" s="446" t="s">
        <v>1357</v>
      </c>
      <c r="C28" s="447" t="s">
        <v>1291</v>
      </c>
    </row>
    <row r="29" spans="1:3">
      <c r="A29" s="446" t="s">
        <v>189</v>
      </c>
      <c r="B29" s="446" t="s">
        <v>1358</v>
      </c>
      <c r="C29" s="447" t="s">
        <v>1291</v>
      </c>
    </row>
    <row r="30" spans="1:3">
      <c r="A30" s="446" t="s">
        <v>190</v>
      </c>
      <c r="B30" s="446" t="s">
        <v>1359</v>
      </c>
      <c r="C30" s="447" t="s">
        <v>1291</v>
      </c>
    </row>
    <row r="31" spans="1:3">
      <c r="A31" s="446" t="s">
        <v>191</v>
      </c>
      <c r="B31" s="446" t="s">
        <v>1360</v>
      </c>
      <c r="C31" s="447" t="s">
        <v>1291</v>
      </c>
    </row>
    <row r="32" spans="1:3">
      <c r="A32" s="446" t="s">
        <v>192</v>
      </c>
      <c r="B32" s="446" t="s">
        <v>1361</v>
      </c>
      <c r="C32" s="447" t="s">
        <v>1291</v>
      </c>
    </row>
    <row r="33" spans="1:3">
      <c r="A33" s="446" t="s">
        <v>193</v>
      </c>
      <c r="B33" s="446" t="s">
        <v>1362</v>
      </c>
      <c r="C33" s="447" t="s">
        <v>1291</v>
      </c>
    </row>
    <row r="34" spans="1:3">
      <c r="A34" s="446" t="s">
        <v>194</v>
      </c>
      <c r="B34" s="446" t="s">
        <v>1363</v>
      </c>
      <c r="C34" s="447" t="s">
        <v>1291</v>
      </c>
    </row>
    <row r="35" spans="1:3">
      <c r="A35" s="446" t="s">
        <v>195</v>
      </c>
      <c r="B35" s="446" t="s">
        <v>1364</v>
      </c>
      <c r="C35" s="447" t="s">
        <v>1291</v>
      </c>
    </row>
    <row r="36" spans="1:3">
      <c r="A36" s="446" t="s">
        <v>196</v>
      </c>
      <c r="B36" s="446" t="s">
        <v>1365</v>
      </c>
      <c r="C36" s="447" t="s">
        <v>1291</v>
      </c>
    </row>
    <row r="37" spans="1:3">
      <c r="A37" s="446" t="s">
        <v>197</v>
      </c>
      <c r="B37" s="446" t="s">
        <v>1366</v>
      </c>
      <c r="C37" s="447" t="s">
        <v>1291</v>
      </c>
    </row>
    <row r="38" spans="1:3">
      <c r="A38" s="446" t="s">
        <v>198</v>
      </c>
      <c r="B38" s="446" t="s">
        <v>1367</v>
      </c>
      <c r="C38" s="447" t="s">
        <v>1291</v>
      </c>
    </row>
    <row r="39" spans="1:3">
      <c r="A39" s="446" t="s">
        <v>199</v>
      </c>
      <c r="B39" s="446" t="s">
        <v>1368</v>
      </c>
      <c r="C39" s="447" t="s">
        <v>1291</v>
      </c>
    </row>
    <row r="40" spans="1:3">
      <c r="A40" s="446" t="s">
        <v>200</v>
      </c>
      <c r="B40" s="446" t="s">
        <v>201</v>
      </c>
      <c r="C40" s="447" t="s">
        <v>1291</v>
      </c>
    </row>
    <row r="41" spans="1:3">
      <c r="A41" s="446" t="s">
        <v>202</v>
      </c>
      <c r="B41" s="446" t="s">
        <v>203</v>
      </c>
      <c r="C41" s="447" t="s">
        <v>1291</v>
      </c>
    </row>
    <row r="42" spans="1:3">
      <c r="A42" s="446" t="s">
        <v>204</v>
      </c>
      <c r="B42" s="446" t="s">
        <v>205</v>
      </c>
      <c r="C42" s="447" t="s">
        <v>1291</v>
      </c>
    </row>
    <row r="43" spans="1:3">
      <c r="A43" s="446" t="s">
        <v>206</v>
      </c>
      <c r="B43" s="446" t="s">
        <v>207</v>
      </c>
      <c r="C43" s="447" t="s">
        <v>1291</v>
      </c>
    </row>
    <row r="44" spans="1:3">
      <c r="A44" s="446" t="s">
        <v>208</v>
      </c>
      <c r="B44" s="446" t="s">
        <v>209</v>
      </c>
      <c r="C44" s="447" t="s">
        <v>1291</v>
      </c>
    </row>
    <row r="45" spans="1:3">
      <c r="A45" s="446" t="s">
        <v>210</v>
      </c>
      <c r="B45" s="446" t="s">
        <v>211</v>
      </c>
      <c r="C45" s="447" t="s">
        <v>1291</v>
      </c>
    </row>
    <row r="46" spans="1:3">
      <c r="A46" s="446" t="s">
        <v>212</v>
      </c>
      <c r="B46" s="446" t="s">
        <v>213</v>
      </c>
      <c r="C46" s="447" t="s">
        <v>1291</v>
      </c>
    </row>
    <row r="47" spans="1:3">
      <c r="A47" s="446" t="s">
        <v>214</v>
      </c>
      <c r="B47" s="446" t="s">
        <v>215</v>
      </c>
      <c r="C47" s="447" t="s">
        <v>1291</v>
      </c>
    </row>
    <row r="48" spans="1:3">
      <c r="A48" s="446" t="s">
        <v>216</v>
      </c>
      <c r="B48" s="446" t="s">
        <v>217</v>
      </c>
      <c r="C48" s="447" t="s">
        <v>1291</v>
      </c>
    </row>
    <row r="49" spans="1:3">
      <c r="A49" s="446" t="s">
        <v>218</v>
      </c>
      <c r="B49" s="446" t="s">
        <v>219</v>
      </c>
      <c r="C49" s="447" t="s">
        <v>1291</v>
      </c>
    </row>
    <row r="50" spans="1:3">
      <c r="A50" s="446" t="s">
        <v>220</v>
      </c>
      <c r="B50" s="446" t="s">
        <v>221</v>
      </c>
      <c r="C50" s="447" t="s">
        <v>1291</v>
      </c>
    </row>
    <row r="51" spans="1:3">
      <c r="A51" s="446" t="s">
        <v>222</v>
      </c>
      <c r="B51" s="446" t="s">
        <v>223</v>
      </c>
      <c r="C51" s="447" t="s">
        <v>1291</v>
      </c>
    </row>
    <row r="52" spans="1:3">
      <c r="A52" s="446" t="s">
        <v>224</v>
      </c>
      <c r="B52" s="446" t="s">
        <v>225</v>
      </c>
      <c r="C52" s="447" t="s">
        <v>1291</v>
      </c>
    </row>
    <row r="53" spans="1:3">
      <c r="A53" s="446" t="s">
        <v>226</v>
      </c>
      <c r="B53" s="446" t="s">
        <v>1369</v>
      </c>
      <c r="C53" s="447" t="s">
        <v>1291</v>
      </c>
    </row>
    <row r="54" spans="1:3">
      <c r="A54" s="446" t="s">
        <v>227</v>
      </c>
      <c r="B54" s="446" t="s">
        <v>1370</v>
      </c>
      <c r="C54" s="447" t="s">
        <v>1291</v>
      </c>
    </row>
    <row r="55" spans="1:3">
      <c r="A55" s="446" t="s">
        <v>228</v>
      </c>
      <c r="B55" s="446" t="s">
        <v>1371</v>
      </c>
      <c r="C55" s="447" t="s">
        <v>1291</v>
      </c>
    </row>
    <row r="56" spans="1:3">
      <c r="A56" s="446" t="s">
        <v>229</v>
      </c>
      <c r="B56" s="446" t="s">
        <v>1372</v>
      </c>
      <c r="C56" s="447" t="s">
        <v>1291</v>
      </c>
    </row>
    <row r="57" spans="1:3">
      <c r="A57" s="446" t="s">
        <v>230</v>
      </c>
      <c r="B57" s="446" t="s">
        <v>231</v>
      </c>
      <c r="C57" s="447" t="s">
        <v>1291</v>
      </c>
    </row>
    <row r="58" spans="1:3">
      <c r="A58" s="446" t="s">
        <v>232</v>
      </c>
      <c r="B58" s="446" t="s">
        <v>233</v>
      </c>
      <c r="C58" s="447" t="s">
        <v>1291</v>
      </c>
    </row>
    <row r="59" spans="1:3">
      <c r="A59" s="446" t="s">
        <v>234</v>
      </c>
      <c r="B59" s="446" t="s">
        <v>235</v>
      </c>
      <c r="C59" s="447" t="s">
        <v>1291</v>
      </c>
    </row>
    <row r="60" spans="1:3">
      <c r="A60" s="446" t="s">
        <v>236</v>
      </c>
      <c r="B60" s="446" t="s">
        <v>237</v>
      </c>
      <c r="C60" s="447" t="s">
        <v>1291</v>
      </c>
    </row>
    <row r="61" spans="1:3">
      <c r="A61" s="446" t="s">
        <v>238</v>
      </c>
      <c r="B61" s="446" t="s">
        <v>239</v>
      </c>
      <c r="C61" s="447" t="s">
        <v>1291</v>
      </c>
    </row>
    <row r="62" spans="1:3">
      <c r="A62" s="446" t="s">
        <v>240</v>
      </c>
      <c r="B62" s="446" t="s">
        <v>1373</v>
      </c>
      <c r="C62" s="447" t="s">
        <v>1291</v>
      </c>
    </row>
    <row r="63" spans="1:3">
      <c r="A63" s="446" t="s">
        <v>241</v>
      </c>
      <c r="B63" s="446" t="s">
        <v>1374</v>
      </c>
      <c r="C63" s="447" t="s">
        <v>1291</v>
      </c>
    </row>
    <row r="64" spans="1:3">
      <c r="A64" s="446" t="s">
        <v>242</v>
      </c>
      <c r="B64" s="446" t="s">
        <v>1375</v>
      </c>
      <c r="C64" s="447" t="s">
        <v>1291</v>
      </c>
    </row>
    <row r="65" spans="1:3">
      <c r="A65" s="446" t="s">
        <v>243</v>
      </c>
      <c r="B65" s="446" t="s">
        <v>1376</v>
      </c>
      <c r="C65" s="447" t="s">
        <v>1291</v>
      </c>
    </row>
    <row r="66" spans="1:3">
      <c r="A66" s="446" t="s">
        <v>244</v>
      </c>
      <c r="B66" s="446" t="s">
        <v>1377</v>
      </c>
      <c r="C66" s="447" t="s">
        <v>1291</v>
      </c>
    </row>
    <row r="67" spans="1:3">
      <c r="A67" s="446" t="s">
        <v>245</v>
      </c>
      <c r="B67" s="446" t="s">
        <v>1378</v>
      </c>
      <c r="C67" s="447" t="s">
        <v>1291</v>
      </c>
    </row>
    <row r="68" spans="1:3">
      <c r="A68" s="446" t="s">
        <v>246</v>
      </c>
      <c r="B68" s="446" t="s">
        <v>1379</v>
      </c>
      <c r="C68" s="447" t="s">
        <v>1291</v>
      </c>
    </row>
    <row r="69" spans="1:3">
      <c r="A69" s="446" t="s">
        <v>247</v>
      </c>
      <c r="B69" s="446" t="s">
        <v>1380</v>
      </c>
      <c r="C69" s="447" t="s">
        <v>1291</v>
      </c>
    </row>
    <row r="70" spans="1:3">
      <c r="A70" s="446" t="s">
        <v>248</v>
      </c>
      <c r="B70" s="446" t="s">
        <v>249</v>
      </c>
      <c r="C70" s="447" t="s">
        <v>1291</v>
      </c>
    </row>
    <row r="71" spans="1:3">
      <c r="A71" s="446" t="s">
        <v>250</v>
      </c>
      <c r="B71" s="446" t="s">
        <v>251</v>
      </c>
      <c r="C71" s="447" t="s">
        <v>1291</v>
      </c>
    </row>
    <row r="72" spans="1:3">
      <c r="A72" s="446" t="s">
        <v>252</v>
      </c>
      <c r="B72" s="446" t="s">
        <v>1381</v>
      </c>
      <c r="C72" s="447" t="s">
        <v>1291</v>
      </c>
    </row>
    <row r="73" spans="1:3">
      <c r="A73" s="446" t="s">
        <v>253</v>
      </c>
      <c r="B73" s="446" t="s">
        <v>254</v>
      </c>
      <c r="C73" s="447" t="s">
        <v>1291</v>
      </c>
    </row>
    <row r="74" spans="1:3">
      <c r="A74" s="446" t="s">
        <v>255</v>
      </c>
      <c r="B74" s="446" t="s">
        <v>1382</v>
      </c>
      <c r="C74" s="447" t="s">
        <v>1291</v>
      </c>
    </row>
    <row r="75" spans="1:3">
      <c r="A75" s="446" t="s">
        <v>256</v>
      </c>
      <c r="B75" s="446" t="s">
        <v>1383</v>
      </c>
      <c r="C75" s="447" t="s">
        <v>1291</v>
      </c>
    </row>
    <row r="76" spans="1:3">
      <c r="A76" s="446" t="s">
        <v>257</v>
      </c>
      <c r="B76" s="446" t="s">
        <v>1384</v>
      </c>
      <c r="C76" s="447" t="s">
        <v>1291</v>
      </c>
    </row>
    <row r="77" spans="1:3">
      <c r="A77" s="446" t="s">
        <v>258</v>
      </c>
      <c r="B77" s="446" t="s">
        <v>259</v>
      </c>
      <c r="C77" s="447" t="s">
        <v>1291</v>
      </c>
    </row>
    <row r="78" spans="1:3">
      <c r="A78" s="446" t="s">
        <v>260</v>
      </c>
      <c r="B78" s="446" t="s">
        <v>261</v>
      </c>
      <c r="C78" s="447" t="s">
        <v>1291</v>
      </c>
    </row>
    <row r="79" spans="1:3">
      <c r="A79" s="446" t="s">
        <v>262</v>
      </c>
      <c r="B79" s="446" t="s">
        <v>1385</v>
      </c>
      <c r="C79" s="447" t="s">
        <v>1291</v>
      </c>
    </row>
    <row r="80" spans="1:3">
      <c r="A80" s="446" t="s">
        <v>263</v>
      </c>
      <c r="B80" s="446" t="s">
        <v>1386</v>
      </c>
      <c r="C80" s="447" t="s">
        <v>1291</v>
      </c>
    </row>
    <row r="81" spans="1:3">
      <c r="A81" s="446" t="s">
        <v>264</v>
      </c>
      <c r="B81" s="446" t="s">
        <v>1387</v>
      </c>
      <c r="C81" s="447" t="s">
        <v>1291</v>
      </c>
    </row>
    <row r="82" spans="1:3">
      <c r="A82" s="446" t="s">
        <v>35</v>
      </c>
      <c r="B82" s="446" t="s">
        <v>36</v>
      </c>
      <c r="C82" s="447" t="s">
        <v>1283</v>
      </c>
    </row>
    <row r="83" spans="1:3">
      <c r="A83" s="446" t="s">
        <v>37</v>
      </c>
      <c r="B83" s="446" t="s">
        <v>38</v>
      </c>
      <c r="C83" s="447" t="s">
        <v>1283</v>
      </c>
    </row>
    <row r="84" spans="1:3">
      <c r="A84" s="446" t="s">
        <v>39</v>
      </c>
      <c r="B84" s="446" t="s">
        <v>40</v>
      </c>
      <c r="C84" s="447" t="s">
        <v>1283</v>
      </c>
    </row>
    <row r="85" spans="1:3">
      <c r="A85" s="446" t="s">
        <v>41</v>
      </c>
      <c r="B85" s="446" t="s">
        <v>42</v>
      </c>
      <c r="C85" s="447" t="s">
        <v>1283</v>
      </c>
    </row>
    <row r="86" spans="1:3">
      <c r="A86" s="446" t="s">
        <v>2</v>
      </c>
      <c r="B86" s="446" t="s">
        <v>11</v>
      </c>
      <c r="C86" s="447" t="s">
        <v>1283</v>
      </c>
    </row>
    <row r="87" spans="1:3">
      <c r="A87" s="446" t="s">
        <v>43</v>
      </c>
      <c r="B87" s="446" t="s">
        <v>44</v>
      </c>
      <c r="C87" s="447" t="s">
        <v>1283</v>
      </c>
    </row>
    <row r="88" spans="1:3">
      <c r="A88" s="446" t="s">
        <v>45</v>
      </c>
      <c r="B88" s="446" t="s">
        <v>46</v>
      </c>
      <c r="C88" s="447" t="s">
        <v>1283</v>
      </c>
    </row>
    <row r="89" spans="1:3">
      <c r="A89" s="446" t="s">
        <v>47</v>
      </c>
      <c r="B89" s="446" t="s">
        <v>48</v>
      </c>
      <c r="C89" s="447" t="s">
        <v>1283</v>
      </c>
    </row>
    <row r="90" spans="1:3">
      <c r="A90" s="446" t="s">
        <v>49</v>
      </c>
      <c r="B90" s="446" t="s">
        <v>50</v>
      </c>
      <c r="C90" s="447" t="s">
        <v>1283</v>
      </c>
    </row>
    <row r="91" spans="1:3">
      <c r="A91" s="446" t="s">
        <v>51</v>
      </c>
      <c r="B91" s="446" t="s">
        <v>52</v>
      </c>
      <c r="C91" s="447" t="s">
        <v>1283</v>
      </c>
    </row>
    <row r="92" spans="1:3">
      <c r="A92" s="446" t="s">
        <v>53</v>
      </c>
      <c r="B92" s="446" t="s">
        <v>54</v>
      </c>
      <c r="C92" s="447" t="s">
        <v>1283</v>
      </c>
    </row>
    <row r="93" spans="1:3">
      <c r="A93" s="446" t="s">
        <v>55</v>
      </c>
      <c r="B93" s="446" t="s">
        <v>56</v>
      </c>
      <c r="C93" s="447" t="s">
        <v>1283</v>
      </c>
    </row>
    <row r="94" spans="1:3">
      <c r="A94" s="446" t="s">
        <v>57</v>
      </c>
      <c r="B94" s="446" t="s">
        <v>58</v>
      </c>
      <c r="C94" s="447" t="s">
        <v>1283</v>
      </c>
    </row>
    <row r="95" spans="1:3">
      <c r="A95" s="446" t="s">
        <v>59</v>
      </c>
      <c r="B95" s="446" t="s">
        <v>60</v>
      </c>
      <c r="C95" s="447" t="s">
        <v>1283</v>
      </c>
    </row>
    <row r="96" spans="1:3">
      <c r="A96" s="446" t="s">
        <v>61</v>
      </c>
      <c r="B96" s="446" t="s">
        <v>62</v>
      </c>
      <c r="C96" s="447" t="s">
        <v>1283</v>
      </c>
    </row>
    <row r="97" spans="1:3">
      <c r="A97" s="446" t="s">
        <v>63</v>
      </c>
      <c r="B97" s="446" t="s">
        <v>64</v>
      </c>
      <c r="C97" s="447" t="s">
        <v>1283</v>
      </c>
    </row>
    <row r="98" spans="1:3">
      <c r="A98" s="446" t="s">
        <v>65</v>
      </c>
      <c r="B98" s="446" t="s">
        <v>1325</v>
      </c>
      <c r="C98" s="447" t="s">
        <v>1283</v>
      </c>
    </row>
    <row r="99" spans="1:3">
      <c r="A99" s="446" t="s">
        <v>66</v>
      </c>
      <c r="B99" s="446" t="s">
        <v>67</v>
      </c>
      <c r="C99" s="447" t="s">
        <v>1283</v>
      </c>
    </row>
    <row r="100" spans="1:3">
      <c r="A100" s="446" t="s">
        <v>68</v>
      </c>
      <c r="B100" s="446" t="s">
        <v>69</v>
      </c>
      <c r="C100" s="447" t="s">
        <v>1283</v>
      </c>
    </row>
    <row r="101" spans="1:3">
      <c r="A101" s="446" t="s">
        <v>70</v>
      </c>
      <c r="B101" s="446" t="s">
        <v>71</v>
      </c>
      <c r="C101" s="447" t="s">
        <v>1283</v>
      </c>
    </row>
    <row r="102" spans="1:3">
      <c r="A102" s="446" t="s">
        <v>72</v>
      </c>
      <c r="B102" s="446" t="s">
        <v>73</v>
      </c>
      <c r="C102" s="447" t="s">
        <v>1283</v>
      </c>
    </row>
    <row r="103" spans="1:3">
      <c r="A103" s="446" t="s">
        <v>74</v>
      </c>
      <c r="B103" s="446" t="s">
        <v>75</v>
      </c>
      <c r="C103" s="447" t="s">
        <v>1283</v>
      </c>
    </row>
    <row r="104" spans="1:3">
      <c r="A104" s="446" t="s">
        <v>76</v>
      </c>
      <c r="B104" s="446" t="s">
        <v>1326</v>
      </c>
      <c r="C104" s="447" t="s">
        <v>1283</v>
      </c>
    </row>
    <row r="105" spans="1:3">
      <c r="A105" s="446" t="s">
        <v>77</v>
      </c>
      <c r="B105" s="446" t="s">
        <v>78</v>
      </c>
      <c r="C105" s="447" t="s">
        <v>1283</v>
      </c>
    </row>
    <row r="106" spans="1:3">
      <c r="A106" s="446" t="s">
        <v>79</v>
      </c>
      <c r="B106" s="446" t="s">
        <v>78</v>
      </c>
      <c r="C106" s="447" t="s">
        <v>1283</v>
      </c>
    </row>
    <row r="107" spans="1:3">
      <c r="A107" s="446" t="s">
        <v>80</v>
      </c>
      <c r="B107" s="446" t="s">
        <v>1327</v>
      </c>
      <c r="C107" s="447" t="s">
        <v>1283</v>
      </c>
    </row>
    <row r="108" spans="1:3">
      <c r="A108" s="446" t="s">
        <v>81</v>
      </c>
      <c r="B108" s="446" t="s">
        <v>1328</v>
      </c>
      <c r="C108" s="447" t="s">
        <v>1283</v>
      </c>
    </row>
    <row r="109" spans="1:3">
      <c r="A109" s="446" t="s">
        <v>82</v>
      </c>
      <c r="B109" s="446" t="s">
        <v>83</v>
      </c>
      <c r="C109" s="447" t="s">
        <v>1283</v>
      </c>
    </row>
    <row r="110" spans="1:3">
      <c r="A110" s="446" t="s">
        <v>84</v>
      </c>
      <c r="B110" s="446" t="s">
        <v>85</v>
      </c>
      <c r="C110" s="447" t="s">
        <v>1283</v>
      </c>
    </row>
    <row r="111" spans="1:3">
      <c r="A111" s="446" t="s">
        <v>86</v>
      </c>
      <c r="B111" s="446" t="s">
        <v>87</v>
      </c>
      <c r="C111" s="447" t="s">
        <v>1283</v>
      </c>
    </row>
    <row r="112" spans="1:3">
      <c r="A112" s="446" t="s">
        <v>88</v>
      </c>
      <c r="B112" s="446" t="s">
        <v>89</v>
      </c>
      <c r="C112" s="447" t="s">
        <v>1283</v>
      </c>
    </row>
    <row r="113" spans="1:3">
      <c r="A113" s="446" t="s">
        <v>90</v>
      </c>
      <c r="B113" s="446" t="s">
        <v>91</v>
      </c>
      <c r="C113" s="447" t="s">
        <v>1283</v>
      </c>
    </row>
    <row r="114" spans="1:3">
      <c r="A114" s="446" t="s">
        <v>92</v>
      </c>
      <c r="B114" s="446" t="s">
        <v>93</v>
      </c>
      <c r="C114" s="447" t="s">
        <v>1283</v>
      </c>
    </row>
    <row r="115" spans="1:3">
      <c r="A115" s="446" t="s">
        <v>94</v>
      </c>
      <c r="B115" s="446" t="s">
        <v>95</v>
      </c>
      <c r="C115" s="447" t="s">
        <v>1283</v>
      </c>
    </row>
    <row r="116" spans="1:3">
      <c r="A116" s="446" t="s">
        <v>96</v>
      </c>
      <c r="B116" s="446" t="s">
        <v>97</v>
      </c>
      <c r="C116" s="447" t="s">
        <v>1283</v>
      </c>
    </row>
    <row r="117" spans="1:3">
      <c r="A117" s="446" t="s">
        <v>98</v>
      </c>
      <c r="B117" s="446" t="s">
        <v>1329</v>
      </c>
      <c r="C117" s="447" t="s">
        <v>1283</v>
      </c>
    </row>
    <row r="118" spans="1:3">
      <c r="A118" s="446" t="s">
        <v>99</v>
      </c>
      <c r="B118" s="446" t="s">
        <v>1330</v>
      </c>
      <c r="C118" s="447" t="s">
        <v>1283</v>
      </c>
    </row>
    <row r="119" spans="1:3">
      <c r="A119" s="446" t="s">
        <v>100</v>
      </c>
      <c r="B119" s="446" t="s">
        <v>101</v>
      </c>
      <c r="C119" s="447" t="s">
        <v>1283</v>
      </c>
    </row>
    <row r="120" spans="1:3">
      <c r="A120" s="446" t="s">
        <v>102</v>
      </c>
      <c r="B120" s="446" t="s">
        <v>103</v>
      </c>
      <c r="C120" s="447" t="s">
        <v>1283</v>
      </c>
    </row>
    <row r="121" spans="1:3">
      <c r="A121" s="446" t="s">
        <v>104</v>
      </c>
      <c r="B121" s="446" t="s">
        <v>105</v>
      </c>
      <c r="C121" s="447" t="s">
        <v>1283</v>
      </c>
    </row>
    <row r="122" spans="1:3">
      <c r="A122" s="446" t="s">
        <v>106</v>
      </c>
      <c r="B122" s="446" t="s">
        <v>107</v>
      </c>
      <c r="C122" s="447" t="s">
        <v>1283</v>
      </c>
    </row>
    <row r="123" spans="1:3">
      <c r="A123" s="446" t="s">
        <v>108</v>
      </c>
      <c r="B123" s="446" t="s">
        <v>109</v>
      </c>
      <c r="C123" s="447" t="s">
        <v>1283</v>
      </c>
    </row>
    <row r="124" spans="1:3">
      <c r="A124" s="446" t="s">
        <v>110</v>
      </c>
      <c r="B124" s="446" t="s">
        <v>1331</v>
      </c>
      <c r="C124" s="447" t="s">
        <v>1283</v>
      </c>
    </row>
    <row r="125" spans="1:3">
      <c r="A125" s="446" t="s">
        <v>111</v>
      </c>
      <c r="B125" s="446" t="s">
        <v>112</v>
      </c>
      <c r="C125" s="447" t="s">
        <v>1307</v>
      </c>
    </row>
    <row r="126" spans="1:3">
      <c r="A126" s="446" t="s">
        <v>113</v>
      </c>
      <c r="B126" s="446" t="s">
        <v>114</v>
      </c>
      <c r="C126" s="447" t="s">
        <v>1307</v>
      </c>
    </row>
    <row r="127" spans="1:3">
      <c r="A127" s="446" t="s">
        <v>115</v>
      </c>
      <c r="B127" s="446" t="s">
        <v>116</v>
      </c>
      <c r="C127" s="447" t="s">
        <v>1307</v>
      </c>
    </row>
    <row r="128" spans="1:3">
      <c r="A128" s="446" t="s">
        <v>117</v>
      </c>
      <c r="B128" s="446" t="s">
        <v>118</v>
      </c>
      <c r="C128" s="447" t="s">
        <v>1307</v>
      </c>
    </row>
    <row r="129" spans="1:3">
      <c r="A129" s="446" t="s">
        <v>119</v>
      </c>
      <c r="B129" s="446" t="s">
        <v>120</v>
      </c>
      <c r="C129" s="447" t="s">
        <v>1307</v>
      </c>
    </row>
    <row r="130" spans="1:3">
      <c r="A130" s="446" t="s">
        <v>121</v>
      </c>
      <c r="B130" s="446" t="s">
        <v>122</v>
      </c>
      <c r="C130" s="447" t="s">
        <v>1307</v>
      </c>
    </row>
    <row r="131" spans="1:3">
      <c r="A131" s="446" t="s">
        <v>123</v>
      </c>
      <c r="B131" s="446" t="s">
        <v>124</v>
      </c>
      <c r="C131" s="447" t="s">
        <v>1307</v>
      </c>
    </row>
    <row r="132" spans="1:3">
      <c r="A132" s="446" t="s">
        <v>125</v>
      </c>
      <c r="B132" s="446" t="s">
        <v>126</v>
      </c>
      <c r="C132" s="447" t="s">
        <v>1307</v>
      </c>
    </row>
    <row r="133" spans="1:3">
      <c r="A133" s="446" t="s">
        <v>127</v>
      </c>
      <c r="B133" s="446" t="s">
        <v>128</v>
      </c>
      <c r="C133" s="447" t="s">
        <v>1307</v>
      </c>
    </row>
    <row r="134" spans="1:3">
      <c r="A134" s="446" t="s">
        <v>129</v>
      </c>
      <c r="B134" s="446" t="s">
        <v>130</v>
      </c>
      <c r="C134" s="447" t="s">
        <v>1307</v>
      </c>
    </row>
    <row r="135" spans="1:3">
      <c r="A135" s="446" t="s">
        <v>131</v>
      </c>
      <c r="B135" s="446" t="s">
        <v>132</v>
      </c>
      <c r="C135" s="447" t="s">
        <v>1307</v>
      </c>
    </row>
    <row r="136" spans="1:3">
      <c r="A136" s="446" t="s">
        <v>137</v>
      </c>
      <c r="B136" s="446" t="s">
        <v>1332</v>
      </c>
      <c r="C136" s="447" t="s">
        <v>1309</v>
      </c>
    </row>
    <row r="137" spans="1:3">
      <c r="A137" s="446" t="s">
        <v>138</v>
      </c>
      <c r="B137" s="446" t="s">
        <v>1333</v>
      </c>
      <c r="C137" s="447" t="s">
        <v>1309</v>
      </c>
    </row>
    <row r="138" spans="1:3">
      <c r="A138" s="446" t="s">
        <v>139</v>
      </c>
      <c r="B138" s="446" t="s">
        <v>1334</v>
      </c>
      <c r="C138" s="447" t="s">
        <v>1309</v>
      </c>
    </row>
    <row r="139" spans="1:3">
      <c r="A139" s="446" t="s">
        <v>140</v>
      </c>
      <c r="B139" s="446" t="s">
        <v>1335</v>
      </c>
      <c r="C139" s="447" t="s">
        <v>1309</v>
      </c>
    </row>
    <row r="140" spans="1:3">
      <c r="A140" s="446" t="s">
        <v>141</v>
      </c>
      <c r="B140" s="446" t="s">
        <v>1336</v>
      </c>
      <c r="C140" s="447" t="s">
        <v>1309</v>
      </c>
    </row>
    <row r="141" spans="1:3">
      <c r="A141" s="446" t="s">
        <v>142</v>
      </c>
      <c r="B141" s="446" t="s">
        <v>143</v>
      </c>
      <c r="C141" s="447" t="s">
        <v>1309</v>
      </c>
    </row>
    <row r="142" spans="1:3">
      <c r="A142" s="446" t="s">
        <v>144</v>
      </c>
      <c r="B142" s="446" t="s">
        <v>145</v>
      </c>
      <c r="C142" s="447" t="s">
        <v>1309</v>
      </c>
    </row>
    <row r="143" spans="1:3">
      <c r="A143" s="446" t="s">
        <v>146</v>
      </c>
      <c r="B143" s="446" t="s">
        <v>147</v>
      </c>
      <c r="C143" s="447" t="s">
        <v>1309</v>
      </c>
    </row>
    <row r="144" spans="1:3">
      <c r="A144" s="446" t="s">
        <v>148</v>
      </c>
      <c r="B144" s="446" t="s">
        <v>149</v>
      </c>
      <c r="C144" s="447" t="s">
        <v>1309</v>
      </c>
    </row>
    <row r="145" spans="1:4">
      <c r="A145" s="446" t="s">
        <v>150</v>
      </c>
      <c r="B145" s="446" t="s">
        <v>151</v>
      </c>
      <c r="C145" s="447" t="s">
        <v>1309</v>
      </c>
    </row>
    <row r="146" spans="1:4">
      <c r="A146" s="446" t="s">
        <v>152</v>
      </c>
      <c r="B146" s="446" t="s">
        <v>153</v>
      </c>
      <c r="C146" s="447" t="s">
        <v>1309</v>
      </c>
    </row>
    <row r="147" spans="1:4">
      <c r="A147" s="446" t="s">
        <v>273</v>
      </c>
      <c r="B147" s="446" t="s">
        <v>274</v>
      </c>
      <c r="C147" s="447" t="s">
        <v>1311</v>
      </c>
    </row>
    <row r="148" spans="1:4">
      <c r="A148" s="446" t="s">
        <v>275</v>
      </c>
      <c r="B148" s="446" t="s">
        <v>276</v>
      </c>
      <c r="C148" s="447" t="s">
        <v>1311</v>
      </c>
    </row>
    <row r="149" spans="1:4">
      <c r="A149" s="446" t="s">
        <v>277</v>
      </c>
      <c r="B149" s="446" t="s">
        <v>278</v>
      </c>
      <c r="C149" s="447" t="s">
        <v>1311</v>
      </c>
    </row>
    <row r="150" spans="1:4">
      <c r="A150" s="446" t="s">
        <v>279</v>
      </c>
      <c r="B150" s="446" t="s">
        <v>280</v>
      </c>
      <c r="C150" s="447" t="s">
        <v>1311</v>
      </c>
      <c r="D150" s="447" t="s">
        <v>1796</v>
      </c>
    </row>
    <row r="151" spans="1:4">
      <c r="A151" s="446" t="s">
        <v>281</v>
      </c>
      <c r="B151" s="446" t="s">
        <v>282</v>
      </c>
      <c r="C151" s="447" t="s">
        <v>1311</v>
      </c>
      <c r="D151" s="447" t="s">
        <v>1796</v>
      </c>
    </row>
    <row r="152" spans="1:4">
      <c r="A152" s="446" t="s">
        <v>283</v>
      </c>
      <c r="B152" s="446" t="s">
        <v>284</v>
      </c>
      <c r="C152" s="447" t="s">
        <v>1311</v>
      </c>
    </row>
    <row r="153" spans="1:4">
      <c r="A153" s="446" t="s">
        <v>285</v>
      </c>
      <c r="B153" s="446" t="s">
        <v>286</v>
      </c>
      <c r="C153" s="447" t="s">
        <v>1311</v>
      </c>
    </row>
    <row r="154" spans="1:4">
      <c r="A154" s="446" t="s">
        <v>287</v>
      </c>
      <c r="B154" s="446" t="s">
        <v>288</v>
      </c>
      <c r="C154" s="447" t="s">
        <v>1311</v>
      </c>
    </row>
    <row r="155" spans="1:4">
      <c r="A155" s="446" t="s">
        <v>289</v>
      </c>
      <c r="B155" s="446" t="s">
        <v>290</v>
      </c>
      <c r="C155" s="447" t="s">
        <v>1311</v>
      </c>
    </row>
    <row r="156" spans="1:4">
      <c r="A156" s="446" t="s">
        <v>291</v>
      </c>
      <c r="B156" s="446" t="s">
        <v>292</v>
      </c>
      <c r="C156" s="447" t="s">
        <v>1311</v>
      </c>
    </row>
    <row r="157" spans="1:4">
      <c r="A157" s="446" t="s">
        <v>293</v>
      </c>
      <c r="B157" s="446" t="s">
        <v>294</v>
      </c>
      <c r="C157" s="447" t="s">
        <v>1311</v>
      </c>
    </row>
    <row r="158" spans="1:4">
      <c r="A158" s="446" t="s">
        <v>295</v>
      </c>
      <c r="B158" s="446" t="s">
        <v>296</v>
      </c>
      <c r="C158" s="447" t="s">
        <v>1311</v>
      </c>
    </row>
    <row r="159" spans="1:4">
      <c r="A159" s="446" t="s">
        <v>297</v>
      </c>
      <c r="B159" s="446" t="s">
        <v>298</v>
      </c>
      <c r="C159" s="447" t="s">
        <v>1311</v>
      </c>
    </row>
    <row r="160" spans="1:4">
      <c r="A160" s="446" t="s">
        <v>299</v>
      </c>
      <c r="B160" s="446" t="s">
        <v>300</v>
      </c>
      <c r="C160" s="447" t="s">
        <v>1311</v>
      </c>
    </row>
    <row r="161" spans="1:3">
      <c r="A161" s="446" t="s">
        <v>301</v>
      </c>
      <c r="B161" s="446" t="s">
        <v>302</v>
      </c>
      <c r="C161" s="447" t="s">
        <v>1311</v>
      </c>
    </row>
    <row r="162" spans="1:3">
      <c r="A162" s="446" t="s">
        <v>303</v>
      </c>
      <c r="B162" s="446" t="s">
        <v>304</v>
      </c>
      <c r="C162" s="447" t="s">
        <v>1311</v>
      </c>
    </row>
    <row r="163" spans="1:3">
      <c r="A163" s="446" t="s">
        <v>305</v>
      </c>
      <c r="B163" s="446" t="s">
        <v>306</v>
      </c>
      <c r="C163" s="447" t="s">
        <v>1311</v>
      </c>
    </row>
    <row r="164" spans="1:3">
      <c r="A164" s="446" t="s">
        <v>307</v>
      </c>
      <c r="B164" s="446" t="s">
        <v>308</v>
      </c>
      <c r="C164" s="447" t="s">
        <v>1311</v>
      </c>
    </row>
    <row r="165" spans="1:3">
      <c r="A165" s="446" t="s">
        <v>309</v>
      </c>
      <c r="B165" s="446" t="s">
        <v>310</v>
      </c>
      <c r="C165" s="447" t="s">
        <v>1311</v>
      </c>
    </row>
    <row r="166" spans="1:3">
      <c r="A166" s="446" t="s">
        <v>311</v>
      </c>
      <c r="B166" s="446" t="s">
        <v>312</v>
      </c>
      <c r="C166" s="447" t="s">
        <v>1311</v>
      </c>
    </row>
    <row r="167" spans="1:3">
      <c r="A167" s="446" t="s">
        <v>313</v>
      </c>
      <c r="B167" s="446" t="s">
        <v>314</v>
      </c>
      <c r="C167" s="447" t="s">
        <v>1311</v>
      </c>
    </row>
    <row r="168" spans="1:3">
      <c r="A168" s="446" t="s">
        <v>315</v>
      </c>
      <c r="B168" s="446" t="s">
        <v>316</v>
      </c>
      <c r="C168" s="447" t="s">
        <v>1311</v>
      </c>
    </row>
    <row r="169" spans="1:3">
      <c r="A169" s="446" t="s">
        <v>317</v>
      </c>
      <c r="B169" s="446" t="s">
        <v>318</v>
      </c>
      <c r="C169" s="447" t="s">
        <v>1311</v>
      </c>
    </row>
    <row r="170" spans="1:3">
      <c r="A170" s="446" t="s">
        <v>319</v>
      </c>
      <c r="B170" s="446" t="s">
        <v>320</v>
      </c>
      <c r="C170" s="447" t="s">
        <v>1311</v>
      </c>
    </row>
    <row r="171" spans="1:3">
      <c r="A171" s="446" t="s">
        <v>321</v>
      </c>
      <c r="B171" s="446" t="s">
        <v>322</v>
      </c>
      <c r="C171" s="447" t="s">
        <v>1311</v>
      </c>
    </row>
    <row r="172" spans="1:3">
      <c r="A172" s="447" t="s">
        <v>1828</v>
      </c>
      <c r="B172" s="447" t="s">
        <v>1760</v>
      </c>
      <c r="C172" s="447" t="s">
        <v>1311</v>
      </c>
    </row>
    <row r="173" spans="1:3">
      <c r="A173" s="447" t="s">
        <v>1829</v>
      </c>
      <c r="B173" s="447" t="s">
        <v>1761</v>
      </c>
      <c r="C173" s="447" t="s">
        <v>1311</v>
      </c>
    </row>
    <row r="174" spans="1:3">
      <c r="A174" s="446" t="s">
        <v>323</v>
      </c>
      <c r="B174" s="446" t="s">
        <v>324</v>
      </c>
      <c r="C174" s="447" t="s">
        <v>1312</v>
      </c>
    </row>
    <row r="175" spans="1:3">
      <c r="A175" s="446" t="s">
        <v>325</v>
      </c>
      <c r="B175" s="446" t="s">
        <v>326</v>
      </c>
      <c r="C175" s="447" t="s">
        <v>1312</v>
      </c>
    </row>
    <row r="176" spans="1:3">
      <c r="A176" s="446" t="s">
        <v>327</v>
      </c>
      <c r="B176" s="446" t="s">
        <v>328</v>
      </c>
      <c r="C176" s="447" t="s">
        <v>1312</v>
      </c>
    </row>
    <row r="177" spans="1:3">
      <c r="A177" s="446" t="s">
        <v>497</v>
      </c>
      <c r="B177" s="446" t="s">
        <v>498</v>
      </c>
      <c r="C177" s="447" t="s">
        <v>1316</v>
      </c>
    </row>
    <row r="178" spans="1:3">
      <c r="A178" s="446" t="s">
        <v>499</v>
      </c>
      <c r="B178" s="446" t="s">
        <v>500</v>
      </c>
      <c r="C178" s="447" t="s">
        <v>1316</v>
      </c>
    </row>
    <row r="179" spans="1:3">
      <c r="A179" s="446" t="s">
        <v>773</v>
      </c>
      <c r="B179" s="446" t="s">
        <v>774</v>
      </c>
      <c r="C179" s="447" t="s">
        <v>1316</v>
      </c>
    </row>
    <row r="180" spans="1:3">
      <c r="A180" s="446" t="s">
        <v>775</v>
      </c>
      <c r="B180" s="446" t="s">
        <v>776</v>
      </c>
      <c r="C180" s="447" t="s">
        <v>1316</v>
      </c>
    </row>
    <row r="181" spans="1:3">
      <c r="A181" s="446" t="s">
        <v>777</v>
      </c>
      <c r="B181" s="446" t="s">
        <v>1464</v>
      </c>
      <c r="C181" s="447" t="s">
        <v>1316</v>
      </c>
    </row>
    <row r="182" spans="1:3">
      <c r="A182" s="446" t="s">
        <v>778</v>
      </c>
      <c r="B182" s="446" t="s">
        <v>779</v>
      </c>
      <c r="C182" s="447" t="s">
        <v>1316</v>
      </c>
    </row>
    <row r="183" spans="1:3">
      <c r="A183" s="446" t="s">
        <v>780</v>
      </c>
      <c r="B183" s="446" t="s">
        <v>1465</v>
      </c>
      <c r="C183" s="447" t="s">
        <v>1316</v>
      </c>
    </row>
    <row r="184" spans="1:3">
      <c r="A184" s="446" t="s">
        <v>781</v>
      </c>
      <c r="B184" s="446" t="s">
        <v>1466</v>
      </c>
      <c r="C184" s="447" t="s">
        <v>1316</v>
      </c>
    </row>
    <row r="185" spans="1:3">
      <c r="A185" s="446" t="s">
        <v>782</v>
      </c>
      <c r="B185" s="446" t="s">
        <v>1467</v>
      </c>
      <c r="C185" s="447" t="s">
        <v>1316</v>
      </c>
    </row>
    <row r="186" spans="1:3">
      <c r="A186" s="446" t="s">
        <v>783</v>
      </c>
      <c r="B186" s="446" t="s">
        <v>784</v>
      </c>
      <c r="C186" s="447" t="s">
        <v>1316</v>
      </c>
    </row>
    <row r="187" spans="1:3">
      <c r="A187" s="446" t="s">
        <v>785</v>
      </c>
      <c r="B187" s="446" t="s">
        <v>786</v>
      </c>
      <c r="C187" s="447" t="s">
        <v>1316</v>
      </c>
    </row>
    <row r="188" spans="1:3">
      <c r="A188" s="446" t="s">
        <v>787</v>
      </c>
      <c r="B188" s="446" t="s">
        <v>788</v>
      </c>
      <c r="C188" s="447" t="s">
        <v>1316</v>
      </c>
    </row>
    <row r="189" spans="1:3">
      <c r="A189" s="446" t="s">
        <v>789</v>
      </c>
      <c r="B189" s="446" t="s">
        <v>790</v>
      </c>
      <c r="C189" s="447" t="s">
        <v>1316</v>
      </c>
    </row>
    <row r="190" spans="1:3">
      <c r="A190" s="446" t="s">
        <v>1081</v>
      </c>
      <c r="B190" s="446" t="s">
        <v>1082</v>
      </c>
      <c r="C190" s="447" t="s">
        <v>1316</v>
      </c>
    </row>
    <row r="191" spans="1:3">
      <c r="A191" s="446" t="s">
        <v>1083</v>
      </c>
      <c r="B191" s="446" t="s">
        <v>1084</v>
      </c>
      <c r="C191" s="447" t="s">
        <v>1316</v>
      </c>
    </row>
    <row r="192" spans="1:3">
      <c r="A192" s="446" t="s">
        <v>1085</v>
      </c>
      <c r="B192" s="446" t="s">
        <v>1086</v>
      </c>
      <c r="C192" s="447" t="s">
        <v>1316</v>
      </c>
    </row>
    <row r="193" spans="1:3">
      <c r="A193" s="446" t="s">
        <v>1087</v>
      </c>
      <c r="B193" s="446" t="s">
        <v>1088</v>
      </c>
      <c r="C193" s="447" t="s">
        <v>1316</v>
      </c>
    </row>
    <row r="194" spans="1:3">
      <c r="A194" s="446" t="s">
        <v>1089</v>
      </c>
      <c r="B194" s="446" t="s">
        <v>1090</v>
      </c>
      <c r="C194" s="447" t="s">
        <v>1316</v>
      </c>
    </row>
    <row r="195" spans="1:3">
      <c r="A195" s="446" t="s">
        <v>1091</v>
      </c>
      <c r="B195" s="446" t="s">
        <v>1092</v>
      </c>
      <c r="C195" s="447" t="s">
        <v>1316</v>
      </c>
    </row>
    <row r="196" spans="1:3">
      <c r="A196" s="446" t="s">
        <v>1093</v>
      </c>
      <c r="B196" s="446" t="s">
        <v>1094</v>
      </c>
      <c r="C196" s="447" t="s">
        <v>1316</v>
      </c>
    </row>
    <row r="197" spans="1:3">
      <c r="A197" s="446" t="s">
        <v>1247</v>
      </c>
      <c r="B197" s="446" t="s">
        <v>1248</v>
      </c>
      <c r="C197" s="447" t="s">
        <v>1316</v>
      </c>
    </row>
    <row r="198" spans="1:3">
      <c r="A198" s="446" t="s">
        <v>1249</v>
      </c>
      <c r="B198" s="446" t="s">
        <v>1250</v>
      </c>
      <c r="C198" s="447" t="s">
        <v>1316</v>
      </c>
    </row>
    <row r="199" spans="1:3">
      <c r="A199" s="446" t="s">
        <v>1251</v>
      </c>
      <c r="B199" s="446" t="s">
        <v>1252</v>
      </c>
      <c r="C199" s="447" t="s">
        <v>1316</v>
      </c>
    </row>
    <row r="200" spans="1:3">
      <c r="A200" s="446" t="s">
        <v>1253</v>
      </c>
      <c r="B200" s="446" t="s">
        <v>1254</v>
      </c>
      <c r="C200" s="447" t="s">
        <v>1316</v>
      </c>
    </row>
    <row r="201" spans="1:3">
      <c r="A201" s="446" t="s">
        <v>1255</v>
      </c>
      <c r="B201" s="446" t="s">
        <v>1256</v>
      </c>
      <c r="C201" s="447" t="s">
        <v>1316</v>
      </c>
    </row>
    <row r="202" spans="1:3">
      <c r="A202" s="446" t="s">
        <v>484</v>
      </c>
      <c r="B202" s="446" t="s">
        <v>485</v>
      </c>
      <c r="C202" s="447" t="s">
        <v>1315</v>
      </c>
    </row>
    <row r="203" spans="1:3">
      <c r="A203" s="446" t="s">
        <v>486</v>
      </c>
      <c r="B203" s="446" t="s">
        <v>487</v>
      </c>
      <c r="C203" s="447" t="s">
        <v>1315</v>
      </c>
    </row>
    <row r="204" spans="1:3">
      <c r="A204" s="446" t="s">
        <v>488</v>
      </c>
      <c r="B204" s="446" t="s">
        <v>489</v>
      </c>
      <c r="C204" s="447" t="s">
        <v>1315</v>
      </c>
    </row>
    <row r="205" spans="1:3">
      <c r="A205" s="446" t="s">
        <v>490</v>
      </c>
      <c r="B205" s="446" t="s">
        <v>491</v>
      </c>
      <c r="C205" s="447" t="s">
        <v>1315</v>
      </c>
    </row>
    <row r="206" spans="1:3">
      <c r="A206" s="446" t="s">
        <v>492</v>
      </c>
      <c r="B206" s="446" t="s">
        <v>493</v>
      </c>
      <c r="C206" s="447" t="s">
        <v>1315</v>
      </c>
    </row>
    <row r="207" spans="1:3">
      <c r="A207" s="446" t="s">
        <v>133</v>
      </c>
      <c r="B207" s="446" t="s">
        <v>134</v>
      </c>
      <c r="C207" s="447" t="s">
        <v>1308</v>
      </c>
    </row>
    <row r="208" spans="1:3">
      <c r="A208" s="446" t="s">
        <v>135</v>
      </c>
      <c r="B208" s="446" t="s">
        <v>136</v>
      </c>
      <c r="C208" s="447" t="s">
        <v>1308</v>
      </c>
    </row>
    <row r="209" spans="1:3">
      <c r="A209" s="447" t="s">
        <v>1288</v>
      </c>
      <c r="B209" s="447" t="s">
        <v>1288</v>
      </c>
      <c r="C209" s="447" t="s">
        <v>1308</v>
      </c>
    </row>
    <row r="210" spans="1:3">
      <c r="A210" s="446" t="s">
        <v>265</v>
      </c>
      <c r="B210" s="446" t="s">
        <v>266</v>
      </c>
      <c r="C210" s="447" t="s">
        <v>1308</v>
      </c>
    </row>
    <row r="211" spans="1:3">
      <c r="A211" s="446" t="s">
        <v>399</v>
      </c>
      <c r="B211" s="446" t="s">
        <v>400</v>
      </c>
      <c r="C211" s="447" t="s">
        <v>1308</v>
      </c>
    </row>
    <row r="212" spans="1:3">
      <c r="A212" s="447" t="s">
        <v>1290</v>
      </c>
      <c r="B212" s="447" t="s">
        <v>1290</v>
      </c>
      <c r="C212" s="447" t="s">
        <v>1308</v>
      </c>
    </row>
    <row r="213" spans="1:3">
      <c r="A213" s="446" t="s">
        <v>403</v>
      </c>
      <c r="B213" s="446" t="s">
        <v>404</v>
      </c>
      <c r="C213" s="447" t="s">
        <v>1308</v>
      </c>
    </row>
    <row r="214" spans="1:3">
      <c r="A214" s="446" t="s">
        <v>458</v>
      </c>
      <c r="B214" s="446" t="s">
        <v>459</v>
      </c>
      <c r="C214" s="447" t="s">
        <v>1308</v>
      </c>
    </row>
    <row r="215" spans="1:3">
      <c r="A215" s="446" t="s">
        <v>476</v>
      </c>
      <c r="B215" s="446" t="s">
        <v>1419</v>
      </c>
      <c r="C215" s="447" t="s">
        <v>1308</v>
      </c>
    </row>
    <row r="216" spans="1:3">
      <c r="A216" s="446" t="s">
        <v>477</v>
      </c>
      <c r="B216" s="446" t="s">
        <v>1420</v>
      </c>
      <c r="C216" s="447" t="s">
        <v>1308</v>
      </c>
    </row>
    <row r="217" spans="1:3">
      <c r="A217" s="447" t="s">
        <v>1287</v>
      </c>
      <c r="B217" s="447" t="s">
        <v>1287</v>
      </c>
      <c r="C217" s="447" t="s">
        <v>1308</v>
      </c>
    </row>
    <row r="218" spans="1:3">
      <c r="A218" s="446" t="s">
        <v>494</v>
      </c>
      <c r="B218" s="446" t="s">
        <v>1427</v>
      </c>
      <c r="C218" s="447" t="s">
        <v>1308</v>
      </c>
    </row>
    <row r="219" spans="1:3">
      <c r="A219" s="446" t="s">
        <v>495</v>
      </c>
      <c r="B219" s="446" t="s">
        <v>1428</v>
      </c>
      <c r="C219" s="447" t="s">
        <v>1308</v>
      </c>
    </row>
    <row r="220" spans="1:3">
      <c r="A220" s="446" t="s">
        <v>496</v>
      </c>
      <c r="B220" s="446" t="s">
        <v>1429</v>
      </c>
      <c r="C220" s="447" t="s">
        <v>1308</v>
      </c>
    </row>
    <row r="221" spans="1:3">
      <c r="A221" s="446" t="s">
        <v>501</v>
      </c>
      <c r="B221" s="446" t="s">
        <v>1430</v>
      </c>
      <c r="C221" s="447" t="s">
        <v>1308</v>
      </c>
    </row>
    <row r="222" spans="1:3">
      <c r="A222" s="446" t="s">
        <v>522</v>
      </c>
      <c r="B222" s="446" t="s">
        <v>1431</v>
      </c>
      <c r="C222" s="447" t="s">
        <v>1308</v>
      </c>
    </row>
    <row r="223" spans="1:3">
      <c r="A223" s="446" t="s">
        <v>661</v>
      </c>
      <c r="B223" s="446" t="s">
        <v>662</v>
      </c>
      <c r="C223" s="447" t="s">
        <v>1308</v>
      </c>
    </row>
    <row r="224" spans="1:3">
      <c r="A224" s="446" t="s">
        <v>24</v>
      </c>
      <c r="B224" s="446" t="s">
        <v>768</v>
      </c>
      <c r="C224" s="447" t="s">
        <v>1308</v>
      </c>
    </row>
    <row r="225" spans="1:3">
      <c r="A225" s="446" t="s">
        <v>769</v>
      </c>
      <c r="B225" s="446" t="s">
        <v>770</v>
      </c>
      <c r="C225" s="447" t="s">
        <v>1308</v>
      </c>
    </row>
    <row r="226" spans="1:3">
      <c r="A226" s="446" t="s">
        <v>771</v>
      </c>
      <c r="B226" s="446" t="s">
        <v>772</v>
      </c>
      <c r="C226" s="447" t="s">
        <v>1308</v>
      </c>
    </row>
    <row r="227" spans="1:3">
      <c r="A227" s="446" t="s">
        <v>791</v>
      </c>
      <c r="B227" s="446" t="s">
        <v>792</v>
      </c>
      <c r="C227" s="447" t="s">
        <v>1308</v>
      </c>
    </row>
    <row r="228" spans="1:3">
      <c r="A228" s="446" t="s">
        <v>793</v>
      </c>
      <c r="B228" s="446" t="s">
        <v>794</v>
      </c>
      <c r="C228" s="447" t="s">
        <v>1308</v>
      </c>
    </row>
    <row r="229" spans="1:3">
      <c r="A229" s="446" t="s">
        <v>795</v>
      </c>
      <c r="B229" s="446" t="s">
        <v>796</v>
      </c>
      <c r="C229" s="447" t="s">
        <v>1308</v>
      </c>
    </row>
    <row r="230" spans="1:3">
      <c r="A230" s="446" t="s">
        <v>797</v>
      </c>
      <c r="B230" s="446" t="s">
        <v>798</v>
      </c>
      <c r="C230" s="447" t="s">
        <v>1308</v>
      </c>
    </row>
    <row r="231" spans="1:3">
      <c r="A231" s="446" t="s">
        <v>815</v>
      </c>
      <c r="B231" s="446" t="s">
        <v>816</v>
      </c>
      <c r="C231" s="447" t="s">
        <v>1308</v>
      </c>
    </row>
    <row r="232" spans="1:3">
      <c r="A232" s="446" t="s">
        <v>817</v>
      </c>
      <c r="B232" s="446" t="s">
        <v>818</v>
      </c>
      <c r="C232" s="447" t="s">
        <v>1308</v>
      </c>
    </row>
    <row r="233" spans="1:3">
      <c r="A233" s="447" t="s">
        <v>1289</v>
      </c>
      <c r="B233" s="447" t="s">
        <v>1289</v>
      </c>
      <c r="C233" s="447" t="s">
        <v>1308</v>
      </c>
    </row>
    <row r="234" spans="1:3">
      <c r="A234" s="446" t="s">
        <v>819</v>
      </c>
      <c r="B234" s="446" t="s">
        <v>820</v>
      </c>
      <c r="C234" s="447" t="s">
        <v>1308</v>
      </c>
    </row>
    <row r="235" spans="1:3">
      <c r="A235" s="446" t="s">
        <v>841</v>
      </c>
      <c r="B235" s="446" t="s">
        <v>842</v>
      </c>
      <c r="C235" s="447" t="s">
        <v>1308</v>
      </c>
    </row>
    <row r="236" spans="1:3">
      <c r="A236" s="447" t="s">
        <v>1286</v>
      </c>
      <c r="B236" s="447" t="s">
        <v>1286</v>
      </c>
      <c r="C236" s="447" t="s">
        <v>1308</v>
      </c>
    </row>
    <row r="237" spans="1:3">
      <c r="A237" s="446" t="s">
        <v>899</v>
      </c>
      <c r="B237" s="446" t="s">
        <v>900</v>
      </c>
      <c r="C237" s="447" t="s">
        <v>1308</v>
      </c>
    </row>
    <row r="238" spans="1:3">
      <c r="A238" s="446" t="s">
        <v>901</v>
      </c>
      <c r="B238" s="446" t="s">
        <v>902</v>
      </c>
      <c r="C238" s="447" t="s">
        <v>1308</v>
      </c>
    </row>
    <row r="239" spans="1:3">
      <c r="A239" s="446" t="s">
        <v>903</v>
      </c>
      <c r="B239" s="446" t="s">
        <v>904</v>
      </c>
      <c r="C239" s="447" t="s">
        <v>1308</v>
      </c>
    </row>
    <row r="240" spans="1:3">
      <c r="A240" s="446" t="s">
        <v>905</v>
      </c>
      <c r="B240" s="446" t="s">
        <v>906</v>
      </c>
      <c r="C240" s="447" t="s">
        <v>1308</v>
      </c>
    </row>
    <row r="241" spans="1:3">
      <c r="A241" s="446" t="s">
        <v>907</v>
      </c>
      <c r="B241" s="446" t="s">
        <v>908</v>
      </c>
      <c r="C241" s="447" t="s">
        <v>1308</v>
      </c>
    </row>
    <row r="242" spans="1:3">
      <c r="A242" s="446" t="s">
        <v>909</v>
      </c>
      <c r="B242" s="446" t="s">
        <v>910</v>
      </c>
      <c r="C242" s="447" t="s">
        <v>1308</v>
      </c>
    </row>
    <row r="243" spans="1:3">
      <c r="A243" s="446" t="s">
        <v>911</v>
      </c>
      <c r="B243" s="446" t="s">
        <v>1507</v>
      </c>
      <c r="C243" s="447" t="s">
        <v>1308</v>
      </c>
    </row>
    <row r="244" spans="1:3">
      <c r="A244" s="446" t="s">
        <v>918</v>
      </c>
      <c r="B244" s="446" t="s">
        <v>919</v>
      </c>
      <c r="C244" s="447" t="s">
        <v>1308</v>
      </c>
    </row>
    <row r="245" spans="1:3">
      <c r="A245" s="446" t="s">
        <v>920</v>
      </c>
      <c r="B245" s="446" t="s">
        <v>1508</v>
      </c>
      <c r="C245" s="447" t="s">
        <v>1308</v>
      </c>
    </row>
    <row r="246" spans="1:3">
      <c r="A246" s="446" t="s">
        <v>1077</v>
      </c>
      <c r="B246" s="446" t="s">
        <v>1078</v>
      </c>
      <c r="C246" s="447" t="s">
        <v>1308</v>
      </c>
    </row>
    <row r="247" spans="1:3">
      <c r="A247" s="446" t="s">
        <v>1079</v>
      </c>
      <c r="B247" s="446" t="s">
        <v>1080</v>
      </c>
      <c r="C247" s="447" t="s">
        <v>1308</v>
      </c>
    </row>
    <row r="248" spans="1:3">
      <c r="A248" s="446" t="s">
        <v>1237</v>
      </c>
      <c r="B248" s="446" t="s">
        <v>1238</v>
      </c>
      <c r="C248" s="447" t="s">
        <v>1308</v>
      </c>
    </row>
    <row r="249" spans="1:3">
      <c r="A249" s="446" t="s">
        <v>1239</v>
      </c>
      <c r="B249" s="446" t="s">
        <v>1240</v>
      </c>
      <c r="C249" s="447" t="s">
        <v>1308</v>
      </c>
    </row>
    <row r="250" spans="1:3">
      <c r="A250" s="446" t="s">
        <v>1241</v>
      </c>
      <c r="B250" s="446" t="s">
        <v>1242</v>
      </c>
      <c r="C250" s="447" t="s">
        <v>1308</v>
      </c>
    </row>
    <row r="251" spans="1:3">
      <c r="A251" s="446" t="s">
        <v>1257</v>
      </c>
      <c r="B251" s="446" t="s">
        <v>1258</v>
      </c>
      <c r="C251" s="447" t="s">
        <v>1308</v>
      </c>
    </row>
    <row r="252" spans="1:3">
      <c r="A252" s="446" t="s">
        <v>1274</v>
      </c>
      <c r="B252" s="446" t="s">
        <v>1275</v>
      </c>
      <c r="C252" s="447" t="s">
        <v>1308</v>
      </c>
    </row>
    <row r="253" spans="1:3">
      <c r="A253" s="446" t="s">
        <v>3</v>
      </c>
      <c r="B253" s="446" t="s">
        <v>10</v>
      </c>
      <c r="C253" s="447" t="s">
        <v>1308</v>
      </c>
    </row>
    <row r="254" spans="1:3">
      <c r="A254" s="446" t="s">
        <v>821</v>
      </c>
      <c r="B254" s="446" t="s">
        <v>1482</v>
      </c>
      <c r="C254" s="447" t="s">
        <v>1320</v>
      </c>
    </row>
    <row r="255" spans="1:3">
      <c r="A255" s="446" t="s">
        <v>822</v>
      </c>
      <c r="B255" s="446" t="s">
        <v>1483</v>
      </c>
      <c r="C255" s="447" t="s">
        <v>1320</v>
      </c>
    </row>
    <row r="256" spans="1:3">
      <c r="A256" s="446" t="s">
        <v>823</v>
      </c>
      <c r="B256" s="446" t="s">
        <v>1484</v>
      </c>
      <c r="C256" s="447" t="s">
        <v>1320</v>
      </c>
    </row>
    <row r="257" spans="1:3">
      <c r="A257" s="446" t="s">
        <v>824</v>
      </c>
      <c r="B257" s="446" t="s">
        <v>1485</v>
      </c>
      <c r="C257" s="447" t="s">
        <v>1320</v>
      </c>
    </row>
    <row r="258" spans="1:3">
      <c r="A258" s="446" t="s">
        <v>825</v>
      </c>
      <c r="B258" s="446" t="s">
        <v>826</v>
      </c>
      <c r="C258" s="447" t="s">
        <v>1320</v>
      </c>
    </row>
    <row r="259" spans="1:3">
      <c r="A259" s="446" t="s">
        <v>827</v>
      </c>
      <c r="B259" s="446" t="s">
        <v>1486</v>
      </c>
      <c r="C259" s="447" t="s">
        <v>1320</v>
      </c>
    </row>
    <row r="260" spans="1:3">
      <c r="A260" s="446" t="s">
        <v>828</v>
      </c>
      <c r="B260" s="446" t="s">
        <v>829</v>
      </c>
      <c r="C260" s="447" t="s">
        <v>1320</v>
      </c>
    </row>
    <row r="261" spans="1:3">
      <c r="A261" s="446" t="s">
        <v>830</v>
      </c>
      <c r="B261" s="446" t="s">
        <v>1487</v>
      </c>
      <c r="C261" s="447" t="s">
        <v>1320</v>
      </c>
    </row>
    <row r="262" spans="1:3">
      <c r="A262" s="446" t="s">
        <v>831</v>
      </c>
      <c r="B262" s="446" t="s">
        <v>832</v>
      </c>
      <c r="C262" s="447" t="s">
        <v>1320</v>
      </c>
    </row>
    <row r="263" spans="1:3">
      <c r="A263" s="446" t="s">
        <v>833</v>
      </c>
      <c r="B263" s="446" t="s">
        <v>834</v>
      </c>
      <c r="C263" s="447" t="s">
        <v>1320</v>
      </c>
    </row>
    <row r="264" spans="1:3">
      <c r="A264" s="446" t="s">
        <v>835</v>
      </c>
      <c r="B264" s="446" t="s">
        <v>836</v>
      </c>
      <c r="C264" s="447" t="s">
        <v>1320</v>
      </c>
    </row>
    <row r="265" spans="1:3">
      <c r="A265" s="446" t="s">
        <v>837</v>
      </c>
      <c r="B265" s="446" t="s">
        <v>838</v>
      </c>
      <c r="C265" s="447" t="s">
        <v>1320</v>
      </c>
    </row>
    <row r="266" spans="1:3">
      <c r="A266" s="446" t="s">
        <v>839</v>
      </c>
      <c r="B266" s="446" t="s">
        <v>1488</v>
      </c>
      <c r="C266" s="447" t="s">
        <v>1320</v>
      </c>
    </row>
    <row r="267" spans="1:3">
      <c r="A267" s="446" t="s">
        <v>840</v>
      </c>
      <c r="B267" s="446" t="s">
        <v>1489</v>
      </c>
      <c r="C267" s="447" t="s">
        <v>1320</v>
      </c>
    </row>
    <row r="268" spans="1:3">
      <c r="A268" s="446" t="s">
        <v>405</v>
      </c>
      <c r="B268" s="446" t="s">
        <v>406</v>
      </c>
      <c r="C268" s="447" t="s">
        <v>1313</v>
      </c>
    </row>
    <row r="269" spans="1:3">
      <c r="A269" s="446" t="s">
        <v>407</v>
      </c>
      <c r="B269" s="446" t="s">
        <v>408</v>
      </c>
      <c r="C269" s="447" t="s">
        <v>1313</v>
      </c>
    </row>
    <row r="270" spans="1:3">
      <c r="A270" s="446" t="s">
        <v>409</v>
      </c>
      <c r="B270" s="446" t="s">
        <v>410</v>
      </c>
      <c r="C270" s="447" t="s">
        <v>1313</v>
      </c>
    </row>
    <row r="271" spans="1:3">
      <c r="A271" s="446" t="s">
        <v>411</v>
      </c>
      <c r="B271" s="446" t="s">
        <v>412</v>
      </c>
      <c r="C271" s="447" t="s">
        <v>1313</v>
      </c>
    </row>
    <row r="272" spans="1:3">
      <c r="A272" s="446" t="s">
        <v>413</v>
      </c>
      <c r="B272" s="446" t="s">
        <v>414</v>
      </c>
      <c r="C272" s="447" t="s">
        <v>1313</v>
      </c>
    </row>
    <row r="273" spans="1:3">
      <c r="A273" s="446" t="s">
        <v>415</v>
      </c>
      <c r="B273" s="446" t="s">
        <v>416</v>
      </c>
      <c r="C273" s="447" t="s">
        <v>1313</v>
      </c>
    </row>
    <row r="274" spans="1:3">
      <c r="A274" s="446" t="s">
        <v>417</v>
      </c>
      <c r="B274" s="446" t="s">
        <v>418</v>
      </c>
      <c r="C274" s="447" t="s">
        <v>1313</v>
      </c>
    </row>
    <row r="275" spans="1:3">
      <c r="A275" s="446" t="s">
        <v>419</v>
      </c>
      <c r="B275" s="446" t="s">
        <v>420</v>
      </c>
      <c r="C275" s="447" t="s">
        <v>1313</v>
      </c>
    </row>
    <row r="276" spans="1:3">
      <c r="A276" s="446" t="s">
        <v>421</v>
      </c>
      <c r="B276" s="446" t="s">
        <v>422</v>
      </c>
      <c r="C276" s="447" t="s">
        <v>1313</v>
      </c>
    </row>
    <row r="277" spans="1:3">
      <c r="A277" s="446" t="s">
        <v>423</v>
      </c>
      <c r="B277" s="446" t="s">
        <v>424</v>
      </c>
      <c r="C277" s="447" t="s">
        <v>1313</v>
      </c>
    </row>
    <row r="278" spans="1:3">
      <c r="A278" s="446" t="s">
        <v>425</v>
      </c>
      <c r="B278" s="446" t="s">
        <v>426</v>
      </c>
      <c r="C278" s="447" t="s">
        <v>1313</v>
      </c>
    </row>
    <row r="279" spans="1:3">
      <c r="A279" s="446" t="s">
        <v>427</v>
      </c>
      <c r="B279" s="446" t="s">
        <v>428</v>
      </c>
      <c r="C279" s="447" t="s">
        <v>1313</v>
      </c>
    </row>
    <row r="280" spans="1:3">
      <c r="A280" s="446" t="s">
        <v>429</v>
      </c>
      <c r="B280" s="446" t="s">
        <v>430</v>
      </c>
      <c r="C280" s="447" t="s">
        <v>1313</v>
      </c>
    </row>
    <row r="281" spans="1:3">
      <c r="A281" s="446" t="s">
        <v>431</v>
      </c>
      <c r="B281" s="446" t="s">
        <v>432</v>
      </c>
      <c r="C281" s="447" t="s">
        <v>1313</v>
      </c>
    </row>
    <row r="282" spans="1:3">
      <c r="A282" s="446" t="s">
        <v>433</v>
      </c>
      <c r="B282" s="446" t="s">
        <v>434</v>
      </c>
      <c r="C282" s="447" t="s">
        <v>1313</v>
      </c>
    </row>
    <row r="283" spans="1:3">
      <c r="A283" s="446" t="s">
        <v>435</v>
      </c>
      <c r="B283" s="446" t="s">
        <v>436</v>
      </c>
      <c r="C283" s="447" t="s">
        <v>1313</v>
      </c>
    </row>
    <row r="284" spans="1:3">
      <c r="A284" s="446" t="s">
        <v>437</v>
      </c>
      <c r="B284" s="446" t="s">
        <v>438</v>
      </c>
      <c r="C284" s="447" t="s">
        <v>1313</v>
      </c>
    </row>
    <row r="285" spans="1:3">
      <c r="A285" s="446" t="s">
        <v>439</v>
      </c>
      <c r="B285" s="446" t="s">
        <v>440</v>
      </c>
      <c r="C285" s="447" t="s">
        <v>1313</v>
      </c>
    </row>
    <row r="286" spans="1:3">
      <c r="A286" s="446" t="s">
        <v>441</v>
      </c>
      <c r="B286" s="446" t="s">
        <v>442</v>
      </c>
      <c r="C286" s="447" t="s">
        <v>1313</v>
      </c>
    </row>
    <row r="287" spans="1:3">
      <c r="A287" s="446" t="s">
        <v>443</v>
      </c>
      <c r="B287" s="446" t="s">
        <v>444</v>
      </c>
      <c r="C287" s="447" t="s">
        <v>1313</v>
      </c>
    </row>
    <row r="288" spans="1:3">
      <c r="A288" s="446" t="s">
        <v>445</v>
      </c>
      <c r="B288" s="446" t="s">
        <v>446</v>
      </c>
      <c r="C288" s="447" t="s">
        <v>1313</v>
      </c>
    </row>
    <row r="289" spans="1:3">
      <c r="A289" s="446" t="s">
        <v>447</v>
      </c>
      <c r="B289" s="446" t="s">
        <v>448</v>
      </c>
      <c r="C289" s="447" t="s">
        <v>1313</v>
      </c>
    </row>
    <row r="290" spans="1:3">
      <c r="A290" s="446" t="s">
        <v>449</v>
      </c>
      <c r="B290" s="446" t="s">
        <v>450</v>
      </c>
      <c r="C290" s="447" t="s">
        <v>1313</v>
      </c>
    </row>
    <row r="291" spans="1:3">
      <c r="A291" s="446" t="s">
        <v>451</v>
      </c>
      <c r="B291" s="446" t="s">
        <v>452</v>
      </c>
      <c r="C291" s="447" t="s">
        <v>1313</v>
      </c>
    </row>
    <row r="292" spans="1:3">
      <c r="A292" s="446" t="s">
        <v>453</v>
      </c>
      <c r="B292" s="446" t="s">
        <v>454</v>
      </c>
      <c r="C292" s="447" t="s">
        <v>1313</v>
      </c>
    </row>
    <row r="293" spans="1:3">
      <c r="A293" s="446" t="s">
        <v>455</v>
      </c>
      <c r="B293" s="446" t="s">
        <v>1414</v>
      </c>
      <c r="C293" s="447" t="s">
        <v>1313</v>
      </c>
    </row>
    <row r="294" spans="1:3">
      <c r="A294" s="446" t="s">
        <v>456</v>
      </c>
      <c r="B294" s="446" t="s">
        <v>457</v>
      </c>
      <c r="C294" s="447" t="s">
        <v>1313</v>
      </c>
    </row>
    <row r="295" spans="1:3">
      <c r="A295" s="446" t="s">
        <v>460</v>
      </c>
      <c r="B295" s="446" t="s">
        <v>461</v>
      </c>
      <c r="C295" s="447" t="s">
        <v>1282</v>
      </c>
    </row>
    <row r="296" spans="1:3">
      <c r="A296" s="446" t="s">
        <v>462</v>
      </c>
      <c r="B296" s="446" t="s">
        <v>1415</v>
      </c>
      <c r="C296" s="447" t="s">
        <v>1282</v>
      </c>
    </row>
    <row r="297" spans="1:3">
      <c r="A297" s="446" t="s">
        <v>463</v>
      </c>
      <c r="B297" s="446" t="s">
        <v>1416</v>
      </c>
      <c r="C297" s="447" t="s">
        <v>1282</v>
      </c>
    </row>
    <row r="298" spans="1:3">
      <c r="A298" s="446" t="s">
        <v>464</v>
      </c>
      <c r="B298" s="446" t="s">
        <v>465</v>
      </c>
      <c r="C298" s="447" t="s">
        <v>1282</v>
      </c>
    </row>
    <row r="299" spans="1:3">
      <c r="A299" s="446" t="s">
        <v>466</v>
      </c>
      <c r="B299" s="446" t="s">
        <v>467</v>
      </c>
      <c r="C299" s="447" t="s">
        <v>1282</v>
      </c>
    </row>
    <row r="300" spans="1:3">
      <c r="A300" s="446" t="s">
        <v>468</v>
      </c>
      <c r="B300" s="446" t="s">
        <v>1417</v>
      </c>
      <c r="C300" s="447" t="s">
        <v>1282</v>
      </c>
    </row>
    <row r="301" spans="1:3">
      <c r="A301" s="446" t="s">
        <v>469</v>
      </c>
      <c r="B301" s="446" t="s">
        <v>1418</v>
      </c>
      <c r="C301" s="447" t="s">
        <v>1282</v>
      </c>
    </row>
    <row r="302" spans="1:3">
      <c r="A302" s="446" t="s">
        <v>470</v>
      </c>
      <c r="B302" s="446" t="s">
        <v>471</v>
      </c>
      <c r="C302" s="447" t="s">
        <v>1282</v>
      </c>
    </row>
    <row r="303" spans="1:3">
      <c r="A303" s="446" t="s">
        <v>472</v>
      </c>
      <c r="B303" s="446" t="s">
        <v>473</v>
      </c>
      <c r="C303" s="447" t="s">
        <v>1282</v>
      </c>
    </row>
    <row r="304" spans="1:3">
      <c r="A304" s="446" t="s">
        <v>474</v>
      </c>
      <c r="B304" s="446" t="s">
        <v>475</v>
      </c>
      <c r="C304" s="447" t="s">
        <v>1282</v>
      </c>
    </row>
    <row r="305" spans="1:3">
      <c r="A305" s="446" t="s">
        <v>478</v>
      </c>
      <c r="B305" s="446" t="s">
        <v>1421</v>
      </c>
      <c r="C305" s="447" t="s">
        <v>1314</v>
      </c>
    </row>
    <row r="306" spans="1:3">
      <c r="A306" s="446" t="s">
        <v>479</v>
      </c>
      <c r="B306" s="446" t="s">
        <v>1422</v>
      </c>
      <c r="C306" s="447" t="s">
        <v>1314</v>
      </c>
    </row>
    <row r="307" spans="1:3">
      <c r="A307" s="446" t="s">
        <v>480</v>
      </c>
      <c r="B307" s="446" t="s">
        <v>1423</v>
      </c>
      <c r="C307" s="447" t="s">
        <v>1314</v>
      </c>
    </row>
    <row r="308" spans="1:3">
      <c r="A308" s="446" t="s">
        <v>481</v>
      </c>
      <c r="B308" s="446" t="s">
        <v>1424</v>
      </c>
      <c r="C308" s="447" t="s">
        <v>1314</v>
      </c>
    </row>
    <row r="309" spans="1:3">
      <c r="A309" s="446" t="s">
        <v>482</v>
      </c>
      <c r="B309" s="446" t="s">
        <v>1425</v>
      </c>
      <c r="C309" s="447" t="s">
        <v>1314</v>
      </c>
    </row>
    <row r="310" spans="1:3">
      <c r="A310" s="446" t="s">
        <v>483</v>
      </c>
      <c r="B310" s="446" t="s">
        <v>1426</v>
      </c>
      <c r="C310" s="447" t="s">
        <v>1314</v>
      </c>
    </row>
    <row r="311" spans="1:3">
      <c r="A311" s="446" t="s">
        <v>523</v>
      </c>
      <c r="B311" s="446" t="s">
        <v>524</v>
      </c>
      <c r="C311" s="447" t="s">
        <v>1318</v>
      </c>
    </row>
    <row r="312" spans="1:3">
      <c r="A312" s="446" t="s">
        <v>525</v>
      </c>
      <c r="B312" s="446" t="s">
        <v>526</v>
      </c>
      <c r="C312" s="447" t="s">
        <v>1318</v>
      </c>
    </row>
    <row r="313" spans="1:3">
      <c r="A313" s="446" t="s">
        <v>527</v>
      </c>
      <c r="B313" s="446" t="s">
        <v>1432</v>
      </c>
      <c r="C313" s="447" t="s">
        <v>1318</v>
      </c>
    </row>
    <row r="314" spans="1:3">
      <c r="A314" s="446" t="s">
        <v>528</v>
      </c>
      <c r="B314" s="446" t="s">
        <v>1433</v>
      </c>
      <c r="C314" s="447" t="s">
        <v>1318</v>
      </c>
    </row>
    <row r="315" spans="1:3">
      <c r="A315" s="446" t="s">
        <v>529</v>
      </c>
      <c r="B315" s="446" t="s">
        <v>530</v>
      </c>
      <c r="C315" s="447" t="s">
        <v>1318</v>
      </c>
    </row>
    <row r="316" spans="1:3">
      <c r="A316" s="446" t="s">
        <v>531</v>
      </c>
      <c r="B316" s="446" t="s">
        <v>532</v>
      </c>
      <c r="C316" s="447" t="s">
        <v>1318</v>
      </c>
    </row>
    <row r="317" spans="1:3">
      <c r="A317" s="446" t="s">
        <v>533</v>
      </c>
      <c r="B317" s="446" t="s">
        <v>534</v>
      </c>
      <c r="C317" s="447" t="s">
        <v>1318</v>
      </c>
    </row>
    <row r="318" spans="1:3">
      <c r="A318" s="446" t="s">
        <v>535</v>
      </c>
      <c r="B318" s="446" t="s">
        <v>536</v>
      </c>
      <c r="C318" s="447" t="s">
        <v>1318</v>
      </c>
    </row>
    <row r="319" spans="1:3">
      <c r="A319" s="446" t="s">
        <v>537</v>
      </c>
      <c r="B319" s="446" t="s">
        <v>538</v>
      </c>
      <c r="C319" s="447" t="s">
        <v>1318</v>
      </c>
    </row>
    <row r="320" spans="1:3">
      <c r="A320" s="446" t="s">
        <v>539</v>
      </c>
      <c r="B320" s="446" t="s">
        <v>1434</v>
      </c>
      <c r="C320" s="447" t="s">
        <v>1318</v>
      </c>
    </row>
    <row r="321" spans="1:3">
      <c r="A321" s="446" t="s">
        <v>540</v>
      </c>
      <c r="B321" s="446" t="s">
        <v>541</v>
      </c>
      <c r="C321" s="447" t="s">
        <v>1318</v>
      </c>
    </row>
    <row r="322" spans="1:3">
      <c r="A322" s="446" t="s">
        <v>542</v>
      </c>
      <c r="B322" s="446" t="s">
        <v>543</v>
      </c>
      <c r="C322" s="447" t="s">
        <v>1318</v>
      </c>
    </row>
    <row r="323" spans="1:3">
      <c r="A323" s="446" t="s">
        <v>544</v>
      </c>
      <c r="B323" s="446" t="s">
        <v>545</v>
      </c>
      <c r="C323" s="447" t="s">
        <v>1318</v>
      </c>
    </row>
    <row r="324" spans="1:3">
      <c r="A324" s="446" t="s">
        <v>546</v>
      </c>
      <c r="B324" s="446" t="s">
        <v>547</v>
      </c>
      <c r="C324" s="447" t="s">
        <v>1318</v>
      </c>
    </row>
    <row r="325" spans="1:3">
      <c r="A325" s="446" t="s">
        <v>548</v>
      </c>
      <c r="B325" s="446" t="s">
        <v>549</v>
      </c>
      <c r="C325" s="447" t="s">
        <v>1318</v>
      </c>
    </row>
    <row r="326" spans="1:3">
      <c r="A326" s="446" t="s">
        <v>550</v>
      </c>
      <c r="B326" s="446" t="s">
        <v>551</v>
      </c>
      <c r="C326" s="447" t="s">
        <v>1318</v>
      </c>
    </row>
    <row r="327" spans="1:3">
      <c r="A327" s="446" t="s">
        <v>552</v>
      </c>
      <c r="B327" s="446" t="s">
        <v>553</v>
      </c>
      <c r="C327" s="447" t="s">
        <v>1318</v>
      </c>
    </row>
    <row r="328" spans="1:3">
      <c r="A328" s="446" t="s">
        <v>554</v>
      </c>
      <c r="B328" s="446" t="s">
        <v>555</v>
      </c>
      <c r="C328" s="447" t="s">
        <v>1318</v>
      </c>
    </row>
    <row r="329" spans="1:3">
      <c r="A329" s="446" t="s">
        <v>556</v>
      </c>
      <c r="B329" s="446" t="s">
        <v>557</v>
      </c>
      <c r="C329" s="447" t="s">
        <v>1318</v>
      </c>
    </row>
    <row r="330" spans="1:3">
      <c r="A330" s="446" t="s">
        <v>558</v>
      </c>
      <c r="B330" s="446" t="s">
        <v>559</v>
      </c>
      <c r="C330" s="447" t="s">
        <v>1318</v>
      </c>
    </row>
    <row r="331" spans="1:3">
      <c r="A331" s="446" t="s">
        <v>560</v>
      </c>
      <c r="B331" s="446" t="s">
        <v>561</v>
      </c>
      <c r="C331" s="447" t="s">
        <v>1318</v>
      </c>
    </row>
    <row r="332" spans="1:3">
      <c r="A332" s="446" t="s">
        <v>562</v>
      </c>
      <c r="B332" s="446" t="s">
        <v>563</v>
      </c>
      <c r="C332" s="447" t="s">
        <v>1318</v>
      </c>
    </row>
    <row r="333" spans="1:3">
      <c r="A333" s="446" t="s">
        <v>564</v>
      </c>
      <c r="B333" s="446" t="s">
        <v>565</v>
      </c>
      <c r="C333" s="447" t="s">
        <v>1318</v>
      </c>
    </row>
    <row r="334" spans="1:3">
      <c r="A334" s="446" t="s">
        <v>566</v>
      </c>
      <c r="B334" s="446" t="s">
        <v>567</v>
      </c>
      <c r="C334" s="447" t="s">
        <v>1318</v>
      </c>
    </row>
    <row r="335" spans="1:3">
      <c r="A335" s="446" t="s">
        <v>568</v>
      </c>
      <c r="B335" s="446" t="s">
        <v>569</v>
      </c>
      <c r="C335" s="447" t="s">
        <v>1318</v>
      </c>
    </row>
    <row r="336" spans="1:3">
      <c r="A336" s="446" t="s">
        <v>570</v>
      </c>
      <c r="B336" s="446" t="s">
        <v>571</v>
      </c>
      <c r="C336" s="447" t="s">
        <v>1318</v>
      </c>
    </row>
    <row r="337" spans="1:3">
      <c r="A337" s="446" t="s">
        <v>572</v>
      </c>
      <c r="B337" s="446" t="s">
        <v>573</v>
      </c>
      <c r="C337" s="447" t="s">
        <v>1318</v>
      </c>
    </row>
    <row r="338" spans="1:3">
      <c r="A338" s="446" t="s">
        <v>574</v>
      </c>
      <c r="B338" s="446" t="s">
        <v>575</v>
      </c>
      <c r="C338" s="447" t="s">
        <v>1318</v>
      </c>
    </row>
    <row r="339" spans="1:3">
      <c r="A339" s="446" t="s">
        <v>576</v>
      </c>
      <c r="B339" s="446" t="s">
        <v>577</v>
      </c>
      <c r="C339" s="447" t="s">
        <v>1318</v>
      </c>
    </row>
    <row r="340" spans="1:3">
      <c r="A340" s="446" t="s">
        <v>1265</v>
      </c>
      <c r="B340" s="446" t="s">
        <v>1266</v>
      </c>
      <c r="C340" s="447" t="s">
        <v>1318</v>
      </c>
    </row>
    <row r="341" spans="1:3">
      <c r="A341" s="446" t="s">
        <v>1267</v>
      </c>
      <c r="B341" s="446" t="s">
        <v>1268</v>
      </c>
      <c r="C341" s="447" t="s">
        <v>1318</v>
      </c>
    </row>
    <row r="342" spans="1:3">
      <c r="A342" s="446" t="s">
        <v>1269</v>
      </c>
      <c r="B342" s="446" t="s">
        <v>1270</v>
      </c>
      <c r="C342" s="447" t="s">
        <v>1318</v>
      </c>
    </row>
    <row r="343" spans="1:3">
      <c r="A343" s="446" t="s">
        <v>1273</v>
      </c>
      <c r="B343" s="446" t="s">
        <v>1268</v>
      </c>
      <c r="C343" s="447" t="s">
        <v>1318</v>
      </c>
    </row>
    <row r="344" spans="1:3">
      <c r="A344" s="447" t="s">
        <v>1830</v>
      </c>
      <c r="B344" s="447" t="s">
        <v>1762</v>
      </c>
      <c r="C344" s="447" t="s">
        <v>1292</v>
      </c>
    </row>
    <row r="345" spans="1:3">
      <c r="A345" s="447" t="s">
        <v>1831</v>
      </c>
      <c r="B345" s="447" t="s">
        <v>1763</v>
      </c>
      <c r="C345" s="447" t="s">
        <v>1292</v>
      </c>
    </row>
    <row r="346" spans="1:3">
      <c r="A346" s="446" t="s">
        <v>578</v>
      </c>
      <c r="B346" s="446" t="s">
        <v>579</v>
      </c>
      <c r="C346" s="447" t="s">
        <v>1292</v>
      </c>
    </row>
    <row r="347" spans="1:3">
      <c r="A347" s="446" t="s">
        <v>580</v>
      </c>
      <c r="B347" s="446" t="s">
        <v>581</v>
      </c>
      <c r="C347" s="447" t="s">
        <v>1292</v>
      </c>
    </row>
    <row r="348" spans="1:3">
      <c r="A348" s="446" t="s">
        <v>582</v>
      </c>
      <c r="B348" s="446" t="s">
        <v>583</v>
      </c>
      <c r="C348" s="447" t="s">
        <v>1292</v>
      </c>
    </row>
    <row r="349" spans="1:3">
      <c r="A349" s="446" t="s">
        <v>584</v>
      </c>
      <c r="B349" s="446" t="s">
        <v>585</v>
      </c>
      <c r="C349" s="447" t="s">
        <v>1292</v>
      </c>
    </row>
    <row r="350" spans="1:3">
      <c r="A350" s="446" t="s">
        <v>586</v>
      </c>
      <c r="B350" s="446" t="s">
        <v>587</v>
      </c>
      <c r="C350" s="447" t="s">
        <v>1292</v>
      </c>
    </row>
    <row r="351" spans="1:3">
      <c r="A351" s="446" t="s">
        <v>588</v>
      </c>
      <c r="B351" s="446" t="s">
        <v>1435</v>
      </c>
      <c r="C351" s="447" t="s">
        <v>1292</v>
      </c>
    </row>
    <row r="352" spans="1:3">
      <c r="A352" s="446" t="s">
        <v>589</v>
      </c>
      <c r="B352" s="446" t="s">
        <v>1436</v>
      </c>
      <c r="C352" s="447" t="s">
        <v>1292</v>
      </c>
    </row>
    <row r="353" spans="1:3">
      <c r="A353" s="446" t="s">
        <v>590</v>
      </c>
      <c r="B353" s="446" t="s">
        <v>591</v>
      </c>
      <c r="C353" s="447" t="s">
        <v>1292</v>
      </c>
    </row>
    <row r="354" spans="1:3">
      <c r="A354" s="446" t="s">
        <v>592</v>
      </c>
      <c r="B354" s="446" t="s">
        <v>1437</v>
      </c>
      <c r="C354" s="447" t="s">
        <v>1292</v>
      </c>
    </row>
    <row r="355" spans="1:3">
      <c r="A355" s="446" t="s">
        <v>593</v>
      </c>
      <c r="B355" s="446" t="s">
        <v>594</v>
      </c>
      <c r="C355" s="447" t="s">
        <v>1292</v>
      </c>
    </row>
    <row r="356" spans="1:3">
      <c r="A356" s="446" t="s">
        <v>595</v>
      </c>
      <c r="B356" s="446" t="s">
        <v>596</v>
      </c>
      <c r="C356" s="447" t="s">
        <v>1292</v>
      </c>
    </row>
    <row r="357" spans="1:3">
      <c r="A357" s="446" t="s">
        <v>597</v>
      </c>
      <c r="B357" s="446" t="s">
        <v>598</v>
      </c>
      <c r="C357" s="447" t="s">
        <v>1292</v>
      </c>
    </row>
    <row r="358" spans="1:3">
      <c r="A358" s="446" t="s">
        <v>599</v>
      </c>
      <c r="B358" s="446" t="s">
        <v>1438</v>
      </c>
      <c r="C358" s="447" t="s">
        <v>1292</v>
      </c>
    </row>
    <row r="359" spans="1:3">
      <c r="A359" s="446" t="s">
        <v>600</v>
      </c>
      <c r="B359" s="446" t="s">
        <v>1439</v>
      </c>
      <c r="C359" s="447" t="s">
        <v>1292</v>
      </c>
    </row>
    <row r="360" spans="1:3">
      <c r="A360" s="446" t="s">
        <v>601</v>
      </c>
      <c r="B360" s="446" t="s">
        <v>1440</v>
      </c>
      <c r="C360" s="447" t="s">
        <v>1292</v>
      </c>
    </row>
    <row r="361" spans="1:3">
      <c r="A361" s="446" t="s">
        <v>602</v>
      </c>
      <c r="B361" s="446" t="s">
        <v>1441</v>
      </c>
      <c r="C361" s="447" t="s">
        <v>1292</v>
      </c>
    </row>
    <row r="362" spans="1:3">
      <c r="A362" s="446" t="s">
        <v>603</v>
      </c>
      <c r="B362" s="446" t="s">
        <v>604</v>
      </c>
      <c r="C362" s="447" t="s">
        <v>1292</v>
      </c>
    </row>
    <row r="363" spans="1:3">
      <c r="A363" s="446" t="s">
        <v>605</v>
      </c>
      <c r="B363" s="446" t="s">
        <v>1442</v>
      </c>
      <c r="C363" s="447" t="s">
        <v>1292</v>
      </c>
    </row>
    <row r="364" spans="1:3">
      <c r="A364" s="446" t="s">
        <v>606</v>
      </c>
      <c r="B364" s="446" t="s">
        <v>607</v>
      </c>
      <c r="C364" s="447" t="s">
        <v>1292</v>
      </c>
    </row>
    <row r="365" spans="1:3">
      <c r="A365" s="446" t="s">
        <v>608</v>
      </c>
      <c r="B365" s="446" t="s">
        <v>609</v>
      </c>
      <c r="C365" s="447" t="s">
        <v>1292</v>
      </c>
    </row>
    <row r="366" spans="1:3">
      <c r="A366" s="446" t="s">
        <v>610</v>
      </c>
      <c r="B366" s="446" t="s">
        <v>1443</v>
      </c>
      <c r="C366" s="447" t="s">
        <v>1292</v>
      </c>
    </row>
    <row r="367" spans="1:3">
      <c r="A367" s="446" t="s">
        <v>611</v>
      </c>
      <c r="B367" s="446" t="s">
        <v>1444</v>
      </c>
      <c r="C367" s="447" t="s">
        <v>1292</v>
      </c>
    </row>
    <row r="368" spans="1:3">
      <c r="A368" s="446" t="s">
        <v>612</v>
      </c>
      <c r="B368" s="446" t="s">
        <v>1445</v>
      </c>
      <c r="C368" s="447" t="s">
        <v>1292</v>
      </c>
    </row>
    <row r="369" spans="1:3">
      <c r="A369" s="446" t="s">
        <v>613</v>
      </c>
      <c r="B369" s="446" t="s">
        <v>614</v>
      </c>
      <c r="C369" s="447" t="s">
        <v>1292</v>
      </c>
    </row>
    <row r="370" spans="1:3">
      <c r="A370" s="446" t="s">
        <v>615</v>
      </c>
      <c r="B370" s="446" t="s">
        <v>1446</v>
      </c>
      <c r="C370" s="447" t="s">
        <v>1292</v>
      </c>
    </row>
    <row r="371" spans="1:3">
      <c r="A371" s="446" t="s">
        <v>616</v>
      </c>
      <c r="B371" s="446" t="s">
        <v>1447</v>
      </c>
      <c r="C371" s="447" t="s">
        <v>1292</v>
      </c>
    </row>
    <row r="372" spans="1:3">
      <c r="A372" s="446" t="s">
        <v>617</v>
      </c>
      <c r="B372" s="446" t="s">
        <v>618</v>
      </c>
      <c r="C372" s="447" t="s">
        <v>1292</v>
      </c>
    </row>
    <row r="373" spans="1:3">
      <c r="A373" s="446" t="s">
        <v>619</v>
      </c>
      <c r="B373" s="446" t="s">
        <v>1448</v>
      </c>
      <c r="C373" s="447" t="s">
        <v>1292</v>
      </c>
    </row>
    <row r="374" spans="1:3">
      <c r="A374" s="446" t="s">
        <v>620</v>
      </c>
      <c r="B374" s="446" t="s">
        <v>1449</v>
      </c>
      <c r="C374" s="447" t="s">
        <v>1292</v>
      </c>
    </row>
    <row r="375" spans="1:3">
      <c r="A375" s="446" t="s">
        <v>621</v>
      </c>
      <c r="B375" s="446" t="s">
        <v>622</v>
      </c>
      <c r="C375" s="447" t="s">
        <v>1292</v>
      </c>
    </row>
    <row r="376" spans="1:3">
      <c r="A376" s="446" t="s">
        <v>623</v>
      </c>
      <c r="B376" s="446" t="s">
        <v>624</v>
      </c>
      <c r="C376" s="447" t="s">
        <v>1292</v>
      </c>
    </row>
    <row r="377" spans="1:3">
      <c r="A377" s="446" t="s">
        <v>625</v>
      </c>
      <c r="B377" s="446" t="s">
        <v>626</v>
      </c>
      <c r="C377" s="447" t="s">
        <v>1292</v>
      </c>
    </row>
    <row r="378" spans="1:3">
      <c r="A378" s="446" t="s">
        <v>627</v>
      </c>
      <c r="B378" s="446" t="s">
        <v>628</v>
      </c>
      <c r="C378" s="447" t="s">
        <v>1292</v>
      </c>
    </row>
    <row r="379" spans="1:3">
      <c r="A379" s="446" t="s">
        <v>629</v>
      </c>
      <c r="B379" s="446" t="s">
        <v>630</v>
      </c>
      <c r="C379" s="447" t="s">
        <v>1292</v>
      </c>
    </row>
    <row r="380" spans="1:3">
      <c r="A380" s="446" t="s">
        <v>631</v>
      </c>
      <c r="B380" s="446" t="s">
        <v>632</v>
      </c>
      <c r="C380" s="447" t="s">
        <v>1292</v>
      </c>
    </row>
    <row r="381" spans="1:3">
      <c r="A381" s="446" t="s">
        <v>633</v>
      </c>
      <c r="B381" s="446" t="s">
        <v>634</v>
      </c>
      <c r="C381" s="447" t="s">
        <v>1292</v>
      </c>
    </row>
    <row r="382" spans="1:3">
      <c r="A382" s="446" t="s">
        <v>635</v>
      </c>
      <c r="B382" s="446" t="s">
        <v>1450</v>
      </c>
      <c r="C382" s="447" t="s">
        <v>1292</v>
      </c>
    </row>
    <row r="383" spans="1:3">
      <c r="A383" s="446" t="s">
        <v>636</v>
      </c>
      <c r="B383" s="446" t="s">
        <v>637</v>
      </c>
      <c r="C383" s="447" t="s">
        <v>1292</v>
      </c>
    </row>
    <row r="384" spans="1:3">
      <c r="A384" s="446" t="s">
        <v>638</v>
      </c>
      <c r="B384" s="446" t="s">
        <v>639</v>
      </c>
      <c r="C384" s="447" t="s">
        <v>1292</v>
      </c>
    </row>
    <row r="385" spans="1:3">
      <c r="A385" s="446" t="s">
        <v>640</v>
      </c>
      <c r="B385" s="446" t="s">
        <v>641</v>
      </c>
      <c r="C385" s="447" t="s">
        <v>1292</v>
      </c>
    </row>
    <row r="386" spans="1:3">
      <c r="A386" s="446" t="s">
        <v>642</v>
      </c>
      <c r="B386" s="446" t="s">
        <v>643</v>
      </c>
      <c r="C386" s="447" t="s">
        <v>1292</v>
      </c>
    </row>
    <row r="387" spans="1:3">
      <c r="A387" s="446" t="s">
        <v>644</v>
      </c>
      <c r="B387" s="446" t="s">
        <v>1451</v>
      </c>
      <c r="C387" s="447" t="s">
        <v>1292</v>
      </c>
    </row>
    <row r="388" spans="1:3">
      <c r="A388" s="446" t="s">
        <v>645</v>
      </c>
      <c r="B388" s="446" t="s">
        <v>646</v>
      </c>
      <c r="C388" s="447" t="s">
        <v>1292</v>
      </c>
    </row>
    <row r="389" spans="1:3">
      <c r="A389" s="446" t="s">
        <v>647</v>
      </c>
      <c r="B389" s="446" t="s">
        <v>648</v>
      </c>
      <c r="C389" s="447" t="s">
        <v>1292</v>
      </c>
    </row>
    <row r="390" spans="1:3">
      <c r="A390" s="446" t="s">
        <v>649</v>
      </c>
      <c r="B390" s="446" t="s">
        <v>650</v>
      </c>
      <c r="C390" s="447" t="s">
        <v>1292</v>
      </c>
    </row>
    <row r="391" spans="1:3">
      <c r="A391" s="446" t="s">
        <v>651</v>
      </c>
      <c r="B391" s="446" t="s">
        <v>652</v>
      </c>
      <c r="C391" s="447" t="s">
        <v>1292</v>
      </c>
    </row>
    <row r="392" spans="1:3">
      <c r="A392" s="446" t="s">
        <v>653</v>
      </c>
      <c r="B392" s="446" t="s">
        <v>654</v>
      </c>
      <c r="C392" s="447" t="s">
        <v>1292</v>
      </c>
    </row>
    <row r="393" spans="1:3">
      <c r="A393" s="446" t="s">
        <v>655</v>
      </c>
      <c r="B393" s="446" t="s">
        <v>656</v>
      </c>
      <c r="C393" s="447" t="s">
        <v>1292</v>
      </c>
    </row>
    <row r="394" spans="1:3">
      <c r="A394" s="446" t="s">
        <v>657</v>
      </c>
      <c r="B394" s="446" t="s">
        <v>630</v>
      </c>
      <c r="C394" s="447" t="s">
        <v>1292</v>
      </c>
    </row>
    <row r="395" spans="1:3">
      <c r="A395" s="446" t="s">
        <v>658</v>
      </c>
      <c r="B395" s="446" t="s">
        <v>632</v>
      </c>
      <c r="C395" s="447" t="s">
        <v>1292</v>
      </c>
    </row>
    <row r="396" spans="1:3">
      <c r="A396" s="446" t="s">
        <v>659</v>
      </c>
      <c r="B396" s="446" t="s">
        <v>618</v>
      </c>
      <c r="C396" s="447" t="s">
        <v>1292</v>
      </c>
    </row>
    <row r="397" spans="1:3">
      <c r="A397" s="446" t="s">
        <v>660</v>
      </c>
      <c r="B397" s="446" t="s">
        <v>1452</v>
      </c>
      <c r="C397" s="447" t="s">
        <v>1292</v>
      </c>
    </row>
    <row r="398" spans="1:3">
      <c r="A398" s="446" t="s">
        <v>1259</v>
      </c>
      <c r="B398" s="446" t="s">
        <v>1260</v>
      </c>
      <c r="C398" s="447" t="s">
        <v>1292</v>
      </c>
    </row>
    <row r="399" spans="1:3">
      <c r="A399" s="446" t="s">
        <v>1261</v>
      </c>
      <c r="B399" s="446" t="s">
        <v>1262</v>
      </c>
      <c r="C399" s="447" t="s">
        <v>1292</v>
      </c>
    </row>
    <row r="400" spans="1:3">
      <c r="A400" s="446" t="s">
        <v>1263</v>
      </c>
      <c r="B400" s="446" t="s">
        <v>1264</v>
      </c>
      <c r="C400" s="447" t="s">
        <v>1292</v>
      </c>
    </row>
    <row r="401" spans="1:3">
      <c r="A401" s="446" t="s">
        <v>1272</v>
      </c>
      <c r="B401" s="446" t="s">
        <v>1262</v>
      </c>
      <c r="C401" s="447" t="s">
        <v>1292</v>
      </c>
    </row>
    <row r="402" spans="1:3">
      <c r="A402" s="446" t="s">
        <v>27</v>
      </c>
      <c r="B402" s="446" t="s">
        <v>663</v>
      </c>
      <c r="C402" s="447" t="s">
        <v>1285</v>
      </c>
    </row>
    <row r="403" spans="1:3">
      <c r="A403" s="446" t="s">
        <v>664</v>
      </c>
      <c r="B403" s="446" t="s">
        <v>665</v>
      </c>
      <c r="C403" s="447" t="s">
        <v>1285</v>
      </c>
    </row>
    <row r="404" spans="1:3">
      <c r="A404" s="446" t="s">
        <v>666</v>
      </c>
      <c r="B404" s="446" t="s">
        <v>667</v>
      </c>
      <c r="C404" s="447" t="s">
        <v>1285</v>
      </c>
    </row>
    <row r="405" spans="1:3">
      <c r="A405" s="446" t="s">
        <v>668</v>
      </c>
      <c r="B405" s="446" t="s">
        <v>669</v>
      </c>
      <c r="C405" s="447" t="s">
        <v>1285</v>
      </c>
    </row>
    <row r="406" spans="1:3">
      <c r="A406" s="446" t="s">
        <v>670</v>
      </c>
      <c r="B406" s="446" t="s">
        <v>671</v>
      </c>
      <c r="C406" s="447" t="s">
        <v>1285</v>
      </c>
    </row>
    <row r="407" spans="1:3">
      <c r="A407" s="446" t="s">
        <v>672</v>
      </c>
      <c r="B407" s="446" t="s">
        <v>673</v>
      </c>
      <c r="C407" s="447" t="s">
        <v>1285</v>
      </c>
    </row>
    <row r="408" spans="1:3">
      <c r="A408" s="446" t="s">
        <v>674</v>
      </c>
      <c r="B408" s="446" t="s">
        <v>675</v>
      </c>
      <c r="C408" s="447" t="s">
        <v>1285</v>
      </c>
    </row>
    <row r="409" spans="1:3">
      <c r="A409" s="446" t="s">
        <v>676</v>
      </c>
      <c r="B409" s="446" t="s">
        <v>677</v>
      </c>
      <c r="C409" s="447" t="s">
        <v>1285</v>
      </c>
    </row>
    <row r="410" spans="1:3">
      <c r="A410" s="446" t="s">
        <v>678</v>
      </c>
      <c r="B410" s="446" t="s">
        <v>679</v>
      </c>
      <c r="C410" s="447" t="s">
        <v>1285</v>
      </c>
    </row>
    <row r="411" spans="1:3">
      <c r="A411" s="446" t="s">
        <v>680</v>
      </c>
      <c r="B411" s="446" t="s">
        <v>681</v>
      </c>
      <c r="C411" s="447" t="s">
        <v>1285</v>
      </c>
    </row>
    <row r="412" spans="1:3">
      <c r="A412" s="446" t="s">
        <v>682</v>
      </c>
      <c r="B412" s="446" t="s">
        <v>683</v>
      </c>
      <c r="C412" s="447" t="s">
        <v>1285</v>
      </c>
    </row>
    <row r="413" spans="1:3">
      <c r="A413" s="446" t="s">
        <v>684</v>
      </c>
      <c r="B413" s="446" t="s">
        <v>685</v>
      </c>
      <c r="C413" s="447" t="s">
        <v>1285</v>
      </c>
    </row>
    <row r="414" spans="1:3">
      <c r="A414" s="446" t="s">
        <v>686</v>
      </c>
      <c r="B414" s="446" t="s">
        <v>1453</v>
      </c>
      <c r="C414" s="447" t="s">
        <v>1285</v>
      </c>
    </row>
    <row r="415" spans="1:3">
      <c r="A415" s="446" t="s">
        <v>687</v>
      </c>
      <c r="B415" s="446" t="s">
        <v>688</v>
      </c>
      <c r="C415" s="447" t="s">
        <v>1285</v>
      </c>
    </row>
    <row r="416" spans="1:3">
      <c r="A416" s="446" t="s">
        <v>689</v>
      </c>
      <c r="B416" s="446" t="s">
        <v>690</v>
      </c>
      <c r="C416" s="447" t="s">
        <v>1285</v>
      </c>
    </row>
    <row r="417" spans="1:3">
      <c r="A417" s="446" t="s">
        <v>691</v>
      </c>
      <c r="B417" s="446" t="s">
        <v>692</v>
      </c>
      <c r="C417" s="447" t="s">
        <v>1285</v>
      </c>
    </row>
    <row r="418" spans="1:3">
      <c r="A418" s="446" t="s">
        <v>693</v>
      </c>
      <c r="B418" s="446" t="s">
        <v>694</v>
      </c>
      <c r="C418" s="447" t="s">
        <v>1285</v>
      </c>
    </row>
    <row r="419" spans="1:3">
      <c r="A419" s="446" t="s">
        <v>695</v>
      </c>
      <c r="B419" s="446" t="s">
        <v>696</v>
      </c>
      <c r="C419" s="447" t="s">
        <v>1285</v>
      </c>
    </row>
    <row r="420" spans="1:3">
      <c r="A420" s="446" t="s">
        <v>697</v>
      </c>
      <c r="B420" s="446" t="s">
        <v>698</v>
      </c>
      <c r="C420" s="447" t="s">
        <v>1285</v>
      </c>
    </row>
    <row r="421" spans="1:3">
      <c r="A421" s="446" t="s">
        <v>699</v>
      </c>
      <c r="B421" s="446" t="s">
        <v>1454</v>
      </c>
      <c r="C421" s="447" t="s">
        <v>1285</v>
      </c>
    </row>
    <row r="422" spans="1:3">
      <c r="A422" s="446" t="s">
        <v>700</v>
      </c>
      <c r="B422" s="446" t="s">
        <v>1455</v>
      </c>
      <c r="C422" s="447" t="s">
        <v>1285</v>
      </c>
    </row>
    <row r="423" spans="1:3">
      <c r="A423" s="446" t="s">
        <v>701</v>
      </c>
      <c r="B423" s="446" t="s">
        <v>1456</v>
      </c>
      <c r="C423" s="447" t="s">
        <v>1285</v>
      </c>
    </row>
    <row r="424" spans="1:3">
      <c r="A424" s="446" t="s">
        <v>702</v>
      </c>
      <c r="B424" s="446" t="s">
        <v>1457</v>
      </c>
      <c r="C424" s="447" t="s">
        <v>1285</v>
      </c>
    </row>
    <row r="425" spans="1:3">
      <c r="A425" s="446" t="s">
        <v>703</v>
      </c>
      <c r="B425" s="446" t="s">
        <v>1458</v>
      </c>
      <c r="C425" s="447" t="s">
        <v>1285</v>
      </c>
    </row>
    <row r="426" spans="1:3">
      <c r="A426" s="446" t="s">
        <v>704</v>
      </c>
      <c r="B426" s="446" t="s">
        <v>1459</v>
      </c>
      <c r="C426" s="447" t="s">
        <v>1285</v>
      </c>
    </row>
    <row r="427" spans="1:3">
      <c r="A427" s="446" t="s">
        <v>705</v>
      </c>
      <c r="B427" s="446" t="s">
        <v>706</v>
      </c>
      <c r="C427" s="447" t="s">
        <v>1285</v>
      </c>
    </row>
    <row r="428" spans="1:3">
      <c r="A428" s="446" t="s">
        <v>707</v>
      </c>
      <c r="B428" s="446" t="s">
        <v>1460</v>
      </c>
      <c r="C428" s="447" t="s">
        <v>1285</v>
      </c>
    </row>
    <row r="429" spans="1:3">
      <c r="A429" s="446" t="s">
        <v>708</v>
      </c>
      <c r="B429" s="446" t="s">
        <v>709</v>
      </c>
      <c r="C429" s="447" t="s">
        <v>1285</v>
      </c>
    </row>
    <row r="430" spans="1:3">
      <c r="A430" s="446" t="s">
        <v>710</v>
      </c>
      <c r="B430" s="446" t="s">
        <v>711</v>
      </c>
      <c r="C430" s="447" t="s">
        <v>1285</v>
      </c>
    </row>
    <row r="431" spans="1:3">
      <c r="A431" s="446" t="s">
        <v>712</v>
      </c>
      <c r="B431" s="446" t="s">
        <v>1461</v>
      </c>
      <c r="C431" s="447" t="s">
        <v>1285</v>
      </c>
    </row>
    <row r="432" spans="1:3">
      <c r="A432" s="446" t="s">
        <v>1243</v>
      </c>
      <c r="B432" s="446" t="s">
        <v>1244</v>
      </c>
      <c r="C432" s="447" t="s">
        <v>1285</v>
      </c>
    </row>
    <row r="433" spans="1:3">
      <c r="A433" s="446" t="s">
        <v>1245</v>
      </c>
      <c r="B433" s="446" t="s">
        <v>1246</v>
      </c>
      <c r="C433" s="447" t="s">
        <v>1285</v>
      </c>
    </row>
    <row r="434" spans="1:3">
      <c r="A434" s="446" t="s">
        <v>1271</v>
      </c>
      <c r="B434" s="446" t="s">
        <v>1246</v>
      </c>
      <c r="C434" s="447" t="s">
        <v>1285</v>
      </c>
    </row>
    <row r="435" spans="1:3" ht="20.25" customHeight="1">
      <c r="A435" s="446" t="s">
        <v>713</v>
      </c>
      <c r="B435" s="446" t="s">
        <v>714</v>
      </c>
      <c r="C435" s="447" t="s">
        <v>1319</v>
      </c>
    </row>
    <row r="436" spans="1:3">
      <c r="A436" s="446" t="s">
        <v>715</v>
      </c>
      <c r="B436" s="446" t="s">
        <v>716</v>
      </c>
      <c r="C436" s="447" t="s">
        <v>1319</v>
      </c>
    </row>
    <row r="437" spans="1:3">
      <c r="A437" s="446" t="s">
        <v>717</v>
      </c>
      <c r="B437" s="446" t="s">
        <v>718</v>
      </c>
      <c r="C437" s="447" t="s">
        <v>1319</v>
      </c>
    </row>
    <row r="438" spans="1:3">
      <c r="A438" s="446" t="s">
        <v>719</v>
      </c>
      <c r="B438" s="446" t="s">
        <v>720</v>
      </c>
      <c r="C438" s="447" t="s">
        <v>1319</v>
      </c>
    </row>
    <row r="439" spans="1:3">
      <c r="A439" s="446" t="s">
        <v>721</v>
      </c>
      <c r="B439" s="446" t="s">
        <v>722</v>
      </c>
      <c r="C439" s="447" t="s">
        <v>1319</v>
      </c>
    </row>
    <row r="440" spans="1:3">
      <c r="A440" s="446" t="s">
        <v>723</v>
      </c>
      <c r="B440" s="446" t="s">
        <v>724</v>
      </c>
      <c r="C440" s="447" t="s">
        <v>1319</v>
      </c>
    </row>
    <row r="441" spans="1:3">
      <c r="A441" s="446" t="s">
        <v>725</v>
      </c>
      <c r="B441" s="446" t="s">
        <v>726</v>
      </c>
      <c r="C441" s="447" t="s">
        <v>1319</v>
      </c>
    </row>
    <row r="442" spans="1:3">
      <c r="A442" s="446" t="s">
        <v>727</v>
      </c>
      <c r="B442" s="446" t="s">
        <v>728</v>
      </c>
      <c r="C442" s="447" t="s">
        <v>1319</v>
      </c>
    </row>
    <row r="443" spans="1:3">
      <c r="A443" s="446" t="s">
        <v>729</v>
      </c>
      <c r="B443" s="446" t="s">
        <v>728</v>
      </c>
      <c r="C443" s="447" t="s">
        <v>1319</v>
      </c>
    </row>
    <row r="444" spans="1:3">
      <c r="A444" s="446" t="s">
        <v>730</v>
      </c>
      <c r="B444" s="446" t="s">
        <v>731</v>
      </c>
      <c r="C444" s="447" t="s">
        <v>1319</v>
      </c>
    </row>
    <row r="445" spans="1:3">
      <c r="A445" s="446" t="s">
        <v>732</v>
      </c>
      <c r="B445" s="446" t="s">
        <v>733</v>
      </c>
      <c r="C445" s="447" t="s">
        <v>1319</v>
      </c>
    </row>
    <row r="446" spans="1:3">
      <c r="A446" s="446" t="s">
        <v>734</v>
      </c>
      <c r="B446" s="446" t="s">
        <v>735</v>
      </c>
      <c r="C446" s="447" t="s">
        <v>1319</v>
      </c>
    </row>
    <row r="447" spans="1:3">
      <c r="A447" s="446" t="s">
        <v>736</v>
      </c>
      <c r="B447" s="446" t="s">
        <v>737</v>
      </c>
      <c r="C447" s="447" t="s">
        <v>1319</v>
      </c>
    </row>
    <row r="448" spans="1:3">
      <c r="A448" s="446" t="s">
        <v>738</v>
      </c>
      <c r="B448" s="446" t="s">
        <v>739</v>
      </c>
      <c r="C448" s="447" t="s">
        <v>1319</v>
      </c>
    </row>
    <row r="449" spans="1:3">
      <c r="A449" s="446" t="s">
        <v>740</v>
      </c>
      <c r="B449" s="446" t="s">
        <v>741</v>
      </c>
      <c r="C449" s="447" t="s">
        <v>1319</v>
      </c>
    </row>
    <row r="450" spans="1:3">
      <c r="A450" s="446" t="s">
        <v>742</v>
      </c>
      <c r="B450" s="446" t="s">
        <v>743</v>
      </c>
      <c r="C450" s="447" t="s">
        <v>1319</v>
      </c>
    </row>
    <row r="451" spans="1:3">
      <c r="A451" s="446" t="s">
        <v>744</v>
      </c>
      <c r="B451" s="446" t="s">
        <v>745</v>
      </c>
      <c r="C451" s="447" t="s">
        <v>1319</v>
      </c>
    </row>
    <row r="452" spans="1:3">
      <c r="A452" s="446" t="s">
        <v>746</v>
      </c>
      <c r="B452" s="446" t="s">
        <v>747</v>
      </c>
      <c r="C452" s="447" t="s">
        <v>1319</v>
      </c>
    </row>
    <row r="453" spans="1:3">
      <c r="A453" s="446" t="s">
        <v>748</v>
      </c>
      <c r="B453" s="446" t="s">
        <v>749</v>
      </c>
      <c r="C453" s="447" t="s">
        <v>1319</v>
      </c>
    </row>
    <row r="454" spans="1:3">
      <c r="A454" s="446" t="s">
        <v>750</v>
      </c>
      <c r="B454" s="446" t="s">
        <v>751</v>
      </c>
      <c r="C454" s="447" t="s">
        <v>1319</v>
      </c>
    </row>
    <row r="455" spans="1:3">
      <c r="A455" s="446" t="s">
        <v>752</v>
      </c>
      <c r="B455" s="446" t="s">
        <v>753</v>
      </c>
      <c r="C455" s="447" t="s">
        <v>1319</v>
      </c>
    </row>
    <row r="456" spans="1:3">
      <c r="A456" s="446" t="s">
        <v>754</v>
      </c>
      <c r="B456" s="446" t="s">
        <v>755</v>
      </c>
      <c r="C456" s="447" t="s">
        <v>1319</v>
      </c>
    </row>
    <row r="457" spans="1:3">
      <c r="A457" s="446" t="s">
        <v>756</v>
      </c>
      <c r="B457" s="446" t="s">
        <v>757</v>
      </c>
      <c r="C457" s="447" t="s">
        <v>1319</v>
      </c>
    </row>
    <row r="458" spans="1:3">
      <c r="A458" s="446" t="s">
        <v>758</v>
      </c>
      <c r="B458" s="446" t="s">
        <v>759</v>
      </c>
      <c r="C458" s="447" t="s">
        <v>1319</v>
      </c>
    </row>
    <row r="459" spans="1:3">
      <c r="A459" s="446" t="s">
        <v>760</v>
      </c>
      <c r="B459" s="446" t="s">
        <v>761</v>
      </c>
      <c r="C459" s="447" t="s">
        <v>1319</v>
      </c>
    </row>
    <row r="460" spans="1:3">
      <c r="A460" s="446" t="s">
        <v>762</v>
      </c>
      <c r="B460" s="446" t="s">
        <v>763</v>
      </c>
      <c r="C460" s="447" t="s">
        <v>1319</v>
      </c>
    </row>
    <row r="461" spans="1:3">
      <c r="A461" s="446" t="s">
        <v>764</v>
      </c>
      <c r="B461" s="446" t="s">
        <v>765</v>
      </c>
      <c r="C461" s="447" t="s">
        <v>1319</v>
      </c>
    </row>
    <row r="462" spans="1:3">
      <c r="A462" s="446" t="s">
        <v>766</v>
      </c>
      <c r="B462" s="446" t="s">
        <v>767</v>
      </c>
      <c r="C462" s="447" t="s">
        <v>1319</v>
      </c>
    </row>
    <row r="463" spans="1:3">
      <c r="A463" s="446" t="s">
        <v>799</v>
      </c>
      <c r="B463" s="446" t="s">
        <v>800</v>
      </c>
      <c r="C463" s="447" t="s">
        <v>1281</v>
      </c>
    </row>
    <row r="464" spans="1:3">
      <c r="A464" s="446" t="s">
        <v>801</v>
      </c>
      <c r="B464" s="446" t="s">
        <v>1468</v>
      </c>
      <c r="C464" s="447" t="s">
        <v>1281</v>
      </c>
    </row>
    <row r="465" spans="1:3">
      <c r="A465" s="446" t="s">
        <v>802</v>
      </c>
      <c r="B465" s="446" t="s">
        <v>1469</v>
      </c>
      <c r="C465" s="447" t="s">
        <v>1281</v>
      </c>
    </row>
    <row r="466" spans="1:3">
      <c r="A466" s="446" t="s">
        <v>803</v>
      </c>
      <c r="B466" s="446" t="s">
        <v>1470</v>
      </c>
      <c r="C466" s="447" t="s">
        <v>1281</v>
      </c>
    </row>
    <row r="467" spans="1:3">
      <c r="A467" s="446" t="s">
        <v>804</v>
      </c>
      <c r="B467" s="446" t="s">
        <v>1471</v>
      </c>
      <c r="C467" s="447" t="s">
        <v>1281</v>
      </c>
    </row>
    <row r="468" spans="1:3">
      <c r="A468" s="446" t="s">
        <v>805</v>
      </c>
      <c r="B468" s="446" t="s">
        <v>1472</v>
      </c>
      <c r="C468" s="447" t="s">
        <v>1281</v>
      </c>
    </row>
    <row r="469" spans="1:3">
      <c r="A469" s="446" t="s">
        <v>806</v>
      </c>
      <c r="B469" s="446" t="s">
        <v>1473</v>
      </c>
      <c r="C469" s="447" t="s">
        <v>1281</v>
      </c>
    </row>
    <row r="470" spans="1:3">
      <c r="A470" s="446" t="s">
        <v>807</v>
      </c>
      <c r="B470" s="446" t="s">
        <v>1474</v>
      </c>
      <c r="C470" s="447" t="s">
        <v>1281</v>
      </c>
    </row>
    <row r="471" spans="1:3">
      <c r="A471" s="446" t="s">
        <v>808</v>
      </c>
      <c r="B471" s="446" t="s">
        <v>1475</v>
      </c>
      <c r="C471" s="447" t="s">
        <v>1281</v>
      </c>
    </row>
    <row r="472" spans="1:3">
      <c r="A472" s="446" t="s">
        <v>809</v>
      </c>
      <c r="B472" s="446" t="s">
        <v>1476</v>
      </c>
      <c r="C472" s="447" t="s">
        <v>1281</v>
      </c>
    </row>
    <row r="473" spans="1:3">
      <c r="A473" s="446" t="s">
        <v>810</v>
      </c>
      <c r="B473" s="446" t="s">
        <v>1477</v>
      </c>
      <c r="C473" s="447" t="s">
        <v>1281</v>
      </c>
    </row>
    <row r="474" spans="1:3">
      <c r="A474" s="446" t="s">
        <v>811</v>
      </c>
      <c r="B474" s="446" t="s">
        <v>1478</v>
      </c>
      <c r="C474" s="447" t="s">
        <v>1281</v>
      </c>
    </row>
    <row r="475" spans="1:3">
      <c r="A475" s="446" t="s">
        <v>812</v>
      </c>
      <c r="B475" s="446" t="s">
        <v>1479</v>
      </c>
      <c r="C475" s="447" t="s">
        <v>1281</v>
      </c>
    </row>
    <row r="476" spans="1:3">
      <c r="A476" s="446" t="s">
        <v>813</v>
      </c>
      <c r="B476" s="446" t="s">
        <v>1480</v>
      </c>
      <c r="C476" s="447" t="s">
        <v>1281</v>
      </c>
    </row>
    <row r="477" spans="1:3">
      <c r="A477" s="446" t="s">
        <v>814</v>
      </c>
      <c r="B477" s="446" t="s">
        <v>1481</v>
      </c>
      <c r="C477" s="447" t="s">
        <v>1281</v>
      </c>
    </row>
    <row r="478" spans="1:3">
      <c r="A478" s="446" t="s">
        <v>502</v>
      </c>
      <c r="B478" s="446" t="s">
        <v>503</v>
      </c>
      <c r="C478" s="447" t="s">
        <v>1317</v>
      </c>
    </row>
    <row r="479" spans="1:3">
      <c r="A479" s="446" t="s">
        <v>504</v>
      </c>
      <c r="B479" s="446" t="s">
        <v>505</v>
      </c>
      <c r="C479" s="447" t="s">
        <v>1317</v>
      </c>
    </row>
    <row r="480" spans="1:3">
      <c r="A480" s="446" t="s">
        <v>506</v>
      </c>
      <c r="B480" s="446" t="s">
        <v>507</v>
      </c>
      <c r="C480" s="447" t="s">
        <v>1317</v>
      </c>
    </row>
    <row r="481" spans="1:3">
      <c r="A481" s="446" t="s">
        <v>508</v>
      </c>
      <c r="B481" s="446" t="s">
        <v>509</v>
      </c>
      <c r="C481" s="447" t="s">
        <v>1317</v>
      </c>
    </row>
    <row r="482" spans="1:3">
      <c r="A482" s="446" t="s">
        <v>510</v>
      </c>
      <c r="B482" s="446" t="s">
        <v>511</v>
      </c>
      <c r="C482" s="447" t="s">
        <v>1317</v>
      </c>
    </row>
    <row r="483" spans="1:3">
      <c r="A483" s="446" t="s">
        <v>512</v>
      </c>
      <c r="B483" s="446" t="s">
        <v>513</v>
      </c>
      <c r="C483" s="447" t="s">
        <v>1317</v>
      </c>
    </row>
    <row r="484" spans="1:3">
      <c r="A484" s="446" t="s">
        <v>514</v>
      </c>
      <c r="B484" s="446" t="s">
        <v>515</v>
      </c>
      <c r="C484" s="447" t="s">
        <v>1317</v>
      </c>
    </row>
    <row r="485" spans="1:3">
      <c r="A485" s="446" t="s">
        <v>516</v>
      </c>
      <c r="B485" s="446" t="s">
        <v>517</v>
      </c>
      <c r="C485" s="447" t="s">
        <v>1317</v>
      </c>
    </row>
    <row r="486" spans="1:3">
      <c r="A486" s="446" t="s">
        <v>518</v>
      </c>
      <c r="B486" s="446" t="s">
        <v>519</v>
      </c>
      <c r="C486" s="447" t="s">
        <v>1317</v>
      </c>
    </row>
    <row r="487" spans="1:3">
      <c r="A487" s="446" t="s">
        <v>520</v>
      </c>
      <c r="B487" s="446" t="s">
        <v>521</v>
      </c>
      <c r="C487" s="447" t="s">
        <v>1317</v>
      </c>
    </row>
    <row r="488" spans="1:3">
      <c r="A488" s="446" t="s">
        <v>843</v>
      </c>
      <c r="B488" s="446" t="s">
        <v>1490</v>
      </c>
      <c r="C488" s="447" t="s">
        <v>1280</v>
      </c>
    </row>
    <row r="489" spans="1:3">
      <c r="A489" s="446" t="s">
        <v>844</v>
      </c>
      <c r="B489" s="446" t="s">
        <v>1491</v>
      </c>
      <c r="C489" s="447" t="s">
        <v>1280</v>
      </c>
    </row>
    <row r="490" spans="1:3">
      <c r="A490" s="446" t="s">
        <v>845</v>
      </c>
      <c r="B490" s="446" t="s">
        <v>846</v>
      </c>
      <c r="C490" s="447" t="s">
        <v>1280</v>
      </c>
    </row>
    <row r="491" spans="1:3">
      <c r="A491" s="446" t="s">
        <v>847</v>
      </c>
      <c r="B491" s="446" t="s">
        <v>848</v>
      </c>
      <c r="C491" s="447" t="s">
        <v>1280</v>
      </c>
    </row>
    <row r="492" spans="1:3">
      <c r="A492" s="446" t="s">
        <v>16</v>
      </c>
      <c r="B492" s="446" t="s">
        <v>1492</v>
      </c>
      <c r="C492" s="447" t="s">
        <v>1280</v>
      </c>
    </row>
    <row r="493" spans="1:3">
      <c r="A493" s="446" t="s">
        <v>17</v>
      </c>
      <c r="B493" s="446" t="s">
        <v>1493</v>
      </c>
      <c r="C493" s="447" t="s">
        <v>1280</v>
      </c>
    </row>
    <row r="494" spans="1:3">
      <c r="A494" s="446" t="s">
        <v>20</v>
      </c>
      <c r="B494" s="446" t="s">
        <v>849</v>
      </c>
      <c r="C494" s="447" t="s">
        <v>1280</v>
      </c>
    </row>
    <row r="495" spans="1:3">
      <c r="A495" s="446" t="s">
        <v>850</v>
      </c>
      <c r="B495" s="446" t="s">
        <v>851</v>
      </c>
      <c r="C495" s="447" t="s">
        <v>1280</v>
      </c>
    </row>
    <row r="496" spans="1:3">
      <c r="A496" s="446" t="s">
        <v>14</v>
      </c>
      <c r="B496" s="446" t="s">
        <v>852</v>
      </c>
      <c r="C496" s="447" t="s">
        <v>1280</v>
      </c>
    </row>
    <row r="497" spans="1:3">
      <c r="A497" s="446" t="s">
        <v>15</v>
      </c>
      <c r="B497" s="446" t="s">
        <v>853</v>
      </c>
      <c r="C497" s="447" t="s">
        <v>1280</v>
      </c>
    </row>
    <row r="498" spans="1:3">
      <c r="A498" s="446" t="s">
        <v>854</v>
      </c>
      <c r="B498" s="446" t="s">
        <v>1494</v>
      </c>
      <c r="C498" s="447" t="s">
        <v>1280</v>
      </c>
    </row>
    <row r="499" spans="1:3">
      <c r="A499" s="446" t="s">
        <v>855</v>
      </c>
      <c r="B499" s="446" t="s">
        <v>1495</v>
      </c>
      <c r="C499" s="447" t="s">
        <v>1280</v>
      </c>
    </row>
    <row r="500" spans="1:3">
      <c r="A500" s="446" t="s">
        <v>856</v>
      </c>
      <c r="B500" s="446" t="s">
        <v>857</v>
      </c>
      <c r="C500" s="447" t="s">
        <v>1280</v>
      </c>
    </row>
    <row r="501" spans="1:3">
      <c r="A501" s="446" t="s">
        <v>858</v>
      </c>
      <c r="B501" s="446" t="s">
        <v>859</v>
      </c>
      <c r="C501" s="447" t="s">
        <v>1280</v>
      </c>
    </row>
    <row r="502" spans="1:3">
      <c r="A502" s="446" t="s">
        <v>18</v>
      </c>
      <c r="B502" s="446" t="s">
        <v>860</v>
      </c>
      <c r="C502" s="447" t="s">
        <v>1280</v>
      </c>
    </row>
    <row r="503" spans="1:3">
      <c r="A503" s="446" t="s">
        <v>19</v>
      </c>
      <c r="B503" s="446" t="s">
        <v>861</v>
      </c>
      <c r="C503" s="447" t="s">
        <v>1280</v>
      </c>
    </row>
    <row r="504" spans="1:3">
      <c r="A504" s="446" t="s">
        <v>21</v>
      </c>
      <c r="B504" s="446" t="s">
        <v>862</v>
      </c>
      <c r="C504" s="447" t="s">
        <v>1280</v>
      </c>
    </row>
    <row r="505" spans="1:3">
      <c r="A505" s="446" t="s">
        <v>863</v>
      </c>
      <c r="B505" s="446" t="s">
        <v>864</v>
      </c>
      <c r="C505" s="447" t="s">
        <v>1280</v>
      </c>
    </row>
    <row r="506" spans="1:3">
      <c r="A506" s="446" t="s">
        <v>865</v>
      </c>
      <c r="B506" s="446" t="s">
        <v>866</v>
      </c>
      <c r="C506" s="447" t="s">
        <v>1280</v>
      </c>
    </row>
    <row r="507" spans="1:3">
      <c r="A507" s="446" t="s">
        <v>867</v>
      </c>
      <c r="B507" s="446" t="s">
        <v>868</v>
      </c>
      <c r="C507" s="447" t="s">
        <v>1280</v>
      </c>
    </row>
    <row r="508" spans="1:3">
      <c r="A508" s="446" t="s">
        <v>869</v>
      </c>
      <c r="B508" s="446" t="s">
        <v>870</v>
      </c>
      <c r="C508" s="447" t="s">
        <v>1280</v>
      </c>
    </row>
    <row r="509" spans="1:3">
      <c r="A509" s="446" t="s">
        <v>871</v>
      </c>
      <c r="B509" s="446" t="s">
        <v>872</v>
      </c>
      <c r="C509" s="447" t="s">
        <v>1280</v>
      </c>
    </row>
    <row r="510" spans="1:3">
      <c r="A510" s="446" t="s">
        <v>873</v>
      </c>
      <c r="B510" s="446" t="s">
        <v>874</v>
      </c>
      <c r="C510" s="447" t="s">
        <v>1280</v>
      </c>
    </row>
    <row r="511" spans="1:3">
      <c r="A511" s="446" t="s">
        <v>875</v>
      </c>
      <c r="B511" s="446" t="s">
        <v>876</v>
      </c>
      <c r="C511" s="447" t="s">
        <v>1280</v>
      </c>
    </row>
    <row r="512" spans="1:3">
      <c r="A512" s="446" t="s">
        <v>877</v>
      </c>
      <c r="B512" s="446" t="s">
        <v>878</v>
      </c>
      <c r="C512" s="447" t="s">
        <v>1280</v>
      </c>
    </row>
    <row r="513" spans="1:3">
      <c r="A513" s="446" t="s">
        <v>879</v>
      </c>
      <c r="B513" s="446" t="s">
        <v>1496</v>
      </c>
      <c r="C513" s="447" t="s">
        <v>1280</v>
      </c>
    </row>
    <row r="514" spans="1:3">
      <c r="A514" s="446" t="s">
        <v>880</v>
      </c>
      <c r="B514" s="446" t="s">
        <v>1497</v>
      </c>
      <c r="C514" s="447" t="s">
        <v>1280</v>
      </c>
    </row>
    <row r="515" spans="1:3">
      <c r="A515" s="446" t="s">
        <v>881</v>
      </c>
      <c r="B515" s="446" t="s">
        <v>1498</v>
      </c>
      <c r="C515" s="447" t="s">
        <v>1280</v>
      </c>
    </row>
    <row r="516" spans="1:3">
      <c r="A516" s="446" t="s">
        <v>22</v>
      </c>
      <c r="B516" s="446" t="s">
        <v>1499</v>
      </c>
      <c r="C516" s="447" t="s">
        <v>1280</v>
      </c>
    </row>
    <row r="517" spans="1:3">
      <c r="A517" s="446" t="s">
        <v>882</v>
      </c>
      <c r="B517" s="446" t="s">
        <v>883</v>
      </c>
      <c r="C517" s="447" t="s">
        <v>1280</v>
      </c>
    </row>
    <row r="518" spans="1:3">
      <c r="A518" s="446" t="s">
        <v>884</v>
      </c>
      <c r="B518" s="446" t="s">
        <v>885</v>
      </c>
      <c r="C518" s="447" t="s">
        <v>1280</v>
      </c>
    </row>
    <row r="519" spans="1:3">
      <c r="A519" s="447" t="s">
        <v>1817</v>
      </c>
      <c r="B519" s="447" t="s">
        <v>1764</v>
      </c>
      <c r="C519" s="447" t="s">
        <v>1280</v>
      </c>
    </row>
    <row r="520" spans="1:3">
      <c r="A520" s="447" t="s">
        <v>1818</v>
      </c>
      <c r="B520" s="447" t="s">
        <v>1765</v>
      </c>
      <c r="C520" s="447" t="s">
        <v>1280</v>
      </c>
    </row>
    <row r="521" spans="1:3">
      <c r="A521" s="447" t="s">
        <v>1819</v>
      </c>
      <c r="B521" s="447" t="s">
        <v>1766</v>
      </c>
      <c r="C521" s="447" t="s">
        <v>1280</v>
      </c>
    </row>
    <row r="522" spans="1:3">
      <c r="A522" s="447" t="s">
        <v>1820</v>
      </c>
      <c r="B522" s="447" t="s">
        <v>1767</v>
      </c>
      <c r="C522" s="447" t="s">
        <v>1280</v>
      </c>
    </row>
    <row r="523" spans="1:3">
      <c r="A523" s="447" t="s">
        <v>1821</v>
      </c>
      <c r="B523" s="447" t="s">
        <v>1768</v>
      </c>
      <c r="C523" s="447" t="s">
        <v>1280</v>
      </c>
    </row>
    <row r="524" spans="1:3">
      <c r="A524" s="447" t="s">
        <v>1822</v>
      </c>
      <c r="B524" s="447" t="s">
        <v>1769</v>
      </c>
      <c r="C524" s="447" t="s">
        <v>1280</v>
      </c>
    </row>
    <row r="525" spans="1:3">
      <c r="A525" s="447" t="s">
        <v>1823</v>
      </c>
      <c r="B525" s="447" t="s">
        <v>1770</v>
      </c>
      <c r="C525" s="447" t="s">
        <v>1280</v>
      </c>
    </row>
    <row r="526" spans="1:3">
      <c r="A526" s="447" t="s">
        <v>1824</v>
      </c>
      <c r="B526" s="447" t="s">
        <v>1771</v>
      </c>
      <c r="C526" s="447" t="s">
        <v>1280</v>
      </c>
    </row>
    <row r="527" spans="1:3">
      <c r="A527" s="446" t="s">
        <v>886</v>
      </c>
      <c r="B527" s="446" t="s">
        <v>887</v>
      </c>
      <c r="C527" s="447" t="s">
        <v>1321</v>
      </c>
    </row>
    <row r="528" spans="1:3">
      <c r="A528" s="446" t="s">
        <v>888</v>
      </c>
      <c r="B528" s="446" t="s">
        <v>889</v>
      </c>
      <c r="C528" s="447" t="s">
        <v>1321</v>
      </c>
    </row>
    <row r="529" spans="1:3">
      <c r="A529" s="446" t="s">
        <v>890</v>
      </c>
      <c r="B529" s="446" t="s">
        <v>891</v>
      </c>
      <c r="C529" s="447" t="s">
        <v>1321</v>
      </c>
    </row>
    <row r="530" spans="1:3">
      <c r="A530" s="446" t="s">
        <v>892</v>
      </c>
      <c r="B530" s="446" t="s">
        <v>1500</v>
      </c>
      <c r="C530" s="447" t="s">
        <v>1321</v>
      </c>
    </row>
    <row r="531" spans="1:3">
      <c r="A531" s="446" t="s">
        <v>893</v>
      </c>
      <c r="B531" s="446" t="s">
        <v>1501</v>
      </c>
      <c r="C531" s="447" t="s">
        <v>1321</v>
      </c>
    </row>
    <row r="532" spans="1:3">
      <c r="A532" s="446" t="s">
        <v>894</v>
      </c>
      <c r="B532" s="446" t="s">
        <v>1502</v>
      </c>
      <c r="C532" s="447" t="s">
        <v>1321</v>
      </c>
    </row>
    <row r="533" spans="1:3">
      <c r="A533" s="446" t="s">
        <v>895</v>
      </c>
      <c r="B533" s="446" t="s">
        <v>1503</v>
      </c>
      <c r="C533" s="447" t="s">
        <v>1321</v>
      </c>
    </row>
    <row r="534" spans="1:3">
      <c r="A534" s="446" t="s">
        <v>896</v>
      </c>
      <c r="B534" s="446" t="s">
        <v>1504</v>
      </c>
      <c r="C534" s="447" t="s">
        <v>1321</v>
      </c>
    </row>
    <row r="535" spans="1:3">
      <c r="A535" s="446" t="s">
        <v>897</v>
      </c>
      <c r="B535" s="446" t="s">
        <v>1505</v>
      </c>
      <c r="C535" s="447" t="s">
        <v>1321</v>
      </c>
    </row>
    <row r="536" spans="1:3">
      <c r="A536" s="446" t="s">
        <v>898</v>
      </c>
      <c r="B536" s="446" t="s">
        <v>1506</v>
      </c>
      <c r="C536" s="447" t="s">
        <v>1321</v>
      </c>
    </row>
    <row r="537" spans="1:3">
      <c r="A537" s="446" t="s">
        <v>329</v>
      </c>
      <c r="B537" s="446" t="s">
        <v>1388</v>
      </c>
      <c r="C537" s="447" t="s">
        <v>1305</v>
      </c>
    </row>
    <row r="538" spans="1:3">
      <c r="A538" s="446" t="s">
        <v>330</v>
      </c>
      <c r="B538" s="446" t="s">
        <v>1389</v>
      </c>
      <c r="C538" s="447" t="s">
        <v>1305</v>
      </c>
    </row>
    <row r="539" spans="1:3">
      <c r="A539" s="446" t="s">
        <v>331</v>
      </c>
      <c r="B539" s="446" t="s">
        <v>1390</v>
      </c>
      <c r="C539" s="447" t="s">
        <v>1305</v>
      </c>
    </row>
    <row r="540" spans="1:3">
      <c r="A540" s="446" t="s">
        <v>332</v>
      </c>
      <c r="B540" s="446" t="s">
        <v>1391</v>
      </c>
      <c r="C540" s="447" t="s">
        <v>1305</v>
      </c>
    </row>
    <row r="541" spans="1:3">
      <c r="A541" s="446" t="s">
        <v>333</v>
      </c>
      <c r="B541" s="446" t="s">
        <v>1392</v>
      </c>
      <c r="C541" s="447" t="s">
        <v>1305</v>
      </c>
    </row>
    <row r="542" spans="1:3">
      <c r="A542" s="446" t="s">
        <v>334</v>
      </c>
      <c r="B542" s="446" t="s">
        <v>335</v>
      </c>
      <c r="C542" s="447" t="s">
        <v>1305</v>
      </c>
    </row>
    <row r="543" spans="1:3">
      <c r="A543" s="446" t="s">
        <v>336</v>
      </c>
      <c r="B543" s="446" t="s">
        <v>1393</v>
      </c>
      <c r="C543" s="447" t="s">
        <v>1305</v>
      </c>
    </row>
    <row r="544" spans="1:3">
      <c r="A544" s="446" t="s">
        <v>337</v>
      </c>
      <c r="B544" s="446" t="s">
        <v>1394</v>
      </c>
      <c r="C544" s="447" t="s">
        <v>1305</v>
      </c>
    </row>
    <row r="545" spans="1:3">
      <c r="A545" s="446" t="s">
        <v>338</v>
      </c>
      <c r="B545" s="446" t="s">
        <v>339</v>
      </c>
      <c r="C545" s="447" t="s">
        <v>1305</v>
      </c>
    </row>
    <row r="546" spans="1:3">
      <c r="A546" s="446" t="s">
        <v>340</v>
      </c>
      <c r="B546" s="446" t="s">
        <v>341</v>
      </c>
      <c r="C546" s="447" t="s">
        <v>1305</v>
      </c>
    </row>
    <row r="547" spans="1:3">
      <c r="A547" s="446" t="s">
        <v>342</v>
      </c>
      <c r="B547" s="446" t="s">
        <v>1395</v>
      </c>
      <c r="C547" s="447" t="s">
        <v>1305</v>
      </c>
    </row>
    <row r="548" spans="1:3">
      <c r="A548" s="446" t="s">
        <v>343</v>
      </c>
      <c r="B548" s="446" t="s">
        <v>1396</v>
      </c>
      <c r="C548" s="447" t="s">
        <v>1305</v>
      </c>
    </row>
    <row r="549" spans="1:3">
      <c r="A549" s="446" t="s">
        <v>344</v>
      </c>
      <c r="B549" s="446" t="s">
        <v>1397</v>
      </c>
      <c r="C549" s="447" t="s">
        <v>1305</v>
      </c>
    </row>
    <row r="550" spans="1:3">
      <c r="A550" s="446" t="s">
        <v>345</v>
      </c>
      <c r="B550" s="446" t="s">
        <v>1398</v>
      </c>
      <c r="C550" s="447" t="s">
        <v>1305</v>
      </c>
    </row>
    <row r="551" spans="1:3">
      <c r="A551" s="446" t="s">
        <v>346</v>
      </c>
      <c r="B551" s="446" t="s">
        <v>1399</v>
      </c>
      <c r="C551" s="447" t="s">
        <v>1305</v>
      </c>
    </row>
    <row r="552" spans="1:3">
      <c r="A552" s="446" t="s">
        <v>347</v>
      </c>
      <c r="B552" s="446" t="s">
        <v>348</v>
      </c>
      <c r="C552" s="447" t="s">
        <v>1305</v>
      </c>
    </row>
    <row r="553" spans="1:3">
      <c r="A553" s="446" t="s">
        <v>349</v>
      </c>
      <c r="B553" s="446" t="s">
        <v>350</v>
      </c>
      <c r="C553" s="447" t="s">
        <v>1305</v>
      </c>
    </row>
    <row r="554" spans="1:3">
      <c r="A554" s="446" t="s">
        <v>351</v>
      </c>
      <c r="B554" s="446" t="s">
        <v>1400</v>
      </c>
      <c r="C554" s="447" t="s">
        <v>1305</v>
      </c>
    </row>
    <row r="555" spans="1:3">
      <c r="A555" s="446" t="s">
        <v>352</v>
      </c>
      <c r="B555" s="446" t="s">
        <v>1401</v>
      </c>
      <c r="C555" s="447" t="s">
        <v>1305</v>
      </c>
    </row>
    <row r="556" spans="1:3">
      <c r="A556" s="446" t="s">
        <v>353</v>
      </c>
      <c r="B556" s="446" t="s">
        <v>1402</v>
      </c>
      <c r="C556" s="447" t="s">
        <v>1305</v>
      </c>
    </row>
    <row r="557" spans="1:3">
      <c r="A557" s="446" t="s">
        <v>354</v>
      </c>
      <c r="B557" s="446" t="s">
        <v>1403</v>
      </c>
      <c r="C557" s="447" t="s">
        <v>1305</v>
      </c>
    </row>
    <row r="558" spans="1:3">
      <c r="A558" s="446" t="s">
        <v>355</v>
      </c>
      <c r="B558" s="446" t="s">
        <v>1404</v>
      </c>
      <c r="C558" s="447" t="s">
        <v>1305</v>
      </c>
    </row>
    <row r="559" spans="1:3">
      <c r="A559" s="446" t="s">
        <v>356</v>
      </c>
      <c r="B559" s="446" t="s">
        <v>1405</v>
      </c>
      <c r="C559" s="447" t="s">
        <v>1305</v>
      </c>
    </row>
    <row r="560" spans="1:3">
      <c r="A560" s="446" t="s">
        <v>357</v>
      </c>
      <c r="B560" s="446" t="s">
        <v>1406</v>
      </c>
      <c r="C560" s="447" t="s">
        <v>1305</v>
      </c>
    </row>
    <row r="561" spans="1:3">
      <c r="A561" s="446" t="s">
        <v>358</v>
      </c>
      <c r="B561" s="446" t="s">
        <v>1407</v>
      </c>
      <c r="C561" s="447" t="s">
        <v>1305</v>
      </c>
    </row>
    <row r="562" spans="1:3">
      <c r="A562" s="446" t="s">
        <v>359</v>
      </c>
      <c r="B562" s="446" t="s">
        <v>1408</v>
      </c>
      <c r="C562" s="447" t="s">
        <v>1305</v>
      </c>
    </row>
    <row r="563" spans="1:3">
      <c r="A563" s="446" t="s">
        <v>360</v>
      </c>
      <c r="B563" s="446" t="s">
        <v>1409</v>
      </c>
      <c r="C563" s="447" t="s">
        <v>1305</v>
      </c>
    </row>
    <row r="564" spans="1:3">
      <c r="A564" s="446" t="s">
        <v>361</v>
      </c>
      <c r="B564" s="446" t="s">
        <v>1410</v>
      </c>
      <c r="C564" s="447" t="s">
        <v>1305</v>
      </c>
    </row>
    <row r="565" spans="1:3">
      <c r="A565" s="446" t="s">
        <v>362</v>
      </c>
      <c r="B565" s="446" t="s">
        <v>1411</v>
      </c>
      <c r="C565" s="447" t="s">
        <v>1305</v>
      </c>
    </row>
    <row r="566" spans="1:3">
      <c r="A566" s="446" t="s">
        <v>363</v>
      </c>
      <c r="B566" s="446" t="s">
        <v>1412</v>
      </c>
      <c r="C566" s="447" t="s">
        <v>1305</v>
      </c>
    </row>
    <row r="567" spans="1:3">
      <c r="A567" s="446" t="s">
        <v>364</v>
      </c>
      <c r="B567" s="446" t="s">
        <v>365</v>
      </c>
      <c r="C567" s="447" t="s">
        <v>1306</v>
      </c>
    </row>
    <row r="568" spans="1:3">
      <c r="A568" s="446" t="s">
        <v>366</v>
      </c>
      <c r="B568" s="446" t="s">
        <v>367</v>
      </c>
      <c r="C568" s="447" t="s">
        <v>1306</v>
      </c>
    </row>
    <row r="569" spans="1:3">
      <c r="A569" s="446" t="s">
        <v>368</v>
      </c>
      <c r="B569" s="446" t="s">
        <v>369</v>
      </c>
      <c r="C569" s="447" t="s">
        <v>1306</v>
      </c>
    </row>
    <row r="570" spans="1:3">
      <c r="A570" s="446" t="s">
        <v>370</v>
      </c>
      <c r="B570" s="446" t="s">
        <v>371</v>
      </c>
      <c r="C570" s="447" t="s">
        <v>1306</v>
      </c>
    </row>
    <row r="571" spans="1:3">
      <c r="A571" s="446" t="s">
        <v>372</v>
      </c>
      <c r="B571" s="446" t="s">
        <v>373</v>
      </c>
      <c r="C571" s="447" t="s">
        <v>1306</v>
      </c>
    </row>
    <row r="572" spans="1:3">
      <c r="A572" s="446" t="s">
        <v>374</v>
      </c>
      <c r="B572" s="446" t="s">
        <v>375</v>
      </c>
      <c r="C572" s="447" t="s">
        <v>1306</v>
      </c>
    </row>
    <row r="573" spans="1:3">
      <c r="A573" s="446" t="s">
        <v>376</v>
      </c>
      <c r="B573" s="446" t="s">
        <v>1413</v>
      </c>
      <c r="C573" s="447" t="s">
        <v>1306</v>
      </c>
    </row>
    <row r="574" spans="1:3">
      <c r="A574" s="446" t="s">
        <v>377</v>
      </c>
      <c r="B574" s="446" t="s">
        <v>378</v>
      </c>
      <c r="C574" s="447" t="s">
        <v>1306</v>
      </c>
    </row>
    <row r="575" spans="1:3">
      <c r="A575" s="446" t="s">
        <v>379</v>
      </c>
      <c r="B575" s="446" t="s">
        <v>380</v>
      </c>
      <c r="C575" s="447" t="s">
        <v>1306</v>
      </c>
    </row>
    <row r="576" spans="1:3">
      <c r="A576" s="446" t="s">
        <v>381</v>
      </c>
      <c r="B576" s="446" t="s">
        <v>382</v>
      </c>
      <c r="C576" s="447" t="s">
        <v>1306</v>
      </c>
    </row>
    <row r="577" spans="1:3">
      <c r="A577" s="446" t="s">
        <v>383</v>
      </c>
      <c r="B577" s="446" t="s">
        <v>384</v>
      </c>
      <c r="C577" s="447" t="s">
        <v>1306</v>
      </c>
    </row>
    <row r="578" spans="1:3">
      <c r="A578" s="446" t="s">
        <v>385</v>
      </c>
      <c r="B578" s="446" t="s">
        <v>386</v>
      </c>
      <c r="C578" s="447" t="s">
        <v>1306</v>
      </c>
    </row>
    <row r="579" spans="1:3">
      <c r="A579" s="446" t="s">
        <v>387</v>
      </c>
      <c r="B579" s="446" t="s">
        <v>388</v>
      </c>
      <c r="C579" s="447" t="s">
        <v>1306</v>
      </c>
    </row>
    <row r="580" spans="1:3">
      <c r="A580" s="446" t="s">
        <v>389</v>
      </c>
      <c r="B580" s="446" t="s">
        <v>390</v>
      </c>
      <c r="C580" s="447" t="s">
        <v>1306</v>
      </c>
    </row>
    <row r="581" spans="1:3">
      <c r="A581" s="446" t="s">
        <v>391</v>
      </c>
      <c r="B581" s="446" t="s">
        <v>392</v>
      </c>
      <c r="C581" s="447" t="s">
        <v>1306</v>
      </c>
    </row>
    <row r="582" spans="1:3">
      <c r="A582" s="446" t="s">
        <v>393</v>
      </c>
      <c r="B582" s="446" t="s">
        <v>394</v>
      </c>
      <c r="C582" s="447" t="s">
        <v>1306</v>
      </c>
    </row>
    <row r="583" spans="1:3">
      <c r="A583" s="446" t="s">
        <v>395</v>
      </c>
      <c r="B583" s="446" t="s">
        <v>396</v>
      </c>
      <c r="C583" s="447" t="s">
        <v>1306</v>
      </c>
    </row>
    <row r="584" spans="1:3">
      <c r="A584" s="446" t="s">
        <v>397</v>
      </c>
      <c r="B584" s="446" t="s">
        <v>398</v>
      </c>
      <c r="C584" s="447" t="s">
        <v>1306</v>
      </c>
    </row>
    <row r="585" spans="1:3">
      <c r="A585" s="447" t="s">
        <v>1825</v>
      </c>
      <c r="B585" s="447" t="s">
        <v>1772</v>
      </c>
      <c r="C585" s="447" t="s">
        <v>1755</v>
      </c>
    </row>
    <row r="586" spans="1:3">
      <c r="A586" s="447" t="s">
        <v>1826</v>
      </c>
      <c r="B586" s="447" t="s">
        <v>1758</v>
      </c>
      <c r="C586" s="447" t="s">
        <v>1755</v>
      </c>
    </row>
    <row r="587" spans="1:3">
      <c r="A587" s="447" t="s">
        <v>1827</v>
      </c>
      <c r="B587" s="447" t="s">
        <v>1759</v>
      </c>
      <c r="C587" s="447" t="s">
        <v>1755</v>
      </c>
    </row>
    <row r="588" spans="1:3">
      <c r="A588" s="447" t="s">
        <v>1832</v>
      </c>
      <c r="B588" s="447" t="s">
        <v>1773</v>
      </c>
      <c r="C588" s="447" t="s">
        <v>1322</v>
      </c>
    </row>
    <row r="589" spans="1:3">
      <c r="A589" s="447" t="s">
        <v>1825</v>
      </c>
      <c r="B589" s="447" t="s">
        <v>1772</v>
      </c>
      <c r="C589" s="447" t="s">
        <v>1322</v>
      </c>
    </row>
    <row r="590" spans="1:3">
      <c r="A590" s="446" t="s">
        <v>912</v>
      </c>
      <c r="B590" s="446" t="s">
        <v>913</v>
      </c>
      <c r="C590" s="447" t="s">
        <v>1322</v>
      </c>
    </row>
    <row r="591" spans="1:3">
      <c r="A591" s="446" t="s">
        <v>914</v>
      </c>
      <c r="B591" s="446" t="s">
        <v>915</v>
      </c>
      <c r="C591" s="447" t="s">
        <v>1322</v>
      </c>
    </row>
    <row r="592" spans="1:3">
      <c r="A592" s="446" t="s">
        <v>916</v>
      </c>
      <c r="B592" s="446" t="s">
        <v>917</v>
      </c>
      <c r="C592" s="447" t="s">
        <v>1322</v>
      </c>
    </row>
    <row r="593" spans="1:3">
      <c r="A593" s="446" t="s">
        <v>1007</v>
      </c>
      <c r="B593" s="446" t="s">
        <v>1008</v>
      </c>
      <c r="C593" s="447" t="s">
        <v>1294</v>
      </c>
    </row>
    <row r="594" spans="1:3">
      <c r="A594" s="446" t="s">
        <v>1009</v>
      </c>
      <c r="B594" s="446" t="s">
        <v>1522</v>
      </c>
      <c r="C594" s="447" t="s">
        <v>1294</v>
      </c>
    </row>
    <row r="595" spans="1:3">
      <c r="A595" s="446" t="s">
        <v>1010</v>
      </c>
      <c r="B595" s="446" t="s">
        <v>1523</v>
      </c>
      <c r="C595" s="447" t="s">
        <v>1294</v>
      </c>
    </row>
    <row r="596" spans="1:3">
      <c r="A596" s="446" t="s">
        <v>1011</v>
      </c>
      <c r="B596" s="446" t="s">
        <v>1524</v>
      </c>
      <c r="C596" s="447" t="s">
        <v>1294</v>
      </c>
    </row>
    <row r="597" spans="1:3">
      <c r="A597" s="446" t="s">
        <v>1012</v>
      </c>
      <c r="B597" s="446" t="s">
        <v>1013</v>
      </c>
      <c r="C597" s="447" t="s">
        <v>1294</v>
      </c>
    </row>
    <row r="598" spans="1:3">
      <c r="A598" s="446" t="s">
        <v>1014</v>
      </c>
      <c r="B598" s="446" t="s">
        <v>1525</v>
      </c>
      <c r="C598" s="447" t="s">
        <v>1294</v>
      </c>
    </row>
    <row r="599" spans="1:3">
      <c r="A599" s="446" t="s">
        <v>1015</v>
      </c>
      <c r="B599" s="446" t="s">
        <v>1526</v>
      </c>
      <c r="C599" s="447" t="s">
        <v>1294</v>
      </c>
    </row>
    <row r="600" spans="1:3">
      <c r="A600" s="446" t="s">
        <v>1016</v>
      </c>
      <c r="B600" s="446" t="s">
        <v>1017</v>
      </c>
      <c r="C600" s="447" t="s">
        <v>1294</v>
      </c>
    </row>
    <row r="601" spans="1:3">
      <c r="A601" s="446" t="s">
        <v>1018</v>
      </c>
      <c r="B601" s="446" t="s">
        <v>1019</v>
      </c>
      <c r="C601" s="447" t="s">
        <v>1294</v>
      </c>
    </row>
    <row r="602" spans="1:3">
      <c r="A602" s="446" t="s">
        <v>1020</v>
      </c>
      <c r="B602" s="446" t="s">
        <v>1527</v>
      </c>
      <c r="C602" s="447" t="s">
        <v>1294</v>
      </c>
    </row>
    <row r="603" spans="1:3">
      <c r="A603" s="446" t="s">
        <v>1021</v>
      </c>
      <c r="B603" s="446" t="s">
        <v>1022</v>
      </c>
      <c r="C603" s="447" t="s">
        <v>1294</v>
      </c>
    </row>
    <row r="604" spans="1:3">
      <c r="A604" s="446" t="s">
        <v>1023</v>
      </c>
      <c r="B604" s="446" t="s">
        <v>1024</v>
      </c>
      <c r="C604" s="447" t="s">
        <v>1294</v>
      </c>
    </row>
    <row r="605" spans="1:3">
      <c r="A605" s="446" t="s">
        <v>1025</v>
      </c>
      <c r="B605" s="446" t="s">
        <v>1026</v>
      </c>
      <c r="C605" s="447" t="s">
        <v>1294</v>
      </c>
    </row>
    <row r="606" spans="1:3">
      <c r="A606" s="446" t="s">
        <v>1809</v>
      </c>
      <c r="B606" s="446" t="s">
        <v>1784</v>
      </c>
      <c r="C606" s="447" t="s">
        <v>1294</v>
      </c>
    </row>
    <row r="607" spans="1:3">
      <c r="A607" s="446" t="s">
        <v>1027</v>
      </c>
      <c r="B607" s="446" t="s">
        <v>995</v>
      </c>
      <c r="C607" s="447" t="s">
        <v>1294</v>
      </c>
    </row>
    <row r="608" spans="1:3">
      <c r="A608" s="446" t="s">
        <v>1028</v>
      </c>
      <c r="B608" s="446" t="s">
        <v>1528</v>
      </c>
      <c r="C608" s="447" t="s">
        <v>1294</v>
      </c>
    </row>
    <row r="609" spans="1:3">
      <c r="A609" s="446" t="s">
        <v>1029</v>
      </c>
      <c r="B609" s="446" t="s">
        <v>1529</v>
      </c>
      <c r="C609" s="447" t="s">
        <v>1294</v>
      </c>
    </row>
    <row r="610" spans="1:3">
      <c r="A610" s="446" t="s">
        <v>1030</v>
      </c>
      <c r="B610" s="446" t="s">
        <v>1530</v>
      </c>
      <c r="C610" s="447" t="s">
        <v>1294</v>
      </c>
    </row>
    <row r="611" spans="1:3">
      <c r="A611" s="446" t="s">
        <v>1031</v>
      </c>
      <c r="B611" s="446" t="s">
        <v>1032</v>
      </c>
      <c r="C611" s="447" t="s">
        <v>1294</v>
      </c>
    </row>
    <row r="612" spans="1:3">
      <c r="A612" s="446" t="s">
        <v>1033</v>
      </c>
      <c r="B612" s="446" t="s">
        <v>1531</v>
      </c>
      <c r="C612" s="447" t="s">
        <v>1294</v>
      </c>
    </row>
    <row r="613" spans="1:3">
      <c r="A613" s="446" t="s">
        <v>1034</v>
      </c>
      <c r="B613" s="446" t="s">
        <v>1532</v>
      </c>
      <c r="C613" s="447" t="s">
        <v>1294</v>
      </c>
    </row>
    <row r="614" spans="1:3">
      <c r="A614" s="446" t="s">
        <v>1035</v>
      </c>
      <c r="B614" s="446" t="s">
        <v>1533</v>
      </c>
      <c r="C614" s="447" t="s">
        <v>1294</v>
      </c>
    </row>
    <row r="615" spans="1:3">
      <c r="A615" s="446" t="s">
        <v>1036</v>
      </c>
      <c r="B615" s="446" t="s">
        <v>1037</v>
      </c>
      <c r="C615" s="447" t="s">
        <v>1294</v>
      </c>
    </row>
    <row r="616" spans="1:3">
      <c r="A616" s="446" t="s">
        <v>1038</v>
      </c>
      <c r="B616" s="446" t="s">
        <v>1039</v>
      </c>
      <c r="C616" s="447" t="s">
        <v>1294</v>
      </c>
    </row>
    <row r="617" spans="1:3">
      <c r="A617" s="446" t="s">
        <v>1040</v>
      </c>
      <c r="B617" s="446" t="s">
        <v>1041</v>
      </c>
      <c r="C617" s="447" t="s">
        <v>1294</v>
      </c>
    </row>
    <row r="618" spans="1:3">
      <c r="A618" s="446" t="s">
        <v>1042</v>
      </c>
      <c r="B618" s="446" t="s">
        <v>1043</v>
      </c>
      <c r="C618" s="447" t="s">
        <v>1294</v>
      </c>
    </row>
    <row r="619" spans="1:3">
      <c r="A619" s="446" t="s">
        <v>1044</v>
      </c>
      <c r="B619" s="446" t="s">
        <v>952</v>
      </c>
      <c r="C619" s="447" t="s">
        <v>1294</v>
      </c>
    </row>
    <row r="620" spans="1:3">
      <c r="A620" s="446" t="s">
        <v>1045</v>
      </c>
      <c r="B620" s="446" t="s">
        <v>1046</v>
      </c>
      <c r="C620" s="447" t="s">
        <v>1294</v>
      </c>
    </row>
    <row r="621" spans="1:3">
      <c r="A621" s="446" t="s">
        <v>1047</v>
      </c>
      <c r="B621" s="446" t="s">
        <v>1048</v>
      </c>
      <c r="C621" s="447" t="s">
        <v>1294</v>
      </c>
    </row>
    <row r="622" spans="1:3">
      <c r="A622" s="446" t="s">
        <v>1049</v>
      </c>
      <c r="B622" s="446" t="s">
        <v>1050</v>
      </c>
      <c r="C622" s="447" t="s">
        <v>1294</v>
      </c>
    </row>
    <row r="623" spans="1:3">
      <c r="A623" s="446" t="s">
        <v>1051</v>
      </c>
      <c r="B623" s="446" t="s">
        <v>1052</v>
      </c>
      <c r="C623" s="447" t="s">
        <v>1294</v>
      </c>
    </row>
    <row r="624" spans="1:3">
      <c r="A624" s="446" t="s">
        <v>1053</v>
      </c>
      <c r="B624" s="446" t="s">
        <v>1054</v>
      </c>
      <c r="C624" s="447" t="s">
        <v>1294</v>
      </c>
    </row>
    <row r="625" spans="1:3">
      <c r="A625" s="446" t="s">
        <v>1613</v>
      </c>
      <c r="B625" s="446" t="s">
        <v>1754</v>
      </c>
      <c r="C625" s="447" t="s">
        <v>1294</v>
      </c>
    </row>
    <row r="626" spans="1:3">
      <c r="A626" s="446" t="s">
        <v>1807</v>
      </c>
      <c r="B626" s="446" t="s">
        <v>1785</v>
      </c>
      <c r="C626" s="447" t="s">
        <v>1294</v>
      </c>
    </row>
    <row r="627" spans="1:3">
      <c r="A627" s="446" t="s">
        <v>1808</v>
      </c>
      <c r="B627" s="446" t="s">
        <v>1786</v>
      </c>
      <c r="C627" s="447" t="s">
        <v>1294</v>
      </c>
    </row>
    <row r="628" spans="1:3">
      <c r="A628" s="446" t="s">
        <v>1810</v>
      </c>
      <c r="B628" s="446" t="s">
        <v>1787</v>
      </c>
      <c r="C628" s="447" t="s">
        <v>1294</v>
      </c>
    </row>
    <row r="629" spans="1:3">
      <c r="A629" s="446" t="s">
        <v>1811</v>
      </c>
      <c r="B629" s="446" t="s">
        <v>1788</v>
      </c>
      <c r="C629" s="447" t="s">
        <v>1294</v>
      </c>
    </row>
    <row r="630" spans="1:3">
      <c r="A630" s="446" t="s">
        <v>1812</v>
      </c>
      <c r="B630" s="446" t="s">
        <v>1789</v>
      </c>
      <c r="C630" s="447" t="s">
        <v>1294</v>
      </c>
    </row>
    <row r="631" spans="1:3">
      <c r="A631" s="446" t="s">
        <v>1813</v>
      </c>
      <c r="B631" s="446" t="s">
        <v>1790</v>
      </c>
      <c r="C631" s="447" t="s">
        <v>1294</v>
      </c>
    </row>
    <row r="632" spans="1:3">
      <c r="A632" s="446" t="s">
        <v>1814</v>
      </c>
      <c r="B632" s="446" t="s">
        <v>1791</v>
      </c>
      <c r="C632" s="447" t="s">
        <v>1294</v>
      </c>
    </row>
    <row r="633" spans="1:3">
      <c r="A633" s="446" t="s">
        <v>1815</v>
      </c>
      <c r="B633" s="446" t="s">
        <v>1792</v>
      </c>
      <c r="C633" s="447" t="s">
        <v>1294</v>
      </c>
    </row>
    <row r="634" spans="1:3">
      <c r="A634" s="446" t="s">
        <v>1816</v>
      </c>
      <c r="B634" s="446" t="s">
        <v>1793</v>
      </c>
      <c r="C634" s="447" t="s">
        <v>1294</v>
      </c>
    </row>
    <row r="635" spans="1:3">
      <c r="A635" s="446" t="s">
        <v>1462</v>
      </c>
      <c r="B635" s="446" t="s">
        <v>1757</v>
      </c>
      <c r="C635" s="446" t="s">
        <v>1293</v>
      </c>
    </row>
    <row r="636" spans="1:3">
      <c r="A636" s="446" t="s">
        <v>921</v>
      </c>
      <c r="B636" s="446" t="s">
        <v>922</v>
      </c>
      <c r="C636" s="447" t="s">
        <v>1293</v>
      </c>
    </row>
    <row r="637" spans="1:3">
      <c r="A637" s="446" t="s">
        <v>923</v>
      </c>
      <c r="B637" s="446" t="s">
        <v>924</v>
      </c>
      <c r="C637" s="447" t="s">
        <v>1293</v>
      </c>
    </row>
    <row r="638" spans="1:3">
      <c r="A638" s="446" t="s">
        <v>925</v>
      </c>
      <c r="B638" s="446" t="s">
        <v>926</v>
      </c>
      <c r="C638" s="447" t="s">
        <v>1293</v>
      </c>
    </row>
    <row r="639" spans="1:3">
      <c r="A639" s="446" t="s">
        <v>927</v>
      </c>
      <c r="B639" s="446" t="s">
        <v>928</v>
      </c>
      <c r="C639" s="447" t="s">
        <v>1293</v>
      </c>
    </row>
    <row r="640" spans="1:3">
      <c r="A640" s="446" t="s">
        <v>929</v>
      </c>
      <c r="B640" s="446" t="s">
        <v>930</v>
      </c>
      <c r="C640" s="447" t="s">
        <v>1293</v>
      </c>
    </row>
    <row r="641" spans="1:3">
      <c r="A641" s="446" t="s">
        <v>931</v>
      </c>
      <c r="B641" s="446" t="s">
        <v>1509</v>
      </c>
      <c r="C641" s="447" t="s">
        <v>1293</v>
      </c>
    </row>
    <row r="642" spans="1:3">
      <c r="A642" s="446" t="s">
        <v>932</v>
      </c>
      <c r="B642" s="446" t="s">
        <v>933</v>
      </c>
      <c r="C642" s="447" t="s">
        <v>1293</v>
      </c>
    </row>
    <row r="643" spans="1:3">
      <c r="A643" s="446" t="s">
        <v>934</v>
      </c>
      <c r="B643" s="446" t="s">
        <v>935</v>
      </c>
      <c r="C643" s="447" t="s">
        <v>1293</v>
      </c>
    </row>
    <row r="644" spans="1:3">
      <c r="A644" s="446" t="s">
        <v>936</v>
      </c>
      <c r="B644" s="446" t="s">
        <v>1510</v>
      </c>
      <c r="C644" s="447" t="s">
        <v>1293</v>
      </c>
    </row>
    <row r="645" spans="1:3">
      <c r="A645" s="446" t="s">
        <v>937</v>
      </c>
      <c r="B645" s="446" t="s">
        <v>938</v>
      </c>
      <c r="C645" s="447" t="s">
        <v>1293</v>
      </c>
    </row>
    <row r="646" spans="1:3">
      <c r="A646" s="446" t="s">
        <v>939</v>
      </c>
      <c r="B646" s="446" t="s">
        <v>940</v>
      </c>
      <c r="C646" s="447" t="s">
        <v>1293</v>
      </c>
    </row>
    <row r="647" spans="1:3">
      <c r="A647" s="446" t="s">
        <v>941</v>
      </c>
      <c r="B647" s="446" t="s">
        <v>1511</v>
      </c>
      <c r="C647" s="447" t="s">
        <v>1293</v>
      </c>
    </row>
    <row r="648" spans="1:3">
      <c r="A648" s="446" t="s">
        <v>942</v>
      </c>
      <c r="B648" s="446" t="s">
        <v>1512</v>
      </c>
      <c r="C648" s="447" t="s">
        <v>1293</v>
      </c>
    </row>
    <row r="649" spans="1:3">
      <c r="A649" s="446" t="s">
        <v>943</v>
      </c>
      <c r="B649" s="446" t="s">
        <v>944</v>
      </c>
      <c r="C649" s="447" t="s">
        <v>1293</v>
      </c>
    </row>
    <row r="650" spans="1:3">
      <c r="A650" s="446" t="s">
        <v>945</v>
      </c>
      <c r="B650" s="446" t="s">
        <v>946</v>
      </c>
      <c r="C650" s="447" t="s">
        <v>1293</v>
      </c>
    </row>
    <row r="651" spans="1:3">
      <c r="A651" s="446" t="s">
        <v>947</v>
      </c>
      <c r="B651" s="446" t="s">
        <v>948</v>
      </c>
      <c r="C651" s="447" t="s">
        <v>1293</v>
      </c>
    </row>
    <row r="652" spans="1:3">
      <c r="A652" s="446" t="s">
        <v>949</v>
      </c>
      <c r="B652" s="446" t="s">
        <v>950</v>
      </c>
      <c r="C652" s="447" t="s">
        <v>1293</v>
      </c>
    </row>
    <row r="653" spans="1:3">
      <c r="A653" s="446" t="s">
        <v>951</v>
      </c>
      <c r="B653" s="446" t="s">
        <v>952</v>
      </c>
      <c r="C653" s="447" t="s">
        <v>1293</v>
      </c>
    </row>
    <row r="654" spans="1:3">
      <c r="A654" s="446" t="s">
        <v>953</v>
      </c>
      <c r="B654" s="446" t="s">
        <v>954</v>
      </c>
      <c r="C654" s="447" t="s">
        <v>1293</v>
      </c>
    </row>
    <row r="655" spans="1:3">
      <c r="A655" s="446" t="s">
        <v>955</v>
      </c>
      <c r="B655" s="446" t="s">
        <v>956</v>
      </c>
      <c r="C655" s="447" t="s">
        <v>1293</v>
      </c>
    </row>
    <row r="656" spans="1:3">
      <c r="A656" s="446" t="s">
        <v>957</v>
      </c>
      <c r="B656" s="446" t="s">
        <v>958</v>
      </c>
      <c r="C656" s="447" t="s">
        <v>1293</v>
      </c>
    </row>
    <row r="657" spans="1:3">
      <c r="A657" s="446" t="s">
        <v>959</v>
      </c>
      <c r="B657" s="446" t="s">
        <v>1513</v>
      </c>
      <c r="C657" s="447" t="s">
        <v>1293</v>
      </c>
    </row>
    <row r="658" spans="1:3">
      <c r="A658" s="446" t="s">
        <v>960</v>
      </c>
      <c r="B658" s="446" t="s">
        <v>1514</v>
      </c>
      <c r="C658" s="447" t="s">
        <v>1293</v>
      </c>
    </row>
    <row r="659" spans="1:3">
      <c r="A659" s="446" t="s">
        <v>961</v>
      </c>
      <c r="B659" s="446" t="s">
        <v>962</v>
      </c>
      <c r="C659" s="447" t="s">
        <v>1293</v>
      </c>
    </row>
    <row r="660" spans="1:3">
      <c r="A660" s="446" t="s">
        <v>963</v>
      </c>
      <c r="B660" s="446" t="s">
        <v>964</v>
      </c>
      <c r="C660" s="447" t="s">
        <v>1293</v>
      </c>
    </row>
    <row r="661" spans="1:3">
      <c r="A661" s="446" t="s">
        <v>965</v>
      </c>
      <c r="B661" s="446" t="s">
        <v>966</v>
      </c>
      <c r="C661" s="447" t="s">
        <v>1293</v>
      </c>
    </row>
    <row r="662" spans="1:3">
      <c r="A662" s="446" t="s">
        <v>967</v>
      </c>
      <c r="B662" s="446" t="s">
        <v>968</v>
      </c>
      <c r="C662" s="447" t="s">
        <v>1293</v>
      </c>
    </row>
    <row r="663" spans="1:3">
      <c r="A663" s="446" t="s">
        <v>969</v>
      </c>
      <c r="B663" s="446" t="s">
        <v>970</v>
      </c>
      <c r="C663" s="447" t="s">
        <v>1293</v>
      </c>
    </row>
    <row r="664" spans="1:3">
      <c r="A664" s="446" t="s">
        <v>971</v>
      </c>
      <c r="B664" s="446" t="s">
        <v>972</v>
      </c>
      <c r="C664" s="447" t="s">
        <v>1293</v>
      </c>
    </row>
    <row r="665" spans="1:3">
      <c r="A665" s="446" t="s">
        <v>973</v>
      </c>
      <c r="B665" s="446" t="s">
        <v>1515</v>
      </c>
      <c r="C665" s="447" t="s">
        <v>1293</v>
      </c>
    </row>
    <row r="666" spans="1:3">
      <c r="A666" s="446" t="s">
        <v>974</v>
      </c>
      <c r="B666" s="446" t="s">
        <v>1516</v>
      </c>
      <c r="C666" s="447" t="s">
        <v>1293</v>
      </c>
    </row>
    <row r="667" spans="1:3">
      <c r="A667" s="446" t="s">
        <v>975</v>
      </c>
      <c r="B667" s="446" t="s">
        <v>1517</v>
      </c>
      <c r="C667" s="447" t="s">
        <v>1293</v>
      </c>
    </row>
    <row r="668" spans="1:3">
      <c r="A668" s="446" t="s">
        <v>976</v>
      </c>
      <c r="B668" s="446" t="s">
        <v>1518</v>
      </c>
      <c r="C668" s="447" t="s">
        <v>1293</v>
      </c>
    </row>
    <row r="669" spans="1:3">
      <c r="A669" s="446" t="s">
        <v>977</v>
      </c>
      <c r="B669" s="446" t="s">
        <v>1519</v>
      </c>
      <c r="C669" s="447" t="s">
        <v>1293</v>
      </c>
    </row>
    <row r="670" spans="1:3">
      <c r="A670" s="446" t="s">
        <v>978</v>
      </c>
      <c r="B670" s="446" t="s">
        <v>979</v>
      </c>
      <c r="C670" s="447" t="s">
        <v>1293</v>
      </c>
    </row>
    <row r="671" spans="1:3">
      <c r="A671" s="446" t="s">
        <v>980</v>
      </c>
      <c r="B671" s="446" t="s">
        <v>1520</v>
      </c>
      <c r="C671" s="447" t="s">
        <v>1293</v>
      </c>
    </row>
    <row r="672" spans="1:3">
      <c r="A672" s="446" t="s">
        <v>981</v>
      </c>
      <c r="B672" s="446" t="s">
        <v>1521</v>
      </c>
      <c r="C672" s="447" t="s">
        <v>1293</v>
      </c>
    </row>
    <row r="673" spans="1:3">
      <c r="A673" s="446" t="s">
        <v>982</v>
      </c>
      <c r="B673" s="446" t="s">
        <v>983</v>
      </c>
      <c r="C673" s="447" t="s">
        <v>1293</v>
      </c>
    </row>
    <row r="674" spans="1:3">
      <c r="A674" s="446" t="s">
        <v>984</v>
      </c>
      <c r="B674" s="446" t="s">
        <v>985</v>
      </c>
      <c r="C674" s="447" t="s">
        <v>1293</v>
      </c>
    </row>
    <row r="675" spans="1:3">
      <c r="A675" s="446" t="s">
        <v>986</v>
      </c>
      <c r="B675" s="446" t="s">
        <v>987</v>
      </c>
      <c r="C675" s="447" t="s">
        <v>1293</v>
      </c>
    </row>
    <row r="676" spans="1:3">
      <c r="A676" s="446" t="s">
        <v>988</v>
      </c>
      <c r="B676" s="446" t="s">
        <v>989</v>
      </c>
      <c r="C676" s="447" t="s">
        <v>1293</v>
      </c>
    </row>
    <row r="677" spans="1:3">
      <c r="A677" s="446" t="s">
        <v>990</v>
      </c>
      <c r="B677" s="446" t="s">
        <v>991</v>
      </c>
      <c r="C677" s="447" t="s">
        <v>1293</v>
      </c>
    </row>
    <row r="678" spans="1:3">
      <c r="A678" s="447" t="s">
        <v>1798</v>
      </c>
      <c r="B678" s="447" t="s">
        <v>1774</v>
      </c>
      <c r="C678" s="447" t="s">
        <v>1293</v>
      </c>
    </row>
    <row r="679" spans="1:3">
      <c r="A679" s="447" t="s">
        <v>1800</v>
      </c>
      <c r="B679" s="447" t="s">
        <v>1775</v>
      </c>
      <c r="C679" s="447" t="s">
        <v>1293</v>
      </c>
    </row>
    <row r="680" spans="1:3">
      <c r="A680" s="447" t="s">
        <v>1801</v>
      </c>
      <c r="B680" s="447" t="s">
        <v>1776</v>
      </c>
      <c r="C680" s="447" t="s">
        <v>1293</v>
      </c>
    </row>
    <row r="681" spans="1:3">
      <c r="A681" s="447" t="s">
        <v>1802</v>
      </c>
      <c r="B681" s="447" t="s">
        <v>1777</v>
      </c>
      <c r="C681" s="447" t="s">
        <v>1293</v>
      </c>
    </row>
    <row r="682" spans="1:3">
      <c r="A682" s="447" t="s">
        <v>1803</v>
      </c>
      <c r="B682" s="447" t="s">
        <v>1778</v>
      </c>
      <c r="C682" s="447" t="s">
        <v>1293</v>
      </c>
    </row>
    <row r="683" spans="1:3">
      <c r="A683" s="447" t="s">
        <v>1797</v>
      </c>
      <c r="B683" s="447" t="s">
        <v>1779</v>
      </c>
      <c r="C683" s="447" t="s">
        <v>1293</v>
      </c>
    </row>
    <row r="684" spans="1:3">
      <c r="A684" s="447" t="s">
        <v>1804</v>
      </c>
      <c r="B684" s="447" t="s">
        <v>1780</v>
      </c>
      <c r="C684" s="447" t="s">
        <v>1293</v>
      </c>
    </row>
    <row r="685" spans="1:3">
      <c r="A685" s="447" t="s">
        <v>1805</v>
      </c>
      <c r="B685" s="447" t="s">
        <v>1781</v>
      </c>
      <c r="C685" s="447" t="s">
        <v>1293</v>
      </c>
    </row>
    <row r="686" spans="1:3">
      <c r="A686" s="447" t="s">
        <v>1806</v>
      </c>
      <c r="B686" s="447" t="s">
        <v>1782</v>
      </c>
      <c r="C686" s="447" t="s">
        <v>1293</v>
      </c>
    </row>
    <row r="687" spans="1:3">
      <c r="A687" s="447" t="s">
        <v>1799</v>
      </c>
      <c r="B687" s="447" t="s">
        <v>1783</v>
      </c>
      <c r="C687" s="447" t="s">
        <v>1293</v>
      </c>
    </row>
    <row r="688" spans="1:3">
      <c r="A688" s="447" t="str">
        <f>MID(B688,1,4)</f>
        <v>SIEG</v>
      </c>
      <c r="B688" s="447" t="s">
        <v>1756</v>
      </c>
      <c r="C688" s="447" t="s">
        <v>1293</v>
      </c>
    </row>
    <row r="689" spans="1:3">
      <c r="A689" s="446" t="s">
        <v>992</v>
      </c>
      <c r="B689" s="446" t="s">
        <v>993</v>
      </c>
      <c r="C689" s="447" t="s">
        <v>1323</v>
      </c>
    </row>
    <row r="690" spans="1:3">
      <c r="A690" s="446" t="s">
        <v>994</v>
      </c>
      <c r="B690" s="446" t="s">
        <v>995</v>
      </c>
      <c r="C690" s="447" t="s">
        <v>1323</v>
      </c>
    </row>
    <row r="691" spans="1:3">
      <c r="A691" s="446" t="s">
        <v>996</v>
      </c>
      <c r="B691" s="446" t="s">
        <v>997</v>
      </c>
      <c r="C691" s="447" t="s">
        <v>1323</v>
      </c>
    </row>
    <row r="692" spans="1:3">
      <c r="A692" s="446" t="s">
        <v>998</v>
      </c>
      <c r="B692" s="446" t="s">
        <v>952</v>
      </c>
      <c r="C692" s="447" t="s">
        <v>1323</v>
      </c>
    </row>
    <row r="693" spans="1:3">
      <c r="A693" s="446" t="s">
        <v>999</v>
      </c>
      <c r="B693" s="446" t="s">
        <v>1000</v>
      </c>
      <c r="C693" s="447" t="s">
        <v>1323</v>
      </c>
    </row>
    <row r="694" spans="1:3">
      <c r="A694" s="446" t="s">
        <v>1001</v>
      </c>
      <c r="B694" s="446" t="s">
        <v>1002</v>
      </c>
      <c r="C694" s="447" t="s">
        <v>1323</v>
      </c>
    </row>
    <row r="695" spans="1:3">
      <c r="A695" s="446" t="s">
        <v>1003</v>
      </c>
      <c r="B695" s="446" t="s">
        <v>1004</v>
      </c>
      <c r="C695" s="447" t="s">
        <v>1323</v>
      </c>
    </row>
    <row r="696" spans="1:3">
      <c r="A696" s="446" t="s">
        <v>1005</v>
      </c>
      <c r="B696" s="446" t="s">
        <v>1006</v>
      </c>
      <c r="C696" s="447" t="s">
        <v>1323</v>
      </c>
    </row>
    <row r="697" spans="1:3">
      <c r="A697" s="446" t="s">
        <v>1833</v>
      </c>
      <c r="B697" s="446" t="s">
        <v>1757</v>
      </c>
      <c r="C697" s="447" t="s">
        <v>1323</v>
      </c>
    </row>
    <row r="698" spans="1:3">
      <c r="A698" s="446" t="s">
        <v>1055</v>
      </c>
      <c r="B698" s="446" t="s">
        <v>1056</v>
      </c>
      <c r="C698" s="447" t="s">
        <v>1323</v>
      </c>
    </row>
    <row r="699" spans="1:3">
      <c r="A699" s="446" t="s">
        <v>1057</v>
      </c>
      <c r="B699" s="446" t="s">
        <v>1058</v>
      </c>
      <c r="C699" s="447" t="s">
        <v>1323</v>
      </c>
    </row>
    <row r="700" spans="1:3">
      <c r="A700" s="446" t="s">
        <v>1059</v>
      </c>
      <c r="B700" s="446" t="s">
        <v>1060</v>
      </c>
      <c r="C700" s="447" t="s">
        <v>1323</v>
      </c>
    </row>
    <row r="701" spans="1:3">
      <c r="A701" s="446" t="s">
        <v>1061</v>
      </c>
      <c r="B701" s="446" t="s">
        <v>1062</v>
      </c>
      <c r="C701" s="447" t="s">
        <v>1323</v>
      </c>
    </row>
    <row r="702" spans="1:3">
      <c r="A702" s="446" t="s">
        <v>1063</v>
      </c>
      <c r="B702" s="446" t="s">
        <v>1064</v>
      </c>
      <c r="C702" s="447" t="s">
        <v>1323</v>
      </c>
    </row>
    <row r="703" spans="1:3">
      <c r="A703" s="446" t="s">
        <v>1065</v>
      </c>
      <c r="B703" s="446" t="s">
        <v>1066</v>
      </c>
      <c r="C703" s="447" t="s">
        <v>1323</v>
      </c>
    </row>
    <row r="704" spans="1:3">
      <c r="A704" s="446" t="s">
        <v>1067</v>
      </c>
      <c r="B704" s="446" t="s">
        <v>1068</v>
      </c>
      <c r="C704" s="447" t="s">
        <v>1323</v>
      </c>
    </row>
    <row r="705" spans="1:3">
      <c r="A705" s="446" t="s">
        <v>1069</v>
      </c>
      <c r="B705" s="446" t="s">
        <v>1070</v>
      </c>
      <c r="C705" s="447" t="s">
        <v>1323</v>
      </c>
    </row>
    <row r="706" spans="1:3">
      <c r="A706" s="446" t="s">
        <v>1071</v>
      </c>
      <c r="B706" s="446" t="s">
        <v>1072</v>
      </c>
      <c r="C706" s="447" t="s">
        <v>1323</v>
      </c>
    </row>
    <row r="707" spans="1:3">
      <c r="A707" s="446" t="s">
        <v>1073</v>
      </c>
      <c r="B707" s="446" t="s">
        <v>1074</v>
      </c>
      <c r="C707" s="447" t="s">
        <v>1323</v>
      </c>
    </row>
    <row r="708" spans="1:3">
      <c r="A708" s="446" t="s">
        <v>1075</v>
      </c>
      <c r="B708" s="446" t="s">
        <v>1076</v>
      </c>
      <c r="C708" s="447" t="s">
        <v>1323</v>
      </c>
    </row>
    <row r="709" spans="1:3">
      <c r="A709" s="446" t="s">
        <v>267</v>
      </c>
      <c r="B709" s="446" t="s">
        <v>268</v>
      </c>
      <c r="C709" s="447" t="s">
        <v>1310</v>
      </c>
    </row>
    <row r="710" spans="1:3">
      <c r="A710" s="446" t="s">
        <v>269</v>
      </c>
      <c r="B710" s="446" t="s">
        <v>270</v>
      </c>
      <c r="C710" s="447" t="s">
        <v>1310</v>
      </c>
    </row>
    <row r="711" spans="1:3">
      <c r="A711" s="446" t="s">
        <v>271</v>
      </c>
      <c r="B711" s="446" t="s">
        <v>272</v>
      </c>
      <c r="C711" s="447" t="s">
        <v>1310</v>
      </c>
    </row>
    <row r="712" spans="1:3">
      <c r="A712" s="447" t="s">
        <v>1837</v>
      </c>
      <c r="B712" s="447" t="s">
        <v>1795</v>
      </c>
      <c r="C712" s="447" t="s">
        <v>1284</v>
      </c>
    </row>
    <row r="713" spans="1:3">
      <c r="A713" s="447" t="s">
        <v>1836</v>
      </c>
      <c r="B713" s="447" t="s">
        <v>1794</v>
      </c>
      <c r="C713" s="447" t="s">
        <v>1284</v>
      </c>
    </row>
    <row r="714" spans="1:3">
      <c r="A714" s="446" t="s">
        <v>1095</v>
      </c>
      <c r="B714" s="446" t="s">
        <v>1096</v>
      </c>
      <c r="C714" s="447" t="s">
        <v>1284</v>
      </c>
    </row>
    <row r="715" spans="1:3">
      <c r="A715" s="446" t="s">
        <v>1097</v>
      </c>
      <c r="B715" s="446" t="s">
        <v>1534</v>
      </c>
      <c r="C715" s="447" t="s">
        <v>1284</v>
      </c>
    </row>
    <row r="716" spans="1:3">
      <c r="A716" s="446" t="s">
        <v>1098</v>
      </c>
      <c r="B716" s="446" t="s">
        <v>1535</v>
      </c>
      <c r="C716" s="447" t="s">
        <v>1284</v>
      </c>
    </row>
    <row r="717" spans="1:3">
      <c r="A717" s="446" t="s">
        <v>1099</v>
      </c>
      <c r="B717" s="446" t="s">
        <v>1536</v>
      </c>
      <c r="C717" s="447" t="s">
        <v>1284</v>
      </c>
    </row>
    <row r="718" spans="1:3">
      <c r="A718" s="446" t="s">
        <v>1100</v>
      </c>
      <c r="B718" s="446" t="s">
        <v>1537</v>
      </c>
      <c r="C718" s="447" t="s">
        <v>1284</v>
      </c>
    </row>
    <row r="719" spans="1:3">
      <c r="A719" s="446" t="s">
        <v>1101</v>
      </c>
      <c r="B719" s="446" t="s">
        <v>1538</v>
      </c>
      <c r="C719" s="447" t="s">
        <v>1284</v>
      </c>
    </row>
    <row r="720" spans="1:3">
      <c r="A720" s="446" t="s">
        <v>1102</v>
      </c>
      <c r="B720" s="446" t="s">
        <v>1103</v>
      </c>
      <c r="C720" s="447" t="s">
        <v>1284</v>
      </c>
    </row>
    <row r="721" spans="1:3">
      <c r="A721" s="446" t="s">
        <v>1835</v>
      </c>
      <c r="B721" s="446" t="s">
        <v>1834</v>
      </c>
      <c r="C721" s="447" t="s">
        <v>1284</v>
      </c>
    </row>
    <row r="722" spans="1:3">
      <c r="A722" s="446" t="s">
        <v>1104</v>
      </c>
      <c r="B722" s="446" t="s">
        <v>1105</v>
      </c>
      <c r="C722" s="447" t="s">
        <v>1284</v>
      </c>
    </row>
    <row r="723" spans="1:3">
      <c r="A723" s="446" t="s">
        <v>1106</v>
      </c>
      <c r="B723" s="446" t="s">
        <v>1539</v>
      </c>
      <c r="C723" s="447" t="s">
        <v>1284</v>
      </c>
    </row>
    <row r="724" spans="1:3">
      <c r="A724" s="446" t="s">
        <v>1107</v>
      </c>
      <c r="B724" s="446" t="s">
        <v>1108</v>
      </c>
      <c r="C724" s="447" t="s">
        <v>1284</v>
      </c>
    </row>
    <row r="725" spans="1:3">
      <c r="A725" s="446" t="s">
        <v>1109</v>
      </c>
      <c r="B725" s="446" t="s">
        <v>1540</v>
      </c>
      <c r="C725" s="447" t="s">
        <v>1284</v>
      </c>
    </row>
    <row r="726" spans="1:3">
      <c r="A726" s="446" t="s">
        <v>1110</v>
      </c>
      <c r="B726" s="446" t="s">
        <v>1111</v>
      </c>
      <c r="C726" s="447" t="s">
        <v>1284</v>
      </c>
    </row>
    <row r="727" spans="1:3">
      <c r="A727" s="446" t="s">
        <v>1112</v>
      </c>
      <c r="B727" s="446" t="s">
        <v>1113</v>
      </c>
      <c r="C727" s="447" t="s">
        <v>1284</v>
      </c>
    </row>
    <row r="728" spans="1:3">
      <c r="A728" s="446" t="s">
        <v>1114</v>
      </c>
      <c r="B728" s="446" t="s">
        <v>1115</v>
      </c>
      <c r="C728" s="447" t="s">
        <v>1284</v>
      </c>
    </row>
    <row r="729" spans="1:3">
      <c r="A729" s="446" t="s">
        <v>1116</v>
      </c>
      <c r="B729" s="446" t="s">
        <v>1541</v>
      </c>
      <c r="C729" s="447" t="s">
        <v>1284</v>
      </c>
    </row>
    <row r="730" spans="1:3">
      <c r="A730" s="446" t="s">
        <v>1117</v>
      </c>
      <c r="B730" s="446" t="s">
        <v>1542</v>
      </c>
      <c r="C730" s="447" t="s">
        <v>1284</v>
      </c>
    </row>
    <row r="731" spans="1:3">
      <c r="A731" s="446" t="s">
        <v>1118</v>
      </c>
      <c r="B731" s="446" t="s">
        <v>1119</v>
      </c>
      <c r="C731" s="447" t="s">
        <v>1284</v>
      </c>
    </row>
    <row r="732" spans="1:3">
      <c r="A732" s="446" t="s">
        <v>1120</v>
      </c>
      <c r="B732" s="446" t="s">
        <v>1543</v>
      </c>
      <c r="C732" s="447" t="s">
        <v>1284</v>
      </c>
    </row>
    <row r="733" spans="1:3">
      <c r="A733" s="446" t="s">
        <v>1121</v>
      </c>
      <c r="B733" s="446" t="s">
        <v>1544</v>
      </c>
      <c r="C733" s="447" t="s">
        <v>1284</v>
      </c>
    </row>
    <row r="734" spans="1:3">
      <c r="A734" s="446" t="s">
        <v>7</v>
      </c>
      <c r="B734" s="446" t="s">
        <v>1545</v>
      </c>
      <c r="C734" s="447" t="s">
        <v>1284</v>
      </c>
    </row>
    <row r="735" spans="1:3">
      <c r="A735" s="446" t="s">
        <v>1122</v>
      </c>
      <c r="B735" s="446" t="s">
        <v>1546</v>
      </c>
      <c r="C735" s="447" t="s">
        <v>1284</v>
      </c>
    </row>
    <row r="736" spans="1:3">
      <c r="A736" s="446" t="s">
        <v>1123</v>
      </c>
      <c r="B736" s="446" t="s">
        <v>1124</v>
      </c>
      <c r="C736" s="447" t="s">
        <v>1284</v>
      </c>
    </row>
    <row r="737" spans="1:3">
      <c r="A737" s="446" t="s">
        <v>6</v>
      </c>
      <c r="B737" s="446" t="s">
        <v>1547</v>
      </c>
      <c r="C737" s="447" t="s">
        <v>1284</v>
      </c>
    </row>
    <row r="738" spans="1:3">
      <c r="A738" s="446" t="s">
        <v>1125</v>
      </c>
      <c r="B738" s="446" t="s">
        <v>1548</v>
      </c>
      <c r="C738" s="447" t="s">
        <v>1284</v>
      </c>
    </row>
    <row r="739" spans="1:3">
      <c r="A739" s="446" t="s">
        <v>1126</v>
      </c>
      <c r="B739" s="446" t="s">
        <v>1549</v>
      </c>
      <c r="C739" s="447" t="s">
        <v>1284</v>
      </c>
    </row>
    <row r="740" spans="1:3">
      <c r="A740" s="446" t="s">
        <v>1127</v>
      </c>
      <c r="B740" s="446" t="s">
        <v>1128</v>
      </c>
      <c r="C740" s="447" t="s">
        <v>1284</v>
      </c>
    </row>
    <row r="741" spans="1:3">
      <c r="A741" s="446" t="s">
        <v>8</v>
      </c>
      <c r="B741" s="446" t="s">
        <v>1550</v>
      </c>
      <c r="C741" s="447" t="s">
        <v>1284</v>
      </c>
    </row>
    <row r="742" spans="1:3">
      <c r="A742" s="446" t="s">
        <v>1129</v>
      </c>
      <c r="B742" s="446" t="s">
        <v>1130</v>
      </c>
      <c r="C742" s="447" t="s">
        <v>1284</v>
      </c>
    </row>
    <row r="743" spans="1:3">
      <c r="A743" s="446" t="s">
        <v>1131</v>
      </c>
      <c r="B743" s="446" t="s">
        <v>1551</v>
      </c>
      <c r="C743" s="447" t="s">
        <v>1284</v>
      </c>
    </row>
    <row r="744" spans="1:3">
      <c r="A744" s="446" t="s">
        <v>1132</v>
      </c>
      <c r="B744" s="446" t="s">
        <v>1552</v>
      </c>
      <c r="C744" s="447" t="s">
        <v>1284</v>
      </c>
    </row>
    <row r="745" spans="1:3">
      <c r="A745" s="446" t="s">
        <v>1133</v>
      </c>
      <c r="B745" s="446" t="s">
        <v>1553</v>
      </c>
      <c r="C745" s="447" t="s">
        <v>1284</v>
      </c>
    </row>
    <row r="746" spans="1:3">
      <c r="A746" s="446" t="s">
        <v>1134</v>
      </c>
      <c r="B746" s="446" t="s">
        <v>1135</v>
      </c>
      <c r="C746" s="447" t="s">
        <v>1284</v>
      </c>
    </row>
    <row r="747" spans="1:3">
      <c r="A747" s="446" t="s">
        <v>1136</v>
      </c>
      <c r="B747" s="446" t="s">
        <v>1137</v>
      </c>
      <c r="C747" s="447" t="s">
        <v>1284</v>
      </c>
    </row>
    <row r="748" spans="1:3">
      <c r="A748" s="446" t="s">
        <v>1138</v>
      </c>
      <c r="B748" s="446" t="s">
        <v>1139</v>
      </c>
      <c r="C748" s="447" t="s">
        <v>1284</v>
      </c>
    </row>
    <row r="749" spans="1:3">
      <c r="A749" s="446" t="s">
        <v>1140</v>
      </c>
      <c r="B749" s="446" t="s">
        <v>1141</v>
      </c>
      <c r="C749" s="447" t="s">
        <v>1284</v>
      </c>
    </row>
    <row r="750" spans="1:3">
      <c r="A750" s="446" t="s">
        <v>1142</v>
      </c>
      <c r="B750" s="446" t="s">
        <v>1143</v>
      </c>
      <c r="C750" s="447" t="s">
        <v>1284</v>
      </c>
    </row>
    <row r="751" spans="1:3">
      <c r="A751" s="446" t="s">
        <v>1144</v>
      </c>
      <c r="B751" s="446" t="s">
        <v>1145</v>
      </c>
      <c r="C751" s="447" t="s">
        <v>1284</v>
      </c>
    </row>
    <row r="752" spans="1:3">
      <c r="A752" s="446" t="s">
        <v>1146</v>
      </c>
      <c r="B752" s="446" t="s">
        <v>1147</v>
      </c>
      <c r="C752" s="447" t="s">
        <v>1284</v>
      </c>
    </row>
    <row r="753" spans="1:3">
      <c r="A753" s="446" t="s">
        <v>4</v>
      </c>
      <c r="B753" s="446" t="s">
        <v>1554</v>
      </c>
      <c r="C753" s="447" t="s">
        <v>1284</v>
      </c>
    </row>
    <row r="754" spans="1:3">
      <c r="A754" s="446" t="s">
        <v>1148</v>
      </c>
      <c r="B754" s="446" t="s">
        <v>1555</v>
      </c>
      <c r="C754" s="447" t="s">
        <v>1284</v>
      </c>
    </row>
    <row r="755" spans="1:3">
      <c r="A755" s="446" t="s">
        <v>5</v>
      </c>
      <c r="B755" s="446" t="s">
        <v>1556</v>
      </c>
      <c r="C755" s="447" t="s">
        <v>1284</v>
      </c>
    </row>
    <row r="756" spans="1:3">
      <c r="A756" s="446" t="s">
        <v>1149</v>
      </c>
      <c r="B756" s="446" t="s">
        <v>1150</v>
      </c>
      <c r="C756" s="447" t="s">
        <v>1284</v>
      </c>
    </row>
    <row r="757" spans="1:3">
      <c r="A757" s="446" t="s">
        <v>1151</v>
      </c>
      <c r="B757" s="446" t="s">
        <v>1152</v>
      </c>
      <c r="C757" s="447" t="s">
        <v>1284</v>
      </c>
    </row>
    <row r="758" spans="1:3">
      <c r="A758" s="446" t="s">
        <v>1153</v>
      </c>
      <c r="B758" s="446" t="s">
        <v>1154</v>
      </c>
      <c r="C758" s="447" t="s">
        <v>1284</v>
      </c>
    </row>
    <row r="759" spans="1:3">
      <c r="A759" s="446" t="s">
        <v>1155</v>
      </c>
      <c r="B759" s="446" t="s">
        <v>1156</v>
      </c>
      <c r="C759" s="447" t="s">
        <v>1284</v>
      </c>
    </row>
    <row r="760" spans="1:3">
      <c r="A760" s="446" t="s">
        <v>1157</v>
      </c>
      <c r="B760" s="446" t="s">
        <v>1158</v>
      </c>
      <c r="C760" s="447" t="s">
        <v>1284</v>
      </c>
    </row>
    <row r="761" spans="1:3">
      <c r="A761" s="446" t="s">
        <v>1159</v>
      </c>
      <c r="B761" s="446" t="s">
        <v>1557</v>
      </c>
      <c r="C761" s="447" t="s">
        <v>1284</v>
      </c>
    </row>
    <row r="762" spans="1:3">
      <c r="A762" s="446" t="s">
        <v>1160</v>
      </c>
      <c r="B762" s="446" t="s">
        <v>1558</v>
      </c>
      <c r="C762" s="447" t="s">
        <v>1284</v>
      </c>
    </row>
    <row r="763" spans="1:3">
      <c r="A763" s="446" t="s">
        <v>1161</v>
      </c>
      <c r="B763" s="446" t="s">
        <v>1559</v>
      </c>
      <c r="C763" s="447" t="s">
        <v>1284</v>
      </c>
    </row>
    <row r="764" spans="1:3">
      <c r="A764" s="446" t="s">
        <v>1162</v>
      </c>
      <c r="B764" s="446" t="s">
        <v>1560</v>
      </c>
      <c r="C764" s="447" t="s">
        <v>1284</v>
      </c>
    </row>
    <row r="765" spans="1:3">
      <c r="A765" s="446" t="s">
        <v>1163</v>
      </c>
      <c r="B765" s="446" t="s">
        <v>1164</v>
      </c>
      <c r="C765" s="447" t="s">
        <v>1284</v>
      </c>
    </row>
    <row r="766" spans="1:3">
      <c r="A766" s="446" t="s">
        <v>1165</v>
      </c>
      <c r="B766" s="446" t="s">
        <v>1166</v>
      </c>
      <c r="C766" s="447" t="s">
        <v>1284</v>
      </c>
    </row>
    <row r="767" spans="1:3">
      <c r="A767" s="446" t="s">
        <v>1167</v>
      </c>
      <c r="B767" s="446" t="s">
        <v>1561</v>
      </c>
      <c r="C767" s="447" t="s">
        <v>1284</v>
      </c>
    </row>
    <row r="768" spans="1:3">
      <c r="A768" s="446" t="s">
        <v>1168</v>
      </c>
      <c r="B768" s="446" t="s">
        <v>1562</v>
      </c>
      <c r="C768" s="447" t="s">
        <v>1284</v>
      </c>
    </row>
    <row r="769" spans="1:3">
      <c r="A769" s="446" t="s">
        <v>1169</v>
      </c>
      <c r="B769" s="446" t="s">
        <v>1170</v>
      </c>
      <c r="C769" s="447" t="s">
        <v>1284</v>
      </c>
    </row>
    <row r="770" spans="1:3">
      <c r="A770" s="446" t="s">
        <v>1171</v>
      </c>
      <c r="B770" s="446" t="s">
        <v>1172</v>
      </c>
      <c r="C770" s="447" t="s">
        <v>1284</v>
      </c>
    </row>
    <row r="771" spans="1:3">
      <c r="A771" s="446" t="s">
        <v>1173</v>
      </c>
      <c r="B771" s="446" t="s">
        <v>1174</v>
      </c>
      <c r="C771" s="447" t="s">
        <v>1284</v>
      </c>
    </row>
    <row r="772" spans="1:3">
      <c r="A772" s="446" t="s">
        <v>1175</v>
      </c>
      <c r="B772" s="446" t="s">
        <v>1176</v>
      </c>
      <c r="C772" s="447" t="s">
        <v>1284</v>
      </c>
    </row>
    <row r="773" spans="1:3">
      <c r="A773" s="446" t="s">
        <v>1177</v>
      </c>
      <c r="B773" s="446" t="s">
        <v>1178</v>
      </c>
      <c r="C773" s="447" t="s">
        <v>1284</v>
      </c>
    </row>
    <row r="774" spans="1:3">
      <c r="A774" s="446" t="s">
        <v>1657</v>
      </c>
      <c r="B774" s="446" t="s">
        <v>1659</v>
      </c>
      <c r="C774" s="447" t="s">
        <v>1284</v>
      </c>
    </row>
    <row r="775" spans="1:3">
      <c r="A775" s="446" t="s">
        <v>1658</v>
      </c>
      <c r="B775" s="446" t="s">
        <v>1660</v>
      </c>
      <c r="C775" s="447" t="s">
        <v>1284</v>
      </c>
    </row>
    <row r="776" spans="1:3">
      <c r="A776" s="446" t="s">
        <v>1575</v>
      </c>
      <c r="B776" s="446" t="s">
        <v>1614</v>
      </c>
      <c r="C776" s="447" t="s">
        <v>1284</v>
      </c>
    </row>
    <row r="777" spans="1:3">
      <c r="A777" s="446" t="s">
        <v>28</v>
      </c>
      <c r="B777" s="446" t="s">
        <v>1563</v>
      </c>
      <c r="C777" s="447" t="s">
        <v>1</v>
      </c>
    </row>
    <row r="778" spans="1:3">
      <c r="A778" s="446" t="s">
        <v>25</v>
      </c>
      <c r="B778" s="446" t="s">
        <v>1179</v>
      </c>
      <c r="C778" s="447" t="s">
        <v>1</v>
      </c>
    </row>
    <row r="779" spans="1:3">
      <c r="A779" s="446" t="s">
        <v>26</v>
      </c>
      <c r="B779" s="446" t="s">
        <v>1180</v>
      </c>
      <c r="C779" s="447" t="s">
        <v>1</v>
      </c>
    </row>
    <row r="780" spans="1:3">
      <c r="A780" s="446" t="s">
        <v>0</v>
      </c>
      <c r="B780" s="446" t="s">
        <v>13</v>
      </c>
      <c r="C780" s="447" t="s">
        <v>1</v>
      </c>
    </row>
    <row r="781" spans="1:3">
      <c r="A781" s="446" t="s">
        <v>34</v>
      </c>
      <c r="B781" s="446" t="s">
        <v>1564</v>
      </c>
      <c r="C781" s="447" t="s">
        <v>1</v>
      </c>
    </row>
    <row r="782" spans="1:3">
      <c r="A782" s="446" t="s">
        <v>1181</v>
      </c>
      <c r="B782" s="446" t="s">
        <v>1182</v>
      </c>
      <c r="C782" s="447" t="s">
        <v>1</v>
      </c>
    </row>
    <row r="783" spans="1:3">
      <c r="A783" s="446" t="s">
        <v>1183</v>
      </c>
      <c r="B783" s="446" t="s">
        <v>1184</v>
      </c>
      <c r="C783" s="447" t="s">
        <v>1</v>
      </c>
    </row>
    <row r="784" spans="1:3">
      <c r="A784" s="446" t="s">
        <v>1185</v>
      </c>
      <c r="B784" s="446" t="s">
        <v>1186</v>
      </c>
      <c r="C784" s="447" t="s">
        <v>1</v>
      </c>
    </row>
    <row r="785" spans="1:3">
      <c r="A785" s="446" t="s">
        <v>1187</v>
      </c>
      <c r="B785" s="446" t="s">
        <v>1188</v>
      </c>
      <c r="C785" s="447" t="s">
        <v>1</v>
      </c>
    </row>
    <row r="786" spans="1:3">
      <c r="A786" s="446" t="s">
        <v>29</v>
      </c>
      <c r="B786" s="446" t="s">
        <v>1189</v>
      </c>
      <c r="C786" s="447" t="s">
        <v>1</v>
      </c>
    </row>
    <row r="787" spans="1:3">
      <c r="A787" s="446" t="s">
        <v>30</v>
      </c>
      <c r="B787" s="446" t="s">
        <v>1190</v>
      </c>
      <c r="C787" s="447" t="s">
        <v>1</v>
      </c>
    </row>
    <row r="788" spans="1:3">
      <c r="A788" s="446" t="s">
        <v>1191</v>
      </c>
      <c r="B788" s="446" t="s">
        <v>1192</v>
      </c>
      <c r="C788" s="447" t="s">
        <v>1</v>
      </c>
    </row>
    <row r="789" spans="1:3">
      <c r="A789" s="446" t="s">
        <v>1193</v>
      </c>
      <c r="B789" s="446" t="s">
        <v>1194</v>
      </c>
      <c r="C789" s="447" t="s">
        <v>1</v>
      </c>
    </row>
    <row r="790" spans="1:3">
      <c r="A790" s="446" t="s">
        <v>1195</v>
      </c>
      <c r="B790" s="446" t="s">
        <v>1196</v>
      </c>
      <c r="C790" s="447" t="s">
        <v>1</v>
      </c>
    </row>
    <row r="791" spans="1:3">
      <c r="A791" s="446" t="s">
        <v>1197</v>
      </c>
      <c r="B791" s="446" t="s">
        <v>1198</v>
      </c>
      <c r="C791" s="447" t="s">
        <v>1</v>
      </c>
    </row>
    <row r="792" spans="1:3">
      <c r="A792" s="446" t="s">
        <v>9</v>
      </c>
      <c r="B792" s="446" t="s">
        <v>12</v>
      </c>
      <c r="C792" s="447" t="s">
        <v>1</v>
      </c>
    </row>
    <row r="793" spans="1:3">
      <c r="A793" s="446" t="s">
        <v>1199</v>
      </c>
      <c r="B793" s="446" t="s">
        <v>1565</v>
      </c>
      <c r="C793" s="447" t="s">
        <v>1</v>
      </c>
    </row>
    <row r="794" spans="1:3">
      <c r="A794" s="446" t="s">
        <v>1200</v>
      </c>
      <c r="B794" s="446" t="s">
        <v>1566</v>
      </c>
      <c r="C794" s="447" t="s">
        <v>1</v>
      </c>
    </row>
    <row r="795" spans="1:3">
      <c r="A795" s="446" t="s">
        <v>1201</v>
      </c>
      <c r="B795" s="446" t="s">
        <v>1567</v>
      </c>
      <c r="C795" s="447" t="s">
        <v>1</v>
      </c>
    </row>
    <row r="796" spans="1:3">
      <c r="A796" s="446" t="s">
        <v>1202</v>
      </c>
      <c r="B796" s="446" t="s">
        <v>1203</v>
      </c>
      <c r="C796" s="447" t="s">
        <v>1</v>
      </c>
    </row>
    <row r="797" spans="1:3">
      <c r="A797" s="446" t="s">
        <v>1204</v>
      </c>
      <c r="B797" s="446" t="s">
        <v>1205</v>
      </c>
      <c r="C797" s="447" t="s">
        <v>1</v>
      </c>
    </row>
    <row r="798" spans="1:3">
      <c r="A798" s="446" t="s">
        <v>1206</v>
      </c>
      <c r="B798" s="446" t="s">
        <v>1207</v>
      </c>
      <c r="C798" s="447" t="s">
        <v>1</v>
      </c>
    </row>
    <row r="799" spans="1:3">
      <c r="A799" s="446" t="s">
        <v>1208</v>
      </c>
      <c r="B799" s="446" t="s">
        <v>1209</v>
      </c>
      <c r="C799" s="447" t="s">
        <v>1</v>
      </c>
    </row>
    <row r="800" spans="1:3">
      <c r="A800" s="446" t="s">
        <v>1210</v>
      </c>
      <c r="B800" s="446" t="s">
        <v>1211</v>
      </c>
      <c r="C800" s="447" t="s">
        <v>1</v>
      </c>
    </row>
    <row r="801" spans="1:3">
      <c r="A801" s="446" t="s">
        <v>1212</v>
      </c>
      <c r="B801" s="446" t="s">
        <v>1213</v>
      </c>
      <c r="C801" s="447" t="s">
        <v>1</v>
      </c>
    </row>
    <row r="802" spans="1:3">
      <c r="A802" s="446" t="s">
        <v>1214</v>
      </c>
      <c r="B802" s="446" t="s">
        <v>1215</v>
      </c>
      <c r="C802" s="447" t="s">
        <v>1</v>
      </c>
    </row>
    <row r="803" spans="1:3">
      <c r="A803" s="446" t="s">
        <v>1216</v>
      </c>
      <c r="B803" s="446" t="s">
        <v>1217</v>
      </c>
      <c r="C803" s="447" t="s">
        <v>1</v>
      </c>
    </row>
    <row r="804" spans="1:3">
      <c r="A804" s="446" t="s">
        <v>1218</v>
      </c>
      <c r="B804" s="446" t="s">
        <v>1219</v>
      </c>
      <c r="C804" s="447" t="s">
        <v>1</v>
      </c>
    </row>
    <row r="805" spans="1:3">
      <c r="A805" s="446" t="s">
        <v>1220</v>
      </c>
      <c r="B805" s="446" t="s">
        <v>1221</v>
      </c>
      <c r="C805" s="447" t="s">
        <v>1</v>
      </c>
    </row>
    <row r="806" spans="1:3">
      <c r="A806" s="446" t="s">
        <v>1222</v>
      </c>
      <c r="B806" s="446" t="s">
        <v>1223</v>
      </c>
      <c r="C806" s="447" t="s">
        <v>1</v>
      </c>
    </row>
    <row r="807" spans="1:3">
      <c r="A807" s="446" t="s">
        <v>1224</v>
      </c>
      <c r="B807" s="446" t="s">
        <v>1225</v>
      </c>
      <c r="C807" s="447" t="s">
        <v>1</v>
      </c>
    </row>
    <row r="808" spans="1:3">
      <c r="A808" s="446" t="s">
        <v>1226</v>
      </c>
      <c r="B808" s="446" t="s">
        <v>1227</v>
      </c>
      <c r="C808" s="447" t="s">
        <v>1</v>
      </c>
    </row>
    <row r="809" spans="1:3">
      <c r="A809" s="446" t="s">
        <v>1228</v>
      </c>
      <c r="B809" s="446" t="s">
        <v>1229</v>
      </c>
      <c r="C809" s="447" t="s">
        <v>1</v>
      </c>
    </row>
    <row r="810" spans="1:3">
      <c r="A810" s="446" t="s">
        <v>31</v>
      </c>
      <c r="B810" s="446" t="s">
        <v>1230</v>
      </c>
      <c r="C810" s="447" t="s">
        <v>1</v>
      </c>
    </row>
    <row r="811" spans="1:3">
      <c r="A811" s="446" t="s">
        <v>1231</v>
      </c>
      <c r="B811" s="446" t="s">
        <v>1232</v>
      </c>
      <c r="C811" s="447" t="s">
        <v>1</v>
      </c>
    </row>
    <row r="812" spans="1:3">
      <c r="A812" s="446" t="s">
        <v>1233</v>
      </c>
      <c r="B812" s="446" t="s">
        <v>1234</v>
      </c>
      <c r="C812" s="447" t="s">
        <v>1</v>
      </c>
    </row>
    <row r="813" spans="1:3">
      <c r="A813" s="446" t="s">
        <v>32</v>
      </c>
      <c r="B813" s="446" t="s">
        <v>1568</v>
      </c>
      <c r="C813" s="447" t="s">
        <v>1</v>
      </c>
    </row>
    <row r="814" spans="1:3">
      <c r="A814" s="446" t="s">
        <v>1235</v>
      </c>
      <c r="B814" s="446" t="s">
        <v>1569</v>
      </c>
      <c r="C814" s="447" t="s">
        <v>1</v>
      </c>
    </row>
    <row r="815" spans="1:3">
      <c r="A815" s="446" t="s">
        <v>1236</v>
      </c>
      <c r="B815" s="446" t="s">
        <v>1570</v>
      </c>
      <c r="C815" s="447" t="s">
        <v>1</v>
      </c>
    </row>
    <row r="816" spans="1:3">
      <c r="A816" s="446" t="s">
        <v>401</v>
      </c>
      <c r="B816" s="446" t="s">
        <v>402</v>
      </c>
      <c r="C816" s="448"/>
    </row>
  </sheetData>
  <sortState ref="A1:C819">
    <sortCondition ref="C1:C819"/>
    <sortCondition ref="A1:A81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F96"/>
  <sheetViews>
    <sheetView tabSelected="1" zoomScaleNormal="100" workbookViewId="0">
      <selection sqref="A1:C1"/>
    </sheetView>
  </sheetViews>
  <sheetFormatPr baseColWidth="10" defaultColWidth="15.7109375" defaultRowHeight="15" customHeight="1"/>
  <cols>
    <col min="1" max="1" width="80.7109375" style="57" customWidth="1"/>
    <col min="2" max="5" width="15.7109375" style="57" customWidth="1"/>
    <col min="6" max="6" width="21.7109375" style="57" customWidth="1"/>
    <col min="7" max="7" width="31.28515625" style="57" customWidth="1"/>
    <col min="8" max="16384" width="15.7109375" style="57"/>
  </cols>
  <sheetData>
    <row r="1" spans="1:6" ht="15" customHeight="1">
      <c r="A1" s="470" t="s">
        <v>1899</v>
      </c>
      <c r="B1" s="470"/>
      <c r="C1" s="470"/>
    </row>
    <row r="2" spans="1:6" ht="15" customHeight="1">
      <c r="A2" s="469" t="str">
        <f>SUBSTITUTE(SUBSTITUTE(SUBSTITUTE([1]extraction_27_10_2015__10_14_19!$E$10,"-",""),"&gt;",""),"*","")</f>
        <v xml:space="preserve">MERCEDES  GLA H2014 </v>
      </c>
      <c r="B2" s="469"/>
      <c r="C2" s="469"/>
    </row>
    <row r="3" spans="1:6" ht="60" customHeight="1">
      <c r="D3" s="102"/>
    </row>
    <row r="4" spans="1:6" ht="231" customHeight="1">
      <c r="A4" s="471" t="s">
        <v>1666</v>
      </c>
      <c r="B4" s="472"/>
      <c r="C4" s="473"/>
      <c r="D4" s="143" t="s">
        <v>1649</v>
      </c>
      <c r="E4" s="79"/>
    </row>
    <row r="5" spans="1:6" ht="60" customHeight="1">
      <c r="A5" s="474" t="s">
        <v>1295</v>
      </c>
      <c r="B5" s="475"/>
      <c r="C5" s="476"/>
      <c r="D5" s="143">
        <v>2</v>
      </c>
      <c r="E5" s="79"/>
      <c r="F5" s="145"/>
    </row>
    <row r="6" spans="1:6" ht="15" customHeight="1">
      <c r="B6" s="477"/>
      <c r="C6" s="477"/>
      <c r="D6" s="106"/>
      <c r="E6" s="91"/>
      <c r="F6" s="145"/>
    </row>
    <row r="7" spans="1:6" ht="15" customHeight="1">
      <c r="A7" s="478" t="s">
        <v>1622</v>
      </c>
      <c r="B7" s="478"/>
      <c r="C7" s="478"/>
      <c r="D7" s="102"/>
      <c r="F7" s="145"/>
    </row>
    <row r="8" spans="1:6" ht="15" customHeight="1">
      <c r="A8" s="478"/>
      <c r="B8" s="478"/>
      <c r="C8" s="478"/>
      <c r="F8" s="145"/>
    </row>
    <row r="9" spans="1:6" ht="15" customHeight="1">
      <c r="A9" s="58"/>
      <c r="B9" s="58"/>
      <c r="C9" s="58"/>
      <c r="E9" s="79"/>
      <c r="F9" s="145"/>
    </row>
    <row r="10" spans="1:6" ht="15" customHeight="1">
      <c r="A10" s="92" t="str">
        <f ca="1">RIGHT(CELL("nomfichier",DATA!A1),LEN(CELL("nomfichier",DATA!A1))-FIND("]",CELL("nomfichier",DATA!A1)))</f>
        <v>DATA</v>
      </c>
      <c r="B10" s="93">
        <f>COUNTIF(DATA!D:D,"___")</f>
        <v>91</v>
      </c>
      <c r="C10" s="94"/>
      <c r="F10" s="145"/>
    </row>
    <row r="11" spans="1:6" ht="15" customHeight="1">
      <c r="A11" s="95"/>
      <c r="B11" s="96"/>
      <c r="C11" s="95"/>
      <c r="F11" s="145"/>
    </row>
    <row r="12" spans="1:6" ht="15" customHeight="1">
      <c r="A12" s="481" t="s">
        <v>1579</v>
      </c>
      <c r="B12" s="479" t="str">
        <f>B10&amp;"/"&amp;COUNTA(DATA!C:C)</f>
        <v>91/229</v>
      </c>
      <c r="C12" s="97"/>
      <c r="D12" s="79"/>
      <c r="F12" s="145"/>
    </row>
    <row r="13" spans="1:6" ht="15" customHeight="1">
      <c r="A13" s="482"/>
      <c r="B13" s="480"/>
      <c r="C13" s="98"/>
      <c r="D13" s="79"/>
      <c r="F13" s="145"/>
    </row>
    <row r="14" spans="1:6" ht="15" customHeight="1">
      <c r="A14" s="99"/>
      <c r="B14" s="99"/>
      <c r="C14" s="99"/>
      <c r="D14" s="79"/>
      <c r="F14" s="145"/>
    </row>
    <row r="15" spans="1:6" ht="15" customHeight="1">
      <c r="A15" s="99"/>
      <c r="B15" s="99"/>
      <c r="C15" s="99"/>
      <c r="D15" s="79"/>
      <c r="F15" s="145"/>
    </row>
    <row r="16" spans="1:6" ht="15" customHeight="1">
      <c r="A16" s="99"/>
      <c r="B16" s="100"/>
      <c r="C16" s="99"/>
      <c r="D16" s="79"/>
      <c r="F16" s="145"/>
    </row>
    <row r="17" spans="1:6" ht="15" customHeight="1">
      <c r="A17" s="99"/>
      <c r="B17" s="99"/>
      <c r="C17" s="99"/>
      <c r="D17" s="79"/>
      <c r="F17" s="145"/>
    </row>
    <row r="18" spans="1:6" ht="15" customHeight="1">
      <c r="A18" s="99"/>
      <c r="B18" s="99"/>
      <c r="C18" s="99"/>
      <c r="D18" s="79"/>
      <c r="F18" s="145"/>
    </row>
    <row r="19" spans="1:6" ht="15" customHeight="1">
      <c r="D19" s="79"/>
      <c r="E19" s="79" t="str">
        <f>T(C18)</f>
        <v/>
      </c>
      <c r="F19" s="145"/>
    </row>
    <row r="20" spans="1:6" s="79" customFormat="1" ht="15" customHeight="1">
      <c r="A20" s="57"/>
      <c r="B20" s="57"/>
      <c r="C20" s="57"/>
      <c r="D20" s="90"/>
      <c r="E20" s="90"/>
    </row>
    <row r="21" spans="1:6" ht="15" customHeight="1">
      <c r="E21" s="79"/>
    </row>
    <row r="22" spans="1:6" ht="15" customHeight="1">
      <c r="E22" s="79"/>
    </row>
    <row r="23" spans="1:6" ht="15" customHeight="1">
      <c r="E23" s="67"/>
    </row>
    <row r="24" spans="1:6" ht="15" customHeight="1">
      <c r="E24" s="79"/>
    </row>
    <row r="25" spans="1:6" ht="15" customHeight="1">
      <c r="E25" s="79" t="str">
        <f t="shared" ref="E25:E68" si="0">T(C23)</f>
        <v/>
      </c>
    </row>
    <row r="26" spans="1:6" ht="15" customHeight="1">
      <c r="E26" s="79" t="str">
        <f t="shared" si="0"/>
        <v/>
      </c>
    </row>
    <row r="27" spans="1:6" ht="15" customHeight="1">
      <c r="E27" s="79" t="str">
        <f t="shared" si="0"/>
        <v/>
      </c>
    </row>
    <row r="28" spans="1:6" ht="15" customHeight="1">
      <c r="E28" s="79" t="str">
        <f t="shared" si="0"/>
        <v/>
      </c>
    </row>
    <row r="29" spans="1:6" ht="15" customHeight="1">
      <c r="E29" s="79" t="str">
        <f t="shared" si="0"/>
        <v/>
      </c>
    </row>
    <row r="30" spans="1:6" ht="15" customHeight="1">
      <c r="E30" s="79" t="str">
        <f t="shared" si="0"/>
        <v/>
      </c>
    </row>
    <row r="31" spans="1:6" ht="15" customHeight="1">
      <c r="E31" s="79" t="str">
        <f t="shared" si="0"/>
        <v/>
      </c>
    </row>
    <row r="32" spans="1:6" ht="15" customHeight="1">
      <c r="E32" s="79" t="str">
        <f t="shared" si="0"/>
        <v/>
      </c>
    </row>
    <row r="33" spans="5:5" ht="15" customHeight="1">
      <c r="E33" s="79" t="str">
        <f t="shared" si="0"/>
        <v/>
      </c>
    </row>
    <row r="34" spans="5:5" ht="15" customHeight="1">
      <c r="E34" s="79" t="str">
        <f t="shared" si="0"/>
        <v/>
      </c>
    </row>
    <row r="35" spans="5:5" ht="15" customHeight="1">
      <c r="E35" s="79" t="str">
        <f t="shared" si="0"/>
        <v/>
      </c>
    </row>
    <row r="36" spans="5:5" ht="15" customHeight="1">
      <c r="E36" s="79" t="str">
        <f t="shared" si="0"/>
        <v/>
      </c>
    </row>
    <row r="37" spans="5:5" ht="15" customHeight="1">
      <c r="E37" s="79" t="str">
        <f t="shared" si="0"/>
        <v/>
      </c>
    </row>
    <row r="38" spans="5:5" ht="15" customHeight="1">
      <c r="E38" s="79" t="str">
        <f t="shared" si="0"/>
        <v/>
      </c>
    </row>
    <row r="39" spans="5:5" ht="15" customHeight="1">
      <c r="E39" s="79" t="str">
        <f t="shared" si="0"/>
        <v/>
      </c>
    </row>
    <row r="40" spans="5:5" ht="15" customHeight="1">
      <c r="E40" s="79" t="str">
        <f t="shared" si="0"/>
        <v/>
      </c>
    </row>
    <row r="41" spans="5:5" ht="15" customHeight="1">
      <c r="E41" s="79" t="str">
        <f t="shared" si="0"/>
        <v/>
      </c>
    </row>
    <row r="42" spans="5:5" ht="15" customHeight="1">
      <c r="E42" s="79" t="str">
        <f t="shared" si="0"/>
        <v/>
      </c>
    </row>
    <row r="43" spans="5:5" ht="15" customHeight="1">
      <c r="E43" s="79" t="str">
        <f t="shared" si="0"/>
        <v/>
      </c>
    </row>
    <row r="44" spans="5:5" ht="15" customHeight="1">
      <c r="E44" s="79" t="str">
        <f t="shared" si="0"/>
        <v/>
      </c>
    </row>
    <row r="45" spans="5:5" ht="15" customHeight="1">
      <c r="E45" s="79" t="str">
        <f t="shared" si="0"/>
        <v/>
      </c>
    </row>
    <row r="46" spans="5:5" ht="15" customHeight="1">
      <c r="E46" s="79" t="str">
        <f t="shared" si="0"/>
        <v/>
      </c>
    </row>
    <row r="47" spans="5:5" ht="15" customHeight="1">
      <c r="E47" s="79" t="str">
        <f t="shared" si="0"/>
        <v/>
      </c>
    </row>
    <row r="48" spans="5:5" ht="15" customHeight="1">
      <c r="E48" s="79" t="str">
        <f t="shared" si="0"/>
        <v/>
      </c>
    </row>
    <row r="49" spans="5:5" ht="15" customHeight="1">
      <c r="E49" s="79" t="str">
        <f t="shared" si="0"/>
        <v/>
      </c>
    </row>
    <row r="50" spans="5:5" ht="15" customHeight="1">
      <c r="E50" s="79" t="str">
        <f t="shared" si="0"/>
        <v/>
      </c>
    </row>
    <row r="51" spans="5:5" ht="15" customHeight="1">
      <c r="E51" s="79" t="str">
        <f t="shared" si="0"/>
        <v/>
      </c>
    </row>
    <row r="52" spans="5:5" ht="15" customHeight="1">
      <c r="E52" s="79" t="str">
        <f t="shared" si="0"/>
        <v/>
      </c>
    </row>
    <row r="53" spans="5:5" ht="15" customHeight="1">
      <c r="E53" s="79" t="str">
        <f t="shared" si="0"/>
        <v/>
      </c>
    </row>
    <row r="54" spans="5:5" ht="15" customHeight="1">
      <c r="E54" s="79" t="str">
        <f t="shared" si="0"/>
        <v/>
      </c>
    </row>
    <row r="55" spans="5:5" ht="15" customHeight="1">
      <c r="E55" s="79" t="str">
        <f t="shared" si="0"/>
        <v/>
      </c>
    </row>
    <row r="56" spans="5:5" ht="15" customHeight="1">
      <c r="E56" s="79" t="str">
        <f t="shared" si="0"/>
        <v/>
      </c>
    </row>
    <row r="57" spans="5:5" ht="15" customHeight="1">
      <c r="E57" s="79" t="str">
        <f t="shared" si="0"/>
        <v/>
      </c>
    </row>
    <row r="58" spans="5:5" ht="15" customHeight="1">
      <c r="E58" s="79" t="str">
        <f t="shared" si="0"/>
        <v/>
      </c>
    </row>
    <row r="59" spans="5:5" ht="15" customHeight="1">
      <c r="E59" s="79" t="str">
        <f t="shared" si="0"/>
        <v/>
      </c>
    </row>
    <row r="60" spans="5:5" ht="15" customHeight="1">
      <c r="E60" s="79" t="str">
        <f t="shared" si="0"/>
        <v/>
      </c>
    </row>
    <row r="61" spans="5:5" ht="15" customHeight="1">
      <c r="E61" s="79" t="str">
        <f t="shared" si="0"/>
        <v/>
      </c>
    </row>
    <row r="62" spans="5:5" ht="15" customHeight="1">
      <c r="E62" s="79" t="str">
        <f t="shared" si="0"/>
        <v/>
      </c>
    </row>
    <row r="63" spans="5:5" ht="15" customHeight="1">
      <c r="E63" s="79" t="str">
        <f t="shared" si="0"/>
        <v/>
      </c>
    </row>
    <row r="64" spans="5:5" ht="15" customHeight="1">
      <c r="E64" s="79" t="str">
        <f t="shared" si="0"/>
        <v/>
      </c>
    </row>
    <row r="65" spans="1:5" ht="15" customHeight="1">
      <c r="E65" s="79" t="str">
        <f t="shared" si="0"/>
        <v/>
      </c>
    </row>
    <row r="66" spans="1:5" ht="15" customHeight="1">
      <c r="E66" s="79" t="str">
        <f t="shared" si="0"/>
        <v/>
      </c>
    </row>
    <row r="67" spans="1:5" ht="15" customHeight="1">
      <c r="E67" s="79" t="str">
        <f t="shared" si="0"/>
        <v/>
      </c>
    </row>
    <row r="68" spans="1:5" ht="15" customHeight="1">
      <c r="E68" s="79" t="str">
        <f t="shared" si="0"/>
        <v/>
      </c>
    </row>
    <row r="69" spans="1:5" ht="15" customHeight="1">
      <c r="E69" s="79" t="str">
        <f>T(C67)</f>
        <v/>
      </c>
    </row>
    <row r="70" spans="1:5" ht="15" customHeight="1">
      <c r="E70" s="79" t="str">
        <f>T(C68)</f>
        <v/>
      </c>
    </row>
    <row r="76" spans="1:5" ht="15" customHeight="1">
      <c r="A76" s="67"/>
    </row>
    <row r="88" spans="4:5" ht="15" customHeight="1">
      <c r="D88" s="483"/>
      <c r="E88" s="483"/>
    </row>
    <row r="89" spans="4:5" ht="15" customHeight="1">
      <c r="D89" s="483"/>
      <c r="E89" s="483"/>
    </row>
    <row r="90" spans="4:5" ht="15" customHeight="1">
      <c r="D90" s="483"/>
      <c r="E90" s="483"/>
    </row>
    <row r="91" spans="4:5" ht="15" customHeight="1">
      <c r="D91" s="483"/>
      <c r="E91" s="483"/>
    </row>
    <row r="92" spans="4:5" ht="15" customHeight="1">
      <c r="D92" s="483"/>
      <c r="E92" s="483"/>
    </row>
    <row r="93" spans="4:5" ht="15" customHeight="1">
      <c r="D93" s="483"/>
      <c r="E93" s="483"/>
    </row>
    <row r="94" spans="4:5" ht="15" customHeight="1">
      <c r="D94" s="483"/>
      <c r="E94" s="483"/>
    </row>
    <row r="95" spans="4:5" ht="15" customHeight="1">
      <c r="D95" s="483"/>
      <c r="E95" s="483"/>
    </row>
    <row r="96" spans="4:5" ht="15" customHeight="1">
      <c r="D96" s="483"/>
      <c r="E96" s="483"/>
    </row>
  </sheetData>
  <mergeCells count="17">
    <mergeCell ref="D96:E96"/>
    <mergeCell ref="D90:E90"/>
    <mergeCell ref="D91:E91"/>
    <mergeCell ref="D92:E92"/>
    <mergeCell ref="D93:E93"/>
    <mergeCell ref="D94:E94"/>
    <mergeCell ref="A7:C8"/>
    <mergeCell ref="B12:B13"/>
    <mergeCell ref="A12:A13"/>
    <mergeCell ref="D95:E95"/>
    <mergeCell ref="D88:E88"/>
    <mergeCell ref="D89:E89"/>
    <mergeCell ref="A2:C2"/>
    <mergeCell ref="A1:C1"/>
    <mergeCell ref="A4:C4"/>
    <mergeCell ref="A5:C5"/>
    <mergeCell ref="B6:C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61" r:id="rId4" name="OptionButtonP9">
          <controlPr autoLine="0" r:id="rId5">
            <anchor moveWithCells="1">
              <from>
                <xdr:col>0</xdr:col>
                <xdr:colOff>4572000</xdr:colOff>
                <xdr:row>3</xdr:row>
                <xdr:rowOff>1181100</xdr:rowOff>
              </from>
              <to>
                <xdr:col>1</xdr:col>
                <xdr:colOff>638175</xdr:colOff>
                <xdr:row>3</xdr:row>
                <xdr:rowOff>1647825</xdr:rowOff>
              </to>
            </anchor>
          </controlPr>
        </control>
      </mc:Choice>
      <mc:Fallback>
        <control shapeId="9261" r:id="rId4" name="OptionButtonP9"/>
      </mc:Fallback>
    </mc:AlternateContent>
    <mc:AlternateContent xmlns:mc="http://schemas.openxmlformats.org/markup-compatibility/2006">
      <mc:Choice Requires="x14">
        <control shapeId="9260" r:id="rId6" name="OptionButtonP8">
          <controlPr autoLine="0" r:id="rId7">
            <anchor moveWithCells="1">
              <from>
                <xdr:col>0</xdr:col>
                <xdr:colOff>3295650</xdr:colOff>
                <xdr:row>3</xdr:row>
                <xdr:rowOff>1200150</xdr:rowOff>
              </from>
              <to>
                <xdr:col>0</xdr:col>
                <xdr:colOff>4524375</xdr:colOff>
                <xdr:row>3</xdr:row>
                <xdr:rowOff>1628775</xdr:rowOff>
              </to>
            </anchor>
          </controlPr>
        </control>
      </mc:Choice>
      <mc:Fallback>
        <control shapeId="9260" r:id="rId6" name="OptionButtonP8"/>
      </mc:Fallback>
    </mc:AlternateContent>
    <mc:AlternateContent xmlns:mc="http://schemas.openxmlformats.org/markup-compatibility/2006">
      <mc:Choice Requires="x14">
        <control shapeId="9259" r:id="rId8" name="OptionButtonP7">
          <controlPr autoLine="0" r:id="rId9">
            <anchor moveWithCells="1">
              <from>
                <xdr:col>0</xdr:col>
                <xdr:colOff>1933575</xdr:colOff>
                <xdr:row>3</xdr:row>
                <xdr:rowOff>1295400</xdr:rowOff>
              </from>
              <to>
                <xdr:col>0</xdr:col>
                <xdr:colOff>3667125</xdr:colOff>
                <xdr:row>3</xdr:row>
                <xdr:rowOff>1562100</xdr:rowOff>
              </to>
            </anchor>
          </controlPr>
        </control>
      </mc:Choice>
      <mc:Fallback>
        <control shapeId="9259" r:id="rId8" name="OptionButtonP7"/>
      </mc:Fallback>
    </mc:AlternateContent>
    <mc:AlternateContent xmlns:mc="http://schemas.openxmlformats.org/markup-compatibility/2006">
      <mc:Choice Requires="x14">
        <control shapeId="9230" r:id="rId10" name="CommandButtonToolBox">
          <controlPr defaultSize="0" autoLine="0" r:id="rId11">
            <anchor moveWithCells="1">
              <from>
                <xdr:col>1</xdr:col>
                <xdr:colOff>9525</xdr:colOff>
                <xdr:row>2</xdr:row>
                <xdr:rowOff>0</xdr:rowOff>
              </from>
              <to>
                <xdr:col>3</xdr:col>
                <xdr:colOff>9525</xdr:colOff>
                <xdr:row>3</xdr:row>
                <xdr:rowOff>0</xdr:rowOff>
              </to>
            </anchor>
          </controlPr>
        </control>
      </mc:Choice>
      <mc:Fallback>
        <control shapeId="9230" r:id="rId10" name="CommandButtonToolBox"/>
      </mc:Fallback>
    </mc:AlternateContent>
    <mc:AlternateContent xmlns:mc="http://schemas.openxmlformats.org/markup-compatibility/2006">
      <mc:Choice Requires="x14">
        <control shapeId="9229" r:id="rId12" name="OptionButtonRG3">
          <controlPr autoLine="0" r:id="rId13">
            <anchor moveWithCells="1">
              <from>
                <xdr:col>0</xdr:col>
                <xdr:colOff>3952875</xdr:colOff>
                <xdr:row>4</xdr:row>
                <xdr:rowOff>485775</xdr:rowOff>
              </from>
              <to>
                <xdr:col>1</xdr:col>
                <xdr:colOff>38100</xdr:colOff>
                <xdr:row>4</xdr:row>
                <xdr:rowOff>733425</xdr:rowOff>
              </to>
            </anchor>
          </controlPr>
        </control>
      </mc:Choice>
      <mc:Fallback>
        <control shapeId="9229" r:id="rId12" name="OptionButtonRG3"/>
      </mc:Fallback>
    </mc:AlternateContent>
    <mc:AlternateContent xmlns:mc="http://schemas.openxmlformats.org/markup-compatibility/2006">
      <mc:Choice Requires="x14">
        <control shapeId="9226" r:id="rId14" name="OptionButtoRG1et2">
          <controlPr autoLine="0" r:id="rId15">
            <anchor moveWithCells="1">
              <from>
                <xdr:col>0</xdr:col>
                <xdr:colOff>2419350</xdr:colOff>
                <xdr:row>4</xdr:row>
                <xdr:rowOff>485775</xdr:rowOff>
              </from>
              <to>
                <xdr:col>0</xdr:col>
                <xdr:colOff>3724275</xdr:colOff>
                <xdr:row>4</xdr:row>
                <xdr:rowOff>733425</xdr:rowOff>
              </to>
            </anchor>
          </controlPr>
        </control>
      </mc:Choice>
      <mc:Fallback>
        <control shapeId="9226" r:id="rId14" name="OptionButtoRG1et2"/>
      </mc:Fallback>
    </mc:AlternateContent>
    <mc:AlternateContent xmlns:mc="http://schemas.openxmlformats.org/markup-compatibility/2006">
      <mc:Choice Requires="x14">
        <control shapeId="9225" r:id="rId16" name="OptionButtonP6">
          <controlPr autoLine="0" r:id="rId17">
            <anchor moveWithCells="1">
              <from>
                <xdr:col>0</xdr:col>
                <xdr:colOff>561975</xdr:colOff>
                <xdr:row>3</xdr:row>
                <xdr:rowOff>1238250</xdr:rowOff>
              </from>
              <to>
                <xdr:col>0</xdr:col>
                <xdr:colOff>1800225</xdr:colOff>
                <xdr:row>3</xdr:row>
                <xdr:rowOff>1552575</xdr:rowOff>
              </to>
            </anchor>
          </controlPr>
        </control>
      </mc:Choice>
      <mc:Fallback>
        <control shapeId="9225" r:id="rId16" name="OptionButtonP6"/>
      </mc:Fallback>
    </mc:AlternateContent>
    <mc:AlternateContent xmlns:mc="http://schemas.openxmlformats.org/markup-compatibility/2006">
      <mc:Choice Requires="x14">
        <control shapeId="9224" r:id="rId18" name="OptionButtonP5">
          <controlPr autoLine="0" r:id="rId19">
            <anchor moveWithCells="1">
              <from>
                <xdr:col>1</xdr:col>
                <xdr:colOff>571500</xdr:colOff>
                <xdr:row>3</xdr:row>
                <xdr:rowOff>838200</xdr:rowOff>
              </from>
              <to>
                <xdr:col>2</xdr:col>
                <xdr:colOff>847725</xdr:colOff>
                <xdr:row>3</xdr:row>
                <xdr:rowOff>1257300</xdr:rowOff>
              </to>
            </anchor>
          </controlPr>
        </control>
      </mc:Choice>
      <mc:Fallback>
        <control shapeId="9224" r:id="rId18" name="OptionButtonP5"/>
      </mc:Fallback>
    </mc:AlternateContent>
    <mc:AlternateContent xmlns:mc="http://schemas.openxmlformats.org/markup-compatibility/2006">
      <mc:Choice Requires="x14">
        <control shapeId="9223" r:id="rId20" name="OptionButtonP4">
          <controlPr autoLine="0" r:id="rId21">
            <anchor moveWithCells="1">
              <from>
                <xdr:col>0</xdr:col>
                <xdr:colOff>4591050</xdr:colOff>
                <xdr:row>3</xdr:row>
                <xdr:rowOff>771525</xdr:rowOff>
              </from>
              <to>
                <xdr:col>1</xdr:col>
                <xdr:colOff>419100</xdr:colOff>
                <xdr:row>3</xdr:row>
                <xdr:rowOff>1343025</xdr:rowOff>
              </to>
            </anchor>
          </controlPr>
        </control>
      </mc:Choice>
      <mc:Fallback>
        <control shapeId="9223" r:id="rId20" name="OptionButtonP4"/>
      </mc:Fallback>
    </mc:AlternateContent>
    <mc:AlternateContent xmlns:mc="http://schemas.openxmlformats.org/markup-compatibility/2006">
      <mc:Choice Requires="x14">
        <control shapeId="9222" r:id="rId22" name="OptionButtonP3">
          <controlPr autoLine="0" r:id="rId23">
            <anchor moveWithCells="1">
              <from>
                <xdr:col>0</xdr:col>
                <xdr:colOff>3314700</xdr:colOff>
                <xdr:row>3</xdr:row>
                <xdr:rowOff>762000</xdr:rowOff>
              </from>
              <to>
                <xdr:col>0</xdr:col>
                <xdr:colOff>4781550</xdr:colOff>
                <xdr:row>3</xdr:row>
                <xdr:rowOff>1323975</xdr:rowOff>
              </to>
            </anchor>
          </controlPr>
        </control>
      </mc:Choice>
      <mc:Fallback>
        <control shapeId="9222" r:id="rId22" name="OptionButtonP3"/>
      </mc:Fallback>
    </mc:AlternateContent>
    <mc:AlternateContent xmlns:mc="http://schemas.openxmlformats.org/markup-compatibility/2006">
      <mc:Choice Requires="x14">
        <control shapeId="9221" r:id="rId24" name="OptionButtonP2">
          <controlPr autoLine="0" r:id="rId25">
            <anchor moveWithCells="1">
              <from>
                <xdr:col>0</xdr:col>
                <xdr:colOff>1933575</xdr:colOff>
                <xdr:row>3</xdr:row>
                <xdr:rowOff>866775</xdr:rowOff>
              </from>
              <to>
                <xdr:col>0</xdr:col>
                <xdr:colOff>3038475</xdr:colOff>
                <xdr:row>3</xdr:row>
                <xdr:rowOff>1266825</xdr:rowOff>
              </to>
            </anchor>
          </controlPr>
        </control>
      </mc:Choice>
      <mc:Fallback>
        <control shapeId="9221" r:id="rId24" name="OptionButtonP2"/>
      </mc:Fallback>
    </mc:AlternateContent>
    <mc:AlternateContent xmlns:mc="http://schemas.openxmlformats.org/markup-compatibility/2006">
      <mc:Choice Requires="x14">
        <control shapeId="9220" r:id="rId26" name="OptionButtonP1">
          <controlPr autoLine="0" r:id="rId27">
            <anchor moveWithCells="1">
              <from>
                <xdr:col>0</xdr:col>
                <xdr:colOff>571500</xdr:colOff>
                <xdr:row>3</xdr:row>
                <xdr:rowOff>857250</xdr:rowOff>
              </from>
              <to>
                <xdr:col>0</xdr:col>
                <xdr:colOff>1828800</xdr:colOff>
                <xdr:row>3</xdr:row>
                <xdr:rowOff>1247775</xdr:rowOff>
              </to>
            </anchor>
          </controlPr>
        </control>
      </mc:Choice>
      <mc:Fallback>
        <control shapeId="9220" r:id="rId26" name="OptionButtonP1"/>
      </mc:Fallback>
    </mc:AlternateContent>
    <mc:AlternateContent xmlns:mc="http://schemas.openxmlformats.org/markup-compatibility/2006">
      <mc:Choice Requires="x14">
        <control shapeId="9218" r:id="rId28" name="CommandButtonA2M">
          <controlPr defaultSize="0" autoLine="0" r:id="rId29">
            <anchor moveWithCells="1">
              <from>
                <xdr:col>0</xdr:col>
                <xdr:colOff>0</xdr:colOff>
                <xdr:row>1</xdr:row>
                <xdr:rowOff>180975</xdr:rowOff>
              </from>
              <to>
                <xdr:col>1</xdr:col>
                <xdr:colOff>19050</xdr:colOff>
                <xdr:row>2</xdr:row>
                <xdr:rowOff>752475</xdr:rowOff>
              </to>
            </anchor>
          </controlPr>
        </control>
      </mc:Choice>
      <mc:Fallback>
        <control shapeId="9218" r:id="rId28" name="CommandButtonA2M"/>
      </mc:Fallback>
    </mc:AlternateContent>
    <mc:AlternateContent xmlns:mc="http://schemas.openxmlformats.org/markup-compatibility/2006">
      <mc:Choice Requires="x14">
        <control shapeId="9263" r:id="rId30" name="OptionButtonP10">
          <controlPr autoLine="0" r:id="rId31">
            <anchor moveWithCells="1">
              <from>
                <xdr:col>1</xdr:col>
                <xdr:colOff>561975</xdr:colOff>
                <xdr:row>3</xdr:row>
                <xdr:rowOff>1181100</xdr:rowOff>
              </from>
              <to>
                <xdr:col>2</xdr:col>
                <xdr:colOff>962025</xdr:colOff>
                <xdr:row>3</xdr:row>
                <xdr:rowOff>1647825</xdr:rowOff>
              </to>
            </anchor>
          </controlPr>
        </control>
      </mc:Choice>
      <mc:Fallback>
        <control shapeId="9263" r:id="rId30" name="OptionButtonP10"/>
      </mc:Fallback>
    </mc:AlternateContent>
    <mc:AlternateContent xmlns:mc="http://schemas.openxmlformats.org/markup-compatibility/2006">
      <mc:Choice Requires="x14">
        <control shapeId="9264" r:id="rId32" name="OptionButtonP15">
          <controlPr autoLine="0" r:id="rId33">
            <anchor moveWithCells="1">
              <from>
                <xdr:col>1</xdr:col>
                <xdr:colOff>552450</xdr:colOff>
                <xdr:row>3</xdr:row>
                <xdr:rowOff>1485900</xdr:rowOff>
              </from>
              <to>
                <xdr:col>2</xdr:col>
                <xdr:colOff>952500</xdr:colOff>
                <xdr:row>3</xdr:row>
                <xdr:rowOff>1952625</xdr:rowOff>
              </to>
            </anchor>
          </controlPr>
        </control>
      </mc:Choice>
      <mc:Fallback>
        <control shapeId="9264" r:id="rId32" name="OptionButtonP15"/>
      </mc:Fallback>
    </mc:AlternateContent>
    <mc:AlternateContent xmlns:mc="http://schemas.openxmlformats.org/markup-compatibility/2006">
      <mc:Choice Requires="x14">
        <control shapeId="9265" r:id="rId34" name="OptionButtonP14">
          <controlPr autoLine="0" r:id="rId35">
            <anchor moveWithCells="1">
              <from>
                <xdr:col>0</xdr:col>
                <xdr:colOff>4581525</xdr:colOff>
                <xdr:row>3</xdr:row>
                <xdr:rowOff>1495425</xdr:rowOff>
              </from>
              <to>
                <xdr:col>1</xdr:col>
                <xdr:colOff>647700</xdr:colOff>
                <xdr:row>3</xdr:row>
                <xdr:rowOff>1962150</xdr:rowOff>
              </to>
            </anchor>
          </controlPr>
        </control>
      </mc:Choice>
      <mc:Fallback>
        <control shapeId="9265" r:id="rId34" name="OptionButtonP14"/>
      </mc:Fallback>
    </mc:AlternateContent>
    <mc:AlternateContent xmlns:mc="http://schemas.openxmlformats.org/markup-compatibility/2006">
      <mc:Choice Requires="x14">
        <control shapeId="9266" r:id="rId36" name="OptionButtonP13">
          <controlPr autoLine="0" r:id="rId37">
            <anchor moveWithCells="1">
              <from>
                <xdr:col>0</xdr:col>
                <xdr:colOff>3286125</xdr:colOff>
                <xdr:row>3</xdr:row>
                <xdr:rowOff>1485900</xdr:rowOff>
              </from>
              <to>
                <xdr:col>0</xdr:col>
                <xdr:colOff>4743450</xdr:colOff>
                <xdr:row>3</xdr:row>
                <xdr:rowOff>1952625</xdr:rowOff>
              </to>
            </anchor>
          </controlPr>
        </control>
      </mc:Choice>
      <mc:Fallback>
        <control shapeId="9266" r:id="rId36" name="OptionButtonP13"/>
      </mc:Fallback>
    </mc:AlternateContent>
    <mc:AlternateContent xmlns:mc="http://schemas.openxmlformats.org/markup-compatibility/2006">
      <mc:Choice Requires="x14">
        <control shapeId="9267" r:id="rId38" name="OptionButtonP12">
          <controlPr autoLine="0" r:id="rId39">
            <anchor moveWithCells="1">
              <from>
                <xdr:col>0</xdr:col>
                <xdr:colOff>1933575</xdr:colOff>
                <xdr:row>3</xdr:row>
                <xdr:rowOff>1485900</xdr:rowOff>
              </from>
              <to>
                <xdr:col>0</xdr:col>
                <xdr:colOff>3381375</xdr:colOff>
                <xdr:row>3</xdr:row>
                <xdr:rowOff>1952625</xdr:rowOff>
              </to>
            </anchor>
          </controlPr>
        </control>
      </mc:Choice>
      <mc:Fallback>
        <control shapeId="9267" r:id="rId38" name="OptionButtonP12"/>
      </mc:Fallback>
    </mc:AlternateContent>
    <mc:AlternateContent xmlns:mc="http://schemas.openxmlformats.org/markup-compatibility/2006">
      <mc:Choice Requires="x14">
        <control shapeId="9268" r:id="rId40" name="OptionButtonP11">
          <controlPr autoLine="0" r:id="rId41">
            <anchor moveWithCells="1">
              <from>
                <xdr:col>0</xdr:col>
                <xdr:colOff>561975</xdr:colOff>
                <xdr:row>3</xdr:row>
                <xdr:rowOff>1466850</xdr:rowOff>
              </from>
              <to>
                <xdr:col>0</xdr:col>
                <xdr:colOff>2009775</xdr:colOff>
                <xdr:row>3</xdr:row>
                <xdr:rowOff>1933575</xdr:rowOff>
              </to>
            </anchor>
          </controlPr>
        </control>
      </mc:Choice>
      <mc:Fallback>
        <control shapeId="9268" r:id="rId40" name="OptionButtonP1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L1059"/>
  <sheetViews>
    <sheetView topLeftCell="A106" zoomScaleNormal="100" workbookViewId="0">
      <selection activeCell="G182" sqref="G182"/>
    </sheetView>
  </sheetViews>
  <sheetFormatPr baseColWidth="10" defaultColWidth="9.140625" defaultRowHeight="15" customHeight="1" outlineLevelCol="1"/>
  <cols>
    <col min="1" max="1" width="48.7109375" style="25" customWidth="1"/>
    <col min="2" max="2" width="19.28515625" style="443" bestFit="1" customWidth="1"/>
    <col min="3" max="3" width="87.7109375" style="3" customWidth="1"/>
    <col min="4" max="4" width="30.28515625" style="135" bestFit="1" customWidth="1"/>
    <col min="5" max="5" width="6.5703125" style="78" customWidth="1"/>
    <col min="6" max="6" width="22.42578125" style="50" customWidth="1"/>
    <col min="7" max="7" width="25.140625" style="17" customWidth="1"/>
    <col min="8" max="8" width="24" style="152" customWidth="1" outlineLevel="1"/>
    <col min="9" max="9" width="22.42578125" style="43" customWidth="1"/>
    <col min="10" max="10" width="90.140625" style="44" customWidth="1"/>
    <col min="11" max="11" width="11.5703125" style="44" customWidth="1"/>
    <col min="12" max="12" width="18.85546875" style="42" customWidth="1"/>
    <col min="13" max="16384" width="9.140625" style="1"/>
  </cols>
  <sheetData>
    <row r="1" spans="1:12" ht="15" customHeight="1">
      <c r="A1" s="22" t="str">
        <f>IFERROR(VLOOKUP(B1,VARIABLES!$A:$C,3,FALSE),"")</f>
        <v>COTES GENERALES</v>
      </c>
      <c r="B1" s="414" t="s">
        <v>1287</v>
      </c>
      <c r="C1" s="27" t="str">
        <f>IFERROR(VLOOKUP(B1,VARIABLES!$A:$B,2,FALSE),"")</f>
        <v>Genre</v>
      </c>
      <c r="D1" s="120" t="s">
        <v>1914</v>
      </c>
      <c r="E1" s="76" t="s">
        <v>1664</v>
      </c>
      <c r="F1" s="48"/>
      <c r="G1" s="103"/>
      <c r="H1" s="147"/>
      <c r="I1" s="69"/>
      <c r="J1" s="25" t="s">
        <v>1667</v>
      </c>
    </row>
    <row r="2" spans="1:12" ht="15" customHeight="1">
      <c r="A2" s="22" t="str">
        <f>IFERROR(VLOOKUP(B2,VARIABLES!$A:$C,3,FALSE),"")</f>
        <v>COTES GENERALES</v>
      </c>
      <c r="B2" s="415" t="s">
        <v>1289</v>
      </c>
      <c r="C2" s="29" t="str">
        <f>IFERROR(VLOOKUP(B2,VARIABLES!$A:$B,2,FALSE),"")</f>
        <v>Nombre de portes</v>
      </c>
      <c r="D2" s="121">
        <v>5</v>
      </c>
      <c r="E2" s="76" t="s">
        <v>1664</v>
      </c>
      <c r="F2" s="48"/>
      <c r="G2" s="16"/>
      <c r="H2" s="147"/>
      <c r="I2" s="71"/>
      <c r="J2" s="73" t="s">
        <v>1669</v>
      </c>
      <c r="K2" s="45"/>
      <c r="L2" s="45"/>
    </row>
    <row r="3" spans="1:12" ht="15" customHeight="1">
      <c r="A3" s="22" t="str">
        <f>IFERROR(VLOOKUP(B3,VARIABLES!$A:$C,3,FALSE),"")</f>
        <v>COTES GENERALES</v>
      </c>
      <c r="B3" s="415" t="s">
        <v>24</v>
      </c>
      <c r="C3" s="29" t="str">
        <f>IFERROR(VLOOKUP(B3,VARIABLES!$A:$B,2,FALSE),"")</f>
        <v>INDICE DE CATEGORIE DU PRODUIT (1=I1,2=I2,3=M1,4=M2,5=S,6=S+)</v>
      </c>
      <c r="D3" s="121">
        <v>3</v>
      </c>
      <c r="E3" s="76" t="s">
        <v>1665</v>
      </c>
      <c r="F3" s="48"/>
      <c r="G3" s="16"/>
      <c r="H3" s="147"/>
      <c r="I3" s="70"/>
      <c r="J3" s="73" t="s">
        <v>1668</v>
      </c>
      <c r="K3" s="45"/>
      <c r="L3" s="45"/>
    </row>
    <row r="4" spans="1:12" ht="15" customHeight="1">
      <c r="A4" s="22" t="str">
        <f>IFERROR(VLOOKUP(B4,VARIABLES!$A:$C,3,FALSE),"")</f>
        <v>COTES GENERALES</v>
      </c>
      <c r="B4" s="415" t="s">
        <v>3</v>
      </c>
      <c r="C4" s="29" t="str">
        <f>IFERROR(VLOOKUP(B4,VARIABLES!$A:$B,2,FALSE),"")</f>
        <v>DISTANCE HORIZONTALE HX - HORS-TOUT ARRIERE</v>
      </c>
      <c r="D4" s="121">
        <v>1110</v>
      </c>
      <c r="E4" s="76" t="s">
        <v>1665</v>
      </c>
      <c r="F4" s="48"/>
      <c r="G4" s="16"/>
      <c r="H4" s="147"/>
      <c r="J4" s="73"/>
      <c r="K4" s="45"/>
      <c r="L4" s="45"/>
    </row>
    <row r="5" spans="1:12" ht="15" customHeight="1" thickBot="1">
      <c r="A5" s="24" t="str">
        <f>IFERROR(VLOOKUP(B5,VARIABLES!$A:$C,3,FALSE),"")</f>
        <v>COTES GENERALES</v>
      </c>
      <c r="B5" s="416" t="s">
        <v>1257</v>
      </c>
      <c r="C5" s="37" t="str">
        <f>IFERROR(VLOOKUP(B5,VARIABLES!$A:$B,2,FALSE),"")</f>
        <v>LARGEUR ENTRE LES ACCOUDOIRS AVANT (DANS LE PLAN DE HX)</v>
      </c>
      <c r="D5" s="122">
        <v>1306</v>
      </c>
      <c r="E5" s="76" t="s">
        <v>1665</v>
      </c>
      <c r="F5" s="48"/>
      <c r="G5" s="16"/>
      <c r="H5" s="147"/>
      <c r="I5" s="72"/>
      <c r="J5" s="73" t="s">
        <v>1627</v>
      </c>
      <c r="K5" s="45"/>
      <c r="L5" s="45"/>
    </row>
    <row r="6" spans="1:12" ht="15" customHeight="1">
      <c r="A6" s="25" t="str">
        <f>IFERROR(VLOOKUP(B6,VARIABLES!$A:$C,3,FALSE),"")</f>
        <v>RAPPORTS</v>
      </c>
      <c r="B6" s="414" t="s">
        <v>387</v>
      </c>
      <c r="C6" s="27" t="str">
        <f>IFERROR(VLOOKUP(B6,VARIABLES!$A:$B,2,FALSE),"")</f>
        <v>VOLUME CALCULE HABITABILITE AVANT</v>
      </c>
      <c r="D6" s="120">
        <v>678</v>
      </c>
      <c r="E6" s="76" t="s">
        <v>1665</v>
      </c>
      <c r="F6" s="48"/>
      <c r="H6" s="147"/>
      <c r="I6" s="75"/>
      <c r="J6" s="73" t="s">
        <v>1628</v>
      </c>
      <c r="K6" s="45"/>
      <c r="L6" s="45"/>
    </row>
    <row r="7" spans="1:12" ht="15" customHeight="1" thickBot="1">
      <c r="A7" s="25" t="str">
        <f>IFERROR(VLOOKUP(B7,VARIABLES!$A:$C,3,FALSE),"")</f>
        <v>RAPPORTS</v>
      </c>
      <c r="B7" s="417" t="s">
        <v>395</v>
      </c>
      <c r="C7" s="144" t="str">
        <f>IFERROR(VLOOKUP(B7,VARIABLES!$A:$B,2,FALSE),"")</f>
        <v>VOLUME CALCULE HABITABLE AU RANG3</v>
      </c>
      <c r="D7" s="122" t="s">
        <v>1653</v>
      </c>
      <c r="E7" s="76" t="s">
        <v>1664</v>
      </c>
      <c r="F7" s="48"/>
      <c r="H7" s="147"/>
      <c r="J7" s="73"/>
      <c r="K7" s="45"/>
      <c r="L7" s="45"/>
    </row>
    <row r="8" spans="1:12" ht="15" customHeight="1">
      <c r="A8" s="32" t="str">
        <f>IFERROR(VLOOKUP(B8,VARIABLES!$A:$C,3,FALSE),"")</f>
        <v>LEVIER DE VITESSES</v>
      </c>
      <c r="B8" s="414" t="s">
        <v>799</v>
      </c>
      <c r="C8" s="27" t="str">
        <f>IFERROR(VLOOKUP(B8,VARIABLES!$A:$B,2,FALSE),"")</f>
        <v>TYPE D'IMPLANTATION DU LEVIER DE VITESSE</v>
      </c>
      <c r="D8" s="120">
        <v>2</v>
      </c>
      <c r="E8" s="76" t="s">
        <v>1665</v>
      </c>
      <c r="F8" s="48"/>
      <c r="G8" s="18"/>
      <c r="H8" s="147"/>
      <c r="J8" s="74"/>
      <c r="K8" s="45"/>
      <c r="L8" s="45"/>
    </row>
    <row r="9" spans="1:12" ht="15" customHeight="1">
      <c r="A9" s="35" t="str">
        <f>IFERROR(VLOOKUP(B9,VARIABLES!$A:$C,3,FALSE),"")</f>
        <v>LEVIER DE VITESSES</v>
      </c>
      <c r="B9" s="415" t="s">
        <v>803</v>
      </c>
      <c r="C9" s="29" t="str">
        <f>IFERROR(VLOOKUP(B9,VARIABLES!$A:$B,2,FALSE),"")</f>
        <v>DIST, HORIZ, SOMMET POMMEAU DE VITESSES 1ERE (P EN BVA) - PT HX</v>
      </c>
      <c r="D9" s="121" t="s">
        <v>1653</v>
      </c>
      <c r="E9" s="76" t="s">
        <v>1664</v>
      </c>
      <c r="F9" s="48"/>
      <c r="H9" s="147"/>
      <c r="J9" s="74"/>
      <c r="K9" s="45"/>
      <c r="L9" s="45"/>
    </row>
    <row r="10" spans="1:12" ht="15" customHeight="1">
      <c r="A10" s="35" t="str">
        <f>IFERROR(VLOOKUP(B10,VARIABLES!$A:$C,3,FALSE),"")</f>
        <v>LEVIER DE VITESSES</v>
      </c>
      <c r="B10" s="415" t="s">
        <v>804</v>
      </c>
      <c r="C10" s="29" t="str">
        <f>IFERROR(VLOOKUP(B10,VARIABLES!$A:$B,2,FALSE),"")</f>
        <v>DIST, VERT, PT HX - SOMMET POMMEAU DE VITESSES 1ERE (P EN BVA)    *</v>
      </c>
      <c r="D10" s="121" t="s">
        <v>1653</v>
      </c>
      <c r="E10" s="76" t="s">
        <v>1664</v>
      </c>
      <c r="F10" s="48"/>
      <c r="H10" s="147"/>
      <c r="J10" s="74"/>
      <c r="K10" s="45"/>
      <c r="L10" s="45"/>
    </row>
    <row r="11" spans="1:12" ht="15" customHeight="1">
      <c r="A11" s="35" t="str">
        <f>IFERROR(VLOOKUP(B11,VARIABLES!$A:$C,3,FALSE),"")</f>
        <v>LEVIER DE VITESSES</v>
      </c>
      <c r="B11" s="415" t="s">
        <v>807</v>
      </c>
      <c r="C11" s="29" t="str">
        <f>IFERROR(VLOOKUP(B11,VARIABLES!$A:$B,2,FALSE),"")</f>
        <v>DEBAT, TRANSV,(1-5EME) DU SOMMET DU POMMEAU DE VITESSES</v>
      </c>
      <c r="D11" s="121" t="s">
        <v>1653</v>
      </c>
      <c r="E11" s="76" t="s">
        <v>1664</v>
      </c>
      <c r="F11" s="48"/>
      <c r="H11" s="147"/>
      <c r="J11" s="74"/>
      <c r="K11" s="45"/>
      <c r="L11" s="45"/>
    </row>
    <row r="12" spans="1:12" ht="15" customHeight="1" thickBot="1">
      <c r="A12" s="30" t="str">
        <f>IFERROR(VLOOKUP(B12,VARIABLES!$A:$C,3,FALSE),"")</f>
        <v>LEVIER DE VITESSES</v>
      </c>
      <c r="B12" s="418" t="s">
        <v>809</v>
      </c>
      <c r="C12" s="31" t="str">
        <f>IFERROR(VLOOKUP(B12,VARIABLES!$A:$B,2,FALSE),"")</f>
        <v>DIST, TRANSV, AXE SIEGE COND, - SOMMET POMMEAU DE VITESSE (PT MORT)</v>
      </c>
      <c r="D12" s="123" t="s">
        <v>1653</v>
      </c>
      <c r="E12" s="76" t="s">
        <v>1664</v>
      </c>
      <c r="F12" s="48"/>
      <c r="H12" s="147"/>
      <c r="J12" s="74"/>
      <c r="K12" s="45"/>
      <c r="L12" s="45"/>
    </row>
    <row r="13" spans="1:12" ht="15" customHeight="1" thickBot="1">
      <c r="A13" s="26" t="str">
        <f>IFERROR(VLOOKUP(B13,VARIABLES!$A:$C,3,FALSE),"")</f>
        <v>ENVIRONNEMENT DE L'OEIL DU 50% REF</v>
      </c>
      <c r="B13" s="419" t="s">
        <v>831</v>
      </c>
      <c r="C13" s="55" t="str">
        <f>IFERROR(VLOOKUP(B13,VARIABLES!$A:$B,2,FALSE),"")</f>
        <v>DISTANCE NORMALE OEIL 50% REFERENCE EN HX - SOL A VIDE</v>
      </c>
      <c r="D13" s="124">
        <v>1193</v>
      </c>
      <c r="E13" s="76" t="s">
        <v>1665</v>
      </c>
      <c r="F13" s="48"/>
      <c r="H13" s="147"/>
      <c r="J13" s="74"/>
      <c r="K13" s="45"/>
      <c r="L13" s="45"/>
    </row>
    <row r="14" spans="1:12" ht="15" customHeight="1">
      <c r="A14" s="32" t="str">
        <f>IFERROR(VLOOKUP(B14,VARIABLES!$A:$C,3,FALSE),"")</f>
        <v>VISIBILITE</v>
      </c>
      <c r="B14" s="414" t="s">
        <v>1104</v>
      </c>
      <c r="C14" s="107" t="str">
        <f>IFERROR(VLOOKUP(B14,VARIABLES!$A:$B,2,FALSE),"")</f>
        <v>ANGLE DROITE OEIL 50% REFERENCE - TANGENTE CAPOT / HORIZONTALE</v>
      </c>
      <c r="D14" s="120" t="s">
        <v>1900</v>
      </c>
      <c r="E14" s="76" t="s">
        <v>1665</v>
      </c>
      <c r="F14" s="48"/>
      <c r="H14" s="148"/>
      <c r="J14" s="74"/>
      <c r="K14" s="45"/>
      <c r="L14" s="45"/>
    </row>
    <row r="15" spans="1:12" ht="15" customHeight="1">
      <c r="A15" s="28" t="str">
        <f>IFERROR(VLOOKUP(B15,VARIABLES!$A:$C,3,FALSE),"")</f>
        <v>VISIBILITE</v>
      </c>
      <c r="B15" s="415" t="s">
        <v>1110</v>
      </c>
      <c r="C15" s="108" t="str">
        <f>IFERROR(VLOOKUP(B15,VARIABLES!$A:$B,2,FALSE),"")</f>
        <v>ANGLE DE VISION VERS LE HAUT POUR L OEIL 50% REFERENCE</v>
      </c>
      <c r="D15" s="121" t="s">
        <v>1901</v>
      </c>
      <c r="E15" s="76" t="s">
        <v>1665</v>
      </c>
      <c r="F15" s="48"/>
      <c r="H15" s="148"/>
      <c r="J15" s="74"/>
      <c r="K15" s="45"/>
      <c r="L15" s="45"/>
    </row>
    <row r="16" spans="1:12" ht="15" customHeight="1">
      <c r="A16" s="28" t="str">
        <f>IFERROR(VLOOKUP(B16,VARIABLES!$A:$C,3,FALSE),"")</f>
        <v>VISIBILITE</v>
      </c>
      <c r="B16" s="415" t="s">
        <v>1121</v>
      </c>
      <c r="C16" s="108" t="str">
        <f>IFERROR(VLOOKUP(B16,VARIABLES!$A:$B,2,FALSE),"")</f>
        <v>INCLIN,/HORIZ, DROITE OEIL 50% REF - TRAVERSE OU CLAIR DE BAIE SUP AR,</v>
      </c>
      <c r="D16" s="121" t="s">
        <v>1902</v>
      </c>
      <c r="E16" s="76" t="s">
        <v>1665</v>
      </c>
      <c r="F16" s="48"/>
      <c r="H16" s="148"/>
      <c r="J16" s="74"/>
      <c r="K16" s="45"/>
      <c r="L16" s="45"/>
    </row>
    <row r="17" spans="1:12" ht="15" customHeight="1">
      <c r="A17" s="28" t="str">
        <f>IFERROR(VLOOKUP(B17,VARIABLES!$A:$C,3,FALSE),"")</f>
        <v>VISIBILITE</v>
      </c>
      <c r="B17" s="415" t="s">
        <v>7</v>
      </c>
      <c r="C17" s="108" t="str">
        <f>IFERROR(VLOOKUP(B17,VARIABLES!$A:$B,2,FALSE),"")</f>
        <v>ANGLE VERTICAL DE VISION DE LA LUNETTE AR, OEIL 50% REFERENCE</v>
      </c>
      <c r="D17" s="121" t="s">
        <v>1903</v>
      </c>
      <c r="E17" s="76" t="s">
        <v>1665</v>
      </c>
      <c r="F17" s="48"/>
      <c r="H17" s="147"/>
      <c r="J17" s="74"/>
      <c r="K17" s="45"/>
      <c r="L17" s="45"/>
    </row>
    <row r="18" spans="1:12" ht="15" customHeight="1">
      <c r="A18" s="28" t="str">
        <f>IFERROR(VLOOKUP(B18,VARIABLES!$A:$C,3,FALSE),"")</f>
        <v>VISIBILITE</v>
      </c>
      <c r="B18" s="415" t="s">
        <v>6</v>
      </c>
      <c r="C18" s="108" t="str">
        <f>IFERROR(VLOOKUP(B18,VARIABLES!$A:$B,2,FALSE),"")</f>
        <v>HAUTEUR NON VUE D'UN OBSTACLE SITUE A 50CM DERRIERE LE HORS-TOUT AR,</v>
      </c>
      <c r="D18" s="121">
        <v>1126</v>
      </c>
      <c r="E18" s="76" t="s">
        <v>1665</v>
      </c>
      <c r="F18" s="48"/>
      <c r="H18" s="147"/>
      <c r="J18" s="74"/>
      <c r="K18" s="45"/>
      <c r="L18" s="45"/>
    </row>
    <row r="19" spans="1:12" ht="15" customHeight="1">
      <c r="A19" s="28" t="str">
        <f>IFERROR(VLOOKUP(B19,VARIABLES!$A:$C,3,FALSE),"")</f>
        <v>VISIBILITE</v>
      </c>
      <c r="B19" s="415" t="s">
        <v>1127</v>
      </c>
      <c r="C19" s="108" t="str">
        <f>IFERROR(VLOOKUP(B19,VARIABLES!$A:$B,2,FALSE),"")</f>
        <v>ECART ANGULAIRE DU MONTANT DE BAIE GAUCHE (OEIL 50% REF)</v>
      </c>
      <c r="D19" s="125" t="s">
        <v>1904</v>
      </c>
      <c r="E19" s="76" t="s">
        <v>1665</v>
      </c>
      <c r="F19" s="49"/>
      <c r="H19" s="148"/>
      <c r="J19" s="74"/>
      <c r="K19" s="45"/>
      <c r="L19" s="45"/>
    </row>
    <row r="20" spans="1:12" ht="15" customHeight="1">
      <c r="A20" s="28" t="str">
        <f>IFERROR(VLOOKUP(B20,VARIABLES!$A:$C,3,FALSE),"")</f>
        <v>VISIBILITE</v>
      </c>
      <c r="B20" s="415" t="s">
        <v>8</v>
      </c>
      <c r="C20" s="108" t="str">
        <f>IFERROR(VLOOKUP(B20,VARIABLES!$A:$B,2,FALSE),"")</f>
        <v>LONGUEUR DE VEH, NON VUE VERS AR, / OEIL 50% REFERENCE REHAUSSE DE 50 MM</v>
      </c>
      <c r="D20" s="121">
        <v>249</v>
      </c>
      <c r="E20" s="76" t="s">
        <v>1665</v>
      </c>
      <c r="F20" s="48"/>
      <c r="H20" s="147"/>
      <c r="J20" s="74"/>
      <c r="K20" s="45"/>
      <c r="L20" s="45"/>
    </row>
    <row r="21" spans="1:12" ht="15" customHeight="1">
      <c r="A21" s="35" t="str">
        <f>IFERROR(VLOOKUP(B21,VARIABLES!$A:$C,3,FALSE),"")</f>
        <v>VISIBILITE</v>
      </c>
      <c r="B21" s="415" t="s">
        <v>1136</v>
      </c>
      <c r="C21" s="108" t="str">
        <f>IFERROR(VLOOKUP(B21,VARIABLES!$A:$B,2,FALSE),"")</f>
        <v>MASQUE DE VISION 3/4 AVANT GAUCHE CONDUCTEUR 50% REFERENCE</v>
      </c>
      <c r="D21" s="126">
        <v>12</v>
      </c>
      <c r="E21" s="76" t="s">
        <v>1665</v>
      </c>
      <c r="F21" s="48"/>
      <c r="H21" s="149"/>
      <c r="J21" s="74"/>
      <c r="K21" s="45"/>
      <c r="L21" s="45"/>
    </row>
    <row r="22" spans="1:12" ht="15" customHeight="1">
      <c r="A22" s="35" t="str">
        <f>IFERROR(VLOOKUP(B22,VARIABLES!$A:$C,3,FALSE),"")</f>
        <v>VISIBILITE</v>
      </c>
      <c r="B22" s="415" t="s">
        <v>1144</v>
      </c>
      <c r="C22" s="108" t="str">
        <f>IFERROR(VLOOKUP(B22,VARIABLES!$A:$B,2,FALSE),"")</f>
        <v>VISION HORIZONTALE VITRE CUSTODE</v>
      </c>
      <c r="D22" s="126" t="s">
        <v>1653</v>
      </c>
      <c r="E22" s="76" t="s">
        <v>1664</v>
      </c>
      <c r="F22" s="48"/>
      <c r="H22" s="149"/>
      <c r="J22" s="74"/>
      <c r="K22" s="45"/>
      <c r="L22" s="45"/>
    </row>
    <row r="23" spans="1:12" ht="15" customHeight="1">
      <c r="A23" s="35" t="str">
        <f>IFERROR(VLOOKUP(B23,VARIABLES!$A:$C,3,FALSE),"")</f>
        <v>VISIBILITE</v>
      </c>
      <c r="B23" s="415" t="s">
        <v>4</v>
      </c>
      <c r="C23" s="108" t="str">
        <f>IFERROR(VLOOKUP(B23,VARIABLES!$A:$B,2,FALSE),"")</f>
        <v>MASQUE DE VISION 3/4 AR, DROIT - CONDUCTEUR 50% REFERENCE</v>
      </c>
      <c r="D23" s="121" t="s">
        <v>1905</v>
      </c>
      <c r="E23" s="76" t="s">
        <v>1665</v>
      </c>
      <c r="F23" s="51"/>
      <c r="H23" s="148"/>
      <c r="J23" s="74"/>
      <c r="K23" s="45"/>
      <c r="L23" s="45"/>
    </row>
    <row r="24" spans="1:12" ht="15" customHeight="1">
      <c r="A24" s="35" t="str">
        <f>IFERROR(VLOOKUP(B24,VARIABLES!$A:$C,3,FALSE),"")</f>
        <v>VISIBILITE</v>
      </c>
      <c r="B24" s="415" t="s">
        <v>5</v>
      </c>
      <c r="C24" s="108" t="str">
        <f>IFERROR(VLOOKUP(B24,VARIABLES!$A:$B,2,FALSE),"")</f>
        <v>MASQUE ANGULAIRE BASE DU MONTANT 3/4 AR,</v>
      </c>
      <c r="D24" s="121">
        <v>19</v>
      </c>
      <c r="E24" s="76" t="s">
        <v>1665</v>
      </c>
      <c r="F24" s="48"/>
      <c r="H24" s="147"/>
      <c r="J24" s="74"/>
      <c r="K24" s="45"/>
      <c r="L24" s="45"/>
    </row>
    <row r="25" spans="1:12" ht="15" customHeight="1">
      <c r="A25" s="35" t="str">
        <f>IFERROR(VLOOKUP(B25,VARIABLES!$A:$C,3,FALSE),"")</f>
        <v>VISIBILITE</v>
      </c>
      <c r="B25" s="415" t="s">
        <v>1149</v>
      </c>
      <c r="C25" s="108" t="str">
        <f>IFERROR(VLOOKUP(B25,VARIABLES!$A:$B,2,FALSE),"")</f>
        <v>VISION LATERALE BASSE (LIGNES AU SOL)</v>
      </c>
      <c r="D25" s="126" t="s">
        <v>1906</v>
      </c>
      <c r="E25" s="76" t="s">
        <v>1665</v>
      </c>
      <c r="F25" s="49"/>
      <c r="H25" s="148"/>
      <c r="J25" s="74"/>
      <c r="K25" s="45"/>
      <c r="L25" s="45"/>
    </row>
    <row r="26" spans="1:12" ht="15" customHeight="1">
      <c r="A26" s="35" t="str">
        <f>IFERROR(VLOOKUP(B26,VARIABLES!$A:$C,3,FALSE),"")</f>
        <v>VISIBILITE</v>
      </c>
      <c r="B26" s="415" t="s">
        <v>1151</v>
      </c>
      <c r="C26" s="108" t="str">
        <f>IFERROR(VLOOKUP(B26,VARIABLES!$A:$B,2,FALSE),"")</f>
        <v>MASQUE BASE DU MONTANT DE BAIE GAUCHE</v>
      </c>
      <c r="D26" s="126" t="s">
        <v>1653</v>
      </c>
      <c r="E26" s="76" t="s">
        <v>1664</v>
      </c>
      <c r="F26" s="49"/>
      <c r="H26" s="148"/>
      <c r="J26" s="45"/>
      <c r="K26" s="45"/>
      <c r="L26" s="45"/>
    </row>
    <row r="27" spans="1:12" ht="15" customHeight="1">
      <c r="A27" s="35" t="str">
        <f>IFERROR(VLOOKUP(B27,VARIABLES!$A:$C,3,FALSE),"")</f>
        <v>VISIBILITE</v>
      </c>
      <c r="B27" s="415" t="s">
        <v>1165</v>
      </c>
      <c r="C27" s="108" t="str">
        <f>IFERROR(VLOOKUP(B27,VARIABLES!$A:$B,2,FALSE),"")</f>
        <v>ANGLE DROITE VISION HAUTE OEIL 95% 2015 / HORIZ</v>
      </c>
      <c r="D27" s="126" t="s">
        <v>1907</v>
      </c>
      <c r="E27" s="76" t="s">
        <v>1665</v>
      </c>
      <c r="F27" s="49"/>
      <c r="H27" s="148"/>
      <c r="J27" s="45"/>
      <c r="K27" s="45"/>
      <c r="L27" s="45"/>
    </row>
    <row r="28" spans="1:12" ht="15" customHeight="1">
      <c r="A28" s="35" t="str">
        <f>IFERROR(VLOOKUP(B28,VARIABLES!$A:$C,3,FALSE),"")</f>
        <v>VISIBILITE</v>
      </c>
      <c r="B28" s="415" t="s">
        <v>1836</v>
      </c>
      <c r="C28" s="108" t="str">
        <f>IFERROR(VLOOKUP(B28,VARIABLES!$A:$B,2,FALSE),"")</f>
        <v>VALEUR DE LA CIBLE 3/4 ARRIERE</v>
      </c>
      <c r="D28" s="126">
        <v>0</v>
      </c>
      <c r="E28" s="76" t="s">
        <v>1665</v>
      </c>
      <c r="F28" s="49"/>
      <c r="H28" s="148"/>
      <c r="J28" s="45"/>
      <c r="K28" s="45"/>
      <c r="L28" s="45"/>
    </row>
    <row r="29" spans="1:12" ht="15" customHeight="1">
      <c r="A29" s="35" t="str">
        <f>IFERROR(VLOOKUP(B29,VARIABLES!$A:$C,3,FALSE),"")</f>
        <v>VISIBILITE</v>
      </c>
      <c r="B29" s="420" t="s">
        <v>1657</v>
      </c>
      <c r="C29" s="108" t="str">
        <f>IFERROR(VLOOKUP(B29,VARIABLES!$A:$B,2,FALSE),"")</f>
        <v>VALEUR DE LA CIBLE 3/4 ARRIERE Cases vues entièrement ou partiellement dans la zone 1</v>
      </c>
      <c r="D29" s="126" t="s">
        <v>1653</v>
      </c>
      <c r="E29" s="76" t="s">
        <v>1664</v>
      </c>
      <c r="F29" s="48"/>
      <c r="H29" s="147"/>
      <c r="K29" s="45"/>
    </row>
    <row r="30" spans="1:12" ht="15" customHeight="1">
      <c r="A30" s="35" t="str">
        <f>IFERROR(VLOOKUP(B30,VARIABLES!$A:$C,3,FALSE),"")</f>
        <v>VISIBILITE</v>
      </c>
      <c r="B30" s="420" t="s">
        <v>1658</v>
      </c>
      <c r="C30" s="108" t="str">
        <f>IFERROR(VLOOKUP(B30,VARIABLES!$A:$B,2,FALSE),"")</f>
        <v>VALEUR DE LA CIBLE 3/4 ARRIERE Cases vues entièrement ou partiellement dans la zone 2</v>
      </c>
      <c r="D30" s="125" t="s">
        <v>1653</v>
      </c>
      <c r="E30" s="76" t="s">
        <v>1664</v>
      </c>
      <c r="F30" s="48"/>
      <c r="H30" s="147"/>
      <c r="K30" s="45"/>
    </row>
    <row r="31" spans="1:12" ht="15" customHeight="1">
      <c r="A31" s="35" t="str">
        <f>IFERROR(VLOOKUP(B31,VARIABLES!$A:$C,3,FALSE),"")</f>
        <v>VISIBILITE</v>
      </c>
      <c r="B31" s="415" t="s">
        <v>1575</v>
      </c>
      <c r="C31" s="108" t="str">
        <f>IFERROR(VLOOKUP(B31,VARIABLES!$A:$B,2,FALSE),"")</f>
        <v>Position du centre de l’afficheur multimédia / œil H50%</v>
      </c>
      <c r="D31" s="126" t="s">
        <v>1908</v>
      </c>
      <c r="E31" s="76" t="s">
        <v>1665</v>
      </c>
      <c r="F31" s="48"/>
      <c r="H31" s="147"/>
      <c r="K31" s="45"/>
    </row>
    <row r="32" spans="1:12" ht="15" customHeight="1">
      <c r="A32" s="35" t="str">
        <f>IFERROR(VLOOKUP(B32,VARIABLES!$A:$C,3,FALSE),"")</f>
        <v/>
      </c>
      <c r="B32" s="420" t="s">
        <v>1870</v>
      </c>
      <c r="C32" s="105" t="s">
        <v>1650</v>
      </c>
      <c r="D32" s="125" t="s">
        <v>1653</v>
      </c>
      <c r="E32" s="76" t="s">
        <v>1664</v>
      </c>
      <c r="H32" s="153"/>
      <c r="K32" s="45"/>
    </row>
    <row r="33" spans="1:11" ht="15" customHeight="1">
      <c r="A33" s="35" t="str">
        <f>IFERROR(VLOOKUP(B33,VARIABLES!$A:$C,3,FALSE),"")</f>
        <v/>
      </c>
      <c r="B33" s="421" t="s">
        <v>1873</v>
      </c>
      <c r="C33" s="110" t="s">
        <v>1661</v>
      </c>
      <c r="D33" s="128" t="s">
        <v>1573</v>
      </c>
      <c r="E33" s="76" t="s">
        <v>1664</v>
      </c>
      <c r="H33" s="153"/>
      <c r="K33" s="45"/>
    </row>
    <row r="34" spans="1:11" ht="15" customHeight="1">
      <c r="A34" s="35" t="str">
        <f>IFERROR(VLOOKUP(B34,VARIABLES!$A:$C,3,FALSE),"")</f>
        <v/>
      </c>
      <c r="B34" s="421" t="s">
        <v>1874</v>
      </c>
      <c r="C34" s="110" t="s">
        <v>1662</v>
      </c>
      <c r="D34" s="128" t="s">
        <v>1463</v>
      </c>
      <c r="E34" s="76" t="s">
        <v>1664</v>
      </c>
      <c r="H34" s="153"/>
      <c r="K34" s="45"/>
    </row>
    <row r="35" spans="1:11" ht="15" customHeight="1">
      <c r="A35" s="35" t="str">
        <f>IFERROR(VLOOKUP(B35,VARIABLES!$A:$C,3,FALSE),"")</f>
        <v/>
      </c>
      <c r="B35" s="421" t="s">
        <v>1871</v>
      </c>
      <c r="C35" s="110" t="s">
        <v>1576</v>
      </c>
      <c r="D35" s="127" t="s">
        <v>1915</v>
      </c>
      <c r="E35" s="76" t="s">
        <v>1664</v>
      </c>
      <c r="F35" s="59"/>
      <c r="H35" s="153"/>
      <c r="K35" s="45"/>
    </row>
    <row r="36" spans="1:11" ht="15" customHeight="1">
      <c r="A36" s="35" t="str">
        <f>IFERROR(VLOOKUP(B36,VARIABLES!$A:$C,3,FALSE),"")</f>
        <v/>
      </c>
      <c r="B36" s="422" t="s">
        <v>1872</v>
      </c>
      <c r="C36" s="112" t="s">
        <v>1580</v>
      </c>
      <c r="D36" s="128" t="s">
        <v>1463</v>
      </c>
      <c r="E36" s="76" t="s">
        <v>1664</v>
      </c>
      <c r="H36" s="153"/>
    </row>
    <row r="37" spans="1:11" ht="15" customHeight="1">
      <c r="A37" s="35" t="str">
        <f>IFERROR(VLOOKUP(B37,VARIABLES!$A:$C,3,FALSE),"")</f>
        <v/>
      </c>
      <c r="B37" s="421" t="s">
        <v>1848</v>
      </c>
      <c r="C37" s="111" t="s">
        <v>1601</v>
      </c>
      <c r="D37" s="126" t="s">
        <v>1602</v>
      </c>
      <c r="E37" s="76" t="s">
        <v>1664</v>
      </c>
      <c r="H37" s="153"/>
    </row>
    <row r="38" spans="1:11" ht="15" customHeight="1">
      <c r="A38" s="35" t="str">
        <f>IFERROR(VLOOKUP(B38,VARIABLES!$A:$C,3,FALSE),"")</f>
        <v>RETROVISEUR EXTERIEUR</v>
      </c>
      <c r="B38" s="423" t="s">
        <v>1825</v>
      </c>
      <c r="C38" s="108" t="str">
        <f>IFERROR(VLOOKUP(B38,VARIABLES!$A:$B,2,FALSE),"")</f>
        <v>ECARTEMENT ANGULAIRE RETRO EXT / OEIL 50% REFERENCE</v>
      </c>
      <c r="D38" s="126" t="s">
        <v>1909</v>
      </c>
      <c r="E38" s="76" t="s">
        <v>1665</v>
      </c>
      <c r="H38" s="153"/>
      <c r="K38" s="45"/>
    </row>
    <row r="39" spans="1:11" ht="15" customHeight="1">
      <c r="A39" s="35"/>
      <c r="B39" s="423" t="s">
        <v>1826</v>
      </c>
      <c r="C39" s="108" t="s">
        <v>1758</v>
      </c>
      <c r="D39" s="126" t="s">
        <v>1578</v>
      </c>
      <c r="E39" s="76" t="s">
        <v>1664</v>
      </c>
      <c r="H39" s="153"/>
      <c r="K39" s="45"/>
    </row>
    <row r="40" spans="1:11" ht="15" customHeight="1" thickBot="1">
      <c r="A40" s="35" t="str">
        <f>IFERROR(VLOOKUP(B40,VARIABLES!$A:$C,3,FALSE),"")</f>
        <v>RETROVISEUR EXTERIEUR</v>
      </c>
      <c r="B40" s="419" t="s">
        <v>1827</v>
      </c>
      <c r="C40" s="31" t="str">
        <f>IFERROR(VLOOKUP(B40,VARIABLES!$A:$B,2,FALSE),"")</f>
        <v>RETROVISEUR EXTERIEUR COTE PASSAGER ASPHERIQUE (0 = NON; 1 = OUI)</v>
      </c>
      <c r="D40" s="461" t="s">
        <v>1578</v>
      </c>
      <c r="E40" s="76" t="s">
        <v>1664</v>
      </c>
      <c r="G40" s="16"/>
      <c r="H40" s="153"/>
      <c r="K40" s="45"/>
    </row>
    <row r="41" spans="1:11" ht="15" customHeight="1">
      <c r="A41" s="32" t="str">
        <f>IFERROR(VLOOKUP(B41,VARIABLES!$A:$C,3,FALSE),"")</f>
        <v>SIEGE AVANT</v>
      </c>
      <c r="B41" s="423" t="s">
        <v>923</v>
      </c>
      <c r="C41" s="38" t="str">
        <f>IFERROR(VLOOKUP(B41,VARIABLES!$A:$B,2,FALSE),"")</f>
        <v>DISTANCE TRANSVERSALE AXE SIEGE - AXE VEHICULE</v>
      </c>
      <c r="D41" s="127">
        <v>350</v>
      </c>
      <c r="E41" s="76" t="s">
        <v>1665</v>
      </c>
      <c r="F41" s="49"/>
      <c r="G41" s="16"/>
      <c r="H41" s="148"/>
      <c r="K41" s="45"/>
    </row>
    <row r="42" spans="1:11" ht="15" customHeight="1">
      <c r="A42" s="28" t="str">
        <f>IFERROR(VLOOKUP(B42,VARIABLES!$A:$C,3,FALSE),"")</f>
        <v>SIEGE AVANT</v>
      </c>
      <c r="B42" s="415" t="s">
        <v>925</v>
      </c>
      <c r="C42" s="29" t="str">
        <f>IFERROR(VLOOKUP(B42,VARIABLES!$A:$B,2,FALSE),"")</f>
        <v>DISTANCE TRANSVERSALE AXE SIEGE - BANDEAU AVANT</v>
      </c>
      <c r="D42" s="126">
        <v>341</v>
      </c>
      <c r="E42" s="76" t="s">
        <v>1665</v>
      </c>
      <c r="F42" s="49"/>
      <c r="G42" s="16"/>
      <c r="H42" s="148"/>
      <c r="K42" s="45"/>
    </row>
    <row r="43" spans="1:11" ht="15" customHeight="1">
      <c r="A43" s="28" t="str">
        <f>IFERROR(VLOOKUP(B43,VARIABLES!$A:$C,3,FALSE),"")</f>
        <v>SIEGE AVANT</v>
      </c>
      <c r="B43" s="415" t="s">
        <v>927</v>
      </c>
      <c r="C43" s="29" t="str">
        <f>IFERROR(VLOOKUP(B43,VARIABLES!$A:$B,2,FALSE),"")</f>
        <v>DISTANCE TRANSVERSALE AXE SIEGE - COUDE AVANT</v>
      </c>
      <c r="D43" s="126">
        <v>369</v>
      </c>
      <c r="E43" s="76" t="s">
        <v>1665</v>
      </c>
      <c r="F43" s="49"/>
      <c r="G43" s="16"/>
      <c r="H43" s="148"/>
      <c r="K43" s="45"/>
    </row>
    <row r="44" spans="1:11" ht="15" customHeight="1">
      <c r="A44" s="28" t="str">
        <f>IFERROR(VLOOKUP(B44,VARIABLES!$A:$C,3,FALSE),"")</f>
        <v>SIEGE AVANT</v>
      </c>
      <c r="B44" s="415" t="s">
        <v>929</v>
      </c>
      <c r="C44" s="29" t="str">
        <f>IFERROR(VLOOKUP(B44,VARIABLES!$A:$B,2,FALSE),"")</f>
        <v>DISTANCE TRANSVERSALE AXE SIEGE - HANCHE AVANT</v>
      </c>
      <c r="D44" s="126">
        <v>303</v>
      </c>
      <c r="E44" s="76" t="s">
        <v>1665</v>
      </c>
      <c r="F44" s="49"/>
      <c r="G44" s="16"/>
      <c r="H44" s="148"/>
      <c r="K44" s="45"/>
    </row>
    <row r="45" spans="1:11" ht="15" customHeight="1">
      <c r="A45" s="28" t="str">
        <f>IFERROR(VLOOKUP(B45,VARIABLES!$A:$C,3,FALSE),"")</f>
        <v>SIEGE AVANT</v>
      </c>
      <c r="B45" s="415" t="s">
        <v>931</v>
      </c>
      <c r="C45" s="29" t="str">
        <f>IFERROR(VLOOKUP(B45,VARIABLES!$A:$B,2,FALSE),"")</f>
        <v>ANGLE DE L'ASSISE SOUS CHARGE (MANNEQUIN SANS JAMBES) /HORIZ,</v>
      </c>
      <c r="D45" s="126" t="s">
        <v>1910</v>
      </c>
      <c r="E45" s="76" t="s">
        <v>1665</v>
      </c>
      <c r="F45" s="49"/>
      <c r="G45" s="16"/>
      <c r="H45" s="148"/>
      <c r="K45" s="45"/>
    </row>
    <row r="46" spans="1:11" ht="15" customHeight="1">
      <c r="A46" s="28" t="str">
        <f>IFERROR(VLOOKUP(B46,VARIABLES!$A:$C,3,FALSE),"")</f>
        <v>SIEGE AVANT</v>
      </c>
      <c r="B46" s="415" t="s">
        <v>939</v>
      </c>
      <c r="C46" s="29" t="str">
        <f>IFERROR(VLOOKUP(B46,VARIABLES!$A:$B,2,FALSE),"")</f>
        <v>AMPLITUDE TOTALE DE REGLAGE EN HAUTEUR DE L'ASSISE</v>
      </c>
      <c r="D46" s="126">
        <v>63</v>
      </c>
      <c r="E46" s="76" t="s">
        <v>1665</v>
      </c>
      <c r="F46" s="49"/>
      <c r="G46" s="18"/>
      <c r="H46" s="148"/>
      <c r="K46" s="45"/>
    </row>
    <row r="47" spans="1:11" ht="15" customHeight="1">
      <c r="A47" s="28" t="str">
        <f>IFERROR(VLOOKUP(B47,VARIABLES!$A:$C,3,FALSE),"")</f>
        <v>SIEGE AVANT</v>
      </c>
      <c r="B47" s="415" t="s">
        <v>932</v>
      </c>
      <c r="C47" s="29" t="str">
        <f>IFERROR(VLOOKUP(B47,VARIABLES!$A:$B,2,FALSE),"")</f>
        <v>LARGEUR MAXIMALE DE L'ASSISE AVANT</v>
      </c>
      <c r="D47" s="126">
        <v>500</v>
      </c>
      <c r="E47" s="76" t="s">
        <v>1665</v>
      </c>
      <c r="F47" s="49"/>
      <c r="H47" s="148"/>
    </row>
    <row r="48" spans="1:11" ht="15" customHeight="1">
      <c r="A48" s="28" t="str">
        <f>IFERROR(VLOOKUP(B48,VARIABLES!$A:$C,3,FALSE),"")</f>
        <v>SIEGE AVANT</v>
      </c>
      <c r="B48" s="415" t="s">
        <v>945</v>
      </c>
      <c r="C48" s="108" t="str">
        <f>IFERROR(VLOOKUP(B48,VARIABLES!$A:$B,2,FALSE),"")</f>
        <v>COURSE DE LA GLISSIERE</v>
      </c>
      <c r="D48" s="126">
        <v>262</v>
      </c>
      <c r="E48" s="76" t="s">
        <v>1665</v>
      </c>
      <c r="F48" s="49"/>
      <c r="H48" s="148"/>
    </row>
    <row r="49" spans="1:8" ht="15" customHeight="1">
      <c r="A49" s="28" t="str">
        <f>IFERROR(VLOOKUP(B49,VARIABLES!$A:$C,3,FALSE),"")</f>
        <v>SIEGE AVANT</v>
      </c>
      <c r="B49" s="415" t="s">
        <v>949</v>
      </c>
      <c r="C49" s="108" t="str">
        <f>IFERROR(VLOOKUP(B49,VARIABLES!$A:$B,2,FALSE),"")</f>
        <v>LONGUEUR APPARENTE DE L ASSISE DU SIEGE CONDUCTEUR</v>
      </c>
      <c r="D49" s="126">
        <v>520</v>
      </c>
      <c r="E49" s="76" t="s">
        <v>1665</v>
      </c>
      <c r="F49" s="49"/>
      <c r="H49" s="148"/>
    </row>
    <row r="50" spans="1:8" ht="15" customHeight="1">
      <c r="A50" s="28" t="str">
        <f>IFERROR(VLOOKUP(B50,VARIABLES!$A:$C,3,FALSE),"")</f>
        <v>SIEGE AVANT</v>
      </c>
      <c r="B50" s="415" t="s">
        <v>1462</v>
      </c>
      <c r="C50" s="108" t="str">
        <f>IFERROR(VLOOKUP(B50,VARIABLES!$A:$B,2,FALSE),"")</f>
        <v>LONGUEUR APPARENTE DE DOSSIER</v>
      </c>
      <c r="D50" s="126">
        <v>625</v>
      </c>
      <c r="E50" s="76" t="s">
        <v>1665</v>
      </c>
      <c r="H50" s="148"/>
    </row>
    <row r="51" spans="1:8" ht="15" customHeight="1">
      <c r="A51" s="28" t="str">
        <f>IFERROR(VLOOKUP(B51,VARIABLES!$A:$C,3,FALSE),"")</f>
        <v>SIEGE AVANT</v>
      </c>
      <c r="B51" s="415" t="s">
        <v>955</v>
      </c>
      <c r="C51" s="108" t="str">
        <f>IFERROR(VLOOKUP(B51,VARIABLES!$A:$B,2,FALSE),"")</f>
        <v>LARGEUR MAXIMALE DU DOSSIER AVANT</v>
      </c>
      <c r="D51" s="126">
        <v>538</v>
      </c>
      <c r="E51" s="76" t="s">
        <v>1665</v>
      </c>
      <c r="F51" s="49"/>
      <c r="H51" s="148"/>
    </row>
    <row r="52" spans="1:8" ht="15" customHeight="1">
      <c r="A52" s="28" t="str">
        <f>IFERROR(VLOOKUP(B52,VARIABLES!$A:$C,3,FALSE),"")</f>
        <v>SIEGE AVANT</v>
      </c>
      <c r="B52" s="415" t="s">
        <v>951</v>
      </c>
      <c r="C52" s="108" t="str">
        <f>IFERROR(VLOOKUP(B52,VARIABLES!$A:$B,2,FALSE),"")</f>
        <v>PROFONDEUR DE L'ASSISE (SUIVANT L AXE DE LA CUISSE)</v>
      </c>
      <c r="D52" s="126">
        <v>374</v>
      </c>
      <c r="E52" s="76" t="s">
        <v>1665</v>
      </c>
      <c r="F52" s="49"/>
      <c r="H52" s="148"/>
    </row>
    <row r="53" spans="1:8" ht="15" customHeight="1">
      <c r="A53" s="28" t="str">
        <f>IFERROR(VLOOKUP(B53,VARIABLES!$A:$C,3,FALSE),"")</f>
        <v>SIEGE AVANT</v>
      </c>
      <c r="B53" s="415" t="s">
        <v>1798</v>
      </c>
      <c r="C53" s="108" t="str">
        <f>IFERROR(VLOOKUP(B53,VARIABLES!$A:$B,2,FALSE),"")</f>
        <v>LARGEUR MEDAILLON ASSISE X=XHX</v>
      </c>
      <c r="D53" s="126" t="s">
        <v>1653</v>
      </c>
      <c r="E53" s="76" t="s">
        <v>1664</v>
      </c>
      <c r="G53" s="60"/>
      <c r="H53" s="148"/>
    </row>
    <row r="54" spans="1:8" ht="15" customHeight="1">
      <c r="A54" s="28" t="str">
        <f>IFERROR(VLOOKUP(B54,VARIABLES!$A:$C,3,FALSE),"")</f>
        <v>SIEGE AVANT</v>
      </c>
      <c r="B54" s="415" t="s">
        <v>1800</v>
      </c>
      <c r="C54" s="108" t="str">
        <f>IFERROR(VLOOKUP(B54,VARIABLES!$A:$B,2,FALSE),"")</f>
        <v>LARGEUR MEDAILLON ASSISE X=XHX-250</v>
      </c>
      <c r="D54" s="126" t="s">
        <v>1653</v>
      </c>
      <c r="E54" s="76" t="s">
        <v>1664</v>
      </c>
      <c r="F54" s="49"/>
      <c r="G54" s="60"/>
      <c r="H54" s="148"/>
    </row>
    <row r="55" spans="1:8" ht="15" customHeight="1">
      <c r="A55" s="28" t="str">
        <f>IFERROR(VLOOKUP(B55,VARIABLES!$A:$C,3,FALSE),"")</f>
        <v>SIEGE AVANT</v>
      </c>
      <c r="B55" s="415" t="s">
        <v>1801</v>
      </c>
      <c r="C55" s="108" t="str">
        <f>IFERROR(VLOOKUP(B55,VARIABLES!$A:$B,2,FALSE),"")</f>
        <v>HAUTEUR MAINTIENT LATERAL ASSISE X=XHX-125</v>
      </c>
      <c r="D55" s="126" t="s">
        <v>1653</v>
      </c>
      <c r="E55" s="76" t="s">
        <v>1664</v>
      </c>
      <c r="F55" s="49"/>
      <c r="G55" s="61"/>
      <c r="H55" s="148"/>
    </row>
    <row r="56" spans="1:8" ht="15" customHeight="1">
      <c r="A56" s="28" t="str">
        <f>IFERROR(VLOOKUP(B56,VARIABLES!$A:$C,3,FALSE),"")</f>
        <v>SIEGE AVANT</v>
      </c>
      <c r="B56" s="415" t="s">
        <v>1802</v>
      </c>
      <c r="C56" s="108" t="str">
        <f>IFERROR(VLOOKUP(B56,VARIABLES!$A:$B,2,FALSE),"")</f>
        <v>HAUTEUR MAINTIENT LATERAL ASSISE X=XHX-250</v>
      </c>
      <c r="D56" s="126" t="s">
        <v>1653</v>
      </c>
      <c r="E56" s="76" t="s">
        <v>1664</v>
      </c>
      <c r="F56" s="49"/>
      <c r="G56" s="60"/>
      <c r="H56" s="148"/>
    </row>
    <row r="57" spans="1:8" ht="15" customHeight="1">
      <c r="A57" s="28" t="str">
        <f>IFERROR(VLOOKUP(B57,VARIABLES!$A:$C,3,FALSE),"")</f>
        <v>SIEGE AVANT</v>
      </c>
      <c r="B57" s="415" t="s">
        <v>1803</v>
      </c>
      <c r="C57" s="108" t="str">
        <f>IFERROR(VLOOKUP(B57,VARIABLES!$A:$B,2,FALSE),"")</f>
        <v>LARGEUR MEDAILLON DOSSIER Z=ZHX+125</v>
      </c>
      <c r="D57" s="126" t="s">
        <v>1653</v>
      </c>
      <c r="E57" s="76" t="s">
        <v>1664</v>
      </c>
      <c r="F57" s="49"/>
      <c r="G57" s="6"/>
      <c r="H57" s="148"/>
    </row>
    <row r="58" spans="1:8" ht="15" customHeight="1">
      <c r="A58" s="28" t="str">
        <f>IFERROR(VLOOKUP(B58,VARIABLES!$A:$C,3,FALSE),"")</f>
        <v>SIEGE AVANT</v>
      </c>
      <c r="B58" s="415" t="s">
        <v>1797</v>
      </c>
      <c r="C58" s="108" t="str">
        <f>IFERROR(VLOOKUP(B58,VARIABLES!$A:$B,2,FALSE),"")</f>
        <v>LARGEUR MEDAILLON DOSSIER Z=ZHX+250</v>
      </c>
      <c r="D58" s="126" t="s">
        <v>1653</v>
      </c>
      <c r="E58" s="76" t="s">
        <v>1664</v>
      </c>
      <c r="F58" s="49"/>
      <c r="G58" s="60"/>
      <c r="H58" s="148"/>
    </row>
    <row r="59" spans="1:8" ht="15" customHeight="1">
      <c r="A59" s="28" t="str">
        <f>IFERROR(VLOOKUP(B59,VARIABLES!$A:$C,3,FALSE),"")</f>
        <v>SIEGE AVANT</v>
      </c>
      <c r="B59" s="415" t="s">
        <v>1804</v>
      </c>
      <c r="C59" s="108" t="str">
        <f>IFERROR(VLOOKUP(B59,VARIABLES!$A:$B,2,FALSE),"")</f>
        <v>HAUTEUR MAINTIENT LATERAL DOSSIER Z=ZHX-125</v>
      </c>
      <c r="D59" s="126" t="s">
        <v>1653</v>
      </c>
      <c r="E59" s="76" t="s">
        <v>1664</v>
      </c>
      <c r="F59" s="49"/>
      <c r="G59" s="60"/>
      <c r="H59" s="148"/>
    </row>
    <row r="60" spans="1:8" ht="15" customHeight="1">
      <c r="A60" s="28" t="str">
        <f>IFERROR(VLOOKUP(B60,VARIABLES!$A:$C,3,FALSE),"")</f>
        <v>SIEGE AVANT</v>
      </c>
      <c r="B60" s="415" t="s">
        <v>1805</v>
      </c>
      <c r="C60" s="108" t="str">
        <f>IFERROR(VLOOKUP(B60,VARIABLES!$A:$B,2,FALSE),"")</f>
        <v>HAUTEUR MAINTIENT LATERAL DOSSIER Z=ZHX-250</v>
      </c>
      <c r="D60" s="126" t="s">
        <v>1653</v>
      </c>
      <c r="E60" s="76" t="s">
        <v>1664</v>
      </c>
      <c r="F60" s="49"/>
      <c r="G60" s="60"/>
      <c r="H60" s="148"/>
    </row>
    <row r="61" spans="1:8" ht="15" customHeight="1">
      <c r="A61" s="28" t="str">
        <f>IFERROR(VLOOKUP(B61,VARIABLES!$A:$C,3,FALSE),"")</f>
        <v>SIEGE AVANT</v>
      </c>
      <c r="B61" s="415" t="s">
        <v>1806</v>
      </c>
      <c r="C61" s="108" t="str">
        <f>IFERROR(VLOOKUP(B61,VARIABLES!$A:$B,2,FALSE),"")</f>
        <v>HAUTEUR MAXIMALE MAINTIENT LATERAL ASSISE</v>
      </c>
      <c r="D61" s="126" t="s">
        <v>1653</v>
      </c>
      <c r="E61" s="76" t="s">
        <v>1664</v>
      </c>
      <c r="F61" s="49"/>
      <c r="G61" s="60"/>
      <c r="H61" s="148"/>
    </row>
    <row r="62" spans="1:8" ht="15" customHeight="1">
      <c r="A62" s="28" t="str">
        <f>IFERROR(VLOOKUP(B62,VARIABLES!$A:$C,3,FALSE),"")</f>
        <v>SIEGE AVANT</v>
      </c>
      <c r="B62" s="415" t="s">
        <v>1799</v>
      </c>
      <c r="C62" s="108" t="str">
        <f>IFERROR(VLOOKUP(B62,VARIABLES!$A:$B,2,FALSE),"")</f>
        <v>HAUTEUR MAXIMALE MAINTIENT LATERAL DOSSIER</v>
      </c>
      <c r="D62" s="126" t="s">
        <v>1653</v>
      </c>
      <c r="E62" s="76" t="s">
        <v>1664</v>
      </c>
      <c r="F62" s="49"/>
      <c r="G62" s="60"/>
      <c r="H62" s="148"/>
    </row>
    <row r="63" spans="1:8" ht="15" customHeight="1" thickBot="1">
      <c r="A63" s="28" t="str">
        <f>IFERROR(VLOOKUP(B63,VARIABLES!$A:$C,3,FALSE),"")</f>
        <v/>
      </c>
      <c r="B63" s="424" t="s">
        <v>1849</v>
      </c>
      <c r="C63" s="113" t="s">
        <v>1651</v>
      </c>
      <c r="D63" s="128" t="s">
        <v>1463</v>
      </c>
      <c r="E63" s="76" t="s">
        <v>1664</v>
      </c>
      <c r="F63" s="49"/>
      <c r="H63" s="146"/>
    </row>
    <row r="64" spans="1:8" ht="15" customHeight="1">
      <c r="A64" s="53" t="str">
        <f>IFERROR(VLOOKUP(B64,VARIABLES!$A:$C,3,FALSE),"")</f>
        <v>SIEGE ARRIERE</v>
      </c>
      <c r="B64" s="414" t="s">
        <v>1009</v>
      </c>
      <c r="C64" s="107" t="str">
        <f>IFERROR(VLOOKUP(B64,VARIABLES!$A:$B,2,FALSE),"")</f>
        <v>DISTANCE TRANSVERSALE AXE SIEGE AR,- AXE DE CAISSE (4 PLACES)</v>
      </c>
      <c r="D64" s="129">
        <v>335</v>
      </c>
      <c r="E64" s="76" t="s">
        <v>1665</v>
      </c>
      <c r="F64" s="49"/>
      <c r="G64" s="16"/>
      <c r="H64" s="148"/>
    </row>
    <row r="65" spans="1:8" ht="15" customHeight="1">
      <c r="A65" s="54" t="str">
        <f>IFERROR(VLOOKUP(B65,VARIABLES!$A:$C,3,FALSE),"")</f>
        <v>SIEGE ARRIERE</v>
      </c>
      <c r="B65" s="415" t="s">
        <v>1010</v>
      </c>
      <c r="C65" s="29" t="str">
        <f>IFERROR(VLOOKUP(B65,VARIABLES!$A:$B,2,FALSE),"")</f>
        <v>DISTANCE TRANSVERSALE H AR, - BANDEAU ARRIERE</v>
      </c>
      <c r="D65" s="126">
        <v>335</v>
      </c>
      <c r="E65" s="76" t="s">
        <v>1665</v>
      </c>
      <c r="F65" s="49"/>
      <c r="H65" s="148"/>
    </row>
    <row r="66" spans="1:8" ht="15" customHeight="1">
      <c r="A66" s="54" t="str">
        <f>IFERROR(VLOOKUP(B66,VARIABLES!$A:$C,3,FALSE),"")</f>
        <v>SIEGE ARRIERE</v>
      </c>
      <c r="B66" s="415" t="s">
        <v>1011</v>
      </c>
      <c r="C66" s="29" t="str">
        <f>IFERROR(VLOOKUP(B66,VARIABLES!$A:$B,2,FALSE),"")</f>
        <v>DISTANCE TRANSVERSALE H AR, - COUDE ARRIERE</v>
      </c>
      <c r="D66" s="126">
        <v>365</v>
      </c>
      <c r="E66" s="76" t="s">
        <v>1665</v>
      </c>
      <c r="H66" s="148"/>
    </row>
    <row r="67" spans="1:8" ht="15" customHeight="1">
      <c r="A67" s="54" t="str">
        <f>IFERROR(VLOOKUP(B67,VARIABLES!$A:$C,3,FALSE),"")</f>
        <v>SIEGE ARRIERE</v>
      </c>
      <c r="B67" s="415" t="s">
        <v>1014</v>
      </c>
      <c r="C67" s="29" t="str">
        <f>IFERROR(VLOOKUP(B67,VARIABLES!$A:$B,2,FALSE),"")</f>
        <v>ANGLE DE L'ASSISE AR, SOUS CHARGE (MANNEQUIN SANS JAMBES</v>
      </c>
      <c r="D67" s="126">
        <v>10</v>
      </c>
      <c r="E67" s="76" t="s">
        <v>1665</v>
      </c>
      <c r="H67" s="148"/>
    </row>
    <row r="68" spans="1:8" ht="15" customHeight="1">
      <c r="A68" s="54" t="str">
        <f>IFERROR(VLOOKUP(B68,VARIABLES!$A:$C,3,FALSE),"")</f>
        <v>SIEGE ARRIERE</v>
      </c>
      <c r="B68" s="415" t="s">
        <v>1023</v>
      </c>
      <c r="C68" s="29" t="str">
        <f>IFERROR(VLOOKUP(B68,VARIABLES!$A:$B,2,FALSE),"")</f>
        <v>LARGEUR SIEGE INDIVIDUEL RANG 2 LATERAL</v>
      </c>
      <c r="D68" s="126" t="s">
        <v>1653</v>
      </c>
      <c r="E68" s="76" t="s">
        <v>1664</v>
      </c>
      <c r="H68" s="148"/>
    </row>
    <row r="69" spans="1:8" ht="15" customHeight="1">
      <c r="A69" s="54" t="str">
        <f>IFERROR(VLOOKUP(B69,VARIABLES!$A:$C,3,FALSE),"")</f>
        <v/>
      </c>
      <c r="B69" s="420" t="s">
        <v>1630</v>
      </c>
      <c r="C69" s="8" t="s">
        <v>1631</v>
      </c>
      <c r="D69" s="126" t="s">
        <v>1653</v>
      </c>
      <c r="E69" s="76" t="s">
        <v>1664</v>
      </c>
      <c r="H69" s="148"/>
    </row>
    <row r="70" spans="1:8" ht="15" customHeight="1">
      <c r="A70" s="54" t="str">
        <f>IFERROR(VLOOKUP(B70,VARIABLES!$A:$C,3,FALSE),"")</f>
        <v>SIEGE ARRIERE</v>
      </c>
      <c r="B70" s="415" t="s">
        <v>1027</v>
      </c>
      <c r="C70" s="29" t="str">
        <f>IFERROR(VLOOKUP(B70,VARIABLES!$A:$B,2,FALSE),"")</f>
        <v>ANGLE D OUVERTURE TRONC-CUISSES AUX PLACES ARRIERE</v>
      </c>
      <c r="D70" s="126" t="s">
        <v>1911</v>
      </c>
      <c r="E70" s="76" t="s">
        <v>1665</v>
      </c>
      <c r="F70" s="49"/>
      <c r="H70" s="148"/>
    </row>
    <row r="71" spans="1:8" ht="15" customHeight="1">
      <c r="A71" s="54" t="str">
        <f>IFERROR(VLOOKUP(B71,VARIABLES!$A:$C,3,FALSE),"")</f>
        <v>SIEGE ARRIERE</v>
      </c>
      <c r="B71" s="415" t="s">
        <v>1031</v>
      </c>
      <c r="C71" s="29" t="str">
        <f>IFERROR(VLOOKUP(B71,VARIABLES!$A:$B,2,FALSE),"")</f>
        <v>INCLINAISON DU BUSTE DU PASSAGER 2EME RANG - ANGLE</v>
      </c>
      <c r="D71" s="126">
        <v>24</v>
      </c>
      <c r="E71" s="76" t="s">
        <v>1665</v>
      </c>
      <c r="F71" s="49"/>
      <c r="H71" s="148"/>
    </row>
    <row r="72" spans="1:8" ht="15" customHeight="1">
      <c r="A72" s="54" t="str">
        <f>IFERROR(VLOOKUP(B72,VARIABLES!$A:$C,3,FALSE),"")</f>
        <v>SIEGE ARRIERE</v>
      </c>
      <c r="B72" s="415" t="s">
        <v>1042</v>
      </c>
      <c r="C72" s="29" t="str">
        <f>IFERROR(VLOOKUP(B72,VARIABLES!$A:$B,2,FALSE),"")</f>
        <v>LONGUEUR APPARENTE DE L ASSISE DU SIEGE R2</v>
      </c>
      <c r="D72" s="126">
        <v>496</v>
      </c>
      <c r="E72" s="76" t="s">
        <v>1665</v>
      </c>
      <c r="H72" s="148"/>
    </row>
    <row r="73" spans="1:8" ht="15" customHeight="1">
      <c r="A73" s="54" t="str">
        <f>IFERROR(VLOOKUP(B73,VARIABLES!$A:$C,3,FALSE),"")</f>
        <v>SIEGE ARRIERE</v>
      </c>
      <c r="B73" s="415" t="s">
        <v>1044</v>
      </c>
      <c r="C73" s="29" t="str">
        <f>IFERROR(VLOOKUP(B73,VARIABLES!$A:$B,2,FALSE),"")</f>
        <v>PROFONDEUR DE L'ASSISE (SUIVANT L AXE DE LA CUISSE)</v>
      </c>
      <c r="D73" s="126">
        <v>313</v>
      </c>
      <c r="E73" s="76" t="s">
        <v>1665</v>
      </c>
      <c r="F73" s="49"/>
      <c r="G73" s="62"/>
      <c r="H73" s="148"/>
    </row>
    <row r="74" spans="1:8" ht="15" customHeight="1">
      <c r="A74" s="54" t="str">
        <f>IFERROR(VLOOKUP(B74,VARIABLES!$A:$C,3,FALSE),"")</f>
        <v>SIEGE ARRIERE</v>
      </c>
      <c r="B74" s="415" t="s">
        <v>1613</v>
      </c>
      <c r="C74" s="108" t="str">
        <f>IFERROR(VLOOKUP(B74,VARIABLES!$A:$B,2,FALSE),"")</f>
        <v>LONGUEUR APPARENTE DE DOSSIER RG2</v>
      </c>
      <c r="D74" s="126">
        <v>622</v>
      </c>
      <c r="E74" s="76" t="s">
        <v>1665</v>
      </c>
      <c r="G74" s="62"/>
      <c r="H74" s="148"/>
    </row>
    <row r="75" spans="1:8" ht="15" customHeight="1">
      <c r="A75" s="54" t="str">
        <f>IFERROR(VLOOKUP(B75,VARIABLES!$A:$C,3,FALSE),"")</f>
        <v>SIEGE ARRIERE</v>
      </c>
      <c r="B75" s="415" t="s">
        <v>1053</v>
      </c>
      <c r="C75" s="108" t="str">
        <f>IFERROR(VLOOKUP(B75,VARIABLES!$A:$B,2,FALSE),"")</f>
        <v>LARGEUR DE L'ASSISE DE LA BANQUETTE RANG 2</v>
      </c>
      <c r="D75" s="126" t="s">
        <v>1653</v>
      </c>
      <c r="E75" s="76" t="s">
        <v>1664</v>
      </c>
      <c r="G75" s="62"/>
      <c r="H75" s="148"/>
    </row>
    <row r="76" spans="1:8" ht="15" customHeight="1">
      <c r="A76" s="54" t="str">
        <f>IFERROR(VLOOKUP(B76,VARIABLES!$A:$C,3,FALSE),"")</f>
        <v>SIEGE ARRIERE</v>
      </c>
      <c r="B76" s="415" t="s">
        <v>1807</v>
      </c>
      <c r="C76" s="108" t="str">
        <f>IFERROR(VLOOKUP(B76,VARIABLES!$A:$B,2,FALSE),"")</f>
        <v>LARGEUR MEDAILLON ASSISE X=XHAR</v>
      </c>
      <c r="D76" s="126" t="s">
        <v>1653</v>
      </c>
      <c r="E76" s="76" t="s">
        <v>1664</v>
      </c>
      <c r="G76" s="63"/>
      <c r="H76" s="148"/>
    </row>
    <row r="77" spans="1:8" ht="15" customHeight="1">
      <c r="A77" s="54" t="str">
        <f>IFERROR(VLOOKUP(B77,VARIABLES!$A:$C,3,FALSE),"")</f>
        <v>SIEGE ARRIERE</v>
      </c>
      <c r="B77" s="415" t="s">
        <v>1808</v>
      </c>
      <c r="C77" s="108" t="str">
        <f>IFERROR(VLOOKUP(B77,VARIABLES!$A:$B,2,FALSE),"")</f>
        <v>LARGEUR MEDAILLON ASSISE X=XHAR-250</v>
      </c>
      <c r="D77" s="126" t="s">
        <v>1653</v>
      </c>
      <c r="E77" s="76" t="s">
        <v>1664</v>
      </c>
      <c r="G77" s="63"/>
      <c r="H77" s="148"/>
    </row>
    <row r="78" spans="1:8" ht="15" customHeight="1">
      <c r="A78" s="54" t="str">
        <f>IFERROR(VLOOKUP(B78,VARIABLES!$A:$C,3,FALSE),"")</f>
        <v>SIEGE ARRIERE</v>
      </c>
      <c r="B78" s="415" t="s">
        <v>1809</v>
      </c>
      <c r="C78" s="108" t="str">
        <f>IFERROR(VLOOKUP(B78,VARIABLES!$A:$B,2,FALSE),"")</f>
        <v>LARGEUR DOSSIER SIEGE INDIVIDUEL RANG 2 LATERAL</v>
      </c>
      <c r="D78" s="126" t="s">
        <v>1653</v>
      </c>
      <c r="E78" s="76" t="s">
        <v>1664</v>
      </c>
      <c r="G78" s="63"/>
      <c r="H78" s="148"/>
    </row>
    <row r="79" spans="1:8" ht="15" customHeight="1">
      <c r="A79" s="54" t="str">
        <f>IFERROR(VLOOKUP(B79,VARIABLES!$A:$C,3,FALSE),"")</f>
        <v>SIEGE ARRIERE</v>
      </c>
      <c r="B79" s="415" t="s">
        <v>1810</v>
      </c>
      <c r="C79" s="108" t="str">
        <f>IFERROR(VLOOKUP(B79,VARIABLES!$A:$B,2,FALSE),"")</f>
        <v>LARGEUR MEDAILLON DOSSIER X=XHAR+125</v>
      </c>
      <c r="D79" s="126" t="s">
        <v>1653</v>
      </c>
      <c r="E79" s="76" t="s">
        <v>1664</v>
      </c>
      <c r="G79" s="63"/>
      <c r="H79" s="148"/>
    </row>
    <row r="80" spans="1:8" ht="15" customHeight="1">
      <c r="A80" s="54" t="str">
        <f>IFERROR(VLOOKUP(B80,VARIABLES!$A:$C,3,FALSE),"")</f>
        <v>SIEGE ARRIERE</v>
      </c>
      <c r="B80" s="415" t="s">
        <v>1811</v>
      </c>
      <c r="C80" s="108" t="str">
        <f>IFERROR(VLOOKUP(B80,VARIABLES!$A:$B,2,FALSE),"")</f>
        <v>LARGEUR MEDAILLON DOSSIER X=XHAR+250</v>
      </c>
      <c r="D80" s="126" t="s">
        <v>1653</v>
      </c>
      <c r="E80" s="76" t="s">
        <v>1664</v>
      </c>
      <c r="G80" s="63"/>
      <c r="H80" s="148"/>
    </row>
    <row r="81" spans="1:8" ht="15" customHeight="1">
      <c r="A81" s="54" t="str">
        <f>IFERROR(VLOOKUP(B81,VARIABLES!$A:$C,3,FALSE),"")</f>
        <v>SIEGE ARRIERE</v>
      </c>
      <c r="B81" s="415" t="s">
        <v>1812</v>
      </c>
      <c r="C81" s="108" t="str">
        <f>IFERROR(VLOOKUP(B81,VARIABLES!$A:$B,2,FALSE),"")</f>
        <v>HAUTEUR MAINTIENT LATERAL ASSISE X=XHAR</v>
      </c>
      <c r="D81" s="126" t="s">
        <v>1653</v>
      </c>
      <c r="E81" s="76" t="s">
        <v>1664</v>
      </c>
      <c r="G81" s="63"/>
      <c r="H81" s="148"/>
    </row>
    <row r="82" spans="1:8" ht="15" customHeight="1">
      <c r="A82" s="54" t="str">
        <f>IFERROR(VLOOKUP(B82,VARIABLES!$A:$C,3,FALSE),"")</f>
        <v>SIEGE ARRIERE</v>
      </c>
      <c r="B82" s="415" t="s">
        <v>1813</v>
      </c>
      <c r="C82" s="108" t="str">
        <f>IFERROR(VLOOKUP(B82,VARIABLES!$A:$B,2,FALSE),"")</f>
        <v>HAUTEUR MAINTIENT LATERAL ASSISE X=XHAR-125</v>
      </c>
      <c r="D82" s="126" t="s">
        <v>1653</v>
      </c>
      <c r="E82" s="76" t="s">
        <v>1664</v>
      </c>
      <c r="G82" s="63"/>
      <c r="H82" s="148"/>
    </row>
    <row r="83" spans="1:8" ht="15" customHeight="1">
      <c r="A83" s="54" t="str">
        <f>IFERROR(VLOOKUP(B83,VARIABLES!$A:$C,3,FALSE),"")</f>
        <v>SIEGE ARRIERE</v>
      </c>
      <c r="B83" s="415" t="s">
        <v>1814</v>
      </c>
      <c r="C83" s="108" t="str">
        <f>IFERROR(VLOOKUP(B83,VARIABLES!$A:$B,2,FALSE),"")</f>
        <v>HAUTEUR MAINTIENT LATERAL ASSISE X=XHAR-250</v>
      </c>
      <c r="D83" s="126" t="s">
        <v>1653</v>
      </c>
      <c r="E83" s="76" t="s">
        <v>1664</v>
      </c>
      <c r="G83" s="63"/>
      <c r="H83" s="148"/>
    </row>
    <row r="84" spans="1:8" ht="15" customHeight="1">
      <c r="A84" s="54" t="str">
        <f>IFERROR(VLOOKUP(B84,VARIABLES!$A:$C,3,FALSE),"")</f>
        <v>SIEGE ARRIERE</v>
      </c>
      <c r="B84" s="415" t="s">
        <v>1815</v>
      </c>
      <c r="C84" s="108" t="str">
        <f>IFERROR(VLOOKUP(B84,VARIABLES!$A:$B,2,FALSE),"")</f>
        <v>HAUTEUR MAINTIENT LATERAL DOSSIER Z=ZHAR+125</v>
      </c>
      <c r="D84" s="126" t="s">
        <v>1653</v>
      </c>
      <c r="E84" s="76" t="s">
        <v>1664</v>
      </c>
      <c r="G84" s="63"/>
      <c r="H84" s="148"/>
    </row>
    <row r="85" spans="1:8" ht="15" customHeight="1">
      <c r="A85" s="54" t="str">
        <f>IFERROR(VLOOKUP(B85,VARIABLES!$A:$C,3,FALSE),"")</f>
        <v>SIEGE ARRIERE</v>
      </c>
      <c r="B85" s="415" t="s">
        <v>1816</v>
      </c>
      <c r="C85" s="108" t="str">
        <f>IFERROR(VLOOKUP(B85,VARIABLES!$A:$B,2,FALSE),"")</f>
        <v>HAUTEUR MAINTIENT LATERAL DOSSIER Z=ZHAR+250</v>
      </c>
      <c r="D85" s="126" t="s">
        <v>1653</v>
      </c>
      <c r="E85" s="76" t="s">
        <v>1664</v>
      </c>
      <c r="G85" s="63"/>
      <c r="H85" s="148"/>
    </row>
    <row r="86" spans="1:8" ht="15" customHeight="1">
      <c r="A86" s="54" t="str">
        <f>IFERROR(VLOOKUP(B86,VARIABLES!$A:$C,3,FALSE),"")</f>
        <v/>
      </c>
      <c r="B86" s="422" t="s">
        <v>1850</v>
      </c>
      <c r="C86" s="112" t="s">
        <v>1585</v>
      </c>
      <c r="D86" s="126" t="s">
        <v>1586</v>
      </c>
      <c r="E86" s="76" t="s">
        <v>1664</v>
      </c>
      <c r="G86" s="62"/>
      <c r="H86" s="146"/>
    </row>
    <row r="87" spans="1:8" ht="15" customHeight="1">
      <c r="A87" s="54" t="str">
        <f>IFERROR(VLOOKUP(B87,VARIABLES!$A:$C,3,FALSE),"")</f>
        <v/>
      </c>
      <c r="B87" s="422" t="s">
        <v>1851</v>
      </c>
      <c r="C87" s="112" t="s">
        <v>1581</v>
      </c>
      <c r="D87" s="126" t="s">
        <v>1463</v>
      </c>
      <c r="E87" s="76" t="s">
        <v>1664</v>
      </c>
      <c r="G87" s="2"/>
      <c r="H87" s="146"/>
    </row>
    <row r="88" spans="1:8" ht="15" customHeight="1">
      <c r="A88" s="54" t="str">
        <f>IFERROR(VLOOKUP(B88,VARIABLES!$A:$C,3,FALSE),"")</f>
        <v/>
      </c>
      <c r="B88" s="422" t="s">
        <v>1852</v>
      </c>
      <c r="C88" s="112" t="s">
        <v>1582</v>
      </c>
      <c r="D88" s="126" t="s">
        <v>1463</v>
      </c>
      <c r="E88" s="76" t="s">
        <v>1664</v>
      </c>
      <c r="G88" s="2"/>
      <c r="H88" s="146"/>
    </row>
    <row r="89" spans="1:8" ht="15" customHeight="1">
      <c r="A89" s="54" t="str">
        <f>IFERROR(VLOOKUP(B89,VARIABLES!$A:$C,3,FALSE),"")</f>
        <v/>
      </c>
      <c r="B89" s="422" t="s">
        <v>1853</v>
      </c>
      <c r="C89" s="112" t="s">
        <v>1583</v>
      </c>
      <c r="D89" s="128" t="s">
        <v>1463</v>
      </c>
      <c r="E89" s="76" t="s">
        <v>1664</v>
      </c>
      <c r="G89" s="2"/>
      <c r="H89" s="146"/>
    </row>
    <row r="90" spans="1:8" ht="15" customHeight="1">
      <c r="A90" s="54" t="str">
        <f>IFERROR(VLOOKUP(B90,VARIABLES!$A:$C,3,FALSE),"")</f>
        <v/>
      </c>
      <c r="B90" s="422" t="s">
        <v>1854</v>
      </c>
      <c r="C90" s="112" t="s">
        <v>1584</v>
      </c>
      <c r="D90" s="128" t="s">
        <v>1463</v>
      </c>
      <c r="E90" s="76" t="s">
        <v>1664</v>
      </c>
      <c r="G90" s="2"/>
      <c r="H90" s="146"/>
    </row>
    <row r="91" spans="1:8" ht="15" customHeight="1" thickBot="1">
      <c r="A91" s="54" t="str">
        <f>IFERROR(VLOOKUP(B91,VARIABLES!$A:$C,3,FALSE),"")</f>
        <v>SIEGE DERNIER RANG</v>
      </c>
      <c r="B91" s="462" t="s">
        <v>994</v>
      </c>
      <c r="C91" s="463" t="str">
        <f>IFERROR(VLOOKUP(B91,VARIABLES!$A:$B,2,FALSE),"")</f>
        <v>ANGLE D OUVERTURE TRONC-CUISSES AUX PLACES ARRIERE</v>
      </c>
      <c r="D91" s="124" t="s">
        <v>1653</v>
      </c>
      <c r="E91" s="76" t="s">
        <v>1664</v>
      </c>
      <c r="F91" s="49"/>
      <c r="G91" s="62"/>
      <c r="H91" s="147"/>
    </row>
    <row r="92" spans="1:8" ht="15" customHeight="1">
      <c r="A92" s="408" t="str">
        <f>IFERROR(VLOOKUP(B92,VARIABLES!$A:$C,3,FALSE),"")</f>
        <v>ACCESSIBILITE ARRIERE</v>
      </c>
      <c r="B92" s="425" t="s">
        <v>158</v>
      </c>
      <c r="C92" s="107" t="str">
        <f>IFERROR(VLOOKUP(B92,VARIABLES!$A:$B,2,FALSE),"")</f>
        <v>RAYON DE SORTIE ARRIERE (PORTE MAXI OUVERTE)</v>
      </c>
      <c r="D92" s="127">
        <v>330</v>
      </c>
      <c r="E92" s="76" t="s">
        <v>1665</v>
      </c>
      <c r="F92" s="62"/>
      <c r="G92" s="62"/>
      <c r="H92" s="148"/>
    </row>
    <row r="93" spans="1:8" ht="15" customHeight="1">
      <c r="A93" s="54" t="str">
        <f>IFERROR(VLOOKUP(B93,VARIABLES!$A:$C,3,FALSE),"")</f>
        <v>ACCESSIBILITE ARRIERE</v>
      </c>
      <c r="B93" s="426" t="s">
        <v>160</v>
      </c>
      <c r="C93" s="108" t="str">
        <f>IFERROR(VLOOKUP(B93,VARIABLES!$A:$B,2,FALSE),"")</f>
        <v>DIST, HORIZ, PT HAR, - JOUE ARRIERE (A 800 MM / SOL A VIDE)            *</v>
      </c>
      <c r="D93" s="126">
        <v>137</v>
      </c>
      <c r="E93" s="76" t="s">
        <v>1665</v>
      </c>
      <c r="F93" s="62"/>
      <c r="G93" s="62"/>
      <c r="H93" s="148"/>
    </row>
    <row r="94" spans="1:8" ht="15" customHeight="1">
      <c r="A94" s="54" t="str">
        <f>IFERROR(VLOOKUP(B94,VARIABLES!$A:$C,3,FALSE),"")</f>
        <v>ACCESSIBILITE ARRIERE</v>
      </c>
      <c r="B94" s="426" t="s">
        <v>161</v>
      </c>
      <c r="C94" s="108" t="str">
        <f>IFERROR(VLOOKUP(B94,VARIABLES!$A:$B,2,FALSE),"")</f>
        <v>DISTANCE VERTICALE PT H AR, - SOL A VIDE</v>
      </c>
      <c r="D94" s="121">
        <v>587</v>
      </c>
      <c r="E94" s="76" t="s">
        <v>1665</v>
      </c>
      <c r="F94" s="49"/>
      <c r="G94" s="62"/>
      <c r="H94" s="147"/>
    </row>
    <row r="95" spans="1:8" ht="15" customHeight="1">
      <c r="A95" s="54" t="str">
        <f>IFERROR(VLOOKUP(B95,VARIABLES!$A:$C,3,FALSE),"")</f>
        <v>ACCESSIBILITE ARRIERE</v>
      </c>
      <c r="B95" s="426" t="s">
        <v>162</v>
      </c>
      <c r="C95" s="108" t="str">
        <f>IFERROR(VLOOKUP(B95,VARIABLES!$A:$B,2,FALSE),"")</f>
        <v>DISTANCE VERTICALE PT H AR,-SNAP'ON DE BRANCARD ARRIERE</v>
      </c>
      <c r="D95" s="121">
        <v>722</v>
      </c>
      <c r="E95" s="76" t="s">
        <v>1665</v>
      </c>
      <c r="F95" s="48"/>
      <c r="G95" s="62"/>
      <c r="H95" s="147"/>
    </row>
    <row r="96" spans="1:8" ht="15" customHeight="1">
      <c r="A96" s="54" t="str">
        <f>IFERROR(VLOOKUP(B96,VARIABLES!$A:$C,3,FALSE),"")</f>
        <v>ACCESSIBILITE ARRIERE</v>
      </c>
      <c r="B96" s="426" t="s">
        <v>163</v>
      </c>
      <c r="C96" s="108" t="str">
        <f>IFERROR(VLOOKUP(B96,VARIABLES!$A:$B,2,FALSE),"")</f>
        <v>DISTANCE HORIZ, PT H AR,- SNAP'ON DE JOUE INFERIEURE DE PIED AR,       *</v>
      </c>
      <c r="D96" s="121">
        <v>1</v>
      </c>
      <c r="E96" s="76" t="s">
        <v>1665</v>
      </c>
      <c r="F96" s="48"/>
      <c r="G96" s="52"/>
      <c r="H96" s="147"/>
    </row>
    <row r="97" spans="1:8" ht="15" customHeight="1">
      <c r="A97" s="54" t="str">
        <f>IFERROR(VLOOKUP(B97,VARIABLES!$A:$C,3,FALSE),"")</f>
        <v>ACCESSIBILITE ARRIERE</v>
      </c>
      <c r="B97" s="426" t="s">
        <v>165</v>
      </c>
      <c r="C97" s="108" t="str">
        <f>IFERROR(VLOOKUP(B97,VARIABLES!$A:$B,2,FALSE),"")</f>
        <v>DISTANCE H AR,- MONTANT DE CUSTODE RELEVEE A 14 DEGRES / VERTICALE</v>
      </c>
      <c r="D97" s="121">
        <v>717</v>
      </c>
      <c r="E97" s="76" t="s">
        <v>1665</v>
      </c>
      <c r="F97" s="48"/>
      <c r="G97" s="52"/>
      <c r="H97" s="147"/>
    </row>
    <row r="98" spans="1:8" ht="15" customHeight="1">
      <c r="A98" s="54" t="str">
        <f>IFERROR(VLOOKUP(B98,VARIABLES!$A:$C,3,FALSE),"")</f>
        <v>ACCESSIBILITE ARRIERE</v>
      </c>
      <c r="B98" s="426" t="s">
        <v>176</v>
      </c>
      <c r="C98" s="108" t="str">
        <f>IFERROR(VLOOKUP(B98,VARIABLES!$A:$B,2,FALSE),"")</f>
        <v>DISTANCE VERTICALE PT TALON - SNAP'ON BAVOLET ARRIERE                  *</v>
      </c>
      <c r="D98" s="121" t="s">
        <v>1653</v>
      </c>
      <c r="E98" s="76" t="s">
        <v>1664</v>
      </c>
      <c r="F98" s="48"/>
      <c r="G98" s="52"/>
      <c r="H98" s="147"/>
    </row>
    <row r="99" spans="1:8" ht="15" customHeight="1">
      <c r="A99" s="54" t="str">
        <f>IFERROR(VLOOKUP(B99,VARIABLES!$A:$C,3,FALSE),"")</f>
        <v>ACCESSIBILITE ARRIERE</v>
      </c>
      <c r="B99" s="426" t="s">
        <v>187</v>
      </c>
      <c r="C99" s="108" t="str">
        <f>IFERROR(VLOOKUP(B99,VARIABLES!$A:$B,2,FALSE),"")</f>
        <v>DISTANCE TRANSVERSALE H AR,- EXTREMITE DU BAVOLET (CALCULE)</v>
      </c>
      <c r="D99" s="121">
        <v>525</v>
      </c>
      <c r="E99" s="76" t="s">
        <v>1665</v>
      </c>
      <c r="F99" s="48"/>
      <c r="H99" s="147"/>
    </row>
    <row r="100" spans="1:8" ht="15" customHeight="1" thickBot="1">
      <c r="A100" s="411" t="str">
        <f>IFERROR(VLOOKUP(B100,VARIABLES!$A:$C,3,FALSE),"")</f>
        <v>ACCESSIBILITE ARRIERE</v>
      </c>
      <c r="B100" s="427" t="s">
        <v>188</v>
      </c>
      <c r="C100" s="55" t="str">
        <f>IFERROR(VLOOKUP(B100,VARIABLES!$A:$B,2,FALSE),"")</f>
        <v>ANGLE DE LA CUISSE AU PASSAGE DU BAVOLET AR, (2D)</v>
      </c>
      <c r="D100" s="122" t="s">
        <v>1912</v>
      </c>
      <c r="E100" s="76" t="s">
        <v>1665</v>
      </c>
      <c r="F100" s="48"/>
      <c r="H100" s="147"/>
    </row>
    <row r="101" spans="1:8" ht="15" customHeight="1">
      <c r="A101" s="54" t="str">
        <f>IFERROR(VLOOKUP(B101,VARIABLES!$A:$C,3,FALSE),"")</f>
        <v>BOUCLES</v>
      </c>
      <c r="B101" s="423" t="s">
        <v>273</v>
      </c>
      <c r="C101" s="109" t="str">
        <f>IFERROR(VLOOKUP(B101,VARIABLES!$A:$B,2,FALSE),"")</f>
        <v>0= BOUCLE FIXE EN Y; 1= BOUCLE MOBILE EN Y</v>
      </c>
      <c r="D101" s="126">
        <v>1</v>
      </c>
      <c r="E101" s="76" t="s">
        <v>1665</v>
      </c>
      <c r="F101" s="48"/>
      <c r="H101" s="147"/>
    </row>
    <row r="102" spans="1:8" ht="15" customHeight="1">
      <c r="A102" s="54" t="str">
        <f>IFERROR(VLOOKUP(B102,VARIABLES!$A:$C,3,FALSE),"")</f>
        <v>BOUCLES</v>
      </c>
      <c r="B102" s="415" t="s">
        <v>279</v>
      </c>
      <c r="C102" s="29" t="str">
        <f>IFERROR(VLOOKUP(B102,VARIABLES!$A:$B,2,FALSE),"")</f>
        <v>DISTANCE VERTICALE SOMMET PENE (P1) / ENVIRONNEMENT AU X P1 *</v>
      </c>
      <c r="D102" s="126" t="s">
        <v>1653</v>
      </c>
      <c r="E102" s="76" t="s">
        <v>1664</v>
      </c>
      <c r="F102" s="48"/>
      <c r="H102" s="147"/>
    </row>
    <row r="103" spans="1:8" ht="15" customHeight="1">
      <c r="A103" s="54" t="str">
        <f>IFERROR(VLOOKUP(B103,VARIABLES!$A:$C,3,FALSE),"")</f>
        <v>BOUCLES</v>
      </c>
      <c r="B103" s="415" t="s">
        <v>281</v>
      </c>
      <c r="C103" s="29" t="str">
        <f>IFERROR(VLOOKUP(B103,VARIABLES!$A:$B,2,FALSE),"")</f>
        <v>DISTANCE VERTICALE SOMMET PENE (P1) / SOMMET CONSOLE (SI EN AR DE HX)</v>
      </c>
      <c r="D103" s="126" t="s">
        <v>1653</v>
      </c>
      <c r="E103" s="76" t="s">
        <v>1664</v>
      </c>
      <c r="F103" s="48"/>
      <c r="H103" s="147"/>
    </row>
    <row r="104" spans="1:8" ht="15" customHeight="1">
      <c r="A104" s="54" t="str">
        <f>IFERROR(VLOOKUP(B104,VARIABLES!$A:$C,3,FALSE),"")</f>
        <v>BOUCLES</v>
      </c>
      <c r="B104" s="415" t="s">
        <v>287</v>
      </c>
      <c r="C104" s="29" t="str">
        <f>IFERROR(VLOOKUP(B104,VARIABLES!$A:$B,2,FALSE),"")</f>
        <v>DISTANCE TRANSVERSALE CONSOLE / PENE (Y1)</v>
      </c>
      <c r="D104" s="126" t="s">
        <v>1653</v>
      </c>
      <c r="E104" s="76" t="s">
        <v>1664</v>
      </c>
      <c r="F104" s="48"/>
      <c r="H104" s="147"/>
    </row>
    <row r="105" spans="1:8" ht="15" customHeight="1">
      <c r="A105" s="54" t="str">
        <f>IFERROR(VLOOKUP(B105,VARIABLES!$A:$C,3,FALSE),"")</f>
        <v>BOUCLES</v>
      </c>
      <c r="B105" s="415" t="s">
        <v>291</v>
      </c>
      <c r="C105" s="29" t="str">
        <f>IFERROR(VLOOKUP(B105,VARIABLES!$A:$B,2,FALSE),"")</f>
        <v>0= BOUCLE AR SUR SANGLE (PAS DE MESURE); 1= BOUCLE FIXE EN Y</v>
      </c>
      <c r="D105" s="122">
        <v>0</v>
      </c>
      <c r="E105" s="76" t="s">
        <v>1665</v>
      </c>
      <c r="F105" s="48"/>
      <c r="H105" s="147"/>
    </row>
    <row r="106" spans="1:8" ht="15" customHeight="1">
      <c r="A106" s="54" t="str">
        <f>IFERROR(VLOOKUP(B106,VARIABLES!$A:$C,3,FALSE),"")</f>
        <v>BOUCLES</v>
      </c>
      <c r="B106" s="415" t="s">
        <v>295</v>
      </c>
      <c r="C106" s="29" t="str">
        <f>IFERROR(VLOOKUP(B106,VARIABLES!$A:$B,2,FALSE),"")</f>
        <v>DISTANCE HORIZONTALE SOMMET PENE (P1) / HAR2 *</v>
      </c>
      <c r="D106" s="122" t="s">
        <v>1653</v>
      </c>
      <c r="E106" s="76" t="s">
        <v>1664</v>
      </c>
      <c r="F106" s="48"/>
      <c r="H106" s="147"/>
    </row>
    <row r="107" spans="1:8" ht="15" customHeight="1">
      <c r="A107" s="54" t="str">
        <f>IFERROR(VLOOKUP(B107,VARIABLES!$A:$C,3,FALSE),"")</f>
        <v>BOUCLES</v>
      </c>
      <c r="B107" s="415" t="s">
        <v>297</v>
      </c>
      <c r="C107" s="29" t="str">
        <f>IFERROR(VLOOKUP(B107,VARIABLES!$A:$B,2,FALSE),"")</f>
        <v>DISTANCE VERTICALE SIEGE / BOUCLE AR2 (P2)</v>
      </c>
      <c r="D107" s="122" t="s">
        <v>1653</v>
      </c>
      <c r="E107" s="76" t="s">
        <v>1664</v>
      </c>
      <c r="F107" s="48"/>
      <c r="H107" s="147"/>
    </row>
    <row r="108" spans="1:8" ht="15" customHeight="1">
      <c r="A108" s="54" t="str">
        <f>IFERROR(VLOOKUP(B108,VARIABLES!$A:$C,3,FALSE),"")</f>
        <v>BOUCLES</v>
      </c>
      <c r="B108" s="415" t="s">
        <v>299</v>
      </c>
      <c r="C108" s="29" t="str">
        <f>IFERROR(VLOOKUP(B108,VARIABLES!$A:$B,2,FALSE),"")</f>
        <v>ANGLE AXE DE BOUCLE AR2</v>
      </c>
      <c r="D108" s="122" t="s">
        <v>1653</v>
      </c>
      <c r="E108" s="76" t="s">
        <v>1664</v>
      </c>
      <c r="F108" s="48"/>
      <c r="H108" s="147"/>
    </row>
    <row r="109" spans="1:8" ht="15" customHeight="1">
      <c r="A109" s="54" t="str">
        <f>IFERROR(VLOOKUP(B109,VARIABLES!$A:$C,3,FALSE),"")</f>
        <v>BOUCLES</v>
      </c>
      <c r="B109" s="415" t="s">
        <v>315</v>
      </c>
      <c r="C109" s="29" t="str">
        <f>IFERROR(VLOOKUP(B109,VARIABLES!$A:$B,2,FALSE),"")</f>
        <v>DISTANCE TRANSVERSALE HAR / PENE</v>
      </c>
      <c r="D109" s="122" t="s">
        <v>1653</v>
      </c>
      <c r="E109" s="76" t="s">
        <v>1664</v>
      </c>
      <c r="F109" s="48"/>
      <c r="H109" s="147"/>
    </row>
    <row r="110" spans="1:8" ht="15" customHeight="1">
      <c r="A110" s="54" t="str">
        <f>IFERROR(VLOOKUP(B110,VARIABLES!$A:$C,3,FALSE),"")</f>
        <v/>
      </c>
      <c r="B110" s="422" t="s">
        <v>1879</v>
      </c>
      <c r="C110" s="112" t="s">
        <v>1629</v>
      </c>
      <c r="D110" s="122" t="s">
        <v>1463</v>
      </c>
      <c r="E110" s="76" t="s">
        <v>1664</v>
      </c>
      <c r="F110" s="48"/>
      <c r="H110" s="146"/>
    </row>
    <row r="111" spans="1:8" ht="15" customHeight="1">
      <c r="A111" s="54" t="str">
        <f>IFERROR(VLOOKUP(B111,VARIABLES!$A:$C,3,FALSE),"")</f>
        <v/>
      </c>
      <c r="B111" s="428" t="s">
        <v>1880</v>
      </c>
      <c r="C111" s="68" t="s">
        <v>1615</v>
      </c>
      <c r="D111" s="126" t="s">
        <v>1653</v>
      </c>
      <c r="E111" s="76" t="s">
        <v>1664</v>
      </c>
      <c r="F111" s="48"/>
      <c r="G111" s="18"/>
      <c r="H111" s="146"/>
    </row>
    <row r="112" spans="1:8" ht="15" customHeight="1">
      <c r="A112" s="54" t="str">
        <f>IFERROR(VLOOKUP(B112,VARIABLES!$A:$C,3,FALSE),"")</f>
        <v/>
      </c>
      <c r="B112" s="428" t="s">
        <v>1881</v>
      </c>
      <c r="C112" s="68" t="s">
        <v>1616</v>
      </c>
      <c r="D112" s="126" t="s">
        <v>1653</v>
      </c>
      <c r="E112" s="76" t="s">
        <v>1664</v>
      </c>
      <c r="G112" s="18"/>
      <c r="H112" s="146"/>
    </row>
    <row r="113" spans="1:8" ht="15" customHeight="1">
      <c r="A113" s="54" t="str">
        <f>IFERROR(VLOOKUP(B113,VARIABLES!$A:$C,3,FALSE),"")</f>
        <v/>
      </c>
      <c r="B113" s="428" t="s">
        <v>1882</v>
      </c>
      <c r="C113" s="68" t="s">
        <v>1617</v>
      </c>
      <c r="D113" s="126" t="s">
        <v>1653</v>
      </c>
      <c r="E113" s="76" t="s">
        <v>1664</v>
      </c>
      <c r="G113" s="18"/>
      <c r="H113" s="146"/>
    </row>
    <row r="114" spans="1:8" ht="15" customHeight="1">
      <c r="A114" s="54" t="str">
        <f>IFERROR(VLOOKUP(B114,VARIABLES!$A:$C,3,FALSE),"")</f>
        <v/>
      </c>
      <c r="B114" s="428" t="s">
        <v>1883</v>
      </c>
      <c r="C114" s="68" t="s">
        <v>1620</v>
      </c>
      <c r="D114" s="126" t="s">
        <v>1653</v>
      </c>
      <c r="E114" s="76" t="s">
        <v>1664</v>
      </c>
      <c r="F114" s="48"/>
      <c r="G114" s="18"/>
      <c r="H114" s="146"/>
    </row>
    <row r="115" spans="1:8" ht="15" customHeight="1">
      <c r="A115" s="54" t="str">
        <f>IFERROR(VLOOKUP(B115,VARIABLES!$A:$C,3,FALSE),"")</f>
        <v/>
      </c>
      <c r="B115" s="428" t="s">
        <v>1884</v>
      </c>
      <c r="C115" s="68" t="s">
        <v>1619</v>
      </c>
      <c r="D115" s="126" t="s">
        <v>1653</v>
      </c>
      <c r="E115" s="76" t="s">
        <v>1664</v>
      </c>
      <c r="G115" s="18"/>
      <c r="H115" s="146"/>
    </row>
    <row r="116" spans="1:8" ht="15" customHeight="1" thickBot="1">
      <c r="A116" s="54" t="str">
        <f>IFERROR(VLOOKUP(B116,VARIABLES!$A:$C,3,FALSE),"")</f>
        <v/>
      </c>
      <c r="B116" s="428" t="s">
        <v>1885</v>
      </c>
      <c r="C116" s="409" t="s">
        <v>1618</v>
      </c>
      <c r="D116" s="410" t="s">
        <v>1653</v>
      </c>
      <c r="E116" s="76" t="s">
        <v>1664</v>
      </c>
      <c r="G116" s="18"/>
      <c r="H116" s="146"/>
    </row>
    <row r="117" spans="1:8" ht="15" customHeight="1">
      <c r="A117" s="408" t="str">
        <f>IFERROR(VLOOKUP(B117,VARIABLES!$A:$C,3,FALSE),"")</f>
        <v>ACCESSIBILITE AVANT</v>
      </c>
      <c r="B117" s="455" t="s">
        <v>41</v>
      </c>
      <c r="C117" s="452" t="str">
        <f>IFERROR(VLOOKUP(B117,VARIABLES!$A:$B,2,FALSE),"")</f>
        <v>DISTANCE HORIZONTALE HX - PIED MILIEU (A 800 MM / SOL A VIDE)</v>
      </c>
      <c r="D117" s="120">
        <v>125</v>
      </c>
      <c r="E117" s="76" t="s">
        <v>1665</v>
      </c>
      <c r="H117" s="147"/>
    </row>
    <row r="118" spans="1:8" ht="15" customHeight="1">
      <c r="A118" s="54" t="str">
        <f>IFERROR(VLOOKUP(B118,VARIABLES!$A:$C,3,FALSE),"")</f>
        <v>ACCESSIBILITE AVANT</v>
      </c>
      <c r="B118" s="426" t="s">
        <v>2</v>
      </c>
      <c r="C118" s="453" t="str">
        <f>IFERROR(VLOOKUP(B118,VARIABLES!$A:$B,2,FALSE),"")</f>
        <v>DISTANCE VERTICALE PT HX - SOL A VIDE</v>
      </c>
      <c r="D118" s="121">
        <v>557</v>
      </c>
      <c r="E118" s="76" t="s">
        <v>1665</v>
      </c>
      <c r="F118" s="48"/>
      <c r="H118" s="147"/>
    </row>
    <row r="119" spans="1:8" ht="15" customHeight="1">
      <c r="A119" s="54" t="str">
        <f>IFERROR(VLOOKUP(B119,VARIABLES!$A:$C,3,FALSE),"")</f>
        <v>ACCESSIBILITE AVANT</v>
      </c>
      <c r="B119" s="426" t="s">
        <v>45</v>
      </c>
      <c r="C119" s="453" t="str">
        <f>IFERROR(VLOOKUP(B119,VARIABLES!$A:$B,2,FALSE),"")</f>
        <v>DISTANCE HORIZONTALE POINT HX - SNAP'ON DE PIED MILIEU</v>
      </c>
      <c r="D119" s="121">
        <v>68</v>
      </c>
      <c r="E119" s="76" t="s">
        <v>1665</v>
      </c>
      <c r="F119" s="48"/>
      <c r="H119" s="147"/>
    </row>
    <row r="120" spans="1:8" ht="15" customHeight="1">
      <c r="A120" s="54" t="str">
        <f>IFERROR(VLOOKUP(B120,VARIABLES!$A:$C,3,FALSE),"")</f>
        <v>ACCESSIBILITE AVANT</v>
      </c>
      <c r="B120" s="426" t="s">
        <v>51</v>
      </c>
      <c r="C120" s="453" t="str">
        <f>IFERROR(VLOOKUP(B120,VARIABLES!$A:$B,2,FALSE),"")</f>
        <v>DISTANCE VERTICALE  PT HX - SNAP'ON BRANCARD</v>
      </c>
      <c r="D120" s="121">
        <v>747</v>
      </c>
      <c r="E120" s="76" t="s">
        <v>1665</v>
      </c>
      <c r="F120" s="48"/>
      <c r="H120" s="147"/>
    </row>
    <row r="121" spans="1:8" ht="15" customHeight="1">
      <c r="A121" s="54" t="str">
        <f>IFERROR(VLOOKUP(B121,VARIABLES!$A:$C,3,FALSE),"")</f>
        <v>ACCESSIBILITE AVANT</v>
      </c>
      <c r="B121" s="426" t="s">
        <v>61</v>
      </c>
      <c r="C121" s="453" t="str">
        <f>IFERROR(VLOOKUP(B121,VARIABLES!$A:$B,2,FALSE),"")</f>
        <v>DISTANCE TRANSVERSALE EXTREMITE DU BAVOLET - PT HX</v>
      </c>
      <c r="D121" s="121">
        <v>510</v>
      </c>
      <c r="E121" s="76" t="s">
        <v>1665</v>
      </c>
      <c r="F121" s="48"/>
      <c r="H121" s="147"/>
    </row>
    <row r="122" spans="1:8" ht="15" customHeight="1">
      <c r="A122" s="54" t="str">
        <f>IFERROR(VLOOKUP(B122,VARIABLES!$A:$C,3,FALSE),"")</f>
        <v>ACCESSIBILITE AVANT</v>
      </c>
      <c r="B122" s="426" t="s">
        <v>65</v>
      </c>
      <c r="C122" s="453" t="str">
        <f>IFERROR(VLOOKUP(B122,VARIABLES!$A:$B,2,FALSE),"")</f>
        <v>DISTANCE HX - PIED DE PARE-BRISE A 12,5 DEGRES   / A LA VERTICALE</v>
      </c>
      <c r="D122" s="121">
        <v>737</v>
      </c>
      <c r="E122" s="76" t="s">
        <v>1665</v>
      </c>
      <c r="F122" s="48"/>
      <c r="H122" s="147"/>
    </row>
    <row r="123" spans="1:8" ht="15" customHeight="1">
      <c r="A123" s="54" t="str">
        <f>IFERROR(VLOOKUP(B123,VARIABLES!$A:$C,3,FALSE),"")</f>
        <v>ACCESSIBILITE AVANT</v>
      </c>
      <c r="B123" s="426" t="s">
        <v>70</v>
      </c>
      <c r="C123" s="453" t="str">
        <f>IFERROR(VLOOKUP(B123,VARIABLES!$A:$B,2,FALSE),"")</f>
        <v>DISTANCE VERTICALE PT TALON DU CONDUCTEUR - SNAP'ON BAVOLET            *</v>
      </c>
      <c r="D123" s="121">
        <v>117</v>
      </c>
      <c r="E123" s="76" t="s">
        <v>1665</v>
      </c>
      <c r="F123" s="48"/>
      <c r="H123" s="147"/>
    </row>
    <row r="124" spans="1:8" ht="15" customHeight="1">
      <c r="A124" s="54" t="str">
        <f>IFERROR(VLOOKUP(B124,VARIABLES!$A:$C,3,FALSE),"")</f>
        <v>ACCESSIBILITE AVANT</v>
      </c>
      <c r="B124" s="426" t="s">
        <v>76</v>
      </c>
      <c r="C124" s="453" t="str">
        <f>IFERROR(VLOOKUP(B124,VARIABLES!$A:$B,2,FALSE),"")</f>
        <v>ANGLE DE LA CUISSE AU PASSAGE DU BAVOLET AV, (2D)</v>
      </c>
      <c r="D124" s="121">
        <v>0</v>
      </c>
      <c r="E124" s="76" t="s">
        <v>1665</v>
      </c>
      <c r="F124" s="48"/>
      <c r="H124" s="147"/>
    </row>
    <row r="125" spans="1:8" ht="15" customHeight="1" thickBot="1">
      <c r="A125" s="411" t="str">
        <f>IFERROR(VLOOKUP(B125,VARIABLES!$A:$C,3,FALSE),"")</f>
        <v>ACCESSIBILITE AVANT</v>
      </c>
      <c r="B125" s="456" t="s">
        <v>80</v>
      </c>
      <c r="C125" s="454" t="str">
        <f>IFERROR(VLOOKUP(B125,VARIABLES!$A:$B,2,FALSE),"")</f>
        <v>JEU TRAJ, LATERALE BUSTE H95% 2015 EN HX - BRANCARD (S,HX+180)      *</v>
      </c>
      <c r="D125" s="123" t="s">
        <v>1653</v>
      </c>
      <c r="E125" s="76" t="s">
        <v>1664</v>
      </c>
      <c r="F125" s="48"/>
      <c r="H125" s="147"/>
    </row>
    <row r="126" spans="1:8" ht="15" customHeight="1">
      <c r="A126" s="408" t="str">
        <f>IFERROR(VLOOKUP(B126,VARIABLES!$A:$C,3,FALSE),"")</f>
        <v>FREIN A MAIN</v>
      </c>
      <c r="B126" s="455" t="s">
        <v>462</v>
      </c>
      <c r="C126" s="33" t="str">
        <f>IFERROR(VLOOKUP(B126,VARIABLES!$A:$B,2,FALSE),"")</f>
        <v>DISTANCE HORIZ, EXTREMITE DU FREIN A MAIN DESSERRE - PT HX</v>
      </c>
      <c r="D126" s="120">
        <v>588</v>
      </c>
      <c r="E126" s="76" t="s">
        <v>1665</v>
      </c>
      <c r="F126" s="48"/>
      <c r="H126" s="147"/>
    </row>
    <row r="127" spans="1:8" ht="15" customHeight="1">
      <c r="A127" s="54" t="str">
        <f>IFERROR(VLOOKUP(B127,VARIABLES!$A:$C,3,FALSE),"")</f>
        <v>FREIN A MAIN</v>
      </c>
      <c r="B127" s="426" t="s">
        <v>463</v>
      </c>
      <c r="C127" s="34" t="str">
        <f>IFERROR(VLOOKUP(B127,VARIABLES!$A:$B,2,FALSE),"")</f>
        <v>DISTANCE VERT, PT HX - EXTREMITE DU FREIN A MAIN DESSERRE              *</v>
      </c>
      <c r="D127" s="121">
        <v>158</v>
      </c>
      <c r="E127" s="76" t="s">
        <v>1665</v>
      </c>
      <c r="F127" s="48"/>
      <c r="H127" s="147"/>
    </row>
    <row r="128" spans="1:8" ht="15" customHeight="1">
      <c r="A128" s="54" t="str">
        <f>IFERROR(VLOOKUP(B128,VARIABLES!$A:$C,3,FALSE),"")</f>
        <v>FREIN A MAIN</v>
      </c>
      <c r="B128" s="457" t="s">
        <v>474</v>
      </c>
      <c r="C128" s="36" t="str">
        <f>IFERROR(VLOOKUP(B128,VARIABLES!$A:$B,2,FALSE),"")</f>
        <v>DISTANCE TRANSVERSALE AXE DU FREIN A MAIN DESSERRE - AXE DU SIEGE</v>
      </c>
      <c r="D128" s="122">
        <v>-211</v>
      </c>
      <c r="E128" s="76" t="s">
        <v>1665</v>
      </c>
      <c r="F128" s="48"/>
      <c r="H128" s="147"/>
    </row>
    <row r="129" spans="1:8" ht="15" customHeight="1">
      <c r="A129" s="54" t="str">
        <f>IFERROR(VLOOKUP(B129,VARIABLES!$A:$C,3,FALSE),"")</f>
        <v/>
      </c>
      <c r="B129" s="458" t="s">
        <v>1838</v>
      </c>
      <c r="C129" s="412" t="s">
        <v>1652</v>
      </c>
      <c r="D129" s="121" t="s">
        <v>1653</v>
      </c>
      <c r="E129" s="76" t="s">
        <v>1664</v>
      </c>
      <c r="F129" s="48"/>
      <c r="H129" s="150"/>
    </row>
    <row r="130" spans="1:8" ht="15" customHeight="1">
      <c r="A130" s="54" t="str">
        <f>IFERROR(VLOOKUP(B130,VARIABLES!$A:$C,3,FALSE),"")</f>
        <v/>
      </c>
      <c r="B130" s="458" t="s">
        <v>1839</v>
      </c>
      <c r="C130" s="412" t="s">
        <v>1603</v>
      </c>
      <c r="D130" s="132" t="s">
        <v>1653</v>
      </c>
      <c r="E130" s="76" t="s">
        <v>1664</v>
      </c>
      <c r="H130" s="146"/>
    </row>
    <row r="131" spans="1:8" ht="15" customHeight="1">
      <c r="A131" s="54" t="str">
        <f>IFERROR(VLOOKUP(B131,VARIABLES!$A:$C,3,FALSE),"")</f>
        <v/>
      </c>
      <c r="B131" s="459" t="s">
        <v>1840</v>
      </c>
      <c r="C131" s="154" t="s">
        <v>1604</v>
      </c>
      <c r="D131" s="128" t="s">
        <v>1681</v>
      </c>
      <c r="E131" s="76" t="s">
        <v>1664</v>
      </c>
      <c r="H131" s="146"/>
    </row>
    <row r="132" spans="1:8" ht="15" customHeight="1">
      <c r="A132" s="54" t="str">
        <f>IFERROR(VLOOKUP(B132,VARIABLES!$A:$C,3,FALSE),"")</f>
        <v/>
      </c>
      <c r="B132" s="459" t="s">
        <v>1841</v>
      </c>
      <c r="C132" s="154" t="s">
        <v>1605</v>
      </c>
      <c r="D132" s="158">
        <v>1</v>
      </c>
      <c r="E132" s="76" t="s">
        <v>1664</v>
      </c>
      <c r="H132" s="146"/>
    </row>
    <row r="133" spans="1:8" ht="15" customHeight="1">
      <c r="A133" s="54" t="str">
        <f>IFERROR(VLOOKUP(B133,VARIABLES!$A:$C,3,FALSE),"")</f>
        <v/>
      </c>
      <c r="B133" s="459" t="s">
        <v>1842</v>
      </c>
      <c r="C133" s="154" t="s">
        <v>1606</v>
      </c>
      <c r="D133" s="128" t="s">
        <v>1653</v>
      </c>
      <c r="E133" s="76" t="s">
        <v>1664</v>
      </c>
      <c r="H133" s="146"/>
    </row>
    <row r="134" spans="1:8" ht="15" customHeight="1">
      <c r="A134" s="54" t="str">
        <f>IFERROR(VLOOKUP(B134,VARIABLES!$A:$C,3,FALSE),"")</f>
        <v/>
      </c>
      <c r="B134" s="460" t="s">
        <v>1843</v>
      </c>
      <c r="C134" s="413" t="s">
        <v>1607</v>
      </c>
      <c r="D134" s="128" t="s">
        <v>1653</v>
      </c>
      <c r="E134" s="76" t="s">
        <v>1664</v>
      </c>
      <c r="H134" s="146"/>
    </row>
    <row r="135" spans="1:8" ht="15" customHeight="1">
      <c r="A135" s="22" t="str">
        <f>IFERROR(VLOOKUP(B135,VARIABLES!$A:$C,3,FALSE),"")</f>
        <v/>
      </c>
      <c r="B135" s="460" t="s">
        <v>1844</v>
      </c>
      <c r="C135" s="413" t="s">
        <v>1608</v>
      </c>
      <c r="D135" s="121" t="s">
        <v>1653</v>
      </c>
      <c r="E135" s="76" t="s">
        <v>1664</v>
      </c>
      <c r="H135" s="147"/>
    </row>
    <row r="136" spans="1:8" ht="15" customHeight="1">
      <c r="A136" s="22" t="str">
        <f>IFERROR(VLOOKUP(B136,VARIABLES!$A:$C,3,FALSE),"")</f>
        <v/>
      </c>
      <c r="B136" s="459" t="s">
        <v>1845</v>
      </c>
      <c r="C136" s="154" t="s">
        <v>1609</v>
      </c>
      <c r="D136" s="128" t="s">
        <v>1463</v>
      </c>
      <c r="E136" s="76" t="s">
        <v>1664</v>
      </c>
      <c r="F136" s="48"/>
      <c r="H136" s="146"/>
    </row>
    <row r="137" spans="1:8" ht="15" customHeight="1">
      <c r="A137" s="22" t="str">
        <f>IFERROR(VLOOKUP(B137,VARIABLES!$A:$C,3,FALSE),"")</f>
        <v/>
      </c>
      <c r="B137" s="459" t="s">
        <v>1846</v>
      </c>
      <c r="C137" s="154" t="s">
        <v>1612</v>
      </c>
      <c r="D137" s="128" t="s">
        <v>1653</v>
      </c>
      <c r="E137" s="76" t="s">
        <v>1664</v>
      </c>
      <c r="H137" s="146"/>
    </row>
    <row r="138" spans="1:8" ht="15" customHeight="1" thickBot="1">
      <c r="A138" s="24" t="str">
        <f>IFERROR(VLOOKUP(B138,VARIABLES!$A:$C,3,FALSE),"")</f>
        <v/>
      </c>
      <c r="B138" s="440" t="s">
        <v>1847</v>
      </c>
      <c r="C138" s="155" t="s">
        <v>1610</v>
      </c>
      <c r="D138" s="130" t="s">
        <v>1611</v>
      </c>
      <c r="E138" s="76" t="s">
        <v>1664</v>
      </c>
      <c r="H138" s="146"/>
    </row>
    <row r="139" spans="1:8" ht="15" customHeight="1">
      <c r="A139" s="35" t="str">
        <f>IFERROR(VLOOKUP(B139,VARIABLES!$A:$C,3,FALSE),"")</f>
        <v>PEDALIER</v>
      </c>
      <c r="B139" s="423" t="s">
        <v>16</v>
      </c>
      <c r="C139" s="407" t="str">
        <f>IFERROR(VLOOKUP(B139,VARIABLES!$A:$B,2,FALSE),"")</f>
        <v>DISTANCE TRANSV, PEDALE D'ACCELERATEUR - AXE SIEGE (BOITE MANU,)</v>
      </c>
      <c r="D139" s="131" t="s">
        <v>1653</v>
      </c>
      <c r="E139" s="76" t="s">
        <v>1664</v>
      </c>
      <c r="F139" s="48"/>
      <c r="G139" s="16"/>
      <c r="H139" s="147"/>
    </row>
    <row r="140" spans="1:8" ht="15" customHeight="1">
      <c r="A140" s="35" t="str">
        <f>IFERROR(VLOOKUP(B140,VARIABLES!$A:$C,3,FALSE),"")</f>
        <v>PEDALIER</v>
      </c>
      <c r="B140" s="415" t="s">
        <v>17</v>
      </c>
      <c r="C140" s="23" t="str">
        <f>IFERROR(VLOOKUP(B140,VARIABLES!$A:$B,2,FALSE),"")</f>
        <v>DISTANCE TRANSVERSALE PEDALE DE FREIN - AXE SIEGE  (BOITE MANU,)</v>
      </c>
      <c r="D140" s="121" t="s">
        <v>1653</v>
      </c>
      <c r="E140" s="76" t="s">
        <v>1664</v>
      </c>
      <c r="F140" s="48"/>
      <c r="G140" s="16"/>
      <c r="H140" s="147"/>
    </row>
    <row r="141" spans="1:8" ht="15" customHeight="1">
      <c r="A141" s="35" t="str">
        <f>IFERROR(VLOOKUP(B141,VARIABLES!$A:$C,3,FALSE),"")</f>
        <v>PEDALIER</v>
      </c>
      <c r="B141" s="415" t="s">
        <v>20</v>
      </c>
      <c r="C141" s="23" t="str">
        <f>IFERROR(VLOOKUP(B141,VARIABLES!$A:$B,2,FALSE),"")</f>
        <v>DISTANCE TRANSVERSALE PEDALE DE DEBRAYAGE-AXE SIEGE</v>
      </c>
      <c r="D141" s="121" t="s">
        <v>1653</v>
      </c>
      <c r="E141" s="76" t="s">
        <v>1664</v>
      </c>
      <c r="F141" s="48"/>
      <c r="H141" s="147"/>
    </row>
    <row r="142" spans="1:8" ht="15" customHeight="1">
      <c r="A142" s="35" t="str">
        <f>IFERROR(VLOOKUP(B142,VARIABLES!$A:$C,3,FALSE),"")</f>
        <v>PEDALIER</v>
      </c>
      <c r="B142" s="415" t="s">
        <v>14</v>
      </c>
      <c r="C142" s="23" t="str">
        <f>IFERROR(VLOOKUP(B142,VARIABLES!$A:$B,2,FALSE),"")</f>
        <v>ECART ANGULAIRE ENTRE PEDALES DE FREIN ET D'ACCELERATEUR</v>
      </c>
      <c r="D142" s="121">
        <v>13</v>
      </c>
      <c r="E142" s="76" t="s">
        <v>1665</v>
      </c>
      <c r="F142" s="48"/>
      <c r="H142" s="147"/>
    </row>
    <row r="143" spans="1:8" ht="15" customHeight="1">
      <c r="A143" s="35" t="str">
        <f>IFERROR(VLOOKUP(B143,VARIABLES!$A:$C,3,FALSE),"")</f>
        <v>PEDALIER</v>
      </c>
      <c r="B143" s="430" t="s">
        <v>18</v>
      </c>
      <c r="C143" s="115" t="str">
        <f>IFERROR(VLOOKUP(B143,VARIABLES!$A:$B,2,FALSE),"")</f>
        <v>DISTANCE TRANSVERSALE PEDALE D'ACCELERATEUR - AXE DU SIEGE (BOITE AUTO)</v>
      </c>
      <c r="D143" s="121">
        <v>147</v>
      </c>
      <c r="E143" s="76" t="s">
        <v>1665</v>
      </c>
      <c r="F143" s="48"/>
      <c r="G143" s="16"/>
      <c r="H143" s="147"/>
    </row>
    <row r="144" spans="1:8" ht="15" customHeight="1">
      <c r="A144" s="35" t="str">
        <f>IFERROR(VLOOKUP(B144,VARIABLES!$A:$C,3,FALSE),"")</f>
        <v>PEDALIER</v>
      </c>
      <c r="B144" s="430" t="s">
        <v>19</v>
      </c>
      <c r="C144" s="115" t="str">
        <f>IFERROR(VLOOKUP(B144,VARIABLES!$A:$B,2,FALSE),"")</f>
        <v>DISTANCE TRANSVERSALE PEDALE DE FREIN - AXE SIEGE (BOITE AUTO)</v>
      </c>
      <c r="D144" s="121">
        <v>4</v>
      </c>
      <c r="E144" s="76" t="s">
        <v>1665</v>
      </c>
      <c r="F144" s="48"/>
      <c r="G144" s="16"/>
      <c r="H144" s="147"/>
    </row>
    <row r="145" spans="1:8" ht="15" customHeight="1">
      <c r="A145" s="35" t="str">
        <f>IFERROR(VLOOKUP(B145,VARIABLES!$A:$C,3,FALSE),"")</f>
        <v>PEDALIER</v>
      </c>
      <c r="B145" s="415" t="s">
        <v>21</v>
      </c>
      <c r="C145" s="23" t="str">
        <f>IFERROR(VLOOKUP(B145,VARIABLES!$A:$B,2,FALSE),"")</f>
        <v>DISTANCE TRANSVERSALE PEDALE DE FREIN - PEDALE DEBRAYAGE</v>
      </c>
      <c r="D145" s="121" t="s">
        <v>1653</v>
      </c>
      <c r="E145" s="76" t="s">
        <v>1664</v>
      </c>
      <c r="F145" s="48"/>
      <c r="G145" s="16"/>
      <c r="H145" s="147"/>
    </row>
    <row r="146" spans="1:8" ht="15" customHeight="1" thickBot="1">
      <c r="A146" s="35" t="str">
        <f>IFERROR(VLOOKUP(B146,VARIABLES!$A:$C,3,FALSE),"")</f>
        <v>PEDALIER</v>
      </c>
      <c r="B146" s="418" t="s">
        <v>22</v>
      </c>
      <c r="C146" s="40" t="str">
        <f>IFERROR(VLOOKUP(B146,VARIABLES!$A:$B,2,FALSE),"")</f>
        <v>DIST, TRANSV, MILIEU DE L ACCELERATEUR - MILIEU DU FREIN (BVM)</v>
      </c>
      <c r="D146" s="123" t="s">
        <v>1653</v>
      </c>
      <c r="E146" s="76" t="s">
        <v>1664</v>
      </c>
      <c r="F146" s="48"/>
      <c r="G146" s="16"/>
      <c r="H146" s="147"/>
    </row>
    <row r="147" spans="1:8" ht="15" customHeight="1">
      <c r="A147" s="32" t="str">
        <f>IFERROR(VLOOKUP(B147,VARIABLES!$A:$C,3,FALSE),"")</f>
        <v>PEDALIER</v>
      </c>
      <c r="B147" s="431" t="s">
        <v>1817</v>
      </c>
      <c r="C147" s="56" t="str">
        <f>IFERROR(VLOOKUP(B147,VARIABLES!$A:$B,2,FALSE),"")</f>
        <v>ANGLE SEMELLE-TIBIA A L'ATTAQUE DU DEBRAYAGE</v>
      </c>
      <c r="D147" s="120" t="s">
        <v>1653</v>
      </c>
      <c r="E147" s="76" t="s">
        <v>1664</v>
      </c>
      <c r="F147" s="48"/>
      <c r="G147" s="64"/>
      <c r="H147" s="147"/>
    </row>
    <row r="148" spans="1:8" ht="15" customHeight="1">
      <c r="A148" s="35" t="str">
        <f>IFERROR(VLOOKUP(B148,VARIABLES!$A:$C,3,FALSE),"")</f>
        <v>PEDALIER</v>
      </c>
      <c r="B148" s="420" t="s">
        <v>1818</v>
      </c>
      <c r="C148" s="105" t="str">
        <f>IFERROR(VLOOKUP(B148,VARIABLES!$A:$B,2,FALSE),"")</f>
        <v>POSITION DU REPOSE-PIED (POINT F)</v>
      </c>
      <c r="D148" s="121" t="s">
        <v>1653</v>
      </c>
      <c r="E148" s="76" t="s">
        <v>1664</v>
      </c>
      <c r="F148" s="48"/>
      <c r="G148" s="64"/>
      <c r="H148" s="147"/>
    </row>
    <row r="149" spans="1:8" ht="15" customHeight="1">
      <c r="A149" s="35" t="str">
        <f>IFERROR(VLOOKUP(B149,VARIABLES!$A:$C,3,FALSE),"")</f>
        <v>PEDALIER</v>
      </c>
      <c r="B149" s="420" t="s">
        <v>1819</v>
      </c>
      <c r="C149" s="105" t="str">
        <f>IFERROR(VLOOKUP(B149,VARIABLES!$A:$B,2,FALSE),"")</f>
        <v>INCLINAISON DU REPOSE-PIED / HORIZONTALE</v>
      </c>
      <c r="D149" s="121" t="s">
        <v>1653</v>
      </c>
      <c r="E149" s="76" t="s">
        <v>1664</v>
      </c>
      <c r="F149" s="48"/>
      <c r="G149" s="64"/>
      <c r="H149" s="147"/>
    </row>
    <row r="150" spans="1:8" ht="15" customHeight="1">
      <c r="A150" s="35" t="str">
        <f>IFERROR(VLOOKUP(B150,VARIABLES!$A:$C,3,FALSE),"")</f>
        <v>PEDALIER</v>
      </c>
      <c r="B150" s="420" t="s">
        <v>1820</v>
      </c>
      <c r="C150" s="9" t="str">
        <f>IFERROR(VLOOKUP(B150,VARIABLES!$A:$B,2,FALSE),"")</f>
        <v>DISTANCE Y MILIEU ACCEL / PLAN D'APPUI DROIT</v>
      </c>
      <c r="D150" s="121" t="s">
        <v>1653</v>
      </c>
      <c r="E150" s="76" t="s">
        <v>1664</v>
      </c>
      <c r="F150" s="48"/>
      <c r="G150" s="65"/>
      <c r="H150" s="147"/>
    </row>
    <row r="151" spans="1:8" ht="15" customHeight="1">
      <c r="A151" s="35" t="str">
        <f>IFERROR(VLOOKUP(B151,VARIABLES!$A:$C,3,FALSE),"")</f>
        <v>PEDALIER</v>
      </c>
      <c r="B151" s="420" t="s">
        <v>1821</v>
      </c>
      <c r="C151" s="9" t="str">
        <f>IFERROR(VLOOKUP(B151,VARIABLES!$A:$B,2,FALSE),"")</f>
        <v>JEU PIED 95% EN CONTACT TUNNEL / BORD FREIN</v>
      </c>
      <c r="D151" s="121" t="s">
        <v>1653</v>
      </c>
      <c r="E151" s="76" t="s">
        <v>1664</v>
      </c>
      <c r="F151" s="48"/>
      <c r="G151" s="65"/>
      <c r="H151" s="147"/>
    </row>
    <row r="152" spans="1:8" ht="15" customHeight="1">
      <c r="A152" s="35" t="str">
        <f>IFERROR(VLOOKUP(B152,VARIABLES!$A:$C,3,FALSE),"")</f>
        <v>PEDALIER</v>
      </c>
      <c r="B152" s="420" t="s">
        <v>1822</v>
      </c>
      <c r="C152" s="9" t="str">
        <f>IFERROR(VLOOKUP(B152,VARIABLES!$A:$B,2,FALSE),"")</f>
        <v>RAYON CENTRE DU FREIN / ACCEL</v>
      </c>
      <c r="D152" s="121" t="s">
        <v>1653</v>
      </c>
      <c r="E152" s="76" t="s">
        <v>1664</v>
      </c>
      <c r="F152" s="48"/>
      <c r="G152" s="65"/>
      <c r="H152" s="147"/>
    </row>
    <row r="153" spans="1:8" ht="15" customHeight="1">
      <c r="A153" s="35" t="str">
        <f>IFERROR(VLOOKUP(B153,VARIABLES!$A:$C,3,FALSE),"")</f>
        <v>PEDALIER</v>
      </c>
      <c r="B153" s="420" t="s">
        <v>1823</v>
      </c>
      <c r="C153" s="9" t="str">
        <f>IFERROR(VLOOKUP(B153,VARIABLES!$A:$B,2,FALSE),"")</f>
        <v>RAYON CENTRE DU DEBRAYAGE / ACCEL</v>
      </c>
      <c r="D153" s="121" t="s">
        <v>1653</v>
      </c>
      <c r="E153" s="76" t="s">
        <v>1664</v>
      </c>
      <c r="F153" s="48"/>
      <c r="G153" s="65"/>
      <c r="H153" s="147"/>
    </row>
    <row r="154" spans="1:8" ht="15" customHeight="1">
      <c r="A154" s="35" t="str">
        <f>IFERROR(VLOOKUP(B154,VARIABLES!$A:$C,3,FALSE),"")</f>
        <v>PEDALIER</v>
      </c>
      <c r="B154" s="420" t="s">
        <v>1824</v>
      </c>
      <c r="C154" s="9" t="str">
        <f>IFERROR(VLOOKUP(B154,VARIABLES!$A:$B,2,FALSE),"")</f>
        <v>RAYON CENTRE DU DEBRAYAGE / REPOSE-PIED</v>
      </c>
      <c r="D154" s="121" t="s">
        <v>1653</v>
      </c>
      <c r="E154" s="76" t="s">
        <v>1664</v>
      </c>
      <c r="F154" s="48"/>
      <c r="G154" s="65"/>
      <c r="H154" s="147"/>
    </row>
    <row r="155" spans="1:8" ht="15" customHeight="1">
      <c r="A155" s="35"/>
      <c r="B155" s="444" t="s">
        <v>1276</v>
      </c>
      <c r="C155" s="105" t="s">
        <v>1277</v>
      </c>
      <c r="D155" s="122" t="s">
        <v>1653</v>
      </c>
      <c r="E155" s="76" t="s">
        <v>1664</v>
      </c>
      <c r="F155" s="48"/>
      <c r="G155" s="65"/>
      <c r="H155" s="147"/>
    </row>
    <row r="156" spans="1:8" ht="15" customHeight="1" thickBot="1">
      <c r="A156" s="30" t="str">
        <f>IFERROR(VLOOKUP(B156,VARIABLES!$A:$C,3,FALSE),"")</f>
        <v/>
      </c>
      <c r="B156" s="432" t="s">
        <v>1278</v>
      </c>
      <c r="C156" s="445" t="s">
        <v>1279</v>
      </c>
      <c r="D156" s="123" t="s">
        <v>1653</v>
      </c>
      <c r="E156" s="76" t="s">
        <v>1664</v>
      </c>
      <c r="F156" s="48"/>
      <c r="G156" s="65"/>
      <c r="H156" s="147"/>
    </row>
    <row r="157" spans="1:8" ht="15" customHeight="1">
      <c r="A157" s="35" t="str">
        <f>IFERROR(VLOOKUP(B157,VARIABLES!$A:$C,3,FALSE),"")</f>
        <v>VOLANT</v>
      </c>
      <c r="B157" s="423" t="s">
        <v>28</v>
      </c>
      <c r="C157" s="38" t="str">
        <f>IFERROR(VLOOKUP(B157,VARIABLES!$A:$B,2,FALSE),"")</f>
        <v>TYPE DE REGLAGE DU VOLANT 0:FIXE 1:ROT, 10:TRANSL, 11:ROT,+TRANSL,</v>
      </c>
      <c r="D157" s="131">
        <v>11</v>
      </c>
      <c r="E157" s="76" t="s">
        <v>1665</v>
      </c>
      <c r="F157" s="48"/>
      <c r="H157" s="147"/>
    </row>
    <row r="158" spans="1:8" ht="15" customHeight="1">
      <c r="A158" s="35" t="str">
        <f>IFERROR(VLOOKUP(B158,VARIABLES!$A:$C,3,FALSE),"")</f>
        <v>VOLANT</v>
      </c>
      <c r="B158" s="415" t="s">
        <v>25</v>
      </c>
      <c r="C158" s="29" t="str">
        <f>IFERROR(VLOOKUP(B158,VARIABLES!$A:$B,2,FALSE),"")</f>
        <v>DIAMETRE MAXI DU VOLANT</v>
      </c>
      <c r="D158" s="121">
        <v>374</v>
      </c>
      <c r="E158" s="76" t="s">
        <v>1665</v>
      </c>
      <c r="F158" s="48"/>
      <c r="H158" s="147"/>
    </row>
    <row r="159" spans="1:8" ht="15" customHeight="1">
      <c r="A159" s="35" t="str">
        <f>IFERROR(VLOOKUP(B159,VARIABLES!$A:$C,3,FALSE),"")</f>
        <v>VOLANT</v>
      </c>
      <c r="B159" s="415" t="s">
        <v>26</v>
      </c>
      <c r="C159" s="29" t="str">
        <f>IFERROR(VLOOKUP(B159,VARIABLES!$A:$B,2,FALSE),"")</f>
        <v>ANGLE D'INCLINAISON DU VOLANT / VERTICALE</v>
      </c>
      <c r="D159" s="121" t="s">
        <v>1913</v>
      </c>
      <c r="E159" s="76" t="s">
        <v>1665</v>
      </c>
      <c r="F159" s="48"/>
      <c r="H159" s="147"/>
    </row>
    <row r="160" spans="1:8" ht="15" customHeight="1">
      <c r="A160" s="35" t="str">
        <f>IFERROR(VLOOKUP(B160,VARIABLES!$A:$C,3,FALSE),"")</f>
        <v>VOLANT</v>
      </c>
      <c r="B160" s="415" t="s">
        <v>0</v>
      </c>
      <c r="C160" s="29" t="str">
        <f>IFERROR(VLOOKUP(B160,VARIABLES!$A:$B,2,FALSE),"")</f>
        <v>DEVERS DU VOLANT</v>
      </c>
      <c r="D160" s="121">
        <v>0</v>
      </c>
      <c r="E160" s="76" t="s">
        <v>1665</v>
      </c>
      <c r="F160" s="48"/>
      <c r="H160" s="147"/>
    </row>
    <row r="161" spans="1:8" ht="15" customHeight="1">
      <c r="A161" s="35" t="str">
        <f>IFERROR(VLOOKUP(B161,VARIABLES!$A:$C,3,FALSE),"")</f>
        <v>VOLANT</v>
      </c>
      <c r="B161" s="415" t="s">
        <v>29</v>
      </c>
      <c r="C161" s="29" t="str">
        <f>IFERROR(VLOOKUP(B161,VARIABLES!$A:$B,2,FALSE),"")</f>
        <v>DISTANCE HORIZONTALE HX - CENTRE DU VOLANT</v>
      </c>
      <c r="D161" s="121">
        <v>316</v>
      </c>
      <c r="E161" s="76" t="s">
        <v>1665</v>
      </c>
      <c r="F161" s="48"/>
      <c r="H161" s="147"/>
    </row>
    <row r="162" spans="1:8" ht="15" customHeight="1">
      <c r="A162" s="35" t="str">
        <f>IFERROR(VLOOKUP(B162,VARIABLES!$A:$C,3,FALSE),"")</f>
        <v>VOLANT</v>
      </c>
      <c r="B162" s="415" t="s">
        <v>30</v>
      </c>
      <c r="C162" s="29" t="str">
        <f>IFERROR(VLOOKUP(B162,VARIABLES!$A:$B,2,FALSE),"")</f>
        <v>DISTANCE VERTICALE HX - CENTRE DU VOLANT</v>
      </c>
      <c r="D162" s="121">
        <v>367</v>
      </c>
      <c r="E162" s="76" t="s">
        <v>1665</v>
      </c>
      <c r="F162" s="48"/>
      <c r="H162" s="147"/>
    </row>
    <row r="163" spans="1:8" ht="15" customHeight="1">
      <c r="A163" s="35" t="str">
        <f>IFERROR(VLOOKUP(B163,VARIABLES!$A:$C,3,FALSE),"")</f>
        <v>VOLANT</v>
      </c>
      <c r="B163" s="415" t="s">
        <v>9</v>
      </c>
      <c r="C163" s="29" t="str">
        <f>IFERROR(VLOOKUP(B163,VARIABLES!$A:$B,2,FALSE),"")</f>
        <v>DISTANCE TRANSVERSALE CENTRE VOLANT - AXE DU SIEGE</v>
      </c>
      <c r="D163" s="121">
        <v>0</v>
      </c>
      <c r="E163" s="76" t="s">
        <v>1665</v>
      </c>
      <c r="F163" s="48"/>
      <c r="H163" s="147"/>
    </row>
    <row r="164" spans="1:8" ht="15" customHeight="1">
      <c r="A164" s="35" t="str">
        <f>IFERROR(VLOOKUP(B164,VARIABLES!$A:$C,3,FALSE),"")</f>
        <v>VOLANT</v>
      </c>
      <c r="B164" s="415" t="s">
        <v>31</v>
      </c>
      <c r="C164" s="29" t="str">
        <f>IFERROR(VLOOKUP(B164,VARIABLES!$A:$B,2,FALSE),"")</f>
        <v>AMPLITUDE DE REGLAGE DU VOLANT SUIVANT LA COLONNE (MAXIMALE)</v>
      </c>
      <c r="D164" s="121">
        <v>58</v>
      </c>
      <c r="E164" s="76" t="s">
        <v>1665</v>
      </c>
      <c r="F164" s="48"/>
      <c r="H164" s="147"/>
    </row>
    <row r="165" spans="1:8" ht="15" customHeight="1" thickBot="1">
      <c r="A165" s="30" t="str">
        <f>IFERROR(VLOOKUP(B165,VARIABLES!$A:$C,3,FALSE),"")</f>
        <v>VOLANT</v>
      </c>
      <c r="B165" s="429" t="s">
        <v>32</v>
      </c>
      <c r="C165" s="37" t="str">
        <f>IFERROR(VLOOKUP(B165,VARIABLES!$A:$B,2,FALSE),"")</f>
        <v>AMPLITUDE REGLAGE VOLANT PERP, COLONNE AU NOMINAL (HAUTEUR)</v>
      </c>
      <c r="D165" s="122">
        <v>52</v>
      </c>
      <c r="E165" s="76" t="s">
        <v>1665</v>
      </c>
      <c r="F165" s="48"/>
      <c r="H165" s="147"/>
    </row>
    <row r="166" spans="1:8" ht="15" customHeight="1">
      <c r="A166" s="35" t="str">
        <f>IFERROR(VLOOKUP(B166,VARIABLES!$A:$C,3,FALSE),"")</f>
        <v>HABITABILITE 3EME RANGEE</v>
      </c>
      <c r="B166" s="433" t="s">
        <v>525</v>
      </c>
      <c r="C166" s="116" t="str">
        <f>IFERROR(VLOOKUP(B166,VARIABLES!$A:$B,2,FALSE),"")</f>
        <v>HAUTEUR D'ASSISE EN 3EME RANGEE (VANS /FAMILIALES)</v>
      </c>
      <c r="D166" s="120">
        <v>0</v>
      </c>
      <c r="E166" s="76" t="s">
        <v>1665</v>
      </c>
      <c r="F166" s="48"/>
      <c r="G166" s="66"/>
      <c r="H166" s="147"/>
    </row>
    <row r="167" spans="1:8" ht="15" customHeight="1">
      <c r="A167" s="35" t="str">
        <f>IFERROR(VLOOKUP(B167,VARIABLES!$A:$C,3,FALSE),"")</f>
        <v>HABITABILITE 3EME RANGEE</v>
      </c>
      <c r="B167" s="434" t="s">
        <v>533</v>
      </c>
      <c r="C167" s="117" t="str">
        <f>IFERROR(VLOOKUP(B167,VARIABLES!$A:$B,2,FALSE),"")</f>
        <v>HAUTEUR SOUS GARNITURE DE PAVILLON A 0 DEGRES  / PT H 3EME RANGEE</v>
      </c>
      <c r="D167" s="121" t="s">
        <v>1653</v>
      </c>
      <c r="E167" s="76" t="s">
        <v>1664</v>
      </c>
      <c r="F167" s="48"/>
      <c r="G167" s="66"/>
      <c r="H167" s="147"/>
    </row>
    <row r="168" spans="1:8" ht="15" customHeight="1">
      <c r="A168" s="35" t="str">
        <f>IFERROR(VLOOKUP(B168,VARIABLES!$A:$C,3,FALSE),"")</f>
        <v>HABITABILITE 3EME RANGEE</v>
      </c>
      <c r="B168" s="434" t="s">
        <v>535</v>
      </c>
      <c r="C168" s="117" t="str">
        <f>IFERROR(VLOOKUP(B168,VARIABLES!$A:$B,2,FALSE),"")</f>
        <v>HAUTEUR SOUS GARNITURE DE PAVILLON  14 DEGRES /PT H 3EME RANGEE</v>
      </c>
      <c r="D168" s="121" t="s">
        <v>1653</v>
      </c>
      <c r="E168" s="76" t="s">
        <v>1664</v>
      </c>
      <c r="F168" s="48"/>
      <c r="G168" s="66"/>
      <c r="H168" s="147"/>
    </row>
    <row r="169" spans="1:8" ht="15" customHeight="1">
      <c r="A169" s="35" t="str">
        <f>IFERROR(VLOOKUP(B169,VARIABLES!$A:$C,3,FALSE),"")</f>
        <v>HABITABILITE 3EME RANGEE</v>
      </c>
      <c r="B169" s="434" t="s">
        <v>540</v>
      </c>
      <c r="C169" s="117" t="str">
        <f>IFERROR(VLOOKUP(B169,VARIABLES!$A:$B,2,FALSE),"")</f>
        <v>RAYON GENOU EN 3EME RANGEE (VANS / FAMILIALES)                         *</v>
      </c>
      <c r="D169" s="121" t="s">
        <v>1653</v>
      </c>
      <c r="E169" s="76" t="s">
        <v>1664</v>
      </c>
      <c r="F169" s="48"/>
      <c r="G169" s="66"/>
      <c r="H169" s="147"/>
    </row>
    <row r="170" spans="1:8" ht="15" customHeight="1">
      <c r="A170" s="35" t="str">
        <f>IFERROR(VLOOKUP(B170,VARIABLES!$A:$C,3,FALSE),"")</f>
        <v>HABITABILITE 3EME RANGEE</v>
      </c>
      <c r="B170" s="434" t="s">
        <v>546</v>
      </c>
      <c r="C170" s="117" t="str">
        <f>IFERROR(VLOOKUP(B170,VARIABLES!$A:$B,2,FALSE),"")</f>
        <v>DISTANCE VERTICALE PT HAR3 - BAS DE CUSTODE</v>
      </c>
      <c r="D170" s="121">
        <v>0</v>
      </c>
      <c r="E170" s="76" t="s">
        <v>1665</v>
      </c>
      <c r="F170" s="48"/>
      <c r="G170" s="66"/>
      <c r="H170" s="147"/>
    </row>
    <row r="171" spans="1:8" ht="15" customHeight="1">
      <c r="A171" s="35" t="str">
        <f>IFERROR(VLOOKUP(B171,VARIABLES!$A:$C,3,FALSE),"")</f>
        <v>HABITABILITE 3EME RANGEE</v>
      </c>
      <c r="B171" s="434" t="s">
        <v>548</v>
      </c>
      <c r="C171" s="117" t="str">
        <f>IFERROR(VLOOKUP(B171,VARIABLES!$A:$B,2,FALSE),"")</f>
        <v>INCLINAISON DU BUSTE DU PASSAGER 3EME RANG - ANGLE</v>
      </c>
      <c r="D171" s="121" t="s">
        <v>1653</v>
      </c>
      <c r="E171" s="76" t="s">
        <v>1664</v>
      </c>
      <c r="F171" s="48"/>
      <c r="G171" s="66"/>
      <c r="H171" s="147"/>
    </row>
    <row r="172" spans="1:8" ht="15" customHeight="1">
      <c r="A172" s="35" t="str">
        <f>IFERROR(VLOOKUP(B172,VARIABLES!$A:$C,3,FALSE),"")</f>
        <v>HABITABILITE 3EME RANGEE</v>
      </c>
      <c r="B172" s="434" t="s">
        <v>550</v>
      </c>
      <c r="C172" s="117" t="str">
        <f>IFERROR(VLOOKUP(B172,VARIABLES!$A:$B,2,FALSE),"")</f>
        <v>DISTANCE TRANSVERSALE H 3EME RANGEE - AXE DE CAISSE</v>
      </c>
      <c r="D172" s="121" t="s">
        <v>1653</v>
      </c>
      <c r="E172" s="76" t="s">
        <v>1664</v>
      </c>
      <c r="F172" s="48"/>
      <c r="G172" s="66"/>
      <c r="H172" s="147"/>
    </row>
    <row r="173" spans="1:8" ht="15" customHeight="1">
      <c r="A173" s="35" t="str">
        <f>IFERROR(VLOOKUP(B173,VARIABLES!$A:$C,3,FALSE),"")</f>
        <v>HABITABILITE 3EME RANGEE</v>
      </c>
      <c r="B173" s="434" t="s">
        <v>558</v>
      </c>
      <c r="C173" s="117" t="str">
        <f>IFERROR(VLOOKUP(B173,VARIABLES!$A:$B,2,FALSE),"")</f>
        <v>JEU AU DESSUS DE L'ENVELOPPE DE TETE 95% 2015 EN 3EME RANGEE         *</v>
      </c>
      <c r="D173" s="121" t="s">
        <v>1653</v>
      </c>
      <c r="E173" s="76" t="s">
        <v>1664</v>
      </c>
      <c r="F173" s="48"/>
      <c r="G173" s="66"/>
      <c r="H173" s="147"/>
    </row>
    <row r="174" spans="1:8" ht="15" customHeight="1">
      <c r="A174" s="35" t="str">
        <f>IFERROR(VLOOKUP(B174,VARIABLES!$A:$C,3,FALSE),"")</f>
        <v>HABITABILITE 3EME RANGEE</v>
      </c>
      <c r="B174" s="434" t="s">
        <v>1265</v>
      </c>
      <c r="C174" s="117" t="str">
        <f>IFERROR(VLOOKUP(B174,VARIABLES!$A:$B,2,FALSE),"")</f>
        <v>VANS : LARGEUR ENTRE LES BANDEAUX DE LA 3 EME RANGEE</v>
      </c>
      <c r="D174" s="121">
        <v>350</v>
      </c>
      <c r="E174" s="76" t="s">
        <v>1665</v>
      </c>
      <c r="F174" s="48"/>
      <c r="H174" s="147"/>
    </row>
    <row r="175" spans="1:8" ht="15" customHeight="1">
      <c r="A175" s="35" t="str">
        <f>IFERROR(VLOOKUP(B175,VARIABLES!$A:$C,3,FALSE),"")</f>
        <v>HABITABILITE 3EME RANGEE</v>
      </c>
      <c r="B175" s="434" t="s">
        <v>1267</v>
      </c>
      <c r="C175" s="117" t="str">
        <f>IFERROR(VLOOKUP(B175,VARIABLES!$A:$B,2,FALSE),"")</f>
        <v>VANS: LARGEUR AU NIVEAU DES COUDES DE LA 3 EME RANGEE</v>
      </c>
      <c r="D175" s="121" t="s">
        <v>1653</v>
      </c>
      <c r="E175" s="76" t="s">
        <v>1664</v>
      </c>
      <c r="F175" s="48"/>
      <c r="G175" s="18"/>
      <c r="H175" s="147"/>
    </row>
    <row r="176" spans="1:8" ht="15" customHeight="1" thickBot="1">
      <c r="A176" s="35" t="str">
        <f>IFERROR(VLOOKUP(B176,VARIABLES!$A:$C,3,FALSE),"")</f>
        <v>HABITABILITE 3EME RANGEE</v>
      </c>
      <c r="B176" s="435" t="s">
        <v>1269</v>
      </c>
      <c r="C176" s="118" t="str">
        <f>IFERROR(VLOOKUP(B176,VARIABLES!$A:$B,2,FALSE),"")</f>
        <v>VANS: LARGEUR ENTRE LES ACCOUDOIRS DE LA 3 EME RANGEE</v>
      </c>
      <c r="D176" s="123">
        <v>375</v>
      </c>
      <c r="E176" s="76" t="s">
        <v>1665</v>
      </c>
      <c r="F176" s="48"/>
      <c r="H176" s="147"/>
    </row>
    <row r="177" spans="1:8" ht="15" customHeight="1">
      <c r="A177" s="20" t="str">
        <f>IFERROR(VLOOKUP(B177,VARIABLES!$A:$C,3,FALSE),"")</f>
        <v>HABITABILITE ARRIERE</v>
      </c>
      <c r="B177" s="414" t="s">
        <v>578</v>
      </c>
      <c r="C177" s="21" t="str">
        <f>IFERROR(VLOOKUP(B177,VARIABLES!$A:$B,2,FALSE),"")</f>
        <v>HAUTEUR D'ASSISE ARRIERE</v>
      </c>
      <c r="D177" s="120">
        <v>330</v>
      </c>
      <c r="E177" s="76" t="s">
        <v>1665</v>
      </c>
      <c r="F177" s="48"/>
      <c r="H177" s="147"/>
    </row>
    <row r="178" spans="1:8" ht="15" customHeight="1">
      <c r="A178" s="22" t="str">
        <f>IFERROR(VLOOKUP(B178,VARIABLES!$A:$C,3,FALSE),"")</f>
        <v>HABITABILITE ARRIERE</v>
      </c>
      <c r="B178" s="415" t="s">
        <v>660</v>
      </c>
      <c r="C178" s="23" t="str">
        <f>IFERROR(VLOOKUP(B178,VARIABLES!$A:$B,2,FALSE),"")</f>
        <v>DISTANCE TRANSV, COTE TETE H95% 2015 - GARNITURE DE CUSTODE</v>
      </c>
      <c r="D178" s="121">
        <v>12</v>
      </c>
      <c r="E178" s="76" t="s">
        <v>1665</v>
      </c>
      <c r="F178" s="48"/>
      <c r="H178" s="147"/>
    </row>
    <row r="179" spans="1:8" ht="15" customHeight="1">
      <c r="A179" s="22" t="str">
        <f>IFERROR(VLOOKUP(B179,VARIABLES!$A:$C,3,FALSE),"")</f>
        <v>HABITABILITE ARRIERE</v>
      </c>
      <c r="B179" s="415" t="s">
        <v>593</v>
      </c>
      <c r="C179" s="23" t="str">
        <f>IFERROR(VLOOKUP(B179,VARIABLES!$A:$B,2,FALSE),"")</f>
        <v>RAYON GENOU THEORIQUE                                                  *</v>
      </c>
      <c r="D179" s="121">
        <v>172</v>
      </c>
      <c r="E179" s="76" t="s">
        <v>1665</v>
      </c>
      <c r="F179" s="48"/>
      <c r="H179" s="147"/>
    </row>
    <row r="180" spans="1:8" ht="15" customHeight="1">
      <c r="A180" s="22" t="str">
        <f>IFERROR(VLOOKUP(B180,VARIABLES!$A:$C,3,FALSE),"")</f>
        <v>HABITABILITE ARRIERE</v>
      </c>
      <c r="B180" s="415" t="s">
        <v>608</v>
      </c>
      <c r="C180" s="23" t="str">
        <f>IFERROR(VLOOKUP(B180,VARIABLES!$A:$B,2,FALSE),"")</f>
        <v>RETRAIT DU PIED DU PASSAGER ARRIERE A PARTIR DE LA POSITION DE CONFORT</v>
      </c>
      <c r="D180" s="121">
        <v>120</v>
      </c>
      <c r="E180" s="76" t="s">
        <v>1665</v>
      </c>
      <c r="F180" s="48"/>
      <c r="H180" s="147"/>
    </row>
    <row r="181" spans="1:8" ht="15" customHeight="1">
      <c r="A181" s="22" t="str">
        <f>IFERROR(VLOOKUP(B181,VARIABLES!$A:$C,3,FALSE),"")</f>
        <v>HABITABILITE ARRIERE</v>
      </c>
      <c r="B181" s="415" t="s">
        <v>610</v>
      </c>
      <c r="C181" s="23" t="str">
        <f>IFERROR(VLOOKUP(B181,VARIABLES!$A:$B,2,FALSE),"")</f>
        <v>DEBATTEMENT PIED PASSAGER AR, 50%  EN AV, POSITION DE CONFORT</v>
      </c>
      <c r="D181" s="121">
        <v>85</v>
      </c>
      <c r="E181" s="76" t="s">
        <v>1665</v>
      </c>
      <c r="F181" s="48"/>
      <c r="H181" s="147"/>
    </row>
    <row r="182" spans="1:8" ht="15" customHeight="1">
      <c r="A182" s="22" t="str">
        <f>IFERROR(VLOOKUP(B182,VARIABLES!$A:$C,3,FALSE),"")</f>
        <v>HABITABILITE ARRIERE</v>
      </c>
      <c r="B182" s="430" t="s">
        <v>640</v>
      </c>
      <c r="C182" s="115" t="str">
        <f>IFERROR(VLOOKUP(B182,VARIABLES!$A:$B,2,FALSE),"")</f>
        <v>DISTANCE HAR2 MESURE - HAR2 REGLAGE TOUT AR (VANS/FAMILIALES)</v>
      </c>
      <c r="D182" s="121" t="s">
        <v>1653</v>
      </c>
      <c r="E182" s="76" t="s">
        <v>1664</v>
      </c>
      <c r="F182" s="48"/>
      <c r="H182" s="147"/>
    </row>
    <row r="183" spans="1:8" ht="15" customHeight="1">
      <c r="A183" s="22" t="str">
        <f>IFERROR(VLOOKUP(B183,VARIABLES!$A:$C,3,FALSE),"")</f>
        <v>HABITABILITE ARRIERE</v>
      </c>
      <c r="B183" s="415" t="s">
        <v>642</v>
      </c>
      <c r="C183" s="23" t="str">
        <f>IFERROR(VLOOKUP(B183,VARIABLES!$A:$B,2,FALSE),"")</f>
        <v>JEU AU DESSUS DE L ENVELOPPE DE TETE 95% 2015 A L ARRIERE</v>
      </c>
      <c r="D183" s="121">
        <v>-2</v>
      </c>
      <c r="E183" s="76" t="s">
        <v>1665</v>
      </c>
      <c r="F183" s="48"/>
      <c r="H183" s="147"/>
    </row>
    <row r="184" spans="1:8" ht="15" customHeight="1" thickBot="1">
      <c r="A184" s="22" t="str">
        <f>IFERROR(VLOOKUP(B184,VARIABLES!$A:$C,3,FALSE),"")</f>
        <v>HABITABILITE ARRIERE</v>
      </c>
      <c r="B184" s="436" t="s">
        <v>649</v>
      </c>
      <c r="C184" s="119" t="str">
        <f>IFERROR(VLOOKUP(B184,VARIABLES!$A:$B,2,FALSE),"")</f>
        <v>RAYON DE GENOU SIEGE AVANT EN HX BANQUETTE EN TOUT ARRIERE</v>
      </c>
      <c r="D184" s="122">
        <v>166</v>
      </c>
      <c r="E184" s="76" t="s">
        <v>1665</v>
      </c>
      <c r="F184" s="48"/>
      <c r="H184" s="147"/>
    </row>
    <row r="185" spans="1:8" ht="15" customHeight="1">
      <c r="A185" s="32" t="str">
        <f>IFERROR(VLOOKUP(B185,VARIABLES!$A:$C,3,FALSE),"")</f>
        <v>HABITABILITE AVANT</v>
      </c>
      <c r="B185" s="414" t="s">
        <v>27</v>
      </c>
      <c r="C185" s="27" t="str">
        <f>IFERROR(VLOOKUP(B185,VARIABLES!$A:$B,2,FALSE),"")</f>
        <v>HAUTEUR D'ASSISE AVANT EN HX</v>
      </c>
      <c r="D185" s="120">
        <v>264</v>
      </c>
      <c r="E185" s="76" t="s">
        <v>1665</v>
      </c>
      <c r="F185" s="48"/>
      <c r="G185" s="66"/>
      <c r="H185" s="147"/>
    </row>
    <row r="186" spans="1:8" ht="15" customHeight="1">
      <c r="A186" s="35" t="str">
        <f>IFERROR(VLOOKUP(B186,VARIABLES!$A:$C,3,FALSE),"")</f>
        <v>HABITABILITE AVANT</v>
      </c>
      <c r="B186" s="415" t="s">
        <v>666</v>
      </c>
      <c r="C186" s="29" t="str">
        <f>IFERROR(VLOOKUP(B186,VARIABLES!$A:$B,2,FALSE),"")</f>
        <v>REGLAGE DU SIEGE EN AVANT DE HX</v>
      </c>
      <c r="D186" s="121">
        <v>83</v>
      </c>
      <c r="E186" s="76" t="s">
        <v>1665</v>
      </c>
      <c r="F186" s="48"/>
      <c r="G186" s="66"/>
      <c r="H186" s="147"/>
    </row>
    <row r="187" spans="1:8" ht="15" customHeight="1">
      <c r="A187" s="35" t="str">
        <f>IFERROR(VLOOKUP(B187,VARIABLES!$A:$C,3,FALSE),"")</f>
        <v>HABITABILITE AVANT</v>
      </c>
      <c r="B187" s="415" t="s">
        <v>668</v>
      </c>
      <c r="C187" s="29" t="str">
        <f>IFERROR(VLOOKUP(B187,VARIABLES!$A:$B,2,FALSE),"")</f>
        <v>REGLAGE DU SIEGE EN ARRIERE DE HX</v>
      </c>
      <c r="D187" s="121">
        <v>179</v>
      </c>
      <c r="E187" s="76" t="s">
        <v>1665</v>
      </c>
      <c r="F187" s="48"/>
      <c r="G187" s="66"/>
      <c r="H187" s="147"/>
    </row>
    <row r="188" spans="1:8" ht="15" customHeight="1">
      <c r="A188" s="35" t="str">
        <f>IFERROR(VLOOKUP(B188,VARIABLES!$A:$C,3,FALSE),"")</f>
        <v>HABITABILITE AVANT</v>
      </c>
      <c r="B188" s="415" t="s">
        <v>670</v>
      </c>
      <c r="C188" s="29" t="str">
        <f>IFERROR(VLOOKUP(B188,VARIABLES!$A:$B,2,FALSE),"")</f>
        <v>HAUTEUR SOUS GARNITURE DE PAVILLON AVANT A 0 DEGRE / AU PT HX</v>
      </c>
      <c r="D188" s="121">
        <v>786</v>
      </c>
      <c r="E188" s="76" t="s">
        <v>1665</v>
      </c>
      <c r="F188" s="48"/>
      <c r="G188" s="66"/>
      <c r="H188" s="147"/>
    </row>
    <row r="189" spans="1:8" ht="15" customHeight="1">
      <c r="A189" s="35" t="str">
        <f>IFERROR(VLOOKUP(B189,VARIABLES!$A:$C,3,FALSE),"")</f>
        <v>HABITABILITE AVANT</v>
      </c>
      <c r="B189" s="415" t="s">
        <v>672</v>
      </c>
      <c r="C189" s="29" t="str">
        <f>IFERROR(VLOOKUP(B189,VARIABLES!$A:$B,2,FALSE),"")</f>
        <v>HAUTEUR SOUS GARNITURE DE PAVILLON AVANT A 14 DEGRE / AU PT HX</v>
      </c>
      <c r="D189" s="121">
        <v>878</v>
      </c>
      <c r="E189" s="76" t="s">
        <v>1665</v>
      </c>
      <c r="F189" s="48"/>
      <c r="G189" s="66"/>
      <c r="H189" s="147"/>
    </row>
    <row r="190" spans="1:8" ht="15" customHeight="1">
      <c r="A190" s="35" t="str">
        <f>IFERROR(VLOOKUP(B190,VARIABLES!$A:$C,3,FALSE),"")</f>
        <v>HABITABILITE AVANT</v>
      </c>
      <c r="B190" s="415" t="s">
        <v>687</v>
      </c>
      <c r="C190" s="29" t="str">
        <f>IFERROR(VLOOKUP(B190,VARIABLES!$A:$B,2,FALSE),"")</f>
        <v>DISTANCE VERTICALE PT HX - BAS DE VITRE AVANT</v>
      </c>
      <c r="D190" s="121">
        <v>475</v>
      </c>
      <c r="E190" s="76" t="s">
        <v>1665</v>
      </c>
      <c r="F190" s="48"/>
      <c r="G190" s="66"/>
      <c r="H190" s="147"/>
    </row>
    <row r="191" spans="1:8" ht="15" customHeight="1">
      <c r="A191" s="35" t="str">
        <f>IFERROR(VLOOKUP(B191,VARIABLES!$A:$C,3,FALSE),"")</f>
        <v>HABITABILITE AVANT</v>
      </c>
      <c r="B191" s="415" t="s">
        <v>708</v>
      </c>
      <c r="C191" s="29" t="str">
        <f>IFERROR(VLOOKUP(B191,VARIABLES!$A:$B,2,FALSE),"")</f>
        <v>DIST TRANSVERSALE HX / GARNITURE PAVILLON (Z TETE 95% 2015 + 15 EN HX)</v>
      </c>
      <c r="D191" s="121">
        <v>2</v>
      </c>
      <c r="E191" s="76" t="s">
        <v>1665</v>
      </c>
      <c r="F191" s="48"/>
      <c r="G191" s="66"/>
      <c r="H191" s="147"/>
    </row>
    <row r="192" spans="1:8" ht="15" customHeight="1">
      <c r="A192" s="35" t="str">
        <f>IFERROR(VLOOKUP(B192,VARIABLES!$A:$C,3,FALSE),"")</f>
        <v/>
      </c>
      <c r="B192" s="420" t="s">
        <v>1869</v>
      </c>
      <c r="C192" s="8" t="s">
        <v>1571</v>
      </c>
      <c r="D192" s="121" t="s">
        <v>1653</v>
      </c>
      <c r="E192" s="76" t="s">
        <v>1664</v>
      </c>
      <c r="F192" s="48"/>
      <c r="G192" s="66"/>
      <c r="H192" s="147"/>
    </row>
    <row r="193" spans="1:12" ht="15" customHeight="1">
      <c r="A193" s="35" t="str">
        <f>IFERROR(VLOOKUP(B193,VARIABLES!$A:$C,3,FALSE),"")</f>
        <v>HABITABILITE AVANT</v>
      </c>
      <c r="B193" s="429" t="s">
        <v>1243</v>
      </c>
      <c r="C193" s="37" t="str">
        <f>IFERROR(VLOOKUP(B193,VARIABLES!$A:$B,2,FALSE),"")</f>
        <v>LARGEUR ENTRE LES BANDEAUX AVANT (PLAN DE HX)</v>
      </c>
      <c r="D193" s="122">
        <v>1382</v>
      </c>
      <c r="E193" s="76" t="s">
        <v>1665</v>
      </c>
      <c r="F193" s="48"/>
      <c r="G193" s="66"/>
      <c r="H193" s="147"/>
    </row>
    <row r="194" spans="1:12" ht="15" customHeight="1" thickBot="1">
      <c r="A194" s="30" t="str">
        <f>IFERROR(VLOOKUP(B194,VARIABLES!$A:$C,3,FALSE),"")</f>
        <v>HABITABILITE AVANT</v>
      </c>
      <c r="B194" s="418" t="s">
        <v>1245</v>
      </c>
      <c r="C194" s="31" t="str">
        <f>IFERROR(VLOOKUP(B194,VARIABLES!$A:$B,2,FALSE),"")</f>
        <v>LARGEUR AU NIVEAU DES COUDES AVANT (PLAN DE HX)</v>
      </c>
      <c r="D194" s="123">
        <v>1437</v>
      </c>
      <c r="E194" s="76" t="s">
        <v>1665</v>
      </c>
      <c r="F194" s="48"/>
      <c r="G194" s="66"/>
      <c r="H194" s="147"/>
    </row>
    <row r="195" spans="1:12" ht="15" customHeight="1">
      <c r="A195" s="32" t="str">
        <f>IFERROR(VLOOKUP(B195,VARIABLES!$A:$C,3,FALSE),"")</f>
        <v>GACHETTES INTERIEUR OUVERTURE PORTE</v>
      </c>
      <c r="B195" s="414" t="s">
        <v>478</v>
      </c>
      <c r="C195" s="27" t="str">
        <f>IFERROR(VLOOKUP(B195,VARIABLES!$A:$B,2,FALSE),"")</f>
        <v>DIST, HORIZ, EXTREMITE DE LA COI DE PORTE AVANT - PT HX</v>
      </c>
      <c r="D195" s="120">
        <v>299</v>
      </c>
      <c r="E195" s="76" t="s">
        <v>1665</v>
      </c>
      <c r="F195" s="48"/>
      <c r="G195" s="66"/>
      <c r="H195" s="147"/>
    </row>
    <row r="196" spans="1:12" ht="15" customHeight="1">
      <c r="A196" s="35" t="str">
        <f>IFERROR(VLOOKUP(B196,VARIABLES!$A:$C,3,FALSE),"")</f>
        <v>GACHETTES INTERIEUR OUVERTURE PORTE</v>
      </c>
      <c r="B196" s="415" t="s">
        <v>479</v>
      </c>
      <c r="C196" s="29" t="str">
        <f>IFERROR(VLOOKUP(B196,VARIABLES!$A:$B,2,FALSE),"")</f>
        <v>DIST, VERT, PT HX - EXTREMITE DE LA COI DE PORTE AV,                   *</v>
      </c>
      <c r="D196" s="121">
        <v>344</v>
      </c>
      <c r="E196" s="76" t="s">
        <v>1665</v>
      </c>
      <c r="F196" s="48"/>
      <c r="G196" s="66"/>
      <c r="H196" s="147"/>
    </row>
    <row r="197" spans="1:12" ht="15" customHeight="1">
      <c r="A197" s="35" t="str">
        <f>IFERROR(VLOOKUP(B197,VARIABLES!$A:$C,3,FALSE),"")</f>
        <v>GACHETTES INTERIEUR OUVERTURE PORTE</v>
      </c>
      <c r="B197" s="423" t="s">
        <v>482</v>
      </c>
      <c r="C197" s="38" t="str">
        <f>IFERROR(VLOOKUP(B197,VARIABLES!$A:$B,2,FALSE),"")</f>
        <v>DIST, HORIZ, EXTREMITE DE LA COI DE PORTE AR, - PT HAR</v>
      </c>
      <c r="D197" s="131">
        <v>322</v>
      </c>
      <c r="E197" s="76" t="s">
        <v>1665</v>
      </c>
      <c r="F197" s="48"/>
      <c r="G197" s="66"/>
      <c r="H197" s="147"/>
    </row>
    <row r="198" spans="1:12" ht="15" customHeight="1">
      <c r="A198" s="35" t="str">
        <f>IFERROR(VLOOKUP(B198,VARIABLES!$A:$C,3,FALSE),"")</f>
        <v>GACHETTES INTERIEUR OUVERTURE PORTE</v>
      </c>
      <c r="B198" s="423" t="s">
        <v>483</v>
      </c>
      <c r="C198" s="38" t="str">
        <f>IFERROR(VLOOKUP(B198,VARIABLES!$A:$B,2,FALSE),"")</f>
        <v>DIST, VERT, PT H AR,- EXTREMITE DE LA COI DE PORTE AR,                 *</v>
      </c>
      <c r="D198" s="127">
        <v>360</v>
      </c>
      <c r="E198" s="76" t="s">
        <v>1665</v>
      </c>
      <c r="F198" s="48"/>
      <c r="G198" s="66"/>
      <c r="H198" s="147"/>
    </row>
    <row r="199" spans="1:12" ht="15" customHeight="1">
      <c r="A199" s="35" t="str">
        <f>IFERROR(VLOOKUP(B199,VARIABLES!$A:$C,3,FALSE),"")</f>
        <v/>
      </c>
      <c r="B199" s="422" t="s">
        <v>1875</v>
      </c>
      <c r="C199" s="112" t="s">
        <v>1626</v>
      </c>
      <c r="D199" s="131" t="s">
        <v>1577</v>
      </c>
      <c r="E199" s="76" t="s">
        <v>1664</v>
      </c>
      <c r="F199" s="48"/>
      <c r="G199" s="66"/>
      <c r="H199" s="151"/>
    </row>
    <row r="200" spans="1:12" ht="15" customHeight="1">
      <c r="A200" s="35" t="str">
        <f>IFERROR(VLOOKUP(B200,VARIABLES!$A:$C,3,FALSE),"")</f>
        <v/>
      </c>
      <c r="B200" s="422" t="s">
        <v>1876</v>
      </c>
      <c r="C200" s="112" t="s">
        <v>1623</v>
      </c>
      <c r="D200" s="131" t="s">
        <v>1577</v>
      </c>
      <c r="E200" s="76" t="s">
        <v>1664</v>
      </c>
      <c r="F200" s="66"/>
      <c r="G200" s="66"/>
      <c r="H200" s="151"/>
    </row>
    <row r="201" spans="1:12" ht="15" customHeight="1">
      <c r="A201" s="35" t="str">
        <f>IFERROR(VLOOKUP(B201,VARIABLES!$A:$C,3,FALSE),"")</f>
        <v>COMMANDE EXTERIEURE OUVERTURE PORTE</v>
      </c>
      <c r="B201" s="423" t="s">
        <v>484</v>
      </c>
      <c r="C201" s="109" t="str">
        <f>IFERROR(VLOOKUP(B201,VARIABLES!$A:$B,2,FALSE),"")</f>
        <v>DISTANCE VERTICALE COE AV / SOL A VIDE</v>
      </c>
      <c r="D201" s="127">
        <v>945</v>
      </c>
      <c r="E201" s="76" t="s">
        <v>1665</v>
      </c>
      <c r="F201" s="85"/>
      <c r="G201" s="66"/>
      <c r="H201" s="148"/>
    </row>
    <row r="202" spans="1:12" ht="15" customHeight="1">
      <c r="A202" s="35" t="str">
        <f>IFERROR(VLOOKUP(B202,VARIABLES!$A:$C,3,FALSE),"")</f>
        <v>COMMANDE EXTERIEURE OUVERTURE PORTE</v>
      </c>
      <c r="B202" s="415" t="s">
        <v>486</v>
      </c>
      <c r="C202" s="108" t="str">
        <f>IFERROR(VLOOKUP(B202,VARIABLES!$A:$B,2,FALSE),"")</f>
        <v>DISTANCE HORIZONTALE COE - SOMMET DE PORTE AVANT</v>
      </c>
      <c r="D202" s="126">
        <v>301</v>
      </c>
      <c r="E202" s="76" t="s">
        <v>1665</v>
      </c>
      <c r="F202" s="85"/>
      <c r="G202" s="66"/>
      <c r="H202" s="148"/>
      <c r="J202" s="41"/>
      <c r="K202" s="41"/>
      <c r="L202" s="46"/>
    </row>
    <row r="203" spans="1:12" ht="15" customHeight="1">
      <c r="A203" s="35" t="str">
        <f>IFERROR(VLOOKUP(B203,VARIABLES!$A:$C,3,FALSE),"")</f>
        <v/>
      </c>
      <c r="B203" s="422" t="s">
        <v>1877</v>
      </c>
      <c r="C203" s="112" t="s">
        <v>1624</v>
      </c>
      <c r="D203" s="127" t="s">
        <v>1324</v>
      </c>
      <c r="E203" s="76" t="s">
        <v>1664</v>
      </c>
      <c r="F203" s="85"/>
      <c r="G203" s="66"/>
      <c r="H203" s="150"/>
      <c r="J203" s="41"/>
      <c r="K203" s="41"/>
      <c r="L203" s="46"/>
    </row>
    <row r="204" spans="1:12" ht="15" customHeight="1">
      <c r="A204" s="35" t="str">
        <f>IFERROR(VLOOKUP(B204,VARIABLES!$A:$C,3,FALSE),"")</f>
        <v>COMMANDE EXTERIEURE OUVERTURE PORTE</v>
      </c>
      <c r="B204" s="415" t="s">
        <v>488</v>
      </c>
      <c r="C204" s="108" t="str">
        <f>IFERROR(VLOOKUP(B204,VARIABLES!$A:$B,2,FALSE),"")</f>
        <v>DISTANCE VERTICALE COE AR / SOL A VIDE</v>
      </c>
      <c r="D204" s="126">
        <v>989</v>
      </c>
      <c r="E204" s="76" t="s">
        <v>1665</v>
      </c>
      <c r="F204" s="85"/>
      <c r="G204" s="66"/>
      <c r="J204" s="41"/>
      <c r="K204" s="41"/>
      <c r="L204" s="46"/>
    </row>
    <row r="205" spans="1:12" ht="15" customHeight="1">
      <c r="A205" s="35" t="str">
        <f>IFERROR(VLOOKUP(B205,VARIABLES!$A:$C,3,FALSE),"")</f>
        <v>COMMANDE EXTERIEURE OUVERTURE PORTE</v>
      </c>
      <c r="B205" s="415" t="s">
        <v>490</v>
      </c>
      <c r="C205" s="108" t="str">
        <f>IFERROR(VLOOKUP(B205,VARIABLES!$A:$B,2,FALSE),"")</f>
        <v>DISTANCE HORIZONTALE COE - SOMMET DE PORTE ARRIERE</v>
      </c>
      <c r="D205" s="126">
        <v>48</v>
      </c>
      <c r="E205" s="76" t="s">
        <v>1665</v>
      </c>
      <c r="F205" s="85"/>
      <c r="G205" s="66"/>
      <c r="H205" s="148"/>
      <c r="J205" s="41"/>
      <c r="K205" s="41"/>
      <c r="L205" s="46"/>
    </row>
    <row r="206" spans="1:12" ht="15" customHeight="1">
      <c r="A206" s="35" t="str">
        <f>IFERROR(VLOOKUP(B206,VARIABLES!$A:$C,3,FALSE),"")</f>
        <v>COMMANDE EXTERIEURE OUVERTURE PORTE</v>
      </c>
      <c r="B206" s="415" t="s">
        <v>492</v>
      </c>
      <c r="C206" s="108" t="str">
        <f>IFERROR(VLOOKUP(B206,VARIABLES!$A:$B,2,FALSE),"")</f>
        <v>DISTANCE HORIZONTALE MAXI COE - PORTE AR</v>
      </c>
      <c r="D206" s="126">
        <v>319</v>
      </c>
      <c r="E206" s="76" t="s">
        <v>1665</v>
      </c>
      <c r="F206" s="85"/>
      <c r="H206" s="148"/>
      <c r="J206" s="41"/>
      <c r="K206" s="41"/>
      <c r="L206" s="46"/>
    </row>
    <row r="207" spans="1:12" ht="15" customHeight="1" thickBot="1">
      <c r="A207" s="30" t="str">
        <f>IFERROR(VLOOKUP(B207,VARIABLES!$A:$C,3,FALSE),"")</f>
        <v/>
      </c>
      <c r="B207" s="422" t="s">
        <v>1878</v>
      </c>
      <c r="C207" s="112" t="s">
        <v>1625</v>
      </c>
      <c r="D207" s="122" t="s">
        <v>1324</v>
      </c>
      <c r="E207" s="76" t="s">
        <v>1664</v>
      </c>
      <c r="F207" s="85"/>
      <c r="G207" s="66"/>
      <c r="H207" s="150"/>
      <c r="J207" s="41"/>
      <c r="K207" s="41"/>
      <c r="L207" s="46"/>
    </row>
    <row r="208" spans="1:12" ht="15" customHeight="1">
      <c r="A208" s="35" t="str">
        <f>IFERROR(VLOOKUP(B208,VARIABLES!$A:$C,3,FALSE),"")</f>
        <v>ACCOUDOIRS</v>
      </c>
      <c r="B208" s="415" t="s">
        <v>111</v>
      </c>
      <c r="C208" s="108" t="str">
        <f>IFERROR(VLOOKUP(B208,VARIABLES!$A:$B,2,FALSE),"")</f>
        <v>HAUTEUR DE LA PORTEE D'ACCOUDOIR A LA VERTICALE DE HX</v>
      </c>
      <c r="D208" s="122">
        <v>167</v>
      </c>
      <c r="E208" s="76" t="s">
        <v>1665</v>
      </c>
      <c r="F208" s="85"/>
      <c r="G208" s="16"/>
      <c r="J208" s="41"/>
      <c r="K208" s="41"/>
      <c r="L208" s="46"/>
    </row>
    <row r="209" spans="1:12" ht="15" customHeight="1">
      <c r="A209" s="35" t="str">
        <f>IFERROR(VLOOKUP(B209,VARIABLES!$A:$C,3,FALSE),"")</f>
        <v/>
      </c>
      <c r="B209" s="422" t="s">
        <v>1886</v>
      </c>
      <c r="C209" s="112" t="s">
        <v>1574</v>
      </c>
      <c r="D209" s="121" t="s">
        <v>1573</v>
      </c>
      <c r="E209" s="76" t="s">
        <v>1664</v>
      </c>
      <c r="F209" s="86"/>
      <c r="G209" s="11"/>
      <c r="H209" s="150"/>
      <c r="J209" s="41"/>
      <c r="K209" s="41"/>
      <c r="L209" s="46"/>
    </row>
    <row r="210" spans="1:12" ht="15" customHeight="1" thickBot="1">
      <c r="A210" s="35" t="str">
        <f>IFERROR(VLOOKUP(B210,VARIABLES!$A:$C,3,FALSE),"")</f>
        <v/>
      </c>
      <c r="B210" s="422" t="s">
        <v>1887</v>
      </c>
      <c r="C210" s="112" t="s">
        <v>1572</v>
      </c>
      <c r="D210" s="122" t="s">
        <v>23</v>
      </c>
      <c r="E210" s="76" t="s">
        <v>1664</v>
      </c>
      <c r="F210" s="86"/>
      <c r="G210" s="16"/>
      <c r="H210" s="150"/>
      <c r="J210" s="41"/>
      <c r="K210" s="41"/>
      <c r="L210" s="46"/>
    </row>
    <row r="211" spans="1:12" ht="15" customHeight="1">
      <c r="A211" s="32" t="str">
        <f>IFERROR(VLOOKUP(B211,VARIABLES!$A:$C,3,FALSE),"")</f>
        <v/>
      </c>
      <c r="B211" s="437" t="s">
        <v>1888</v>
      </c>
      <c r="C211" s="157" t="s">
        <v>1671</v>
      </c>
      <c r="D211" s="120" t="s">
        <v>1672</v>
      </c>
      <c r="E211" s="76" t="s">
        <v>1664</v>
      </c>
      <c r="F211" s="86"/>
      <c r="G211" s="16"/>
      <c r="H211" s="150"/>
      <c r="J211" s="41"/>
      <c r="K211" s="41"/>
      <c r="L211" s="46"/>
    </row>
    <row r="212" spans="1:12" ht="15" customHeight="1">
      <c r="A212" s="35" t="str">
        <f>IFERROR(VLOOKUP(B212,VARIABLES!$A:$C,3,FALSE),"")</f>
        <v/>
      </c>
      <c r="B212" s="438" t="s">
        <v>1889</v>
      </c>
      <c r="C212" s="156" t="s">
        <v>1680</v>
      </c>
      <c r="D212" s="131" t="s">
        <v>1674</v>
      </c>
      <c r="E212" s="76" t="s">
        <v>1664</v>
      </c>
      <c r="F212" s="86"/>
      <c r="G212" s="16"/>
      <c r="H212" s="150"/>
      <c r="J212" s="41"/>
      <c r="K212" s="41"/>
      <c r="L212" s="46"/>
    </row>
    <row r="213" spans="1:12" ht="15" customHeight="1">
      <c r="A213" s="35" t="str">
        <f>IFERROR(VLOOKUP(B213,VARIABLES!$A:$C,3,FALSE),"")</f>
        <v/>
      </c>
      <c r="B213" s="439" t="s">
        <v>1890</v>
      </c>
      <c r="C213" s="154" t="s">
        <v>1675</v>
      </c>
      <c r="D213" s="131" t="s">
        <v>1673</v>
      </c>
      <c r="E213" s="76" t="s">
        <v>1664</v>
      </c>
      <c r="F213" s="86"/>
      <c r="G213" s="16"/>
      <c r="H213" s="150"/>
      <c r="J213" s="41"/>
      <c r="K213" s="41"/>
      <c r="L213" s="46"/>
    </row>
    <row r="214" spans="1:12" ht="15" customHeight="1">
      <c r="A214" s="35" t="str">
        <f>IFERROR(VLOOKUP(B214,VARIABLES!$A:$C,3,FALSE),"")</f>
        <v/>
      </c>
      <c r="B214" s="439" t="s">
        <v>1891</v>
      </c>
      <c r="C214" s="154" t="s">
        <v>1676</v>
      </c>
      <c r="D214" s="131" t="s">
        <v>1678</v>
      </c>
      <c r="E214" s="76" t="s">
        <v>1664</v>
      </c>
      <c r="F214" s="86"/>
      <c r="G214" s="16"/>
      <c r="H214" s="150"/>
      <c r="J214" s="41"/>
      <c r="K214" s="41"/>
      <c r="L214" s="46"/>
    </row>
    <row r="215" spans="1:12" ht="15" customHeight="1" thickBot="1">
      <c r="A215" s="30" t="str">
        <f>IFERROR(VLOOKUP(B215,VARIABLES!$A:$C,3,FALSE),"")</f>
        <v/>
      </c>
      <c r="B215" s="440" t="s">
        <v>1892</v>
      </c>
      <c r="C215" s="155" t="s">
        <v>1677</v>
      </c>
      <c r="D215" s="124" t="s">
        <v>1679</v>
      </c>
      <c r="E215" s="76" t="s">
        <v>1664</v>
      </c>
      <c r="F215" s="86"/>
      <c r="G215" s="16"/>
      <c r="H215" s="150"/>
      <c r="J215" s="41"/>
      <c r="K215" s="41"/>
      <c r="L215" s="46"/>
    </row>
    <row r="216" spans="1:12" ht="15" customHeight="1">
      <c r="A216" s="20" t="str">
        <f>IFERROR(VLOOKUP(B216,VARIABLES!$A:$C,3,FALSE),"")</f>
        <v/>
      </c>
      <c r="B216" s="465" t="s">
        <v>1855</v>
      </c>
      <c r="C216" s="466" t="s">
        <v>1587</v>
      </c>
      <c r="D216" s="120" t="s">
        <v>1653</v>
      </c>
      <c r="E216" s="76" t="s">
        <v>1664</v>
      </c>
      <c r="F216" s="86"/>
      <c r="G216" s="16"/>
      <c r="H216" s="150"/>
      <c r="J216" s="41"/>
      <c r="K216" s="41"/>
      <c r="L216" s="46"/>
    </row>
    <row r="217" spans="1:12" ht="15" customHeight="1">
      <c r="A217" s="22" t="str">
        <f>IFERROR(VLOOKUP(B217,VARIABLES!$A:$C,3,FALSE),"")</f>
        <v/>
      </c>
      <c r="B217" s="441" t="s">
        <v>1856</v>
      </c>
      <c r="C217" s="114" t="s">
        <v>1588</v>
      </c>
      <c r="D217" s="131" t="s">
        <v>1653</v>
      </c>
      <c r="E217" s="76" t="s">
        <v>1664</v>
      </c>
      <c r="F217" s="86"/>
      <c r="G217" s="16"/>
      <c r="H217" s="150"/>
      <c r="J217" s="41"/>
      <c r="K217" s="41"/>
      <c r="L217" s="46"/>
    </row>
    <row r="218" spans="1:12" ht="15" customHeight="1">
      <c r="A218" s="22" t="str">
        <f>IFERROR(VLOOKUP(B218,VARIABLES!$A:$C,3,FALSE),"")</f>
        <v/>
      </c>
      <c r="B218" s="441" t="s">
        <v>1857</v>
      </c>
      <c r="C218" s="114" t="s">
        <v>1589</v>
      </c>
      <c r="D218" s="131" t="s">
        <v>1653</v>
      </c>
      <c r="E218" s="76" t="s">
        <v>1664</v>
      </c>
      <c r="F218" s="86"/>
      <c r="G218" s="16"/>
      <c r="H218" s="150"/>
      <c r="J218" s="41"/>
      <c r="K218" s="41"/>
      <c r="L218" s="46"/>
    </row>
    <row r="219" spans="1:12" ht="15" customHeight="1">
      <c r="A219" s="22" t="str">
        <f>IFERROR(VLOOKUP(B219,VARIABLES!$A:$C,3,FALSE),"")</f>
        <v/>
      </c>
      <c r="B219" s="441" t="s">
        <v>1858</v>
      </c>
      <c r="C219" s="114" t="s">
        <v>1591</v>
      </c>
      <c r="D219" s="131" t="s">
        <v>1653</v>
      </c>
      <c r="E219" s="76" t="s">
        <v>1664</v>
      </c>
      <c r="F219" s="86"/>
      <c r="G219" s="16"/>
      <c r="H219" s="150"/>
      <c r="J219" s="41"/>
      <c r="K219" s="41"/>
      <c r="L219" s="46"/>
    </row>
    <row r="220" spans="1:12" ht="15" customHeight="1">
      <c r="A220" s="22" t="str">
        <f>IFERROR(VLOOKUP(B220,VARIABLES!$A:$C,3,FALSE),"")</f>
        <v/>
      </c>
      <c r="B220" s="441" t="s">
        <v>1859</v>
      </c>
      <c r="C220" s="114" t="s">
        <v>1592</v>
      </c>
      <c r="D220" s="131" t="s">
        <v>1653</v>
      </c>
      <c r="E220" s="76" t="s">
        <v>1664</v>
      </c>
      <c r="F220" s="86"/>
      <c r="G220" s="16"/>
      <c r="H220" s="150"/>
      <c r="J220" s="41"/>
      <c r="K220" s="41"/>
      <c r="L220" s="46"/>
    </row>
    <row r="221" spans="1:12" ht="15" customHeight="1">
      <c r="A221" s="22" t="str">
        <f>IFERROR(VLOOKUP(B221,VARIABLES!$A:$C,3,FALSE),"")</f>
        <v/>
      </c>
      <c r="B221" s="441" t="s">
        <v>1860</v>
      </c>
      <c r="C221" s="114" t="s">
        <v>1593</v>
      </c>
      <c r="D221" s="131" t="s">
        <v>1653</v>
      </c>
      <c r="E221" s="76" t="s">
        <v>1664</v>
      </c>
      <c r="F221" s="86"/>
      <c r="G221" s="16"/>
      <c r="H221" s="150"/>
      <c r="J221" s="41"/>
      <c r="K221" s="41"/>
      <c r="L221" s="46"/>
    </row>
    <row r="222" spans="1:12" ht="15" customHeight="1">
      <c r="A222" s="22" t="str">
        <f>IFERROR(VLOOKUP(B222,VARIABLES!$A:$C,3,FALSE),"")</f>
        <v/>
      </c>
      <c r="B222" s="441" t="s">
        <v>1861</v>
      </c>
      <c r="C222" s="114" t="s">
        <v>1594</v>
      </c>
      <c r="D222" s="131" t="s">
        <v>1653</v>
      </c>
      <c r="E222" s="76" t="s">
        <v>1664</v>
      </c>
      <c r="F222" s="86"/>
      <c r="G222" s="16"/>
      <c r="H222" s="150"/>
      <c r="J222" s="41"/>
      <c r="K222" s="41"/>
      <c r="L222" s="46"/>
    </row>
    <row r="223" spans="1:12" ht="15" customHeight="1">
      <c r="A223" s="22" t="str">
        <f>IFERROR(VLOOKUP(B223,VARIABLES!$A:$C,3,FALSE),"")</f>
        <v/>
      </c>
      <c r="B223" s="441" t="s">
        <v>1862</v>
      </c>
      <c r="C223" s="114" t="s">
        <v>1595</v>
      </c>
      <c r="D223" s="131" t="s">
        <v>1653</v>
      </c>
      <c r="E223" s="76" t="s">
        <v>1664</v>
      </c>
      <c r="F223" s="86"/>
      <c r="G223" s="16"/>
      <c r="H223" s="150"/>
      <c r="J223" s="41"/>
      <c r="K223" s="41"/>
      <c r="L223" s="46"/>
    </row>
    <row r="224" spans="1:12" ht="15" customHeight="1">
      <c r="A224" s="22" t="str">
        <f>IFERROR(VLOOKUP(B224,VARIABLES!$A:$C,3,FALSE),"")</f>
        <v/>
      </c>
      <c r="B224" s="441" t="s">
        <v>1863</v>
      </c>
      <c r="C224" s="114" t="s">
        <v>1596</v>
      </c>
      <c r="D224" s="131" t="s">
        <v>1653</v>
      </c>
      <c r="E224" s="76" t="s">
        <v>1664</v>
      </c>
      <c r="F224" s="86"/>
      <c r="G224" s="16"/>
      <c r="H224" s="150"/>
      <c r="J224" s="41"/>
      <c r="K224" s="41"/>
      <c r="L224" s="46"/>
    </row>
    <row r="225" spans="1:12" ht="15" customHeight="1">
      <c r="A225" s="22" t="str">
        <f>IFERROR(VLOOKUP(B225,VARIABLES!$A:$C,3,FALSE),"")</f>
        <v/>
      </c>
      <c r="B225" s="441" t="s">
        <v>1864</v>
      </c>
      <c r="C225" s="114" t="s">
        <v>1597</v>
      </c>
      <c r="D225" s="131" t="s">
        <v>1653</v>
      </c>
      <c r="E225" s="76" t="s">
        <v>1664</v>
      </c>
      <c r="F225" s="86"/>
      <c r="G225" s="16"/>
      <c r="H225" s="150"/>
      <c r="J225" s="41"/>
      <c r="K225" s="41"/>
      <c r="L225" s="46"/>
    </row>
    <row r="226" spans="1:12" ht="15" customHeight="1">
      <c r="A226" s="22" t="str">
        <f>IFERROR(VLOOKUP(B226,VARIABLES!$A:$C,3,FALSE),"")</f>
        <v/>
      </c>
      <c r="B226" s="441" t="s">
        <v>1865</v>
      </c>
      <c r="C226" s="114" t="s">
        <v>1598</v>
      </c>
      <c r="D226" s="131" t="s">
        <v>1653</v>
      </c>
      <c r="E226" s="76" t="s">
        <v>1664</v>
      </c>
      <c r="F226" s="86"/>
      <c r="G226" s="16"/>
      <c r="H226" s="150"/>
      <c r="J226" s="41"/>
      <c r="K226" s="41"/>
      <c r="L226" s="46"/>
    </row>
    <row r="227" spans="1:12" ht="15" customHeight="1">
      <c r="A227" s="22" t="str">
        <f>IFERROR(VLOOKUP(B227,VARIABLES!$A:$C,3,FALSE),"")</f>
        <v/>
      </c>
      <c r="B227" s="441" t="s">
        <v>1866</v>
      </c>
      <c r="C227" s="114" t="s">
        <v>1599</v>
      </c>
      <c r="D227" s="131" t="s">
        <v>1653</v>
      </c>
      <c r="E227" s="76" t="s">
        <v>1664</v>
      </c>
      <c r="F227" s="86"/>
      <c r="G227" s="16"/>
      <c r="H227" s="150"/>
      <c r="J227" s="41"/>
      <c r="K227" s="41"/>
      <c r="L227" s="46"/>
    </row>
    <row r="228" spans="1:12" ht="15" customHeight="1">
      <c r="A228" s="22" t="str">
        <f>IFERROR(VLOOKUP(B228,VARIABLES!$A:$C,3,FALSE),"")</f>
        <v/>
      </c>
      <c r="B228" s="422" t="s">
        <v>1867</v>
      </c>
      <c r="C228" s="159" t="s">
        <v>1590</v>
      </c>
      <c r="D228" s="131" t="s">
        <v>1600</v>
      </c>
      <c r="E228" s="76" t="s">
        <v>1664</v>
      </c>
      <c r="F228" s="86"/>
      <c r="G228" s="16"/>
      <c r="H228" s="150"/>
      <c r="J228" s="41"/>
      <c r="K228" s="41"/>
      <c r="L228" s="46"/>
    </row>
    <row r="229" spans="1:12" ht="15" customHeight="1" thickBot="1">
      <c r="A229" s="24" t="str">
        <f>IFERROR(VLOOKUP(B229,VARIABLES!$A:$C,3,FALSE),"")</f>
        <v/>
      </c>
      <c r="B229" s="467" t="s">
        <v>1868</v>
      </c>
      <c r="C229" s="468" t="s">
        <v>1682</v>
      </c>
      <c r="D229" s="124" t="s">
        <v>1600</v>
      </c>
      <c r="E229" s="76" t="s">
        <v>1664</v>
      </c>
      <c r="F229" s="86"/>
      <c r="G229" s="16"/>
      <c r="H229" s="150"/>
      <c r="J229" s="41"/>
      <c r="K229" s="41"/>
      <c r="L229" s="46"/>
    </row>
    <row r="230" spans="1:12" ht="15" customHeight="1">
      <c r="A230" s="160" t="s">
        <v>1621</v>
      </c>
      <c r="B230" s="464"/>
      <c r="C230" s="160"/>
      <c r="D230" s="131"/>
      <c r="E230" s="76"/>
      <c r="F230" s="86"/>
      <c r="G230" s="16"/>
      <c r="H230" s="147"/>
      <c r="J230" s="41"/>
      <c r="K230" s="41"/>
      <c r="L230" s="46"/>
    </row>
    <row r="231" spans="1:12" ht="15" customHeight="1">
      <c r="B231" s="46"/>
      <c r="C231" s="39"/>
      <c r="D231" s="131"/>
      <c r="E231" s="76"/>
      <c r="F231" s="48"/>
      <c r="G231" s="16"/>
      <c r="H231" s="147"/>
      <c r="J231" s="41"/>
      <c r="K231" s="41"/>
      <c r="L231" s="46"/>
    </row>
    <row r="232" spans="1:12" ht="15" customHeight="1">
      <c r="B232" s="46"/>
      <c r="C232" s="39"/>
      <c r="D232" s="131"/>
      <c r="E232" s="76"/>
      <c r="F232" s="48"/>
      <c r="G232" s="16"/>
      <c r="H232" s="147"/>
      <c r="J232" s="41"/>
      <c r="K232" s="41"/>
      <c r="L232" s="46"/>
    </row>
    <row r="233" spans="1:12" ht="15" customHeight="1">
      <c r="B233" s="46"/>
      <c r="C233" s="39"/>
      <c r="D233" s="131"/>
      <c r="E233" s="76"/>
      <c r="F233" s="48"/>
      <c r="G233" s="16"/>
      <c r="H233" s="147"/>
      <c r="J233" s="41"/>
      <c r="K233" s="41"/>
      <c r="L233" s="46"/>
    </row>
    <row r="234" spans="1:12" ht="15" customHeight="1">
      <c r="B234" s="46"/>
      <c r="C234" s="39"/>
      <c r="D234" s="131"/>
      <c r="E234" s="76"/>
      <c r="F234" s="48"/>
      <c r="G234" s="16"/>
      <c r="H234" s="147"/>
      <c r="J234" s="41"/>
      <c r="K234" s="41"/>
      <c r="L234" s="46"/>
    </row>
    <row r="235" spans="1:12" ht="15" customHeight="1">
      <c r="B235" s="46"/>
      <c r="C235" s="39"/>
      <c r="D235" s="131"/>
      <c r="E235" s="76"/>
      <c r="F235" s="48"/>
      <c r="G235" s="16"/>
      <c r="H235" s="147"/>
      <c r="J235" s="41"/>
      <c r="K235" s="41"/>
      <c r="L235" s="46"/>
    </row>
    <row r="236" spans="1:12" ht="15" customHeight="1">
      <c r="B236" s="46"/>
      <c r="C236" s="39"/>
      <c r="D236" s="131"/>
      <c r="E236" s="76"/>
      <c r="F236" s="48"/>
      <c r="G236" s="16"/>
      <c r="H236" s="147"/>
      <c r="J236" s="41"/>
      <c r="K236" s="41"/>
      <c r="L236" s="46"/>
    </row>
    <row r="237" spans="1:12" ht="15" customHeight="1">
      <c r="B237" s="46"/>
      <c r="C237" s="39"/>
      <c r="D237" s="131"/>
      <c r="E237" s="76"/>
      <c r="F237" s="48"/>
      <c r="G237" s="16"/>
      <c r="H237" s="147"/>
      <c r="J237" s="41"/>
      <c r="K237" s="41"/>
      <c r="L237" s="46"/>
    </row>
    <row r="238" spans="1:12" ht="15" customHeight="1">
      <c r="B238" s="46"/>
      <c r="C238" s="39"/>
      <c r="D238" s="131"/>
      <c r="E238" s="76"/>
      <c r="F238" s="48"/>
      <c r="G238" s="16"/>
      <c r="H238" s="147"/>
      <c r="J238" s="41"/>
      <c r="K238" s="41"/>
      <c r="L238" s="46"/>
    </row>
    <row r="239" spans="1:12" ht="15" customHeight="1">
      <c r="B239" s="46"/>
      <c r="C239" s="39"/>
      <c r="D239" s="131"/>
      <c r="E239" s="76"/>
      <c r="F239" s="48"/>
      <c r="G239" s="16"/>
      <c r="H239" s="147"/>
      <c r="J239" s="41"/>
      <c r="K239" s="41"/>
      <c r="L239" s="46"/>
    </row>
    <row r="240" spans="1:12" ht="15" customHeight="1">
      <c r="B240" s="46"/>
      <c r="C240" s="39"/>
      <c r="D240" s="131"/>
      <c r="E240" s="76"/>
      <c r="F240" s="48"/>
      <c r="G240" s="16"/>
      <c r="H240" s="147"/>
      <c r="J240" s="41"/>
      <c r="K240" s="41"/>
      <c r="L240" s="46"/>
    </row>
    <row r="241" spans="2:12" ht="15" customHeight="1">
      <c r="B241" s="46"/>
      <c r="C241" s="39"/>
      <c r="D241" s="131"/>
      <c r="E241" s="76"/>
      <c r="F241" s="48"/>
      <c r="G241" s="16"/>
      <c r="H241" s="147"/>
      <c r="J241" s="41"/>
      <c r="K241" s="41"/>
      <c r="L241" s="46"/>
    </row>
    <row r="242" spans="2:12" ht="15" customHeight="1">
      <c r="B242" s="46"/>
      <c r="C242" s="39"/>
      <c r="D242" s="131"/>
      <c r="E242" s="76"/>
      <c r="F242" s="48"/>
      <c r="G242" s="16"/>
      <c r="H242" s="147"/>
      <c r="J242" s="41"/>
      <c r="K242" s="41"/>
      <c r="L242" s="46"/>
    </row>
    <row r="243" spans="2:12" ht="15" customHeight="1">
      <c r="B243" s="46"/>
      <c r="C243" s="39"/>
      <c r="D243" s="131"/>
      <c r="E243" s="76"/>
      <c r="F243" s="48"/>
      <c r="G243" s="16"/>
      <c r="H243" s="147"/>
      <c r="J243" s="41"/>
      <c r="K243" s="41"/>
      <c r="L243" s="46"/>
    </row>
    <row r="244" spans="2:12" ht="15" customHeight="1">
      <c r="B244" s="46"/>
      <c r="C244" s="39"/>
      <c r="D244" s="131"/>
      <c r="E244" s="76"/>
      <c r="F244" s="48"/>
      <c r="G244" s="16"/>
      <c r="H244" s="147"/>
      <c r="J244" s="41"/>
      <c r="K244" s="41"/>
      <c r="L244" s="46"/>
    </row>
    <row r="245" spans="2:12" ht="15" customHeight="1">
      <c r="B245" s="46"/>
      <c r="C245" s="39"/>
      <c r="D245" s="131"/>
      <c r="E245" s="76"/>
      <c r="F245" s="48"/>
      <c r="G245" s="16"/>
      <c r="H245" s="147"/>
      <c r="J245" s="41"/>
      <c r="K245" s="41"/>
      <c r="L245" s="46"/>
    </row>
    <row r="246" spans="2:12" ht="15" customHeight="1">
      <c r="B246" s="46"/>
      <c r="C246" s="39"/>
      <c r="D246" s="131"/>
      <c r="E246" s="76"/>
      <c r="F246" s="48"/>
      <c r="G246" s="16"/>
      <c r="H246" s="147"/>
      <c r="J246" s="41"/>
      <c r="K246" s="41"/>
      <c r="L246" s="46"/>
    </row>
    <row r="247" spans="2:12" ht="15" customHeight="1">
      <c r="B247" s="46"/>
      <c r="C247" s="39"/>
      <c r="D247" s="131"/>
      <c r="E247" s="76"/>
      <c r="F247" s="48"/>
      <c r="G247" s="16"/>
      <c r="H247" s="147"/>
      <c r="J247" s="41"/>
      <c r="K247" s="41"/>
      <c r="L247" s="46"/>
    </row>
    <row r="248" spans="2:12" ht="15" customHeight="1">
      <c r="B248" s="46"/>
      <c r="C248" s="39"/>
      <c r="D248" s="131"/>
      <c r="E248" s="76"/>
      <c r="F248" s="48"/>
      <c r="G248" s="16"/>
      <c r="H248" s="147"/>
      <c r="J248" s="41"/>
      <c r="K248" s="41"/>
      <c r="L248" s="46"/>
    </row>
    <row r="249" spans="2:12" ht="15" customHeight="1">
      <c r="B249" s="46"/>
      <c r="C249" s="39"/>
      <c r="D249" s="131"/>
      <c r="E249" s="76"/>
      <c r="F249" s="48"/>
      <c r="G249" s="16"/>
      <c r="H249" s="147"/>
      <c r="J249" s="41"/>
      <c r="K249" s="41"/>
      <c r="L249" s="46"/>
    </row>
    <row r="250" spans="2:12" ht="15" customHeight="1">
      <c r="B250" s="46"/>
      <c r="C250" s="39"/>
      <c r="D250" s="131"/>
      <c r="E250" s="76"/>
      <c r="F250" s="48"/>
      <c r="G250" s="16"/>
      <c r="H250" s="147"/>
      <c r="J250" s="41"/>
      <c r="K250" s="41"/>
      <c r="L250" s="46"/>
    </row>
    <row r="251" spans="2:12" ht="15" customHeight="1">
      <c r="B251" s="46"/>
      <c r="C251" s="39"/>
      <c r="D251" s="131"/>
      <c r="E251" s="76"/>
      <c r="F251" s="48"/>
      <c r="G251" s="16"/>
      <c r="H251" s="147"/>
      <c r="J251" s="41"/>
      <c r="K251" s="41"/>
      <c r="L251" s="46"/>
    </row>
    <row r="252" spans="2:12" ht="15" customHeight="1">
      <c r="B252" s="46"/>
      <c r="C252" s="39"/>
      <c r="D252" s="131"/>
      <c r="E252" s="76"/>
      <c r="F252" s="48"/>
      <c r="G252" s="16"/>
      <c r="H252" s="147"/>
      <c r="J252" s="41"/>
      <c r="K252" s="41"/>
      <c r="L252" s="46"/>
    </row>
    <row r="253" spans="2:12" ht="15" customHeight="1">
      <c r="B253" s="46"/>
      <c r="C253" s="39"/>
      <c r="D253" s="131"/>
      <c r="E253" s="76"/>
      <c r="F253" s="48"/>
      <c r="G253" s="16"/>
      <c r="H253" s="147"/>
      <c r="J253" s="41"/>
      <c r="K253" s="41"/>
      <c r="L253" s="46"/>
    </row>
    <row r="254" spans="2:12" ht="15" customHeight="1">
      <c r="B254" s="46"/>
      <c r="C254" s="39"/>
      <c r="D254" s="131"/>
      <c r="E254" s="76"/>
      <c r="F254" s="48"/>
      <c r="G254" s="16"/>
      <c r="H254" s="147"/>
      <c r="J254" s="41"/>
      <c r="K254" s="41"/>
      <c r="L254" s="46"/>
    </row>
    <row r="255" spans="2:12" ht="15" customHeight="1">
      <c r="B255" s="46"/>
      <c r="C255" s="39"/>
      <c r="D255" s="131"/>
      <c r="E255" s="76"/>
      <c r="F255" s="48"/>
      <c r="G255" s="16"/>
      <c r="H255" s="147"/>
      <c r="J255" s="41"/>
      <c r="K255" s="41"/>
      <c r="L255" s="46"/>
    </row>
    <row r="256" spans="2:12" ht="15" customHeight="1">
      <c r="B256" s="46"/>
      <c r="C256" s="39"/>
      <c r="D256" s="131"/>
      <c r="E256" s="76"/>
      <c r="F256" s="48"/>
      <c r="G256" s="16"/>
      <c r="H256" s="147"/>
      <c r="J256" s="41"/>
      <c r="K256" s="41"/>
      <c r="L256" s="46"/>
    </row>
    <row r="257" spans="2:12" ht="15" customHeight="1">
      <c r="B257" s="46"/>
      <c r="C257" s="39"/>
      <c r="D257" s="131"/>
      <c r="E257" s="76"/>
      <c r="F257" s="48"/>
      <c r="G257" s="16"/>
      <c r="H257" s="147"/>
      <c r="J257" s="41"/>
      <c r="K257" s="41"/>
      <c r="L257" s="46"/>
    </row>
    <row r="258" spans="2:12" ht="15" customHeight="1">
      <c r="B258" s="46"/>
      <c r="C258" s="39"/>
      <c r="D258" s="131"/>
      <c r="E258" s="76"/>
      <c r="F258" s="48"/>
      <c r="G258" s="16"/>
      <c r="H258" s="147"/>
      <c r="J258" s="41"/>
      <c r="K258" s="41"/>
      <c r="L258" s="46"/>
    </row>
    <row r="259" spans="2:12" ht="15" customHeight="1">
      <c r="B259" s="46"/>
      <c r="C259" s="39"/>
      <c r="D259" s="131"/>
      <c r="E259" s="76"/>
      <c r="F259" s="48"/>
      <c r="G259" s="16"/>
      <c r="H259" s="147"/>
      <c r="J259" s="41"/>
      <c r="K259" s="41"/>
      <c r="L259" s="46"/>
    </row>
    <row r="260" spans="2:12" ht="15" customHeight="1">
      <c r="B260" s="46"/>
      <c r="C260" s="39"/>
      <c r="D260" s="131"/>
      <c r="E260" s="76"/>
      <c r="F260" s="48"/>
      <c r="G260" s="16"/>
      <c r="H260" s="147"/>
      <c r="J260" s="41"/>
      <c r="K260" s="41"/>
      <c r="L260" s="46"/>
    </row>
    <row r="261" spans="2:12" ht="15" customHeight="1">
      <c r="B261" s="46"/>
      <c r="C261" s="39"/>
      <c r="D261" s="131"/>
      <c r="E261" s="76"/>
      <c r="F261" s="48"/>
      <c r="G261" s="16"/>
      <c r="H261" s="147"/>
      <c r="J261" s="41"/>
      <c r="K261" s="41"/>
      <c r="L261" s="46"/>
    </row>
    <row r="262" spans="2:12" ht="15" customHeight="1">
      <c r="B262" s="46"/>
      <c r="C262" s="39"/>
      <c r="D262" s="131"/>
      <c r="E262" s="76"/>
      <c r="F262" s="48"/>
      <c r="G262" s="16"/>
      <c r="H262" s="147"/>
      <c r="J262" s="41"/>
      <c r="K262" s="41"/>
      <c r="L262" s="46"/>
    </row>
    <row r="263" spans="2:12" ht="15" customHeight="1">
      <c r="B263" s="46"/>
      <c r="C263" s="39"/>
      <c r="D263" s="131"/>
      <c r="E263" s="76"/>
      <c r="F263" s="48"/>
      <c r="G263" s="16"/>
      <c r="H263" s="147"/>
      <c r="J263" s="41"/>
      <c r="K263" s="41"/>
      <c r="L263" s="46"/>
    </row>
    <row r="264" spans="2:12" ht="15" customHeight="1">
      <c r="B264" s="46"/>
      <c r="C264" s="39"/>
      <c r="D264" s="131"/>
      <c r="E264" s="76"/>
      <c r="F264" s="48"/>
      <c r="G264" s="16"/>
      <c r="H264" s="147"/>
      <c r="J264" s="41"/>
      <c r="K264" s="41"/>
      <c r="L264" s="46"/>
    </row>
    <row r="265" spans="2:12" ht="15" customHeight="1">
      <c r="B265" s="46"/>
      <c r="C265" s="39"/>
      <c r="D265" s="131"/>
      <c r="E265" s="76"/>
      <c r="F265" s="48"/>
      <c r="G265" s="16"/>
      <c r="H265" s="147"/>
      <c r="J265" s="41"/>
      <c r="K265" s="41"/>
      <c r="L265" s="46"/>
    </row>
    <row r="266" spans="2:12" ht="15" customHeight="1">
      <c r="B266" s="46"/>
      <c r="C266" s="39"/>
      <c r="D266" s="131"/>
      <c r="E266" s="76"/>
      <c r="F266" s="48"/>
      <c r="G266" s="16"/>
      <c r="H266" s="147"/>
      <c r="J266" s="41"/>
      <c r="K266" s="41"/>
      <c r="L266" s="46"/>
    </row>
    <row r="267" spans="2:12" ht="15" customHeight="1">
      <c r="B267" s="46"/>
      <c r="C267" s="39"/>
      <c r="D267" s="131"/>
      <c r="E267" s="76"/>
      <c r="F267" s="48"/>
      <c r="G267" s="16"/>
      <c r="H267" s="147"/>
      <c r="J267" s="41"/>
      <c r="K267" s="41"/>
      <c r="L267" s="46"/>
    </row>
    <row r="268" spans="2:12" ht="15" customHeight="1">
      <c r="B268" s="46"/>
      <c r="C268" s="39"/>
      <c r="D268" s="131"/>
      <c r="E268" s="76"/>
      <c r="F268" s="48"/>
      <c r="G268" s="16"/>
      <c r="H268" s="147"/>
      <c r="J268" s="41"/>
      <c r="K268" s="41"/>
      <c r="L268" s="46"/>
    </row>
    <row r="269" spans="2:12" ht="15" customHeight="1">
      <c r="B269" s="46"/>
      <c r="C269" s="39"/>
      <c r="D269" s="131"/>
      <c r="E269" s="76"/>
      <c r="F269" s="48"/>
      <c r="G269" s="16"/>
      <c r="H269" s="147"/>
      <c r="J269" s="41"/>
      <c r="K269" s="41"/>
      <c r="L269" s="46"/>
    </row>
    <row r="270" spans="2:12" ht="15" customHeight="1">
      <c r="B270" s="46"/>
      <c r="C270" s="39"/>
      <c r="D270" s="131"/>
      <c r="E270" s="76"/>
      <c r="F270" s="48"/>
      <c r="G270" s="16"/>
      <c r="H270" s="147"/>
      <c r="J270" s="41"/>
      <c r="K270" s="41"/>
      <c r="L270" s="46"/>
    </row>
    <row r="271" spans="2:12" ht="15" customHeight="1">
      <c r="B271" s="46"/>
      <c r="C271" s="39"/>
      <c r="D271" s="131"/>
      <c r="E271" s="76"/>
      <c r="F271" s="48"/>
      <c r="G271" s="16"/>
      <c r="H271" s="147"/>
      <c r="J271" s="41"/>
      <c r="K271" s="41"/>
      <c r="L271" s="46"/>
    </row>
    <row r="272" spans="2:12" ht="15" customHeight="1">
      <c r="B272" s="46"/>
      <c r="C272" s="39"/>
      <c r="D272" s="131"/>
      <c r="E272" s="76"/>
      <c r="F272" s="48"/>
      <c r="G272" s="16"/>
      <c r="H272" s="147"/>
      <c r="J272" s="41"/>
      <c r="K272" s="41"/>
      <c r="L272" s="46"/>
    </row>
    <row r="273" spans="2:12" ht="15" customHeight="1">
      <c r="B273" s="46"/>
      <c r="C273" s="39"/>
      <c r="D273" s="131"/>
      <c r="E273" s="76"/>
      <c r="F273" s="48"/>
      <c r="G273" s="16"/>
      <c r="H273" s="147"/>
      <c r="J273" s="41"/>
      <c r="K273" s="41"/>
      <c r="L273" s="46"/>
    </row>
    <row r="274" spans="2:12" ht="15" customHeight="1">
      <c r="B274" s="46"/>
      <c r="C274" s="39"/>
      <c r="D274" s="131"/>
      <c r="E274" s="76"/>
      <c r="F274" s="48"/>
      <c r="G274" s="16"/>
      <c r="H274" s="147"/>
      <c r="J274" s="41"/>
      <c r="K274" s="41"/>
      <c r="L274" s="46"/>
    </row>
    <row r="275" spans="2:12" ht="15" customHeight="1">
      <c r="B275" s="46"/>
      <c r="C275" s="39"/>
      <c r="D275" s="131"/>
      <c r="E275" s="76"/>
      <c r="F275" s="48"/>
      <c r="G275" s="16"/>
      <c r="H275" s="147"/>
      <c r="J275" s="41"/>
      <c r="K275" s="41"/>
      <c r="L275" s="46"/>
    </row>
    <row r="276" spans="2:12" ht="15" customHeight="1">
      <c r="B276" s="46"/>
      <c r="C276" s="39"/>
      <c r="D276" s="131"/>
      <c r="E276" s="76"/>
      <c r="F276" s="48"/>
      <c r="G276" s="16"/>
      <c r="H276" s="147"/>
      <c r="J276" s="41"/>
      <c r="K276" s="41"/>
      <c r="L276" s="46"/>
    </row>
    <row r="277" spans="2:12" ht="15" customHeight="1">
      <c r="B277" s="46"/>
      <c r="C277" s="39"/>
      <c r="D277" s="131"/>
      <c r="E277" s="76"/>
      <c r="F277" s="48"/>
      <c r="G277" s="16"/>
      <c r="H277" s="147"/>
      <c r="J277" s="41"/>
      <c r="K277" s="41"/>
      <c r="L277" s="46"/>
    </row>
    <row r="278" spans="2:12" ht="15" customHeight="1">
      <c r="B278" s="46"/>
      <c r="C278" s="39"/>
      <c r="D278" s="131"/>
      <c r="E278" s="76"/>
      <c r="F278" s="48"/>
      <c r="G278" s="16"/>
      <c r="H278" s="147"/>
      <c r="J278" s="41"/>
      <c r="K278" s="41"/>
      <c r="L278" s="46"/>
    </row>
    <row r="279" spans="2:12" ht="15" customHeight="1">
      <c r="B279" s="46"/>
      <c r="C279" s="39"/>
      <c r="D279" s="131"/>
      <c r="E279" s="76"/>
      <c r="F279" s="48"/>
      <c r="G279" s="16"/>
      <c r="H279" s="147"/>
      <c r="J279" s="41"/>
      <c r="K279" s="41"/>
      <c r="L279" s="46"/>
    </row>
    <row r="280" spans="2:12" ht="15" customHeight="1">
      <c r="B280" s="46"/>
      <c r="C280" s="39"/>
      <c r="D280" s="131"/>
      <c r="E280" s="76"/>
      <c r="F280" s="48"/>
      <c r="G280" s="16"/>
      <c r="H280" s="147"/>
      <c r="J280" s="41"/>
      <c r="K280" s="41"/>
      <c r="L280" s="46"/>
    </row>
    <row r="281" spans="2:12" ht="15" customHeight="1">
      <c r="B281" s="46"/>
      <c r="C281" s="39"/>
      <c r="D281" s="131"/>
      <c r="E281" s="76"/>
      <c r="F281" s="48"/>
      <c r="G281" s="16"/>
      <c r="H281" s="147"/>
      <c r="J281" s="41"/>
      <c r="K281" s="41"/>
      <c r="L281" s="46"/>
    </row>
    <row r="282" spans="2:12" ht="15" customHeight="1">
      <c r="B282" s="46"/>
      <c r="C282" s="39"/>
      <c r="D282" s="131"/>
      <c r="E282" s="76"/>
      <c r="F282" s="48"/>
      <c r="G282" s="16"/>
      <c r="H282" s="147"/>
      <c r="J282" s="41"/>
      <c r="K282" s="41"/>
      <c r="L282" s="46"/>
    </row>
    <row r="283" spans="2:12" ht="15" customHeight="1">
      <c r="B283" s="46"/>
      <c r="C283" s="39"/>
      <c r="D283" s="131"/>
      <c r="E283" s="76"/>
      <c r="F283" s="48"/>
      <c r="G283" s="16"/>
      <c r="H283" s="147"/>
      <c r="J283" s="41"/>
      <c r="K283" s="41"/>
      <c r="L283" s="46"/>
    </row>
    <row r="284" spans="2:12" ht="15" customHeight="1">
      <c r="B284" s="46"/>
      <c r="C284" s="39"/>
      <c r="D284" s="131"/>
      <c r="E284" s="76"/>
      <c r="F284" s="48"/>
      <c r="G284" s="16"/>
      <c r="H284" s="147"/>
      <c r="J284" s="41"/>
      <c r="K284" s="41"/>
      <c r="L284" s="46"/>
    </row>
    <row r="285" spans="2:12" ht="15" customHeight="1">
      <c r="B285" s="46"/>
      <c r="C285" s="39"/>
      <c r="D285" s="131"/>
      <c r="E285" s="76"/>
      <c r="F285" s="48"/>
      <c r="G285" s="16"/>
      <c r="H285" s="147"/>
      <c r="J285" s="41"/>
      <c r="K285" s="41"/>
      <c r="L285" s="46"/>
    </row>
    <row r="286" spans="2:12" ht="15" customHeight="1">
      <c r="B286" s="46"/>
      <c r="C286" s="39"/>
      <c r="D286" s="131"/>
      <c r="E286" s="76"/>
      <c r="F286" s="48"/>
      <c r="G286" s="16"/>
      <c r="H286" s="147"/>
      <c r="J286" s="41"/>
      <c r="K286" s="41"/>
      <c r="L286" s="46"/>
    </row>
    <row r="287" spans="2:12" ht="15" customHeight="1">
      <c r="B287" s="46"/>
      <c r="C287" s="39"/>
      <c r="D287" s="131"/>
      <c r="E287" s="76"/>
      <c r="F287" s="48"/>
      <c r="G287" s="16"/>
      <c r="H287" s="147"/>
      <c r="J287" s="41"/>
      <c r="K287" s="41"/>
      <c r="L287" s="46"/>
    </row>
    <row r="288" spans="2:12" ht="15" customHeight="1">
      <c r="B288" s="46"/>
      <c r="C288" s="39"/>
      <c r="D288" s="131"/>
      <c r="E288" s="76"/>
      <c r="F288" s="48"/>
      <c r="G288" s="16"/>
      <c r="H288" s="147"/>
      <c r="J288" s="41"/>
      <c r="K288" s="41"/>
      <c r="L288" s="46"/>
    </row>
    <row r="289" spans="2:12" ht="15" customHeight="1">
      <c r="B289" s="46"/>
      <c r="C289" s="39"/>
      <c r="D289" s="131"/>
      <c r="E289" s="76"/>
      <c r="F289" s="48"/>
      <c r="G289" s="16"/>
      <c r="H289" s="147"/>
      <c r="J289" s="41"/>
      <c r="K289" s="41"/>
      <c r="L289" s="46"/>
    </row>
    <row r="290" spans="2:12" ht="15" customHeight="1">
      <c r="B290" s="46"/>
      <c r="C290" s="39"/>
      <c r="D290" s="131"/>
      <c r="E290" s="76"/>
      <c r="F290" s="48"/>
      <c r="G290" s="16"/>
      <c r="H290" s="147"/>
      <c r="J290" s="41"/>
      <c r="K290" s="41"/>
      <c r="L290" s="46"/>
    </row>
    <row r="291" spans="2:12" ht="15" customHeight="1">
      <c r="B291" s="46"/>
      <c r="C291" s="39"/>
      <c r="D291" s="131"/>
      <c r="E291" s="76"/>
      <c r="F291" s="48"/>
      <c r="G291" s="16"/>
      <c r="H291" s="147"/>
      <c r="J291" s="41"/>
      <c r="K291" s="41"/>
      <c r="L291" s="46"/>
    </row>
    <row r="292" spans="2:12" ht="15" customHeight="1">
      <c r="B292" s="46"/>
      <c r="C292" s="39"/>
      <c r="D292" s="131"/>
      <c r="E292" s="76"/>
      <c r="F292" s="48"/>
      <c r="G292" s="16"/>
      <c r="H292" s="147"/>
      <c r="J292" s="41"/>
      <c r="K292" s="41"/>
      <c r="L292" s="46"/>
    </row>
    <row r="293" spans="2:12" ht="15" customHeight="1">
      <c r="B293" s="46"/>
      <c r="C293" s="39"/>
      <c r="D293" s="131"/>
      <c r="E293" s="76"/>
      <c r="F293" s="48"/>
      <c r="G293" s="16"/>
      <c r="H293" s="147"/>
      <c r="J293" s="41"/>
      <c r="K293" s="41"/>
      <c r="L293" s="46"/>
    </row>
    <row r="294" spans="2:12" ht="15" customHeight="1">
      <c r="B294" s="46"/>
      <c r="C294" s="39"/>
      <c r="D294" s="131"/>
      <c r="E294" s="76"/>
      <c r="F294" s="48"/>
      <c r="G294" s="16"/>
      <c r="H294" s="147"/>
      <c r="J294" s="41"/>
      <c r="K294" s="41"/>
      <c r="L294" s="46"/>
    </row>
    <row r="295" spans="2:12" ht="15" customHeight="1">
      <c r="B295" s="46"/>
      <c r="C295" s="39"/>
      <c r="D295" s="131"/>
      <c r="E295" s="76"/>
      <c r="F295" s="48"/>
      <c r="G295" s="16"/>
      <c r="H295" s="147"/>
      <c r="J295" s="41"/>
      <c r="K295" s="41"/>
      <c r="L295" s="46"/>
    </row>
    <row r="296" spans="2:12" ht="15" customHeight="1">
      <c r="B296" s="46"/>
      <c r="C296" s="39"/>
      <c r="D296" s="131"/>
      <c r="E296" s="76"/>
      <c r="F296" s="48"/>
      <c r="G296" s="16"/>
      <c r="H296" s="147"/>
      <c r="J296" s="41"/>
      <c r="K296" s="41"/>
      <c r="L296" s="46"/>
    </row>
    <row r="297" spans="2:12" ht="15" customHeight="1">
      <c r="B297" s="46"/>
      <c r="C297" s="39"/>
      <c r="D297" s="131"/>
      <c r="E297" s="76"/>
      <c r="F297" s="48"/>
      <c r="G297" s="16"/>
      <c r="H297" s="147"/>
      <c r="J297" s="41"/>
      <c r="K297" s="41"/>
      <c r="L297" s="46"/>
    </row>
    <row r="298" spans="2:12" ht="15" customHeight="1">
      <c r="B298" s="46"/>
      <c r="C298" s="39"/>
      <c r="D298" s="131"/>
      <c r="E298" s="76"/>
      <c r="F298" s="48"/>
      <c r="G298" s="16"/>
      <c r="H298" s="147"/>
      <c r="J298" s="41"/>
      <c r="K298" s="41"/>
      <c r="L298" s="46"/>
    </row>
    <row r="299" spans="2:12" ht="15" customHeight="1">
      <c r="B299" s="46"/>
      <c r="C299" s="39"/>
      <c r="D299" s="131"/>
      <c r="E299" s="76"/>
      <c r="F299" s="48"/>
      <c r="G299" s="16"/>
      <c r="H299" s="147"/>
      <c r="J299" s="41"/>
      <c r="K299" s="41"/>
      <c r="L299" s="46"/>
    </row>
    <row r="300" spans="2:12" ht="15" customHeight="1">
      <c r="B300" s="46"/>
      <c r="C300" s="39"/>
      <c r="D300" s="131"/>
      <c r="E300" s="76"/>
      <c r="F300" s="48"/>
      <c r="G300" s="16"/>
      <c r="H300" s="147"/>
      <c r="J300" s="41"/>
      <c r="K300" s="41"/>
      <c r="L300" s="46"/>
    </row>
    <row r="301" spans="2:12" ht="15" customHeight="1">
      <c r="B301" s="46"/>
      <c r="C301" s="39"/>
      <c r="D301" s="131"/>
      <c r="E301" s="76"/>
      <c r="F301" s="48"/>
      <c r="G301" s="16"/>
      <c r="H301" s="147"/>
      <c r="J301" s="41"/>
      <c r="K301" s="41"/>
      <c r="L301" s="46"/>
    </row>
    <row r="302" spans="2:12" ht="15" customHeight="1">
      <c r="B302" s="46"/>
      <c r="C302" s="39"/>
      <c r="D302" s="131"/>
      <c r="E302" s="76"/>
      <c r="F302" s="48"/>
      <c r="G302" s="16"/>
      <c r="H302" s="147"/>
      <c r="J302" s="41"/>
      <c r="K302" s="41"/>
      <c r="L302" s="46"/>
    </row>
    <row r="303" spans="2:12" ht="15" customHeight="1">
      <c r="B303" s="46"/>
      <c r="C303" s="39"/>
      <c r="D303" s="131"/>
      <c r="E303" s="76"/>
      <c r="F303" s="48"/>
      <c r="G303" s="16"/>
      <c r="H303" s="147"/>
      <c r="J303" s="41"/>
      <c r="K303" s="41"/>
      <c r="L303" s="46"/>
    </row>
    <row r="304" spans="2:12" ht="15" customHeight="1">
      <c r="B304" s="46"/>
      <c r="C304" s="39"/>
      <c r="D304" s="131"/>
      <c r="E304" s="76"/>
      <c r="F304" s="48"/>
      <c r="G304" s="16"/>
      <c r="H304" s="147"/>
      <c r="J304" s="41"/>
      <c r="K304" s="41"/>
      <c r="L304" s="46"/>
    </row>
    <row r="305" spans="2:12" ht="15" customHeight="1">
      <c r="B305" s="46"/>
      <c r="C305" s="39"/>
      <c r="D305" s="131"/>
      <c r="E305" s="76"/>
      <c r="F305" s="48"/>
      <c r="G305" s="16"/>
      <c r="H305" s="147"/>
      <c r="J305" s="41"/>
      <c r="K305" s="41"/>
      <c r="L305" s="46"/>
    </row>
    <row r="306" spans="2:12" ht="15" customHeight="1">
      <c r="B306" s="46"/>
      <c r="C306" s="39"/>
      <c r="D306" s="131"/>
      <c r="E306" s="76"/>
      <c r="F306" s="48"/>
      <c r="G306" s="16"/>
      <c r="H306" s="147"/>
      <c r="J306" s="41"/>
      <c r="K306" s="41"/>
      <c r="L306" s="46"/>
    </row>
    <row r="307" spans="2:12" ht="15" customHeight="1">
      <c r="B307" s="46"/>
      <c r="C307" s="39"/>
      <c r="D307" s="131"/>
      <c r="E307" s="76"/>
      <c r="F307" s="48"/>
      <c r="G307" s="16"/>
      <c r="H307" s="147"/>
      <c r="J307" s="41"/>
      <c r="K307" s="41"/>
      <c r="L307" s="46"/>
    </row>
    <row r="308" spans="2:12" ht="15" customHeight="1">
      <c r="B308" s="46"/>
      <c r="C308" s="39"/>
      <c r="D308" s="131"/>
      <c r="E308" s="76"/>
      <c r="F308" s="48"/>
      <c r="G308" s="16"/>
      <c r="H308" s="147"/>
      <c r="J308" s="41"/>
      <c r="K308" s="41"/>
      <c r="L308" s="46"/>
    </row>
    <row r="309" spans="2:12" ht="15" customHeight="1">
      <c r="B309" s="46"/>
      <c r="C309" s="39"/>
      <c r="D309" s="131"/>
      <c r="E309" s="76"/>
      <c r="F309" s="48"/>
      <c r="G309" s="16"/>
      <c r="H309" s="147"/>
      <c r="J309" s="41"/>
      <c r="K309" s="41"/>
      <c r="L309" s="46"/>
    </row>
    <row r="310" spans="2:12" ht="15" customHeight="1">
      <c r="B310" s="46"/>
      <c r="C310" s="39"/>
      <c r="D310" s="131"/>
      <c r="E310" s="76"/>
      <c r="F310" s="48"/>
      <c r="G310" s="16"/>
      <c r="H310" s="147"/>
      <c r="J310" s="41"/>
      <c r="K310" s="41"/>
      <c r="L310" s="46"/>
    </row>
    <row r="311" spans="2:12" ht="15" customHeight="1">
      <c r="B311" s="46"/>
      <c r="C311" s="39"/>
      <c r="D311" s="131"/>
      <c r="E311" s="76"/>
      <c r="F311" s="48"/>
      <c r="G311" s="16"/>
      <c r="H311" s="147"/>
      <c r="J311" s="41"/>
      <c r="K311" s="41"/>
      <c r="L311" s="46"/>
    </row>
    <row r="312" spans="2:12" ht="15" customHeight="1">
      <c r="B312" s="46"/>
      <c r="C312" s="39"/>
      <c r="D312" s="131"/>
      <c r="E312" s="76"/>
      <c r="F312" s="48"/>
      <c r="G312" s="16"/>
      <c r="H312" s="147"/>
      <c r="J312" s="41"/>
      <c r="K312" s="41"/>
      <c r="L312" s="46"/>
    </row>
    <row r="313" spans="2:12" ht="15" customHeight="1">
      <c r="B313" s="46"/>
      <c r="C313" s="39"/>
      <c r="D313" s="131"/>
      <c r="E313" s="76"/>
      <c r="F313" s="48"/>
      <c r="G313" s="16"/>
      <c r="H313" s="147"/>
      <c r="J313" s="41"/>
      <c r="K313" s="41"/>
      <c r="L313" s="46"/>
    </row>
    <row r="314" spans="2:12" ht="15" customHeight="1">
      <c r="B314" s="46"/>
      <c r="C314" s="39"/>
      <c r="D314" s="131"/>
      <c r="E314" s="76"/>
      <c r="F314" s="48"/>
      <c r="G314" s="16"/>
      <c r="H314" s="147"/>
      <c r="J314" s="41"/>
      <c r="K314" s="41"/>
      <c r="L314" s="46"/>
    </row>
    <row r="315" spans="2:12" ht="15" customHeight="1">
      <c r="B315" s="46"/>
      <c r="C315" s="39"/>
      <c r="D315" s="131"/>
      <c r="E315" s="76"/>
      <c r="F315" s="48"/>
      <c r="G315" s="16"/>
      <c r="H315" s="147"/>
      <c r="J315" s="41"/>
      <c r="K315" s="41"/>
      <c r="L315" s="46"/>
    </row>
    <row r="316" spans="2:12" ht="15" customHeight="1">
      <c r="B316" s="46"/>
      <c r="C316" s="39"/>
      <c r="D316" s="131"/>
      <c r="E316" s="76"/>
      <c r="F316" s="48"/>
      <c r="G316" s="16"/>
      <c r="H316" s="147"/>
      <c r="J316" s="41"/>
      <c r="K316" s="41"/>
      <c r="L316" s="46"/>
    </row>
    <row r="317" spans="2:12" ht="15" customHeight="1">
      <c r="B317" s="46"/>
      <c r="C317" s="39"/>
      <c r="D317" s="131"/>
      <c r="E317" s="76"/>
      <c r="F317" s="48"/>
      <c r="G317" s="16"/>
      <c r="H317" s="147"/>
      <c r="J317" s="41"/>
      <c r="K317" s="41"/>
      <c r="L317" s="46"/>
    </row>
    <row r="318" spans="2:12" ht="15" customHeight="1">
      <c r="B318" s="46"/>
      <c r="C318" s="39"/>
      <c r="D318" s="131"/>
      <c r="E318" s="76"/>
      <c r="F318" s="48"/>
      <c r="G318" s="16"/>
      <c r="H318" s="147"/>
      <c r="J318" s="41"/>
      <c r="K318" s="41"/>
      <c r="L318" s="46"/>
    </row>
    <row r="319" spans="2:12" ht="15" customHeight="1">
      <c r="B319" s="442"/>
      <c r="C319" s="39"/>
      <c r="D319" s="131"/>
      <c r="E319" s="76"/>
      <c r="F319" s="48"/>
      <c r="G319" s="16"/>
      <c r="H319" s="147"/>
      <c r="J319" s="41"/>
      <c r="K319" s="41"/>
      <c r="L319" s="46"/>
    </row>
    <row r="320" spans="2:12" ht="15" customHeight="1">
      <c r="B320" s="442"/>
      <c r="C320" s="39"/>
      <c r="D320" s="131"/>
      <c r="E320" s="76"/>
      <c r="F320" s="48"/>
      <c r="G320" s="16"/>
      <c r="H320" s="147"/>
      <c r="J320" s="41"/>
      <c r="K320" s="41"/>
      <c r="L320" s="46"/>
    </row>
    <row r="321" spans="2:12" ht="15" customHeight="1">
      <c r="B321" s="442"/>
      <c r="C321" s="39"/>
      <c r="D321" s="131"/>
      <c r="E321" s="76"/>
      <c r="F321" s="48"/>
      <c r="G321" s="16"/>
      <c r="H321" s="147"/>
      <c r="J321" s="41"/>
      <c r="K321" s="41"/>
      <c r="L321" s="46"/>
    </row>
    <row r="322" spans="2:12" ht="15" customHeight="1">
      <c r="B322" s="442"/>
      <c r="C322" s="39"/>
      <c r="D322" s="131"/>
      <c r="E322" s="76"/>
      <c r="F322" s="48"/>
      <c r="G322" s="16"/>
      <c r="H322" s="147"/>
      <c r="J322" s="41"/>
      <c r="K322" s="41"/>
      <c r="L322" s="46"/>
    </row>
    <row r="323" spans="2:12" ht="15" customHeight="1">
      <c r="B323" s="442"/>
      <c r="C323" s="39"/>
      <c r="D323" s="131"/>
      <c r="E323" s="76"/>
      <c r="F323" s="48"/>
      <c r="G323" s="16"/>
      <c r="H323" s="147"/>
      <c r="J323" s="41"/>
      <c r="K323" s="41"/>
      <c r="L323" s="46"/>
    </row>
    <row r="324" spans="2:12" ht="15" customHeight="1">
      <c r="B324" s="442"/>
      <c r="C324" s="39"/>
      <c r="D324" s="131"/>
      <c r="E324" s="76"/>
      <c r="F324" s="48"/>
      <c r="G324" s="16"/>
      <c r="H324" s="147"/>
      <c r="J324" s="41"/>
      <c r="K324" s="41"/>
      <c r="L324" s="46"/>
    </row>
    <row r="325" spans="2:12" ht="15" customHeight="1">
      <c r="B325" s="442"/>
      <c r="C325" s="39"/>
      <c r="D325" s="131"/>
      <c r="E325" s="76"/>
      <c r="F325" s="48"/>
      <c r="G325" s="16"/>
      <c r="H325" s="147"/>
      <c r="J325" s="41"/>
      <c r="K325" s="41"/>
      <c r="L325" s="46"/>
    </row>
    <row r="326" spans="2:12" ht="15" customHeight="1">
      <c r="B326" s="442"/>
      <c r="C326" s="39"/>
      <c r="D326" s="131"/>
      <c r="E326" s="76"/>
      <c r="F326" s="48"/>
      <c r="G326" s="16"/>
      <c r="H326" s="147"/>
      <c r="J326" s="41"/>
      <c r="K326" s="41"/>
      <c r="L326" s="46"/>
    </row>
    <row r="327" spans="2:12" ht="15" customHeight="1">
      <c r="B327" s="442"/>
      <c r="C327" s="39"/>
      <c r="D327" s="131"/>
      <c r="E327" s="76"/>
      <c r="F327" s="48"/>
      <c r="G327" s="16"/>
      <c r="H327" s="147"/>
      <c r="J327" s="41"/>
      <c r="K327" s="41"/>
      <c r="L327" s="46"/>
    </row>
    <row r="328" spans="2:12" ht="15" customHeight="1">
      <c r="B328" s="442"/>
      <c r="C328" s="39"/>
      <c r="D328" s="131"/>
      <c r="E328" s="76"/>
      <c r="F328" s="48"/>
      <c r="G328" s="16"/>
      <c r="H328" s="147"/>
      <c r="J328" s="41"/>
      <c r="K328" s="41"/>
      <c r="L328" s="46"/>
    </row>
    <row r="329" spans="2:12" ht="15" customHeight="1">
      <c r="B329" s="442"/>
      <c r="C329" s="39"/>
      <c r="D329" s="131"/>
      <c r="E329" s="76"/>
      <c r="F329" s="48"/>
      <c r="G329" s="16"/>
      <c r="H329" s="147"/>
      <c r="J329" s="41"/>
      <c r="K329" s="41"/>
      <c r="L329" s="46"/>
    </row>
    <row r="330" spans="2:12" ht="15" customHeight="1">
      <c r="B330" s="442"/>
      <c r="C330" s="39"/>
      <c r="D330" s="131"/>
      <c r="E330" s="76"/>
      <c r="F330" s="48"/>
      <c r="G330" s="16"/>
      <c r="H330" s="147"/>
      <c r="J330" s="41"/>
      <c r="K330" s="41"/>
      <c r="L330" s="46"/>
    </row>
    <row r="331" spans="2:12" ht="15" customHeight="1">
      <c r="B331" s="442"/>
      <c r="C331" s="39"/>
      <c r="D331" s="131"/>
      <c r="E331" s="76"/>
      <c r="F331" s="48"/>
      <c r="G331" s="16"/>
      <c r="H331" s="147"/>
      <c r="J331" s="41"/>
      <c r="K331" s="41"/>
      <c r="L331" s="46"/>
    </row>
    <row r="332" spans="2:12" ht="15" customHeight="1">
      <c r="B332" s="442"/>
      <c r="C332" s="39"/>
      <c r="D332" s="131"/>
      <c r="E332" s="76"/>
      <c r="F332" s="48"/>
      <c r="G332" s="16"/>
      <c r="H332" s="147"/>
      <c r="J332" s="41"/>
      <c r="K332" s="41"/>
      <c r="L332" s="46"/>
    </row>
    <row r="333" spans="2:12" ht="15" customHeight="1">
      <c r="B333" s="442"/>
      <c r="C333" s="39"/>
      <c r="D333" s="131"/>
      <c r="E333" s="76"/>
      <c r="F333" s="48"/>
      <c r="G333" s="16"/>
      <c r="H333" s="147"/>
      <c r="J333" s="41"/>
      <c r="K333" s="41"/>
      <c r="L333" s="46"/>
    </row>
    <row r="334" spans="2:12" ht="15" customHeight="1">
      <c r="B334" s="442"/>
      <c r="C334" s="39"/>
      <c r="D334" s="131"/>
      <c r="E334" s="76"/>
      <c r="F334" s="48"/>
      <c r="G334" s="16"/>
      <c r="H334" s="147"/>
      <c r="J334" s="41"/>
      <c r="K334" s="41"/>
      <c r="L334" s="46"/>
    </row>
    <row r="335" spans="2:12" ht="15" customHeight="1">
      <c r="B335" s="442"/>
      <c r="C335" s="39"/>
      <c r="D335" s="131"/>
      <c r="E335" s="76"/>
      <c r="F335" s="48"/>
      <c r="G335" s="16"/>
      <c r="H335" s="147"/>
      <c r="J335" s="41"/>
      <c r="K335" s="41"/>
      <c r="L335" s="46"/>
    </row>
    <row r="336" spans="2:12" ht="15" customHeight="1">
      <c r="B336" s="442"/>
      <c r="C336" s="39"/>
      <c r="D336" s="131"/>
      <c r="E336" s="76"/>
      <c r="F336" s="48"/>
      <c r="G336" s="16"/>
      <c r="H336" s="147"/>
      <c r="J336" s="41"/>
      <c r="K336" s="41"/>
      <c r="L336" s="46"/>
    </row>
    <row r="337" spans="2:12" ht="15" customHeight="1">
      <c r="B337" s="442"/>
      <c r="C337" s="39"/>
      <c r="D337" s="131"/>
      <c r="E337" s="76"/>
      <c r="F337" s="48"/>
      <c r="G337" s="16"/>
      <c r="H337" s="147"/>
      <c r="J337" s="41"/>
      <c r="K337" s="41"/>
      <c r="L337" s="46"/>
    </row>
    <row r="338" spans="2:12" ht="15" customHeight="1">
      <c r="B338" s="442"/>
      <c r="C338" s="39"/>
      <c r="D338" s="131"/>
      <c r="E338" s="76"/>
      <c r="F338" s="48"/>
      <c r="G338" s="16"/>
      <c r="H338" s="147"/>
      <c r="J338" s="41"/>
      <c r="K338" s="41"/>
      <c r="L338" s="46"/>
    </row>
    <row r="339" spans="2:12" ht="15" customHeight="1">
      <c r="B339" s="442"/>
      <c r="C339" s="39"/>
      <c r="D339" s="131"/>
      <c r="E339" s="76"/>
      <c r="F339" s="48"/>
      <c r="G339" s="16"/>
      <c r="H339" s="147"/>
      <c r="J339" s="41"/>
      <c r="K339" s="41"/>
      <c r="L339" s="46"/>
    </row>
    <row r="340" spans="2:12" ht="15" customHeight="1">
      <c r="B340" s="442"/>
      <c r="C340" s="39"/>
      <c r="D340" s="131"/>
      <c r="E340" s="76"/>
      <c r="F340" s="48"/>
      <c r="G340" s="16"/>
      <c r="H340" s="147"/>
      <c r="J340" s="41"/>
      <c r="K340" s="41"/>
      <c r="L340" s="46"/>
    </row>
    <row r="341" spans="2:12" ht="15" customHeight="1">
      <c r="B341" s="442"/>
      <c r="C341" s="39"/>
      <c r="D341" s="131"/>
      <c r="E341" s="76"/>
      <c r="F341" s="48"/>
      <c r="G341" s="16"/>
      <c r="H341" s="147"/>
      <c r="J341" s="41"/>
      <c r="K341" s="41"/>
      <c r="L341" s="46"/>
    </row>
    <row r="342" spans="2:12" ht="15" customHeight="1">
      <c r="B342" s="442"/>
      <c r="C342" s="39"/>
      <c r="D342" s="131"/>
      <c r="E342" s="76"/>
      <c r="F342" s="48"/>
      <c r="G342" s="16"/>
      <c r="H342" s="147"/>
      <c r="J342" s="41"/>
      <c r="K342" s="41"/>
      <c r="L342" s="46"/>
    </row>
    <row r="343" spans="2:12" ht="15" customHeight="1">
      <c r="B343" s="442"/>
      <c r="C343" s="39"/>
      <c r="D343" s="131"/>
      <c r="E343" s="76"/>
      <c r="F343" s="48"/>
      <c r="G343" s="16"/>
      <c r="H343" s="147"/>
      <c r="J343" s="41"/>
      <c r="K343" s="41"/>
      <c r="L343" s="46"/>
    </row>
    <row r="344" spans="2:12" ht="15" customHeight="1">
      <c r="B344" s="442"/>
      <c r="C344" s="39"/>
      <c r="D344" s="131"/>
      <c r="E344" s="76"/>
      <c r="F344" s="48"/>
      <c r="G344" s="16"/>
      <c r="H344" s="147"/>
      <c r="J344" s="41"/>
      <c r="K344" s="41"/>
      <c r="L344" s="46"/>
    </row>
    <row r="345" spans="2:12" ht="15" customHeight="1">
      <c r="B345" s="442"/>
      <c r="C345" s="39"/>
      <c r="D345" s="131"/>
      <c r="E345" s="76"/>
      <c r="F345" s="48"/>
      <c r="G345" s="16"/>
      <c r="H345" s="147"/>
      <c r="J345" s="41"/>
      <c r="K345" s="41"/>
      <c r="L345" s="46"/>
    </row>
    <row r="346" spans="2:12" ht="15" customHeight="1">
      <c r="B346" s="442"/>
      <c r="C346" s="39"/>
      <c r="D346" s="131"/>
      <c r="E346" s="76"/>
      <c r="F346" s="48"/>
      <c r="G346" s="16"/>
      <c r="H346" s="147"/>
      <c r="J346" s="41"/>
      <c r="K346" s="41"/>
      <c r="L346" s="46"/>
    </row>
    <row r="347" spans="2:12" ht="15" customHeight="1">
      <c r="B347" s="442"/>
      <c r="C347" s="39"/>
      <c r="D347" s="131"/>
      <c r="E347" s="76"/>
      <c r="F347" s="48"/>
      <c r="G347" s="16"/>
      <c r="H347" s="147"/>
      <c r="J347" s="41"/>
      <c r="K347" s="41"/>
      <c r="L347" s="46"/>
    </row>
    <row r="348" spans="2:12" ht="15" customHeight="1">
      <c r="B348" s="442"/>
      <c r="C348" s="39"/>
      <c r="D348" s="131"/>
      <c r="E348" s="76"/>
      <c r="F348" s="48"/>
      <c r="G348" s="16"/>
      <c r="H348" s="147"/>
      <c r="J348" s="41"/>
      <c r="K348" s="41"/>
      <c r="L348" s="46"/>
    </row>
    <row r="349" spans="2:12" ht="15" customHeight="1">
      <c r="B349" s="442"/>
      <c r="C349" s="39"/>
      <c r="D349" s="131"/>
      <c r="E349" s="76"/>
      <c r="F349" s="48"/>
      <c r="G349" s="16"/>
      <c r="H349" s="147"/>
      <c r="J349" s="41"/>
      <c r="K349" s="41"/>
      <c r="L349" s="46"/>
    </row>
    <row r="350" spans="2:12" ht="15" customHeight="1">
      <c r="B350" s="442"/>
      <c r="C350" s="39"/>
      <c r="D350" s="131"/>
      <c r="E350" s="76"/>
      <c r="F350" s="48"/>
      <c r="G350" s="16"/>
      <c r="H350" s="147"/>
      <c r="J350" s="41"/>
      <c r="K350" s="41"/>
      <c r="L350" s="46"/>
    </row>
    <row r="351" spans="2:12" ht="15" customHeight="1">
      <c r="B351" s="442"/>
      <c r="C351" s="39"/>
      <c r="D351" s="131"/>
      <c r="E351" s="76"/>
      <c r="F351" s="48"/>
      <c r="G351" s="16"/>
      <c r="H351" s="147"/>
      <c r="J351" s="41"/>
      <c r="K351" s="41"/>
      <c r="L351" s="46"/>
    </row>
    <row r="352" spans="2:12" ht="15" customHeight="1">
      <c r="B352" s="442"/>
      <c r="C352" s="39"/>
      <c r="D352" s="131"/>
      <c r="E352" s="76"/>
      <c r="F352" s="48"/>
      <c r="G352" s="16"/>
      <c r="H352" s="147"/>
      <c r="J352" s="41"/>
      <c r="K352" s="41"/>
      <c r="L352" s="46"/>
    </row>
    <row r="353" spans="2:12" ht="15" customHeight="1">
      <c r="B353" s="442"/>
      <c r="C353" s="39"/>
      <c r="D353" s="131"/>
      <c r="E353" s="76"/>
      <c r="F353" s="48"/>
      <c r="G353" s="16"/>
      <c r="H353" s="147"/>
      <c r="J353" s="41"/>
      <c r="K353" s="41"/>
      <c r="L353" s="46"/>
    </row>
    <row r="354" spans="2:12" ht="15" customHeight="1">
      <c r="B354" s="442"/>
      <c r="C354" s="39"/>
      <c r="D354" s="131"/>
      <c r="E354" s="76"/>
      <c r="F354" s="48"/>
      <c r="G354" s="16"/>
      <c r="H354" s="147"/>
      <c r="J354" s="41"/>
      <c r="K354" s="41"/>
      <c r="L354" s="46"/>
    </row>
    <row r="355" spans="2:12" ht="15" customHeight="1">
      <c r="B355" s="442"/>
      <c r="C355" s="39"/>
      <c r="D355" s="131"/>
      <c r="E355" s="76"/>
      <c r="F355" s="48"/>
      <c r="G355" s="16"/>
      <c r="H355" s="147"/>
      <c r="J355" s="41"/>
      <c r="K355" s="41"/>
      <c r="L355" s="46"/>
    </row>
    <row r="356" spans="2:12" ht="15" customHeight="1">
      <c r="B356" s="442"/>
      <c r="C356" s="39"/>
      <c r="D356" s="131"/>
      <c r="E356" s="76"/>
      <c r="F356" s="48"/>
      <c r="G356" s="16"/>
      <c r="H356" s="147"/>
      <c r="J356" s="41"/>
      <c r="K356" s="41"/>
      <c r="L356" s="46"/>
    </row>
    <row r="357" spans="2:12" ht="15" customHeight="1">
      <c r="B357" s="442"/>
      <c r="C357" s="39"/>
      <c r="D357" s="131"/>
      <c r="E357" s="76"/>
      <c r="F357" s="48"/>
      <c r="G357" s="16"/>
      <c r="H357" s="147"/>
      <c r="J357" s="41"/>
      <c r="K357" s="41"/>
      <c r="L357" s="46"/>
    </row>
    <row r="358" spans="2:12" ht="15" customHeight="1">
      <c r="B358" s="442"/>
      <c r="C358" s="39"/>
      <c r="D358" s="131"/>
      <c r="E358" s="76"/>
      <c r="F358" s="48"/>
      <c r="G358" s="16"/>
      <c r="H358" s="147"/>
      <c r="J358" s="41"/>
      <c r="K358" s="41"/>
      <c r="L358" s="46"/>
    </row>
    <row r="359" spans="2:12" ht="15" customHeight="1">
      <c r="B359" s="442"/>
      <c r="C359" s="39"/>
      <c r="D359" s="131"/>
      <c r="E359" s="76"/>
      <c r="F359" s="48"/>
      <c r="G359" s="16"/>
      <c r="H359" s="147"/>
      <c r="J359" s="41"/>
      <c r="K359" s="41"/>
      <c r="L359" s="46"/>
    </row>
    <row r="360" spans="2:12" ht="15" customHeight="1">
      <c r="B360" s="442"/>
      <c r="C360" s="39"/>
      <c r="D360" s="131"/>
      <c r="E360" s="76"/>
      <c r="F360" s="48"/>
      <c r="G360" s="16"/>
      <c r="H360" s="147"/>
      <c r="J360" s="41"/>
      <c r="K360" s="41"/>
      <c r="L360" s="46"/>
    </row>
    <row r="361" spans="2:12" ht="15" customHeight="1">
      <c r="B361" s="442"/>
      <c r="C361" s="39"/>
      <c r="D361" s="131"/>
      <c r="E361" s="76"/>
      <c r="F361" s="48"/>
      <c r="G361" s="16"/>
      <c r="H361" s="147"/>
      <c r="J361" s="41"/>
      <c r="K361" s="41"/>
      <c r="L361" s="46"/>
    </row>
    <row r="362" spans="2:12" ht="15" customHeight="1">
      <c r="B362" s="442"/>
      <c r="C362" s="39"/>
      <c r="D362" s="131"/>
      <c r="E362" s="76"/>
      <c r="F362" s="48"/>
      <c r="G362" s="16"/>
      <c r="H362" s="147"/>
      <c r="J362" s="41"/>
      <c r="K362" s="41"/>
      <c r="L362" s="46"/>
    </row>
    <row r="363" spans="2:12" ht="15" customHeight="1">
      <c r="B363" s="442"/>
      <c r="C363" s="39"/>
      <c r="D363" s="131"/>
      <c r="E363" s="76"/>
      <c r="F363" s="48"/>
      <c r="G363" s="16"/>
      <c r="H363" s="147"/>
      <c r="J363" s="41"/>
      <c r="K363" s="41"/>
      <c r="L363" s="46"/>
    </row>
    <row r="364" spans="2:12" ht="15" customHeight="1">
      <c r="B364" s="442"/>
      <c r="C364" s="39"/>
      <c r="D364" s="131"/>
      <c r="E364" s="76"/>
      <c r="F364" s="48"/>
      <c r="G364" s="16"/>
      <c r="H364" s="147"/>
      <c r="J364" s="41"/>
      <c r="K364" s="41"/>
      <c r="L364" s="46"/>
    </row>
    <row r="365" spans="2:12" ht="15" customHeight="1">
      <c r="B365" s="442"/>
      <c r="C365" s="39"/>
      <c r="D365" s="131"/>
      <c r="E365" s="76"/>
      <c r="F365" s="48"/>
      <c r="G365" s="16"/>
      <c r="H365" s="147"/>
      <c r="J365" s="41"/>
      <c r="K365" s="41"/>
      <c r="L365" s="46"/>
    </row>
    <row r="366" spans="2:12" ht="15" customHeight="1">
      <c r="B366" s="442"/>
      <c r="C366" s="39"/>
      <c r="D366" s="131"/>
      <c r="E366" s="76"/>
      <c r="F366" s="48"/>
      <c r="G366" s="16"/>
      <c r="H366" s="147"/>
      <c r="J366" s="41"/>
      <c r="K366" s="41"/>
      <c r="L366" s="46"/>
    </row>
    <row r="367" spans="2:12" ht="15" customHeight="1">
      <c r="B367" s="442"/>
      <c r="C367" s="39"/>
      <c r="D367" s="131"/>
      <c r="E367" s="76"/>
      <c r="F367" s="48"/>
      <c r="G367" s="16"/>
      <c r="H367" s="147"/>
      <c r="J367" s="41"/>
      <c r="K367" s="41"/>
      <c r="L367" s="46"/>
    </row>
    <row r="368" spans="2:12" ht="15" customHeight="1">
      <c r="B368" s="442"/>
      <c r="C368" s="39"/>
      <c r="D368" s="131"/>
      <c r="E368" s="76"/>
      <c r="F368" s="48"/>
      <c r="G368" s="16"/>
      <c r="H368" s="147"/>
      <c r="J368" s="41"/>
      <c r="K368" s="41"/>
      <c r="L368" s="46"/>
    </row>
    <row r="369" spans="2:12" ht="15" customHeight="1">
      <c r="B369" s="442"/>
      <c r="C369" s="39"/>
      <c r="D369" s="131"/>
      <c r="E369" s="76"/>
      <c r="F369" s="48"/>
      <c r="G369" s="16"/>
      <c r="H369" s="147"/>
      <c r="J369" s="41"/>
      <c r="K369" s="41"/>
      <c r="L369" s="46"/>
    </row>
    <row r="370" spans="2:12" ht="15" customHeight="1">
      <c r="B370" s="442"/>
      <c r="C370" s="39"/>
      <c r="D370" s="131"/>
      <c r="E370" s="76"/>
      <c r="F370" s="48"/>
      <c r="G370" s="16"/>
      <c r="H370" s="147"/>
      <c r="J370" s="41"/>
      <c r="K370" s="41"/>
      <c r="L370" s="46"/>
    </row>
    <row r="371" spans="2:12" ht="15" customHeight="1">
      <c r="B371" s="442"/>
      <c r="C371" s="39"/>
      <c r="D371" s="131"/>
      <c r="E371" s="76"/>
      <c r="F371" s="48"/>
      <c r="G371" s="16"/>
      <c r="H371" s="147"/>
      <c r="J371" s="41"/>
      <c r="K371" s="41"/>
      <c r="L371" s="46"/>
    </row>
    <row r="372" spans="2:12" ht="15" customHeight="1">
      <c r="B372" s="442"/>
      <c r="C372" s="39"/>
      <c r="D372" s="131"/>
      <c r="E372" s="76"/>
      <c r="F372" s="48"/>
      <c r="G372" s="16"/>
      <c r="H372" s="147"/>
      <c r="J372" s="41"/>
      <c r="K372" s="41"/>
      <c r="L372" s="46"/>
    </row>
    <row r="373" spans="2:12" ht="15" customHeight="1">
      <c r="B373" s="442"/>
      <c r="C373" s="39"/>
      <c r="D373" s="131"/>
      <c r="E373" s="76"/>
      <c r="F373" s="48"/>
      <c r="G373" s="16"/>
      <c r="H373" s="147"/>
      <c r="J373" s="41"/>
      <c r="K373" s="41"/>
      <c r="L373" s="46"/>
    </row>
    <row r="374" spans="2:12" ht="15" customHeight="1">
      <c r="B374" s="442"/>
      <c r="C374" s="39"/>
      <c r="D374" s="131"/>
      <c r="E374" s="76"/>
      <c r="F374" s="48"/>
      <c r="G374" s="16"/>
      <c r="H374" s="147"/>
      <c r="J374" s="41"/>
      <c r="K374" s="41"/>
      <c r="L374" s="46"/>
    </row>
    <row r="375" spans="2:12" ht="15" customHeight="1">
      <c r="B375" s="442"/>
      <c r="C375" s="39"/>
      <c r="D375" s="131"/>
      <c r="E375" s="76"/>
      <c r="F375" s="48"/>
      <c r="G375" s="16"/>
      <c r="H375" s="147"/>
      <c r="J375" s="41"/>
      <c r="K375" s="41"/>
      <c r="L375" s="46"/>
    </row>
    <row r="376" spans="2:12" ht="15" customHeight="1">
      <c r="B376" s="442"/>
      <c r="C376" s="39"/>
      <c r="D376" s="131"/>
      <c r="E376" s="76"/>
      <c r="F376" s="48"/>
      <c r="G376" s="16"/>
      <c r="H376" s="147"/>
      <c r="J376" s="41"/>
      <c r="K376" s="41"/>
      <c r="L376" s="46"/>
    </row>
    <row r="377" spans="2:12" ht="15" customHeight="1">
      <c r="B377" s="442"/>
      <c r="C377" s="39"/>
      <c r="D377" s="131"/>
      <c r="E377" s="76"/>
      <c r="F377" s="48"/>
      <c r="G377" s="16"/>
      <c r="H377" s="147"/>
      <c r="J377" s="41"/>
      <c r="K377" s="41"/>
      <c r="L377" s="46"/>
    </row>
    <row r="378" spans="2:12" ht="15" customHeight="1">
      <c r="B378" s="442"/>
      <c r="C378" s="39"/>
      <c r="D378" s="131"/>
      <c r="E378" s="76"/>
      <c r="F378" s="48"/>
      <c r="G378" s="16"/>
      <c r="H378" s="147"/>
      <c r="J378" s="41"/>
      <c r="K378" s="41"/>
      <c r="L378" s="46"/>
    </row>
    <row r="379" spans="2:12" ht="15" customHeight="1">
      <c r="B379" s="442"/>
      <c r="C379" s="39"/>
      <c r="D379" s="131"/>
      <c r="E379" s="76"/>
      <c r="F379" s="48"/>
      <c r="G379" s="16"/>
      <c r="H379" s="147"/>
      <c r="J379" s="41"/>
      <c r="K379" s="41"/>
      <c r="L379" s="46"/>
    </row>
    <row r="380" spans="2:12" ht="15" customHeight="1">
      <c r="B380" s="442"/>
      <c r="C380" s="39"/>
      <c r="D380" s="131"/>
      <c r="E380" s="76"/>
      <c r="F380" s="48"/>
      <c r="G380" s="16"/>
      <c r="H380" s="147"/>
      <c r="J380" s="41"/>
      <c r="K380" s="41"/>
      <c r="L380" s="46"/>
    </row>
    <row r="381" spans="2:12" ht="15" customHeight="1">
      <c r="B381" s="442"/>
      <c r="C381" s="39"/>
      <c r="D381" s="131"/>
      <c r="E381" s="76"/>
      <c r="F381" s="48"/>
      <c r="G381" s="16"/>
      <c r="H381" s="147"/>
      <c r="J381" s="41"/>
      <c r="K381" s="41"/>
      <c r="L381" s="46"/>
    </row>
    <row r="382" spans="2:12" ht="15" customHeight="1">
      <c r="B382" s="442"/>
      <c r="C382" s="39"/>
      <c r="D382" s="131"/>
      <c r="E382" s="76"/>
      <c r="F382" s="48"/>
      <c r="G382" s="16"/>
      <c r="H382" s="147"/>
      <c r="J382" s="41"/>
      <c r="K382" s="41"/>
      <c r="L382" s="46"/>
    </row>
    <row r="383" spans="2:12" ht="15" customHeight="1">
      <c r="B383" s="442"/>
      <c r="C383" s="39"/>
      <c r="D383" s="131"/>
      <c r="E383" s="76"/>
      <c r="F383" s="48"/>
      <c r="G383" s="16"/>
      <c r="H383" s="147"/>
      <c r="J383" s="41"/>
      <c r="K383" s="41"/>
      <c r="L383" s="46"/>
    </row>
    <row r="384" spans="2:12" ht="15" customHeight="1">
      <c r="B384" s="442"/>
      <c r="C384" s="39"/>
      <c r="D384" s="131"/>
      <c r="E384" s="76"/>
      <c r="F384" s="48"/>
      <c r="G384" s="16"/>
      <c r="H384" s="147"/>
      <c r="J384" s="41"/>
      <c r="K384" s="41"/>
      <c r="L384" s="46"/>
    </row>
    <row r="385" spans="2:12" ht="15" customHeight="1">
      <c r="B385" s="442"/>
      <c r="C385" s="39"/>
      <c r="D385" s="131"/>
      <c r="E385" s="76"/>
      <c r="F385" s="48"/>
      <c r="G385" s="16"/>
      <c r="H385" s="147"/>
      <c r="J385" s="41"/>
      <c r="K385" s="41"/>
      <c r="L385" s="46"/>
    </row>
    <row r="386" spans="2:12" ht="15" customHeight="1">
      <c r="B386" s="442"/>
      <c r="C386" s="39"/>
      <c r="D386" s="131"/>
      <c r="E386" s="76"/>
      <c r="F386" s="48"/>
      <c r="G386" s="16"/>
      <c r="H386" s="147"/>
      <c r="J386" s="41"/>
      <c r="K386" s="41"/>
      <c r="L386" s="46"/>
    </row>
    <row r="387" spans="2:12" ht="15" customHeight="1">
      <c r="B387" s="442"/>
      <c r="C387" s="39"/>
      <c r="D387" s="131"/>
      <c r="E387" s="76"/>
      <c r="F387" s="48"/>
      <c r="G387" s="16"/>
      <c r="H387" s="147"/>
      <c r="J387" s="41"/>
      <c r="K387" s="41"/>
      <c r="L387" s="46"/>
    </row>
    <row r="388" spans="2:12" ht="15" customHeight="1">
      <c r="B388" s="442"/>
      <c r="C388" s="39"/>
      <c r="D388" s="131"/>
      <c r="E388" s="76"/>
      <c r="F388" s="48"/>
      <c r="G388" s="16"/>
      <c r="H388" s="147"/>
      <c r="J388" s="41"/>
      <c r="K388" s="41"/>
      <c r="L388" s="46"/>
    </row>
    <row r="389" spans="2:12" ht="15" customHeight="1">
      <c r="B389" s="442"/>
      <c r="C389" s="39"/>
      <c r="D389" s="131"/>
      <c r="E389" s="76"/>
      <c r="F389" s="48"/>
      <c r="G389" s="16"/>
      <c r="H389" s="147"/>
      <c r="J389" s="41"/>
      <c r="K389" s="41"/>
      <c r="L389" s="46"/>
    </row>
    <row r="390" spans="2:12" ht="15" customHeight="1">
      <c r="B390" s="442"/>
      <c r="C390" s="39"/>
      <c r="D390" s="131"/>
      <c r="E390" s="76"/>
      <c r="F390" s="48"/>
      <c r="G390" s="16"/>
      <c r="H390" s="147"/>
      <c r="J390" s="41"/>
      <c r="K390" s="41"/>
      <c r="L390" s="46"/>
    </row>
    <row r="391" spans="2:12" ht="15" customHeight="1">
      <c r="B391" s="442"/>
      <c r="C391" s="39"/>
      <c r="D391" s="131"/>
      <c r="E391" s="76"/>
      <c r="F391" s="48"/>
      <c r="G391" s="16"/>
      <c r="H391" s="147"/>
      <c r="J391" s="41"/>
      <c r="K391" s="41"/>
      <c r="L391" s="46"/>
    </row>
    <row r="392" spans="2:12" ht="15" customHeight="1">
      <c r="B392" s="442"/>
      <c r="C392" s="39"/>
      <c r="D392" s="131"/>
      <c r="E392" s="76"/>
      <c r="F392" s="48"/>
      <c r="G392" s="16"/>
      <c r="H392" s="147"/>
      <c r="J392" s="41"/>
      <c r="K392" s="41"/>
      <c r="L392" s="46"/>
    </row>
    <row r="393" spans="2:12" ht="15" customHeight="1">
      <c r="B393" s="442"/>
      <c r="C393" s="39"/>
      <c r="D393" s="131"/>
      <c r="E393" s="76"/>
      <c r="F393" s="48"/>
      <c r="G393" s="16"/>
      <c r="H393" s="147"/>
      <c r="J393" s="41"/>
      <c r="K393" s="41"/>
      <c r="L393" s="46"/>
    </row>
    <row r="394" spans="2:12" ht="15" customHeight="1">
      <c r="B394" s="442"/>
      <c r="C394" s="39"/>
      <c r="D394" s="131"/>
      <c r="E394" s="76"/>
      <c r="F394" s="48"/>
      <c r="G394" s="16"/>
      <c r="H394" s="147"/>
      <c r="J394" s="41"/>
      <c r="K394" s="41"/>
      <c r="L394" s="46"/>
    </row>
    <row r="395" spans="2:12" ht="15" customHeight="1">
      <c r="B395" s="442"/>
      <c r="C395" s="39"/>
      <c r="D395" s="131"/>
      <c r="E395" s="76"/>
      <c r="F395" s="48"/>
      <c r="G395" s="16"/>
      <c r="H395" s="147"/>
      <c r="J395" s="41"/>
      <c r="K395" s="41"/>
      <c r="L395" s="46"/>
    </row>
    <row r="396" spans="2:12" ht="15" customHeight="1">
      <c r="B396" s="442"/>
      <c r="C396" s="39"/>
      <c r="D396" s="131"/>
      <c r="E396" s="76"/>
      <c r="F396" s="48"/>
      <c r="G396" s="16"/>
      <c r="H396" s="147"/>
      <c r="J396" s="41"/>
      <c r="K396" s="41"/>
      <c r="L396" s="46"/>
    </row>
    <row r="397" spans="2:12" ht="15" customHeight="1">
      <c r="B397" s="442"/>
      <c r="C397" s="39"/>
      <c r="D397" s="131"/>
      <c r="E397" s="76"/>
      <c r="F397" s="48"/>
      <c r="G397" s="16"/>
      <c r="H397" s="147"/>
      <c r="J397" s="41"/>
      <c r="K397" s="41"/>
      <c r="L397" s="46"/>
    </row>
    <row r="398" spans="2:12" ht="15" customHeight="1">
      <c r="B398" s="442"/>
      <c r="C398" s="39"/>
      <c r="D398" s="131"/>
      <c r="E398" s="76"/>
      <c r="F398" s="48"/>
      <c r="G398" s="16"/>
      <c r="H398" s="147"/>
      <c r="J398" s="41"/>
      <c r="K398" s="41"/>
      <c r="L398" s="46"/>
    </row>
    <row r="399" spans="2:12" ht="15" customHeight="1">
      <c r="B399" s="442"/>
      <c r="C399" s="39"/>
      <c r="D399" s="131"/>
      <c r="E399" s="76"/>
      <c r="F399" s="48"/>
      <c r="G399" s="16"/>
      <c r="H399" s="147"/>
      <c r="J399" s="41"/>
      <c r="K399" s="41"/>
      <c r="L399" s="46"/>
    </row>
    <row r="400" spans="2:12" ht="15" customHeight="1">
      <c r="B400" s="442"/>
      <c r="C400" s="39"/>
      <c r="D400" s="131"/>
      <c r="E400" s="76"/>
      <c r="F400" s="48"/>
      <c r="G400" s="16"/>
      <c r="H400" s="147"/>
      <c r="J400" s="41"/>
      <c r="K400" s="41"/>
      <c r="L400" s="46"/>
    </row>
    <row r="401" spans="2:12" ht="15" customHeight="1">
      <c r="B401" s="442"/>
      <c r="C401" s="39"/>
      <c r="D401" s="131"/>
      <c r="E401" s="76"/>
      <c r="F401" s="48"/>
      <c r="G401" s="16"/>
      <c r="H401" s="147"/>
      <c r="J401" s="41"/>
      <c r="K401" s="41"/>
      <c r="L401" s="46"/>
    </row>
    <row r="402" spans="2:12" ht="15" customHeight="1">
      <c r="B402" s="442"/>
      <c r="C402" s="39"/>
      <c r="D402" s="131"/>
      <c r="E402" s="76"/>
      <c r="F402" s="48"/>
      <c r="G402" s="16"/>
      <c r="H402" s="147"/>
      <c r="J402" s="41"/>
      <c r="K402" s="41"/>
      <c r="L402" s="46"/>
    </row>
    <row r="403" spans="2:12" ht="15" customHeight="1">
      <c r="B403" s="442"/>
      <c r="C403" s="39"/>
      <c r="D403" s="131"/>
      <c r="E403" s="76"/>
      <c r="F403" s="48"/>
      <c r="G403" s="16"/>
      <c r="H403" s="147"/>
      <c r="J403" s="41"/>
      <c r="K403" s="41"/>
      <c r="L403" s="46"/>
    </row>
    <row r="404" spans="2:12" ht="15" customHeight="1">
      <c r="B404" s="442"/>
      <c r="C404" s="39"/>
      <c r="D404" s="131"/>
      <c r="E404" s="76"/>
      <c r="F404" s="48"/>
      <c r="G404" s="16"/>
      <c r="H404" s="147"/>
      <c r="J404" s="41"/>
      <c r="K404" s="41"/>
      <c r="L404" s="46"/>
    </row>
    <row r="405" spans="2:12" ht="15" customHeight="1">
      <c r="B405" s="442"/>
      <c r="C405" s="39"/>
      <c r="D405" s="131"/>
      <c r="E405" s="76"/>
      <c r="F405" s="48"/>
      <c r="G405" s="16"/>
      <c r="H405" s="147"/>
      <c r="J405" s="41"/>
      <c r="K405" s="41"/>
      <c r="L405" s="46"/>
    </row>
    <row r="406" spans="2:12" ht="15" customHeight="1">
      <c r="B406" s="442"/>
      <c r="C406" s="39"/>
      <c r="D406" s="131"/>
      <c r="E406" s="76"/>
      <c r="F406" s="48"/>
      <c r="G406" s="16"/>
      <c r="H406" s="147"/>
      <c r="J406" s="41"/>
      <c r="K406" s="41"/>
      <c r="L406" s="46"/>
    </row>
    <row r="407" spans="2:12" ht="15" customHeight="1">
      <c r="B407" s="442"/>
      <c r="C407" s="39"/>
      <c r="D407" s="131"/>
      <c r="E407" s="76"/>
      <c r="F407" s="48"/>
      <c r="G407" s="16"/>
      <c r="H407" s="147"/>
      <c r="J407" s="41"/>
      <c r="K407" s="41"/>
      <c r="L407" s="46"/>
    </row>
    <row r="408" spans="2:12" ht="15" customHeight="1">
      <c r="B408" s="442"/>
      <c r="C408" s="39"/>
      <c r="D408" s="131"/>
      <c r="E408" s="76"/>
      <c r="F408" s="48"/>
      <c r="G408" s="16"/>
      <c r="H408" s="147"/>
      <c r="J408" s="41"/>
      <c r="K408" s="41"/>
      <c r="L408" s="46"/>
    </row>
    <row r="409" spans="2:12" ht="15" customHeight="1">
      <c r="B409" s="442"/>
      <c r="C409" s="39"/>
      <c r="D409" s="131"/>
      <c r="E409" s="76"/>
      <c r="F409" s="48"/>
      <c r="G409" s="16"/>
      <c r="H409" s="147"/>
      <c r="J409" s="41"/>
      <c r="K409" s="41"/>
      <c r="L409" s="46"/>
    </row>
    <row r="410" spans="2:12" ht="15" customHeight="1">
      <c r="B410" s="442"/>
      <c r="C410" s="39"/>
      <c r="D410" s="131"/>
      <c r="E410" s="76"/>
      <c r="F410" s="48"/>
      <c r="G410" s="16"/>
      <c r="H410" s="147"/>
      <c r="J410" s="41"/>
      <c r="K410" s="41"/>
      <c r="L410" s="46"/>
    </row>
    <row r="411" spans="2:12" ht="15" customHeight="1">
      <c r="B411" s="442"/>
      <c r="C411" s="39"/>
      <c r="D411" s="131"/>
      <c r="E411" s="76"/>
      <c r="F411" s="48"/>
      <c r="G411" s="16"/>
      <c r="H411" s="147"/>
      <c r="J411" s="41"/>
      <c r="K411" s="41"/>
      <c r="L411" s="46"/>
    </row>
    <row r="412" spans="2:12" ht="15" customHeight="1">
      <c r="B412" s="442"/>
      <c r="C412" s="39"/>
      <c r="D412" s="131"/>
      <c r="E412" s="76"/>
      <c r="F412" s="48"/>
      <c r="G412" s="16"/>
      <c r="H412" s="147"/>
      <c r="J412" s="41"/>
      <c r="K412" s="41"/>
      <c r="L412" s="46"/>
    </row>
    <row r="413" spans="2:12" ht="15" customHeight="1">
      <c r="B413" s="442"/>
      <c r="C413" s="39"/>
      <c r="D413" s="131"/>
      <c r="E413" s="76"/>
      <c r="F413" s="48"/>
      <c r="G413" s="16"/>
      <c r="H413" s="147"/>
      <c r="J413" s="41"/>
      <c r="K413" s="41"/>
      <c r="L413" s="46"/>
    </row>
    <row r="414" spans="2:12" ht="15" customHeight="1">
      <c r="B414" s="442"/>
      <c r="C414" s="39"/>
      <c r="D414" s="131"/>
      <c r="E414" s="76"/>
      <c r="F414" s="48"/>
      <c r="G414" s="16"/>
      <c r="H414" s="147"/>
      <c r="J414" s="41"/>
      <c r="K414" s="41"/>
      <c r="L414" s="46"/>
    </row>
    <row r="415" spans="2:12" ht="15" customHeight="1">
      <c r="B415" s="442"/>
      <c r="C415" s="39"/>
      <c r="D415" s="131"/>
      <c r="E415" s="76"/>
      <c r="F415" s="48"/>
      <c r="G415" s="16"/>
      <c r="H415" s="147"/>
      <c r="J415" s="41"/>
      <c r="K415" s="41"/>
      <c r="L415" s="46"/>
    </row>
    <row r="416" spans="2:12" ht="15" customHeight="1">
      <c r="B416" s="442"/>
      <c r="C416" s="39"/>
      <c r="D416" s="131"/>
      <c r="E416" s="76"/>
      <c r="F416" s="48"/>
      <c r="G416" s="16"/>
      <c r="H416" s="147"/>
      <c r="J416" s="41"/>
      <c r="K416" s="41"/>
      <c r="L416" s="46"/>
    </row>
    <row r="417" spans="2:12" ht="15" customHeight="1">
      <c r="B417" s="442"/>
      <c r="C417" s="39"/>
      <c r="D417" s="131"/>
      <c r="E417" s="76"/>
      <c r="F417" s="48"/>
      <c r="G417" s="16"/>
      <c r="H417" s="147"/>
      <c r="J417" s="41"/>
      <c r="K417" s="41"/>
      <c r="L417" s="46"/>
    </row>
    <row r="418" spans="2:12" ht="15" customHeight="1">
      <c r="B418" s="442"/>
      <c r="C418" s="39"/>
      <c r="D418" s="131"/>
      <c r="E418" s="76"/>
      <c r="F418" s="48"/>
      <c r="G418" s="16"/>
      <c r="H418" s="147"/>
      <c r="J418" s="41"/>
      <c r="K418" s="41"/>
      <c r="L418" s="46"/>
    </row>
    <row r="419" spans="2:12" ht="15" customHeight="1">
      <c r="B419" s="442"/>
      <c r="C419" s="39"/>
      <c r="D419" s="131"/>
      <c r="E419" s="76"/>
      <c r="F419" s="48"/>
      <c r="G419" s="16"/>
      <c r="H419" s="147"/>
      <c r="J419" s="41"/>
      <c r="K419" s="41"/>
      <c r="L419" s="46"/>
    </row>
    <row r="420" spans="2:12" ht="15" customHeight="1">
      <c r="B420" s="442"/>
      <c r="C420" s="39"/>
      <c r="D420" s="131"/>
      <c r="E420" s="76"/>
      <c r="F420" s="48"/>
      <c r="G420" s="16"/>
      <c r="H420" s="147"/>
      <c r="J420" s="41"/>
      <c r="K420" s="41"/>
      <c r="L420" s="46"/>
    </row>
    <row r="421" spans="2:12" ht="15" customHeight="1">
      <c r="B421" s="442"/>
      <c r="C421" s="39"/>
      <c r="D421" s="131"/>
      <c r="E421" s="76"/>
      <c r="F421" s="48"/>
      <c r="G421" s="16"/>
      <c r="H421" s="147"/>
      <c r="J421" s="41"/>
      <c r="K421" s="41"/>
      <c r="L421" s="46"/>
    </row>
    <row r="422" spans="2:12" ht="15" customHeight="1">
      <c r="B422" s="442"/>
      <c r="C422" s="39"/>
      <c r="D422" s="131"/>
      <c r="E422" s="76"/>
      <c r="F422" s="48"/>
      <c r="G422" s="16"/>
      <c r="H422" s="147"/>
      <c r="J422" s="41"/>
      <c r="K422" s="41"/>
      <c r="L422" s="46"/>
    </row>
    <row r="423" spans="2:12" ht="15" customHeight="1">
      <c r="B423" s="442"/>
      <c r="C423" s="39"/>
      <c r="D423" s="131"/>
      <c r="E423" s="76"/>
      <c r="F423" s="48"/>
      <c r="G423" s="16"/>
      <c r="H423" s="147"/>
      <c r="J423" s="41"/>
      <c r="K423" s="41"/>
      <c r="L423" s="46"/>
    </row>
    <row r="424" spans="2:12" ht="15" customHeight="1">
      <c r="B424" s="442"/>
      <c r="C424" s="39"/>
      <c r="D424" s="131"/>
      <c r="E424" s="76"/>
      <c r="F424" s="48"/>
      <c r="G424" s="16"/>
      <c r="H424" s="147"/>
      <c r="J424" s="41"/>
      <c r="K424" s="41"/>
      <c r="L424" s="46"/>
    </row>
    <row r="425" spans="2:12" ht="15" customHeight="1">
      <c r="B425" s="442"/>
      <c r="C425" s="39"/>
      <c r="D425" s="131"/>
      <c r="E425" s="76"/>
      <c r="F425" s="48"/>
      <c r="G425" s="16"/>
      <c r="H425" s="147"/>
      <c r="J425" s="41"/>
      <c r="K425" s="41"/>
      <c r="L425" s="46"/>
    </row>
    <row r="426" spans="2:12" ht="15" customHeight="1">
      <c r="B426" s="442"/>
      <c r="C426" s="39"/>
      <c r="D426" s="131"/>
      <c r="E426" s="76"/>
      <c r="F426" s="48"/>
      <c r="G426" s="16"/>
      <c r="H426" s="147"/>
      <c r="J426" s="41"/>
      <c r="K426" s="41"/>
      <c r="L426" s="46"/>
    </row>
    <row r="427" spans="2:12" ht="15" customHeight="1">
      <c r="B427" s="442"/>
      <c r="C427" s="39"/>
      <c r="D427" s="131"/>
      <c r="E427" s="76"/>
      <c r="F427" s="48"/>
      <c r="G427" s="16"/>
      <c r="H427" s="147"/>
      <c r="J427" s="41"/>
      <c r="K427" s="41"/>
      <c r="L427" s="46"/>
    </row>
    <row r="428" spans="2:12" ht="15" customHeight="1">
      <c r="B428" s="442"/>
      <c r="C428" s="39"/>
      <c r="D428" s="131"/>
      <c r="E428" s="76"/>
      <c r="F428" s="48"/>
      <c r="G428" s="16"/>
      <c r="H428" s="147"/>
      <c r="J428" s="41"/>
      <c r="K428" s="41"/>
      <c r="L428" s="46"/>
    </row>
    <row r="429" spans="2:12" ht="15" customHeight="1">
      <c r="B429" s="442"/>
      <c r="C429" s="39"/>
      <c r="D429" s="131"/>
      <c r="E429" s="76"/>
      <c r="F429" s="48"/>
      <c r="G429" s="16"/>
      <c r="H429" s="147"/>
      <c r="J429" s="41"/>
      <c r="K429" s="41"/>
      <c r="L429" s="46"/>
    </row>
    <row r="430" spans="2:12" ht="15" customHeight="1">
      <c r="B430" s="442"/>
      <c r="C430" s="39"/>
      <c r="D430" s="131"/>
      <c r="E430" s="76"/>
      <c r="F430" s="48"/>
      <c r="G430" s="16"/>
      <c r="H430" s="147"/>
      <c r="J430" s="41"/>
      <c r="K430" s="41"/>
      <c r="L430" s="46"/>
    </row>
    <row r="431" spans="2:12" ht="15" customHeight="1">
      <c r="B431" s="442"/>
      <c r="C431" s="39"/>
      <c r="D431" s="131"/>
      <c r="E431" s="76"/>
      <c r="F431" s="48"/>
      <c r="G431" s="16"/>
      <c r="H431" s="147"/>
      <c r="J431" s="41"/>
      <c r="K431" s="41"/>
      <c r="L431" s="46"/>
    </row>
    <row r="432" spans="2:12" ht="15" customHeight="1">
      <c r="B432" s="442"/>
      <c r="C432" s="39"/>
      <c r="D432" s="131"/>
      <c r="E432" s="76"/>
      <c r="F432" s="48"/>
      <c r="G432" s="16"/>
      <c r="H432" s="147"/>
      <c r="J432" s="41"/>
      <c r="K432" s="41"/>
      <c r="L432" s="46"/>
    </row>
    <row r="433" spans="2:12" ht="15" customHeight="1">
      <c r="B433" s="442"/>
      <c r="C433" s="39"/>
      <c r="D433" s="131"/>
      <c r="E433" s="76"/>
      <c r="F433" s="48"/>
      <c r="G433" s="16"/>
      <c r="H433" s="147"/>
      <c r="J433" s="41"/>
      <c r="K433" s="41"/>
      <c r="L433" s="46"/>
    </row>
    <row r="434" spans="2:12" ht="15" customHeight="1">
      <c r="B434" s="442"/>
      <c r="C434" s="39"/>
      <c r="D434" s="131"/>
      <c r="E434" s="76"/>
      <c r="F434" s="48"/>
      <c r="G434" s="16"/>
      <c r="H434" s="147"/>
      <c r="J434" s="41"/>
      <c r="K434" s="41"/>
      <c r="L434" s="46"/>
    </row>
    <row r="435" spans="2:12" ht="15" customHeight="1">
      <c r="B435" s="442"/>
      <c r="C435" s="39"/>
      <c r="D435" s="131"/>
      <c r="E435" s="76"/>
      <c r="F435" s="48"/>
      <c r="G435" s="16"/>
      <c r="H435" s="147"/>
      <c r="J435" s="41"/>
      <c r="K435" s="41"/>
      <c r="L435" s="46"/>
    </row>
    <row r="436" spans="2:12" ht="15" customHeight="1">
      <c r="B436" s="442"/>
      <c r="C436" s="39"/>
      <c r="D436" s="131"/>
      <c r="E436" s="76"/>
      <c r="F436" s="48"/>
      <c r="G436" s="16"/>
      <c r="H436" s="147"/>
      <c r="J436" s="41"/>
      <c r="K436" s="41"/>
      <c r="L436" s="46"/>
    </row>
    <row r="437" spans="2:12" ht="15" customHeight="1">
      <c r="B437" s="442"/>
      <c r="C437" s="39"/>
      <c r="D437" s="131"/>
      <c r="E437" s="76"/>
      <c r="F437" s="48"/>
      <c r="G437" s="16"/>
      <c r="H437" s="147"/>
      <c r="J437" s="41"/>
      <c r="K437" s="41"/>
      <c r="L437" s="46"/>
    </row>
    <row r="438" spans="2:12" ht="15" customHeight="1">
      <c r="B438" s="442"/>
      <c r="C438" s="39"/>
      <c r="D438" s="131"/>
      <c r="E438" s="76"/>
      <c r="F438" s="48"/>
      <c r="G438" s="16"/>
      <c r="H438" s="147"/>
      <c r="J438" s="41"/>
      <c r="K438" s="41"/>
      <c r="L438" s="46"/>
    </row>
    <row r="439" spans="2:12" ht="15" customHeight="1">
      <c r="B439" s="442"/>
      <c r="C439" s="39"/>
      <c r="D439" s="131"/>
      <c r="E439" s="76"/>
      <c r="F439" s="48"/>
      <c r="G439" s="16"/>
      <c r="H439" s="147"/>
      <c r="J439" s="41"/>
      <c r="K439" s="41"/>
      <c r="L439" s="46"/>
    </row>
    <row r="440" spans="2:12" ht="15" customHeight="1">
      <c r="B440" s="442"/>
      <c r="C440" s="39"/>
      <c r="D440" s="131"/>
      <c r="E440" s="76"/>
      <c r="F440" s="48"/>
      <c r="G440" s="16"/>
      <c r="H440" s="147"/>
      <c r="J440" s="41"/>
      <c r="K440" s="41"/>
      <c r="L440" s="46"/>
    </row>
    <row r="441" spans="2:12" ht="15" customHeight="1">
      <c r="B441" s="442"/>
      <c r="C441" s="39"/>
      <c r="D441" s="131"/>
      <c r="E441" s="76"/>
      <c r="F441" s="48"/>
      <c r="G441" s="16"/>
      <c r="H441" s="147"/>
      <c r="J441" s="41"/>
      <c r="K441" s="41"/>
      <c r="L441" s="46"/>
    </row>
    <row r="442" spans="2:12" ht="15" customHeight="1">
      <c r="B442" s="442"/>
      <c r="C442" s="39"/>
      <c r="D442" s="131"/>
      <c r="E442" s="76"/>
      <c r="F442" s="48"/>
      <c r="G442" s="16"/>
      <c r="H442" s="147"/>
      <c r="J442" s="41"/>
      <c r="K442" s="41"/>
      <c r="L442" s="46"/>
    </row>
    <row r="443" spans="2:12" ht="15" customHeight="1">
      <c r="B443" s="442"/>
      <c r="C443" s="39"/>
      <c r="D443" s="131"/>
      <c r="E443" s="76"/>
      <c r="F443" s="48"/>
      <c r="G443" s="16"/>
      <c r="H443" s="147"/>
      <c r="J443" s="41"/>
      <c r="K443" s="41"/>
      <c r="L443" s="46"/>
    </row>
    <row r="444" spans="2:12" ht="15" customHeight="1">
      <c r="B444" s="442"/>
      <c r="C444" s="39"/>
      <c r="D444" s="131"/>
      <c r="E444" s="76"/>
      <c r="F444" s="48"/>
      <c r="G444" s="16"/>
      <c r="H444" s="147"/>
      <c r="J444" s="41"/>
      <c r="K444" s="41"/>
      <c r="L444" s="46"/>
    </row>
    <row r="445" spans="2:12" ht="15" customHeight="1">
      <c r="B445" s="442"/>
      <c r="C445" s="39"/>
      <c r="D445" s="131"/>
      <c r="E445" s="76"/>
      <c r="F445" s="48"/>
      <c r="G445" s="16"/>
      <c r="H445" s="147"/>
      <c r="J445" s="41"/>
      <c r="K445" s="41"/>
      <c r="L445" s="46"/>
    </row>
    <row r="446" spans="2:12" ht="15" customHeight="1">
      <c r="B446" s="442"/>
      <c r="C446" s="39"/>
      <c r="D446" s="131"/>
      <c r="E446" s="76"/>
      <c r="F446" s="48"/>
      <c r="G446" s="16"/>
      <c r="H446" s="147"/>
      <c r="J446" s="41"/>
      <c r="K446" s="41"/>
      <c r="L446" s="46"/>
    </row>
    <row r="447" spans="2:12" ht="15" customHeight="1">
      <c r="B447" s="442"/>
      <c r="C447" s="39"/>
      <c r="D447" s="131"/>
      <c r="E447" s="76"/>
      <c r="F447" s="48"/>
      <c r="G447" s="16"/>
      <c r="H447" s="147"/>
      <c r="J447" s="41"/>
      <c r="K447" s="41"/>
      <c r="L447" s="46"/>
    </row>
    <row r="448" spans="2:12" ht="15" customHeight="1">
      <c r="B448" s="442"/>
      <c r="C448" s="39"/>
      <c r="D448" s="131"/>
      <c r="E448" s="76"/>
      <c r="F448" s="48"/>
      <c r="G448" s="16"/>
      <c r="H448" s="147"/>
      <c r="J448" s="41"/>
      <c r="K448" s="41"/>
      <c r="L448" s="46"/>
    </row>
    <row r="449" spans="2:12" ht="15" customHeight="1">
      <c r="B449" s="442"/>
      <c r="C449" s="39"/>
      <c r="D449" s="131"/>
      <c r="E449" s="76"/>
      <c r="F449" s="48"/>
      <c r="G449" s="16"/>
      <c r="H449" s="147"/>
      <c r="J449" s="41"/>
      <c r="K449" s="41"/>
      <c r="L449" s="46"/>
    </row>
    <row r="450" spans="2:12" ht="15" customHeight="1">
      <c r="B450" s="442"/>
      <c r="C450" s="39"/>
      <c r="D450" s="131"/>
      <c r="E450" s="76"/>
      <c r="F450" s="48"/>
      <c r="G450" s="16"/>
      <c r="H450" s="147"/>
      <c r="J450" s="41"/>
      <c r="K450" s="41"/>
      <c r="L450" s="46"/>
    </row>
    <row r="451" spans="2:12" ht="15" customHeight="1">
      <c r="B451" s="442"/>
      <c r="C451" s="39"/>
      <c r="D451" s="131"/>
      <c r="E451" s="76"/>
      <c r="F451" s="48"/>
      <c r="G451" s="16"/>
      <c r="H451" s="147"/>
      <c r="J451" s="41"/>
      <c r="K451" s="41"/>
      <c r="L451" s="46"/>
    </row>
    <row r="452" spans="2:12" ht="15" customHeight="1">
      <c r="B452" s="442"/>
      <c r="C452" s="39"/>
      <c r="D452" s="131"/>
      <c r="E452" s="76"/>
      <c r="F452" s="48"/>
      <c r="G452" s="16"/>
      <c r="H452" s="147"/>
      <c r="J452" s="41"/>
      <c r="K452" s="41"/>
      <c r="L452" s="46"/>
    </row>
    <row r="453" spans="2:12" ht="15" customHeight="1">
      <c r="B453" s="442"/>
      <c r="C453" s="39"/>
      <c r="D453" s="131"/>
      <c r="E453" s="76"/>
      <c r="F453" s="48"/>
      <c r="G453" s="16"/>
      <c r="H453" s="147"/>
      <c r="J453" s="41"/>
      <c r="K453" s="41"/>
      <c r="L453" s="46"/>
    </row>
    <row r="454" spans="2:12" ht="15" customHeight="1">
      <c r="B454" s="442"/>
      <c r="C454" s="39"/>
      <c r="D454" s="131"/>
      <c r="E454" s="76"/>
      <c r="F454" s="48"/>
      <c r="G454" s="16"/>
      <c r="H454" s="147"/>
      <c r="J454" s="41"/>
      <c r="K454" s="41"/>
      <c r="L454" s="46"/>
    </row>
    <row r="455" spans="2:12" ht="15" customHeight="1">
      <c r="B455" s="442"/>
      <c r="C455" s="39"/>
      <c r="D455" s="131"/>
      <c r="E455" s="76"/>
      <c r="F455" s="48"/>
      <c r="G455" s="16"/>
      <c r="H455" s="147"/>
      <c r="J455" s="41"/>
      <c r="K455" s="41"/>
      <c r="L455" s="46"/>
    </row>
    <row r="456" spans="2:12" ht="15" customHeight="1">
      <c r="B456" s="442"/>
      <c r="C456" s="39"/>
      <c r="D456" s="131"/>
      <c r="E456" s="76"/>
      <c r="F456" s="48"/>
      <c r="G456" s="16"/>
      <c r="H456" s="147"/>
      <c r="J456" s="41"/>
      <c r="K456" s="41"/>
      <c r="L456" s="46"/>
    </row>
    <row r="457" spans="2:12" ht="15" customHeight="1">
      <c r="B457" s="442"/>
      <c r="C457" s="39"/>
      <c r="D457" s="131"/>
      <c r="E457" s="76"/>
      <c r="F457" s="48"/>
      <c r="G457" s="16"/>
      <c r="H457" s="147"/>
      <c r="J457" s="41"/>
      <c r="K457" s="41"/>
      <c r="L457" s="46"/>
    </row>
    <row r="458" spans="2:12" ht="15" customHeight="1">
      <c r="B458" s="442"/>
      <c r="C458" s="39"/>
      <c r="D458" s="131"/>
      <c r="E458" s="76"/>
      <c r="F458" s="48"/>
      <c r="G458" s="16"/>
      <c r="H458" s="147"/>
      <c r="J458" s="41"/>
      <c r="K458" s="41"/>
      <c r="L458" s="46"/>
    </row>
    <row r="459" spans="2:12" ht="15" customHeight="1">
      <c r="B459" s="442"/>
      <c r="C459" s="39"/>
      <c r="D459" s="131"/>
      <c r="E459" s="76"/>
      <c r="F459" s="48"/>
      <c r="G459" s="16"/>
      <c r="H459" s="147"/>
      <c r="J459" s="41"/>
      <c r="K459" s="41"/>
      <c r="L459" s="46"/>
    </row>
    <row r="460" spans="2:12" ht="15" customHeight="1">
      <c r="B460" s="442"/>
      <c r="C460" s="39"/>
      <c r="D460" s="131"/>
      <c r="E460" s="76"/>
      <c r="F460" s="48"/>
      <c r="G460" s="16"/>
      <c r="H460" s="147"/>
      <c r="J460" s="41"/>
      <c r="K460" s="41"/>
      <c r="L460" s="46"/>
    </row>
    <row r="461" spans="2:12" ht="15" customHeight="1">
      <c r="B461" s="442"/>
      <c r="C461" s="39"/>
      <c r="D461" s="131"/>
      <c r="E461" s="76"/>
      <c r="F461" s="48"/>
      <c r="G461" s="16"/>
      <c r="H461" s="147"/>
      <c r="J461" s="41"/>
      <c r="K461" s="41"/>
      <c r="L461" s="46"/>
    </row>
    <row r="462" spans="2:12" ht="15" customHeight="1">
      <c r="B462" s="442"/>
      <c r="C462" s="39"/>
      <c r="D462" s="131"/>
      <c r="E462" s="76"/>
      <c r="F462" s="48"/>
      <c r="G462" s="16"/>
      <c r="H462" s="147"/>
      <c r="J462" s="41"/>
      <c r="K462" s="41"/>
      <c r="L462" s="46"/>
    </row>
    <row r="463" spans="2:12" ht="15" customHeight="1">
      <c r="B463" s="442"/>
      <c r="C463" s="39"/>
      <c r="D463" s="131"/>
      <c r="E463" s="76"/>
      <c r="F463" s="48"/>
      <c r="G463" s="16"/>
      <c r="H463" s="147"/>
      <c r="J463" s="41"/>
      <c r="K463" s="41"/>
      <c r="L463" s="46"/>
    </row>
    <row r="464" spans="2:12" ht="15" customHeight="1">
      <c r="B464" s="442"/>
      <c r="C464" s="39"/>
      <c r="D464" s="131"/>
      <c r="E464" s="76"/>
      <c r="F464" s="48"/>
      <c r="G464" s="16"/>
      <c r="H464" s="147"/>
      <c r="J464" s="41"/>
      <c r="K464" s="41"/>
      <c r="L464" s="46"/>
    </row>
    <row r="465" spans="2:12" ht="15" customHeight="1">
      <c r="B465" s="442"/>
      <c r="C465" s="39"/>
      <c r="D465" s="131"/>
      <c r="E465" s="76"/>
      <c r="F465" s="48"/>
      <c r="G465" s="16"/>
      <c r="H465" s="147"/>
      <c r="J465" s="41"/>
      <c r="K465" s="41"/>
      <c r="L465" s="46"/>
    </row>
    <row r="466" spans="2:12" ht="15" customHeight="1">
      <c r="B466" s="442"/>
      <c r="C466" s="39"/>
      <c r="D466" s="131"/>
      <c r="E466" s="76"/>
      <c r="F466" s="48"/>
      <c r="G466" s="16"/>
      <c r="H466" s="147"/>
      <c r="J466" s="41"/>
      <c r="K466" s="41"/>
      <c r="L466" s="46"/>
    </row>
    <row r="467" spans="2:12" ht="15" customHeight="1">
      <c r="B467" s="442"/>
      <c r="C467" s="39"/>
      <c r="D467" s="131"/>
      <c r="E467" s="76"/>
      <c r="F467" s="48"/>
      <c r="G467" s="16"/>
      <c r="H467" s="147"/>
      <c r="J467" s="41"/>
      <c r="K467" s="41"/>
      <c r="L467" s="46"/>
    </row>
    <row r="468" spans="2:12" ht="15" customHeight="1">
      <c r="B468" s="442"/>
      <c r="C468" s="39"/>
      <c r="D468" s="131"/>
      <c r="E468" s="76"/>
      <c r="F468" s="48"/>
      <c r="G468" s="16"/>
      <c r="H468" s="147"/>
      <c r="J468" s="41"/>
      <c r="K468" s="41"/>
      <c r="L468" s="46"/>
    </row>
    <row r="469" spans="2:12" ht="15" customHeight="1">
      <c r="B469" s="442"/>
      <c r="C469" s="39"/>
      <c r="D469" s="131"/>
      <c r="E469" s="76"/>
      <c r="F469" s="48"/>
      <c r="G469" s="16"/>
      <c r="H469" s="147"/>
      <c r="J469" s="41"/>
      <c r="K469" s="41"/>
      <c r="L469" s="46"/>
    </row>
    <row r="470" spans="2:12" ht="15" customHeight="1">
      <c r="B470" s="442"/>
      <c r="C470" s="39"/>
      <c r="D470" s="131"/>
      <c r="E470" s="76"/>
      <c r="F470" s="48"/>
      <c r="G470" s="16"/>
      <c r="H470" s="147"/>
      <c r="J470" s="41"/>
      <c r="K470" s="41"/>
      <c r="L470" s="46"/>
    </row>
    <row r="471" spans="2:12" ht="15" customHeight="1">
      <c r="B471" s="442"/>
      <c r="C471" s="39"/>
      <c r="D471" s="131"/>
      <c r="E471" s="76"/>
      <c r="F471" s="48"/>
      <c r="G471" s="16"/>
      <c r="H471" s="147"/>
      <c r="J471" s="41"/>
      <c r="K471" s="41"/>
      <c r="L471" s="46"/>
    </row>
    <row r="472" spans="2:12" ht="15" customHeight="1">
      <c r="B472" s="442"/>
      <c r="C472" s="39"/>
      <c r="D472" s="131"/>
      <c r="E472" s="76"/>
      <c r="F472" s="48"/>
      <c r="G472" s="16"/>
      <c r="H472" s="147"/>
      <c r="J472" s="41"/>
      <c r="K472" s="41"/>
      <c r="L472" s="46"/>
    </row>
    <row r="473" spans="2:12" ht="15" customHeight="1">
      <c r="B473" s="442"/>
      <c r="C473" s="39"/>
      <c r="D473" s="131"/>
      <c r="E473" s="76"/>
      <c r="F473" s="48"/>
      <c r="G473" s="16"/>
      <c r="H473" s="147"/>
      <c r="J473" s="41"/>
      <c r="K473" s="41"/>
      <c r="L473" s="46"/>
    </row>
    <row r="474" spans="2:12" ht="15" customHeight="1">
      <c r="B474" s="442"/>
      <c r="C474" s="39"/>
      <c r="D474" s="131"/>
      <c r="E474" s="76"/>
      <c r="F474" s="48"/>
      <c r="G474" s="16"/>
      <c r="H474" s="147"/>
      <c r="J474" s="41"/>
      <c r="K474" s="41"/>
      <c r="L474" s="46"/>
    </row>
    <row r="475" spans="2:12" ht="15" customHeight="1">
      <c r="B475" s="442"/>
      <c r="C475" s="39"/>
      <c r="D475" s="131"/>
      <c r="E475" s="76"/>
      <c r="F475" s="48"/>
      <c r="G475" s="16"/>
      <c r="H475" s="147"/>
      <c r="J475" s="41"/>
      <c r="K475" s="41"/>
      <c r="L475" s="46"/>
    </row>
    <row r="476" spans="2:12" ht="15" customHeight="1">
      <c r="B476" s="442"/>
      <c r="C476" s="39"/>
      <c r="D476" s="131"/>
      <c r="E476" s="76"/>
      <c r="F476" s="48"/>
      <c r="G476" s="16"/>
      <c r="H476" s="147"/>
      <c r="J476" s="41"/>
      <c r="K476" s="41"/>
      <c r="L476" s="46"/>
    </row>
    <row r="477" spans="2:12" ht="15" customHeight="1">
      <c r="B477" s="442"/>
      <c r="C477" s="39"/>
      <c r="D477" s="131"/>
      <c r="E477" s="76"/>
      <c r="F477" s="48"/>
      <c r="G477" s="16"/>
      <c r="H477" s="147"/>
      <c r="J477" s="41"/>
      <c r="K477" s="41"/>
      <c r="L477" s="46"/>
    </row>
    <row r="478" spans="2:12" ht="15" customHeight="1">
      <c r="B478" s="442"/>
      <c r="C478" s="39"/>
      <c r="D478" s="131"/>
      <c r="E478" s="76"/>
      <c r="F478" s="48"/>
      <c r="G478" s="16"/>
      <c r="H478" s="147"/>
      <c r="J478" s="41"/>
      <c r="K478" s="41"/>
      <c r="L478" s="46"/>
    </row>
    <row r="479" spans="2:12" ht="15" customHeight="1">
      <c r="B479" s="442"/>
      <c r="C479" s="39"/>
      <c r="D479" s="131"/>
      <c r="E479" s="76"/>
      <c r="F479" s="48"/>
      <c r="G479" s="16"/>
      <c r="H479" s="147"/>
      <c r="J479" s="41"/>
      <c r="K479" s="41"/>
      <c r="L479" s="46"/>
    </row>
    <row r="480" spans="2:12" ht="15" customHeight="1">
      <c r="B480" s="442"/>
      <c r="C480" s="39"/>
      <c r="D480" s="131"/>
      <c r="E480" s="76"/>
      <c r="F480" s="48"/>
      <c r="G480" s="16"/>
      <c r="H480" s="147"/>
      <c r="J480" s="41"/>
      <c r="K480" s="41"/>
      <c r="L480" s="46"/>
    </row>
    <row r="481" spans="2:12" ht="15" customHeight="1">
      <c r="B481" s="442"/>
      <c r="C481" s="39"/>
      <c r="D481" s="131"/>
      <c r="E481" s="76"/>
      <c r="F481" s="48"/>
      <c r="G481" s="16"/>
      <c r="H481" s="147"/>
      <c r="J481" s="41"/>
      <c r="K481" s="41"/>
      <c r="L481" s="46"/>
    </row>
    <row r="482" spans="2:12" ht="15" customHeight="1">
      <c r="B482" s="442"/>
      <c r="C482" s="39"/>
      <c r="D482" s="131"/>
      <c r="E482" s="76"/>
      <c r="F482" s="48"/>
      <c r="G482" s="16"/>
      <c r="H482" s="147"/>
      <c r="J482" s="41"/>
      <c r="K482" s="41"/>
      <c r="L482" s="46"/>
    </row>
    <row r="483" spans="2:12" ht="15" customHeight="1">
      <c r="B483" s="442"/>
      <c r="C483" s="39"/>
      <c r="D483" s="131"/>
      <c r="E483" s="76"/>
      <c r="F483" s="48"/>
      <c r="G483" s="16"/>
      <c r="H483" s="147"/>
      <c r="J483" s="41"/>
      <c r="K483" s="41"/>
      <c r="L483" s="46"/>
    </row>
    <row r="484" spans="2:12" ht="15" customHeight="1">
      <c r="B484" s="442"/>
      <c r="C484" s="39"/>
      <c r="D484" s="131"/>
      <c r="E484" s="76"/>
      <c r="F484" s="48"/>
      <c r="G484" s="16"/>
      <c r="H484" s="147"/>
      <c r="J484" s="41"/>
      <c r="K484" s="41"/>
      <c r="L484" s="46"/>
    </row>
    <row r="485" spans="2:12" ht="15" customHeight="1">
      <c r="B485" s="442"/>
      <c r="C485" s="39"/>
      <c r="D485" s="131"/>
      <c r="E485" s="76"/>
      <c r="F485" s="48"/>
      <c r="G485" s="16"/>
      <c r="H485" s="147"/>
      <c r="J485" s="41"/>
      <c r="K485" s="41"/>
      <c r="L485" s="46"/>
    </row>
    <row r="486" spans="2:12" ht="15" customHeight="1">
      <c r="B486" s="442"/>
      <c r="C486" s="39"/>
      <c r="D486" s="131"/>
      <c r="E486" s="76"/>
      <c r="F486" s="48"/>
      <c r="G486" s="16"/>
      <c r="H486" s="147"/>
      <c r="J486" s="41"/>
      <c r="K486" s="41"/>
      <c r="L486" s="46"/>
    </row>
    <row r="487" spans="2:12" ht="15" customHeight="1">
      <c r="B487" s="442"/>
      <c r="C487" s="39"/>
      <c r="D487" s="131"/>
      <c r="E487" s="76"/>
      <c r="F487" s="48"/>
      <c r="G487" s="16"/>
      <c r="H487" s="147"/>
      <c r="J487" s="41"/>
      <c r="K487" s="41"/>
      <c r="L487" s="46"/>
    </row>
    <row r="488" spans="2:12" ht="15" customHeight="1">
      <c r="B488" s="442"/>
      <c r="C488" s="39"/>
      <c r="D488" s="131"/>
      <c r="E488" s="76"/>
      <c r="F488" s="48"/>
      <c r="G488" s="16"/>
      <c r="H488" s="147"/>
      <c r="J488" s="41"/>
      <c r="K488" s="41"/>
      <c r="L488" s="46"/>
    </row>
    <row r="489" spans="2:12" ht="15" customHeight="1">
      <c r="B489" s="442"/>
      <c r="C489" s="39"/>
      <c r="D489" s="131"/>
      <c r="E489" s="76"/>
      <c r="F489" s="48"/>
      <c r="G489" s="16"/>
      <c r="H489" s="147"/>
      <c r="J489" s="41"/>
      <c r="K489" s="41"/>
      <c r="L489" s="46"/>
    </row>
    <row r="490" spans="2:12" ht="15" customHeight="1">
      <c r="B490" s="442"/>
      <c r="C490" s="39"/>
      <c r="D490" s="131"/>
      <c r="E490" s="76"/>
      <c r="F490" s="48"/>
      <c r="G490" s="16"/>
      <c r="H490" s="147"/>
      <c r="J490" s="41"/>
      <c r="K490" s="41"/>
      <c r="L490" s="46"/>
    </row>
    <row r="491" spans="2:12" ht="15" customHeight="1">
      <c r="B491" s="442"/>
      <c r="C491" s="39"/>
      <c r="D491" s="131"/>
      <c r="E491" s="76"/>
      <c r="F491" s="48"/>
      <c r="G491" s="16"/>
      <c r="H491" s="147"/>
      <c r="J491" s="41"/>
      <c r="K491" s="41"/>
      <c r="L491" s="46"/>
    </row>
    <row r="492" spans="2:12" ht="15" customHeight="1">
      <c r="B492" s="442"/>
      <c r="C492" s="39"/>
      <c r="D492" s="131"/>
      <c r="E492" s="76"/>
      <c r="F492" s="48"/>
      <c r="G492" s="16"/>
      <c r="H492" s="147"/>
      <c r="J492" s="41"/>
      <c r="K492" s="41"/>
      <c r="L492" s="46"/>
    </row>
    <row r="493" spans="2:12" ht="15" customHeight="1">
      <c r="B493" s="442"/>
      <c r="C493" s="39"/>
      <c r="D493" s="131"/>
      <c r="E493" s="76"/>
      <c r="F493" s="48"/>
      <c r="G493" s="16"/>
      <c r="H493" s="147"/>
      <c r="J493" s="41"/>
      <c r="K493" s="41"/>
      <c r="L493" s="46"/>
    </row>
    <row r="494" spans="2:12" ht="15" customHeight="1">
      <c r="B494" s="442"/>
      <c r="C494" s="39"/>
      <c r="D494" s="131"/>
      <c r="E494" s="76"/>
      <c r="F494" s="48"/>
      <c r="G494" s="16"/>
      <c r="H494" s="147"/>
      <c r="J494" s="41"/>
      <c r="K494" s="41"/>
      <c r="L494" s="46"/>
    </row>
    <row r="495" spans="2:12" ht="15" customHeight="1">
      <c r="B495" s="442"/>
      <c r="C495" s="39"/>
      <c r="D495" s="131"/>
      <c r="E495" s="76"/>
      <c r="F495" s="48"/>
      <c r="G495" s="16"/>
      <c r="H495" s="147"/>
      <c r="J495" s="41"/>
      <c r="K495" s="41"/>
      <c r="L495" s="46"/>
    </row>
    <row r="496" spans="2:12" ht="15" customHeight="1">
      <c r="B496" s="442"/>
      <c r="C496" s="39"/>
      <c r="D496" s="131"/>
      <c r="E496" s="76"/>
      <c r="F496" s="48"/>
      <c r="G496" s="16"/>
      <c r="H496" s="147"/>
      <c r="J496" s="41"/>
      <c r="K496" s="41"/>
      <c r="L496" s="46"/>
    </row>
    <row r="497" spans="2:12" ht="15" customHeight="1">
      <c r="B497" s="442"/>
      <c r="C497" s="39"/>
      <c r="D497" s="131"/>
      <c r="E497" s="76"/>
      <c r="F497" s="48"/>
      <c r="G497" s="16"/>
      <c r="H497" s="147"/>
      <c r="J497" s="41"/>
      <c r="K497" s="41"/>
      <c r="L497" s="46"/>
    </row>
    <row r="498" spans="2:12" ht="15" customHeight="1">
      <c r="B498" s="442"/>
      <c r="C498" s="39"/>
      <c r="D498" s="131"/>
      <c r="E498" s="76"/>
      <c r="F498" s="48"/>
      <c r="G498" s="16"/>
      <c r="H498" s="147"/>
      <c r="J498" s="41"/>
      <c r="K498" s="41"/>
      <c r="L498" s="46"/>
    </row>
    <row r="499" spans="2:12" ht="15" customHeight="1">
      <c r="B499" s="442"/>
      <c r="C499" s="39"/>
      <c r="D499" s="131"/>
      <c r="E499" s="76"/>
      <c r="F499" s="48"/>
      <c r="G499" s="16"/>
      <c r="H499" s="147"/>
      <c r="J499" s="41"/>
      <c r="K499" s="41"/>
      <c r="L499" s="46"/>
    </row>
    <row r="500" spans="2:12" ht="15" customHeight="1">
      <c r="B500" s="442"/>
      <c r="C500" s="39"/>
      <c r="D500" s="131"/>
      <c r="E500" s="76"/>
      <c r="F500" s="48"/>
      <c r="G500" s="16"/>
      <c r="H500" s="147"/>
      <c r="J500" s="41"/>
      <c r="K500" s="41"/>
      <c r="L500" s="46"/>
    </row>
    <row r="501" spans="2:12" ht="15" customHeight="1">
      <c r="B501" s="442"/>
      <c r="C501" s="39"/>
      <c r="D501" s="131"/>
      <c r="E501" s="76"/>
      <c r="F501" s="48"/>
      <c r="G501" s="16"/>
      <c r="H501" s="147"/>
      <c r="J501" s="41"/>
      <c r="K501" s="41"/>
      <c r="L501" s="46"/>
    </row>
    <row r="502" spans="2:12" ht="15" customHeight="1">
      <c r="B502" s="442"/>
      <c r="C502" s="39"/>
      <c r="D502" s="131"/>
      <c r="E502" s="76"/>
      <c r="F502" s="48"/>
      <c r="G502" s="16"/>
      <c r="H502" s="147"/>
      <c r="J502" s="41"/>
      <c r="K502" s="41"/>
      <c r="L502" s="46"/>
    </row>
    <row r="503" spans="2:12" ht="15" customHeight="1">
      <c r="B503" s="442"/>
      <c r="C503" s="39"/>
      <c r="D503" s="131"/>
      <c r="E503" s="76"/>
      <c r="F503" s="48"/>
      <c r="G503" s="16"/>
      <c r="H503" s="147"/>
      <c r="J503" s="41"/>
      <c r="K503" s="41"/>
      <c r="L503" s="46"/>
    </row>
    <row r="504" spans="2:12" ht="15" customHeight="1">
      <c r="B504" s="442"/>
      <c r="C504" s="39"/>
      <c r="D504" s="131"/>
      <c r="E504" s="76"/>
      <c r="F504" s="48"/>
      <c r="G504" s="16"/>
      <c r="H504" s="147"/>
      <c r="J504" s="41"/>
      <c r="K504" s="41"/>
      <c r="L504" s="46"/>
    </row>
    <row r="505" spans="2:12" ht="15" customHeight="1">
      <c r="B505" s="442"/>
      <c r="C505" s="39"/>
      <c r="D505" s="131"/>
      <c r="E505" s="76"/>
      <c r="F505" s="48"/>
      <c r="G505" s="16"/>
      <c r="H505" s="147"/>
      <c r="J505" s="41"/>
      <c r="K505" s="41"/>
      <c r="L505" s="46"/>
    </row>
    <row r="506" spans="2:12" ht="15" customHeight="1">
      <c r="B506" s="442"/>
      <c r="C506" s="39"/>
      <c r="D506" s="131"/>
      <c r="E506" s="76"/>
      <c r="F506" s="48"/>
      <c r="G506" s="16"/>
      <c r="H506" s="147"/>
      <c r="J506" s="41"/>
      <c r="K506" s="41"/>
      <c r="L506" s="46"/>
    </row>
    <row r="507" spans="2:12" ht="15" customHeight="1">
      <c r="B507" s="442"/>
      <c r="C507" s="39"/>
      <c r="D507" s="131"/>
      <c r="E507" s="76"/>
      <c r="F507" s="48"/>
      <c r="G507" s="16"/>
      <c r="H507" s="147"/>
      <c r="J507" s="41"/>
      <c r="K507" s="41"/>
      <c r="L507" s="46"/>
    </row>
    <row r="508" spans="2:12" ht="15" customHeight="1">
      <c r="B508" s="442"/>
      <c r="C508" s="39"/>
      <c r="D508" s="131"/>
      <c r="E508" s="76"/>
      <c r="F508" s="48"/>
      <c r="G508" s="16"/>
      <c r="H508" s="147"/>
      <c r="I508" s="25"/>
      <c r="J508" s="41"/>
      <c r="K508" s="41"/>
      <c r="L508" s="46"/>
    </row>
    <row r="509" spans="2:12" ht="15" customHeight="1">
      <c r="B509" s="442"/>
      <c r="C509" s="39"/>
      <c r="D509" s="131"/>
      <c r="E509" s="76"/>
      <c r="F509" s="48"/>
      <c r="G509" s="16"/>
      <c r="H509" s="147"/>
      <c r="I509" s="25"/>
      <c r="J509" s="41"/>
      <c r="K509" s="41"/>
      <c r="L509" s="46"/>
    </row>
    <row r="510" spans="2:12" ht="15" customHeight="1">
      <c r="B510" s="442"/>
      <c r="C510" s="39"/>
      <c r="D510" s="131"/>
      <c r="E510" s="76"/>
      <c r="F510" s="48"/>
      <c r="G510" s="16"/>
      <c r="H510" s="147"/>
      <c r="I510" s="25"/>
      <c r="J510" s="41"/>
      <c r="K510" s="41"/>
      <c r="L510" s="46"/>
    </row>
    <row r="511" spans="2:12" ht="15" customHeight="1">
      <c r="B511" s="442"/>
      <c r="C511" s="39"/>
      <c r="D511" s="131"/>
      <c r="E511" s="76"/>
      <c r="F511" s="48"/>
      <c r="G511" s="16"/>
      <c r="H511" s="147"/>
      <c r="I511" s="25"/>
      <c r="J511" s="41"/>
      <c r="K511" s="41"/>
      <c r="L511" s="46"/>
    </row>
    <row r="512" spans="2:12" ht="15" customHeight="1">
      <c r="B512" s="442"/>
      <c r="C512" s="39"/>
      <c r="D512" s="131"/>
      <c r="E512" s="76"/>
      <c r="F512" s="48"/>
      <c r="G512" s="16"/>
      <c r="H512" s="147"/>
      <c r="I512" s="25"/>
      <c r="J512" s="41"/>
      <c r="K512" s="41"/>
      <c r="L512" s="46"/>
    </row>
    <row r="513" spans="2:12" ht="15" customHeight="1">
      <c r="B513" s="442"/>
      <c r="C513" s="39"/>
      <c r="D513" s="131"/>
      <c r="E513" s="76"/>
      <c r="F513" s="48"/>
      <c r="G513" s="16"/>
      <c r="H513" s="147"/>
      <c r="I513" s="25"/>
      <c r="J513" s="41"/>
      <c r="K513" s="41"/>
      <c r="L513" s="46"/>
    </row>
    <row r="514" spans="2:12" ht="15" customHeight="1">
      <c r="B514" s="442"/>
      <c r="C514" s="39"/>
      <c r="D514" s="131"/>
      <c r="E514" s="76"/>
      <c r="F514" s="48"/>
      <c r="G514" s="16"/>
      <c r="H514" s="147"/>
      <c r="I514" s="25"/>
      <c r="J514" s="41"/>
      <c r="K514" s="41"/>
      <c r="L514" s="46"/>
    </row>
    <row r="515" spans="2:12" ht="15" customHeight="1">
      <c r="B515" s="442"/>
      <c r="C515" s="39"/>
      <c r="D515" s="131"/>
      <c r="E515" s="76"/>
      <c r="F515" s="48"/>
      <c r="G515" s="16"/>
      <c r="H515" s="147"/>
      <c r="I515" s="25"/>
      <c r="J515" s="41"/>
      <c r="K515" s="41"/>
      <c r="L515" s="46"/>
    </row>
    <row r="516" spans="2:12" ht="15" customHeight="1">
      <c r="B516" s="442"/>
      <c r="C516" s="39"/>
      <c r="D516" s="131"/>
      <c r="E516" s="76"/>
      <c r="F516" s="48"/>
      <c r="G516" s="16"/>
      <c r="H516" s="147"/>
      <c r="I516" s="25"/>
      <c r="J516" s="41"/>
      <c r="K516" s="41"/>
      <c r="L516" s="46"/>
    </row>
    <row r="517" spans="2:12" ht="15" customHeight="1">
      <c r="B517" s="442"/>
      <c r="C517" s="39"/>
      <c r="D517" s="131"/>
      <c r="E517" s="76"/>
      <c r="F517" s="48"/>
      <c r="G517" s="16"/>
      <c r="H517" s="147"/>
      <c r="I517" s="25"/>
      <c r="J517" s="41"/>
      <c r="K517" s="41"/>
      <c r="L517" s="46"/>
    </row>
    <row r="518" spans="2:12" ht="15" customHeight="1">
      <c r="B518" s="442"/>
      <c r="C518" s="39"/>
      <c r="D518" s="131"/>
      <c r="E518" s="76"/>
      <c r="F518" s="48"/>
      <c r="G518" s="16"/>
      <c r="H518" s="147"/>
      <c r="I518" s="25"/>
      <c r="J518" s="41"/>
      <c r="K518" s="41"/>
      <c r="L518" s="46"/>
    </row>
    <row r="519" spans="2:12" ht="15" customHeight="1">
      <c r="B519" s="442"/>
      <c r="C519" s="39"/>
      <c r="D519" s="131"/>
      <c r="E519" s="76"/>
      <c r="F519" s="48"/>
      <c r="G519" s="16"/>
      <c r="H519" s="147"/>
      <c r="I519" s="25"/>
      <c r="J519" s="41"/>
      <c r="K519" s="41"/>
      <c r="L519" s="46"/>
    </row>
    <row r="520" spans="2:12" ht="15" customHeight="1">
      <c r="B520" s="442"/>
      <c r="C520" s="39"/>
      <c r="D520" s="131"/>
      <c r="E520" s="76"/>
      <c r="F520" s="48"/>
      <c r="G520" s="16"/>
      <c r="H520" s="147"/>
      <c r="I520" s="25"/>
      <c r="J520" s="41"/>
      <c r="K520" s="41"/>
      <c r="L520" s="46"/>
    </row>
    <row r="521" spans="2:12" ht="15" customHeight="1">
      <c r="B521" s="442"/>
      <c r="C521" s="39"/>
      <c r="D521" s="131"/>
      <c r="E521" s="76"/>
      <c r="F521" s="48"/>
      <c r="G521" s="16"/>
      <c r="H521" s="147"/>
      <c r="I521" s="25"/>
      <c r="J521" s="41"/>
      <c r="K521" s="41"/>
      <c r="L521" s="46"/>
    </row>
    <row r="522" spans="2:12" ht="15" customHeight="1">
      <c r="B522" s="442"/>
      <c r="C522" s="39"/>
      <c r="D522" s="131"/>
      <c r="E522" s="76"/>
      <c r="F522" s="48"/>
      <c r="G522" s="16"/>
      <c r="H522" s="147"/>
      <c r="I522" s="25"/>
      <c r="J522" s="41"/>
      <c r="K522" s="41"/>
      <c r="L522" s="46"/>
    </row>
    <row r="523" spans="2:12" ht="15" customHeight="1">
      <c r="B523" s="442"/>
      <c r="C523" s="39"/>
      <c r="D523" s="131"/>
      <c r="E523" s="76"/>
      <c r="F523" s="48"/>
      <c r="G523" s="16"/>
      <c r="H523" s="147"/>
      <c r="I523" s="25"/>
      <c r="J523" s="41"/>
      <c r="K523" s="41"/>
      <c r="L523" s="46"/>
    </row>
    <row r="524" spans="2:12" ht="15" customHeight="1">
      <c r="B524" s="442"/>
      <c r="C524" s="39"/>
      <c r="D524" s="131"/>
      <c r="E524" s="76"/>
      <c r="F524" s="48"/>
      <c r="G524" s="16"/>
      <c r="H524" s="147"/>
      <c r="I524" s="25"/>
      <c r="J524" s="41"/>
      <c r="K524" s="41"/>
      <c r="L524" s="46"/>
    </row>
    <row r="525" spans="2:12" ht="15" customHeight="1">
      <c r="B525" s="442"/>
      <c r="C525" s="39"/>
      <c r="D525" s="131"/>
      <c r="E525" s="76"/>
      <c r="F525" s="48"/>
      <c r="G525" s="16"/>
      <c r="H525" s="147"/>
      <c r="I525" s="25"/>
      <c r="J525" s="41"/>
      <c r="K525" s="41"/>
      <c r="L525" s="46"/>
    </row>
    <row r="526" spans="2:12" ht="15" customHeight="1">
      <c r="B526" s="442"/>
      <c r="C526" s="39"/>
      <c r="D526" s="131"/>
      <c r="E526" s="76"/>
      <c r="F526" s="48"/>
      <c r="G526" s="16"/>
      <c r="H526" s="147"/>
      <c r="I526" s="25"/>
      <c r="J526" s="41"/>
      <c r="K526" s="41"/>
      <c r="L526" s="46"/>
    </row>
    <row r="527" spans="2:12" ht="15" customHeight="1">
      <c r="B527" s="442"/>
      <c r="C527" s="39"/>
      <c r="D527" s="131"/>
      <c r="E527" s="76"/>
      <c r="F527" s="48"/>
      <c r="G527" s="16"/>
      <c r="H527" s="147"/>
      <c r="I527" s="25"/>
      <c r="J527" s="41"/>
      <c r="K527" s="41"/>
      <c r="L527" s="46"/>
    </row>
    <row r="528" spans="2:12" ht="15" customHeight="1">
      <c r="B528" s="442"/>
      <c r="C528" s="39"/>
      <c r="D528" s="131"/>
      <c r="E528" s="76"/>
      <c r="F528" s="48"/>
      <c r="G528" s="16"/>
      <c r="H528" s="147"/>
      <c r="I528" s="25"/>
      <c r="J528" s="41"/>
      <c r="K528" s="41"/>
      <c r="L528" s="46"/>
    </row>
    <row r="529" spans="2:12" ht="15" customHeight="1">
      <c r="B529" s="442"/>
      <c r="C529" s="39"/>
      <c r="D529" s="131"/>
      <c r="E529" s="76"/>
      <c r="F529" s="48"/>
      <c r="G529" s="16"/>
      <c r="H529" s="147"/>
      <c r="I529" s="25"/>
      <c r="J529" s="41"/>
      <c r="K529" s="41"/>
      <c r="L529" s="46"/>
    </row>
    <row r="530" spans="2:12" ht="15" customHeight="1">
      <c r="B530" s="442"/>
      <c r="C530" s="39"/>
      <c r="D530" s="131"/>
      <c r="E530" s="76"/>
      <c r="F530" s="48"/>
      <c r="G530" s="16"/>
      <c r="H530" s="147"/>
      <c r="I530" s="25"/>
      <c r="J530" s="41"/>
      <c r="K530" s="41"/>
      <c r="L530" s="46"/>
    </row>
    <row r="531" spans="2:12" ht="15" customHeight="1">
      <c r="B531" s="442"/>
      <c r="C531" s="39"/>
      <c r="D531" s="131"/>
      <c r="E531" s="76"/>
      <c r="F531" s="48"/>
      <c r="G531" s="16"/>
      <c r="H531" s="147"/>
      <c r="I531" s="25"/>
      <c r="J531" s="41"/>
      <c r="K531" s="41"/>
      <c r="L531" s="46"/>
    </row>
    <row r="532" spans="2:12" ht="15" customHeight="1">
      <c r="B532" s="442"/>
      <c r="C532" s="39"/>
      <c r="D532" s="131"/>
      <c r="E532" s="76"/>
      <c r="F532" s="48"/>
      <c r="G532" s="16"/>
      <c r="H532" s="147"/>
      <c r="I532" s="25"/>
      <c r="J532" s="41"/>
      <c r="K532" s="41"/>
      <c r="L532" s="46"/>
    </row>
    <row r="533" spans="2:12" ht="15" customHeight="1">
      <c r="B533" s="442"/>
      <c r="C533" s="39"/>
      <c r="D533" s="131"/>
      <c r="E533" s="76"/>
      <c r="F533" s="48"/>
      <c r="G533" s="16"/>
      <c r="H533" s="147"/>
      <c r="I533" s="25"/>
      <c r="J533" s="41"/>
      <c r="K533" s="41"/>
      <c r="L533" s="46"/>
    </row>
    <row r="534" spans="2:12" ht="15" customHeight="1">
      <c r="B534" s="442"/>
      <c r="C534" s="39"/>
      <c r="D534" s="131"/>
      <c r="E534" s="76"/>
      <c r="F534" s="48"/>
      <c r="G534" s="16"/>
      <c r="H534" s="147"/>
      <c r="I534" s="25"/>
      <c r="J534" s="41"/>
      <c r="K534" s="41"/>
      <c r="L534" s="46"/>
    </row>
    <row r="535" spans="2:12" ht="15" customHeight="1">
      <c r="B535" s="442"/>
      <c r="C535" s="39"/>
      <c r="D535" s="131"/>
      <c r="E535" s="76"/>
      <c r="F535" s="48"/>
      <c r="G535" s="16"/>
      <c r="H535" s="147"/>
      <c r="I535" s="25"/>
      <c r="J535" s="41"/>
      <c r="K535" s="41"/>
      <c r="L535" s="46"/>
    </row>
    <row r="536" spans="2:12" ht="15" customHeight="1">
      <c r="B536" s="442"/>
      <c r="C536" s="39"/>
      <c r="D536" s="131"/>
      <c r="E536" s="76"/>
      <c r="F536" s="48"/>
      <c r="G536" s="16"/>
      <c r="H536" s="147"/>
      <c r="I536" s="25"/>
      <c r="J536" s="41"/>
      <c r="K536" s="41"/>
      <c r="L536" s="46"/>
    </row>
    <row r="537" spans="2:12" ht="15" customHeight="1">
      <c r="B537" s="442"/>
      <c r="C537" s="39"/>
      <c r="D537" s="131"/>
      <c r="E537" s="76"/>
      <c r="F537" s="48"/>
      <c r="G537" s="16"/>
      <c r="H537" s="147"/>
      <c r="I537" s="25"/>
      <c r="J537" s="41"/>
      <c r="K537" s="41"/>
      <c r="L537" s="46"/>
    </row>
    <row r="538" spans="2:12" ht="15" customHeight="1">
      <c r="B538" s="442"/>
      <c r="C538" s="39"/>
      <c r="D538" s="131"/>
      <c r="E538" s="76"/>
      <c r="F538" s="48"/>
      <c r="G538" s="16"/>
      <c r="H538" s="147"/>
      <c r="I538" s="25"/>
      <c r="J538" s="41"/>
      <c r="K538" s="41"/>
      <c r="L538" s="46"/>
    </row>
    <row r="539" spans="2:12" ht="15" customHeight="1">
      <c r="B539" s="442"/>
      <c r="C539" s="39"/>
      <c r="D539" s="131"/>
      <c r="E539" s="76"/>
      <c r="F539" s="48"/>
      <c r="G539" s="16"/>
      <c r="H539" s="147"/>
      <c r="I539" s="25"/>
      <c r="J539" s="41"/>
      <c r="K539" s="41"/>
      <c r="L539" s="46"/>
    </row>
    <row r="540" spans="2:12" ht="15" customHeight="1">
      <c r="B540" s="442"/>
      <c r="C540" s="39"/>
      <c r="D540" s="131"/>
      <c r="E540" s="76"/>
      <c r="F540" s="48"/>
      <c r="G540" s="16"/>
      <c r="H540" s="147"/>
      <c r="I540" s="25"/>
      <c r="J540" s="41"/>
      <c r="K540" s="41"/>
      <c r="L540" s="46"/>
    </row>
    <row r="541" spans="2:12" ht="15" customHeight="1">
      <c r="B541" s="442"/>
      <c r="C541" s="39"/>
      <c r="D541" s="131"/>
      <c r="E541" s="76"/>
      <c r="F541" s="48"/>
      <c r="G541" s="16"/>
      <c r="H541" s="147"/>
      <c r="I541" s="25"/>
      <c r="J541" s="41"/>
      <c r="K541" s="41"/>
      <c r="L541" s="46"/>
    </row>
    <row r="542" spans="2:12" ht="15" customHeight="1">
      <c r="B542" s="442"/>
      <c r="C542" s="39"/>
      <c r="D542" s="131"/>
      <c r="E542" s="76"/>
      <c r="F542" s="48"/>
      <c r="G542" s="16"/>
      <c r="H542" s="147"/>
      <c r="I542" s="25"/>
      <c r="J542" s="41"/>
      <c r="K542" s="41"/>
      <c r="L542" s="46"/>
    </row>
    <row r="543" spans="2:12" ht="15" customHeight="1">
      <c r="B543" s="442"/>
      <c r="C543" s="39"/>
      <c r="D543" s="131"/>
      <c r="E543" s="76"/>
      <c r="F543" s="48"/>
      <c r="G543" s="16"/>
      <c r="H543" s="147"/>
      <c r="I543" s="25"/>
      <c r="J543" s="41"/>
      <c r="K543" s="41"/>
      <c r="L543" s="46"/>
    </row>
    <row r="544" spans="2:12" ht="15" customHeight="1">
      <c r="B544" s="442"/>
      <c r="C544" s="39"/>
      <c r="D544" s="131"/>
      <c r="E544" s="76"/>
      <c r="F544" s="48"/>
      <c r="G544" s="16"/>
      <c r="H544" s="147"/>
      <c r="I544" s="25"/>
      <c r="J544" s="41"/>
      <c r="K544" s="41"/>
      <c r="L544" s="46"/>
    </row>
    <row r="545" spans="2:12" ht="15" customHeight="1">
      <c r="B545" s="442"/>
      <c r="C545" s="39"/>
      <c r="D545" s="131"/>
      <c r="E545" s="76"/>
      <c r="F545" s="48"/>
      <c r="G545" s="16"/>
      <c r="H545" s="147"/>
      <c r="I545" s="25"/>
      <c r="J545" s="41"/>
      <c r="K545" s="41"/>
      <c r="L545" s="46"/>
    </row>
    <row r="546" spans="2:12" ht="15" customHeight="1">
      <c r="B546" s="442"/>
      <c r="C546" s="39"/>
      <c r="D546" s="131"/>
      <c r="E546" s="76"/>
      <c r="F546" s="48"/>
      <c r="G546" s="16"/>
      <c r="H546" s="147"/>
      <c r="I546" s="25"/>
      <c r="J546" s="41"/>
      <c r="K546" s="41"/>
      <c r="L546" s="46"/>
    </row>
    <row r="547" spans="2:12" ht="15" customHeight="1">
      <c r="B547" s="442"/>
      <c r="C547" s="39"/>
      <c r="D547" s="131"/>
      <c r="E547" s="76"/>
      <c r="F547" s="48"/>
      <c r="G547" s="16"/>
      <c r="H547" s="147"/>
      <c r="I547" s="25"/>
      <c r="J547" s="41"/>
      <c r="K547" s="41"/>
      <c r="L547" s="46"/>
    </row>
    <row r="548" spans="2:12" ht="15" customHeight="1">
      <c r="B548" s="442"/>
      <c r="C548" s="39"/>
      <c r="D548" s="131"/>
      <c r="E548" s="76"/>
      <c r="F548" s="48"/>
      <c r="G548" s="16"/>
      <c r="H548" s="147"/>
      <c r="I548" s="25"/>
      <c r="J548" s="41"/>
      <c r="K548" s="41"/>
      <c r="L548" s="46"/>
    </row>
    <row r="549" spans="2:12" ht="15" customHeight="1">
      <c r="B549" s="442"/>
      <c r="C549" s="39"/>
      <c r="D549" s="131"/>
      <c r="E549" s="76"/>
      <c r="F549" s="48"/>
      <c r="G549" s="16"/>
      <c r="H549" s="147"/>
      <c r="I549" s="25"/>
      <c r="J549" s="41"/>
      <c r="K549" s="41"/>
      <c r="L549" s="46"/>
    </row>
    <row r="550" spans="2:12" ht="15" customHeight="1">
      <c r="B550" s="442"/>
      <c r="C550" s="39"/>
      <c r="D550" s="131"/>
      <c r="E550" s="76"/>
      <c r="F550" s="48"/>
      <c r="G550" s="16"/>
      <c r="H550" s="147"/>
      <c r="I550" s="25"/>
      <c r="J550" s="41"/>
      <c r="K550" s="41"/>
      <c r="L550" s="46"/>
    </row>
    <row r="551" spans="2:12" ht="15" customHeight="1">
      <c r="B551" s="442"/>
      <c r="C551" s="39"/>
      <c r="D551" s="131"/>
      <c r="E551" s="76"/>
      <c r="F551" s="48"/>
      <c r="G551" s="16"/>
      <c r="H551" s="147"/>
      <c r="I551" s="25"/>
      <c r="J551" s="41"/>
      <c r="K551" s="41"/>
      <c r="L551" s="46"/>
    </row>
    <row r="552" spans="2:12" ht="15" customHeight="1">
      <c r="B552" s="442"/>
      <c r="C552" s="39"/>
      <c r="D552" s="131"/>
      <c r="E552" s="76"/>
      <c r="F552" s="48"/>
      <c r="G552" s="16"/>
      <c r="H552" s="147"/>
      <c r="I552" s="25"/>
      <c r="J552" s="41"/>
      <c r="K552" s="41"/>
      <c r="L552" s="46"/>
    </row>
    <row r="553" spans="2:12" ht="15" customHeight="1">
      <c r="B553" s="442"/>
      <c r="C553" s="39"/>
      <c r="D553" s="131"/>
      <c r="E553" s="76"/>
      <c r="F553" s="48"/>
      <c r="G553" s="16"/>
      <c r="H553" s="147"/>
      <c r="I553" s="25"/>
      <c r="J553" s="41"/>
      <c r="K553" s="41"/>
      <c r="L553" s="46"/>
    </row>
    <row r="554" spans="2:12" ht="15" customHeight="1">
      <c r="B554" s="442"/>
      <c r="C554" s="39"/>
      <c r="D554" s="131"/>
      <c r="E554" s="76"/>
      <c r="F554" s="48"/>
      <c r="G554" s="16"/>
      <c r="H554" s="147"/>
      <c r="I554" s="25"/>
      <c r="J554" s="41"/>
      <c r="K554" s="41"/>
      <c r="L554" s="46"/>
    </row>
    <row r="555" spans="2:12" ht="15" customHeight="1">
      <c r="B555" s="442"/>
      <c r="C555" s="39"/>
      <c r="D555" s="131"/>
      <c r="E555" s="76"/>
      <c r="F555" s="48"/>
      <c r="G555" s="16"/>
      <c r="H555" s="147"/>
      <c r="I555" s="25"/>
      <c r="J555" s="41"/>
      <c r="K555" s="41"/>
      <c r="L555" s="46"/>
    </row>
    <row r="556" spans="2:12" ht="15" customHeight="1">
      <c r="B556" s="442"/>
      <c r="C556" s="39"/>
      <c r="D556" s="131"/>
      <c r="E556" s="76"/>
      <c r="F556" s="48"/>
      <c r="G556" s="16"/>
      <c r="H556" s="147"/>
      <c r="I556" s="25"/>
      <c r="J556" s="41"/>
      <c r="K556" s="41"/>
      <c r="L556" s="46"/>
    </row>
    <row r="557" spans="2:12" ht="15" customHeight="1">
      <c r="B557" s="442"/>
      <c r="C557" s="39"/>
      <c r="D557" s="131"/>
      <c r="E557" s="76"/>
      <c r="F557" s="48"/>
      <c r="G557" s="16"/>
      <c r="H557" s="147"/>
      <c r="I557" s="25"/>
      <c r="J557" s="41"/>
      <c r="K557" s="41"/>
      <c r="L557" s="46"/>
    </row>
    <row r="558" spans="2:12" ht="15" customHeight="1">
      <c r="B558" s="442"/>
      <c r="C558" s="39"/>
      <c r="D558" s="131"/>
      <c r="E558" s="76"/>
      <c r="F558" s="48"/>
      <c r="G558" s="16"/>
      <c r="H558" s="147"/>
      <c r="I558" s="25"/>
      <c r="J558" s="41"/>
      <c r="K558" s="41"/>
      <c r="L558" s="46"/>
    </row>
    <row r="559" spans="2:12" ht="15" customHeight="1">
      <c r="B559" s="442"/>
      <c r="C559" s="39"/>
      <c r="D559" s="131"/>
      <c r="E559" s="76"/>
      <c r="F559" s="48"/>
      <c r="G559" s="16"/>
      <c r="H559" s="147"/>
      <c r="I559" s="25"/>
      <c r="J559" s="41"/>
      <c r="K559" s="41"/>
      <c r="L559" s="46"/>
    </row>
    <row r="560" spans="2:12" ht="15" customHeight="1">
      <c r="B560" s="442"/>
      <c r="C560" s="39"/>
      <c r="D560" s="131"/>
      <c r="E560" s="76"/>
      <c r="F560" s="48"/>
      <c r="G560" s="16"/>
      <c r="H560" s="147"/>
      <c r="I560" s="25"/>
      <c r="J560" s="41"/>
      <c r="K560" s="41"/>
      <c r="L560" s="46"/>
    </row>
    <row r="561" spans="2:12" ht="15" customHeight="1">
      <c r="B561" s="442"/>
      <c r="C561" s="39"/>
      <c r="D561" s="131"/>
      <c r="E561" s="76"/>
      <c r="F561" s="48"/>
      <c r="G561" s="16"/>
      <c r="H561" s="147"/>
      <c r="I561" s="25"/>
      <c r="J561" s="41"/>
      <c r="K561" s="41"/>
      <c r="L561" s="46"/>
    </row>
    <row r="562" spans="2:12" ht="15" customHeight="1">
      <c r="B562" s="442"/>
      <c r="C562" s="39"/>
      <c r="D562" s="131"/>
      <c r="E562" s="76"/>
      <c r="F562" s="48"/>
      <c r="G562" s="16"/>
      <c r="H562" s="147"/>
      <c r="I562" s="25"/>
      <c r="J562" s="41"/>
      <c r="K562" s="41"/>
      <c r="L562" s="46"/>
    </row>
    <row r="563" spans="2:12" ht="15" customHeight="1">
      <c r="B563" s="442"/>
      <c r="C563" s="39"/>
      <c r="D563" s="131"/>
      <c r="E563" s="76"/>
      <c r="F563" s="48"/>
      <c r="G563" s="16"/>
      <c r="H563" s="147"/>
      <c r="I563" s="25"/>
      <c r="J563" s="41"/>
      <c r="K563" s="41"/>
      <c r="L563" s="46"/>
    </row>
    <row r="564" spans="2:12" ht="15" customHeight="1">
      <c r="B564" s="442"/>
      <c r="C564" s="39"/>
      <c r="D564" s="131"/>
      <c r="E564" s="76"/>
      <c r="F564" s="48"/>
      <c r="G564" s="16"/>
      <c r="H564" s="147"/>
      <c r="I564" s="25"/>
      <c r="J564" s="41"/>
      <c r="K564" s="41"/>
      <c r="L564" s="46"/>
    </row>
    <row r="565" spans="2:12" ht="15" customHeight="1">
      <c r="B565" s="442"/>
      <c r="C565" s="39"/>
      <c r="D565" s="131"/>
      <c r="E565" s="76"/>
      <c r="F565" s="48"/>
      <c r="G565" s="16"/>
      <c r="H565" s="147"/>
      <c r="I565" s="25"/>
      <c r="J565" s="41"/>
      <c r="K565" s="41"/>
      <c r="L565" s="46"/>
    </row>
    <row r="566" spans="2:12" ht="15" customHeight="1">
      <c r="B566" s="442"/>
      <c r="C566" s="39"/>
      <c r="D566" s="131"/>
      <c r="E566" s="76"/>
      <c r="F566" s="48"/>
      <c r="G566" s="16"/>
      <c r="H566" s="147"/>
      <c r="I566" s="25"/>
      <c r="J566" s="41"/>
      <c r="K566" s="41"/>
      <c r="L566" s="46"/>
    </row>
    <row r="567" spans="2:12" ht="15" customHeight="1">
      <c r="B567" s="442"/>
      <c r="C567" s="39"/>
      <c r="D567" s="131"/>
      <c r="E567" s="76"/>
      <c r="F567" s="48"/>
      <c r="G567" s="16"/>
      <c r="H567" s="147"/>
      <c r="I567" s="25"/>
      <c r="J567" s="41"/>
      <c r="K567" s="41"/>
      <c r="L567" s="46"/>
    </row>
    <row r="568" spans="2:12" ht="15" customHeight="1">
      <c r="B568" s="442"/>
      <c r="C568" s="39"/>
      <c r="D568" s="131"/>
      <c r="E568" s="76"/>
      <c r="F568" s="48"/>
      <c r="G568" s="16"/>
      <c r="H568" s="147"/>
      <c r="I568" s="25"/>
      <c r="J568" s="41"/>
      <c r="K568" s="41"/>
      <c r="L568" s="46"/>
    </row>
    <row r="569" spans="2:12" ht="15" customHeight="1">
      <c r="B569" s="442"/>
      <c r="C569" s="39"/>
      <c r="D569" s="131"/>
      <c r="E569" s="76"/>
      <c r="F569" s="48"/>
      <c r="G569" s="16"/>
      <c r="H569" s="147"/>
      <c r="I569" s="25"/>
      <c r="J569" s="41"/>
      <c r="K569" s="41"/>
      <c r="L569" s="46"/>
    </row>
    <row r="570" spans="2:12" ht="15" customHeight="1">
      <c r="B570" s="442"/>
      <c r="C570" s="39"/>
      <c r="D570" s="131"/>
      <c r="E570" s="76"/>
      <c r="F570" s="48"/>
      <c r="G570" s="16"/>
      <c r="H570" s="147"/>
      <c r="I570" s="25"/>
      <c r="J570" s="41"/>
      <c r="K570" s="41"/>
      <c r="L570" s="46"/>
    </row>
    <row r="571" spans="2:12" ht="15" customHeight="1">
      <c r="B571" s="442"/>
      <c r="C571" s="39"/>
      <c r="D571" s="131"/>
      <c r="E571" s="76"/>
      <c r="F571" s="48"/>
      <c r="G571" s="16"/>
      <c r="H571" s="147"/>
      <c r="I571" s="25"/>
      <c r="J571" s="41"/>
      <c r="K571" s="41"/>
      <c r="L571" s="46"/>
    </row>
    <row r="572" spans="2:12" ht="15" customHeight="1">
      <c r="B572" s="442"/>
      <c r="C572" s="39"/>
      <c r="D572" s="131"/>
      <c r="E572" s="76"/>
      <c r="F572" s="48"/>
      <c r="G572" s="16"/>
      <c r="H572" s="147"/>
      <c r="I572" s="25"/>
      <c r="J572" s="41"/>
      <c r="K572" s="41"/>
      <c r="L572" s="46"/>
    </row>
    <row r="573" spans="2:12" ht="15" customHeight="1">
      <c r="B573" s="442"/>
      <c r="C573" s="39"/>
      <c r="D573" s="131"/>
      <c r="E573" s="76"/>
      <c r="F573" s="48"/>
      <c r="G573" s="16"/>
      <c r="H573" s="147"/>
      <c r="I573" s="25"/>
      <c r="J573" s="41"/>
      <c r="K573" s="41"/>
      <c r="L573" s="46"/>
    </row>
    <row r="574" spans="2:12" ht="15" customHeight="1">
      <c r="B574" s="442"/>
      <c r="C574" s="39"/>
      <c r="D574" s="131"/>
      <c r="E574" s="76"/>
      <c r="F574" s="48"/>
      <c r="G574" s="16"/>
      <c r="H574" s="147"/>
      <c r="I574" s="25"/>
      <c r="J574" s="41"/>
      <c r="K574" s="41"/>
      <c r="L574" s="46"/>
    </row>
    <row r="575" spans="2:12" ht="15" customHeight="1">
      <c r="B575" s="442"/>
      <c r="C575" s="39"/>
      <c r="D575" s="131"/>
      <c r="E575" s="76"/>
      <c r="F575" s="48"/>
      <c r="G575" s="16"/>
      <c r="H575" s="147"/>
      <c r="I575" s="25"/>
      <c r="J575" s="41"/>
      <c r="K575" s="41"/>
      <c r="L575" s="46"/>
    </row>
    <row r="576" spans="2:12" ht="15" customHeight="1">
      <c r="B576" s="442"/>
      <c r="C576" s="39"/>
      <c r="D576" s="131"/>
      <c r="E576" s="76"/>
      <c r="F576" s="48"/>
      <c r="G576" s="16"/>
      <c r="H576" s="147"/>
      <c r="I576" s="25"/>
      <c r="J576" s="41"/>
      <c r="K576" s="41"/>
      <c r="L576" s="46"/>
    </row>
    <row r="577" spans="2:12" ht="15" customHeight="1">
      <c r="B577" s="442"/>
      <c r="C577" s="39"/>
      <c r="D577" s="131"/>
      <c r="E577" s="76"/>
      <c r="F577" s="48"/>
      <c r="G577" s="16"/>
      <c r="H577" s="147"/>
      <c r="I577" s="25"/>
      <c r="J577" s="41"/>
      <c r="K577" s="41"/>
      <c r="L577" s="46"/>
    </row>
    <row r="578" spans="2:12" ht="15" customHeight="1">
      <c r="B578" s="442"/>
      <c r="C578" s="39"/>
      <c r="D578" s="131"/>
      <c r="E578" s="76"/>
      <c r="F578" s="48"/>
      <c r="G578" s="16"/>
      <c r="H578" s="147"/>
      <c r="I578" s="25"/>
      <c r="J578" s="41"/>
      <c r="K578" s="41"/>
      <c r="L578" s="46"/>
    </row>
    <row r="579" spans="2:12" ht="15" customHeight="1">
      <c r="B579" s="442"/>
      <c r="C579" s="39"/>
      <c r="D579" s="131"/>
      <c r="E579" s="76"/>
      <c r="F579" s="48"/>
      <c r="G579" s="16"/>
      <c r="H579" s="147"/>
      <c r="I579" s="25"/>
      <c r="J579" s="41"/>
      <c r="K579" s="41"/>
      <c r="L579" s="46"/>
    </row>
    <row r="580" spans="2:12" ht="15" customHeight="1">
      <c r="B580" s="442"/>
      <c r="C580" s="39"/>
      <c r="D580" s="131"/>
      <c r="E580" s="76"/>
      <c r="F580" s="48"/>
      <c r="G580" s="16"/>
      <c r="H580" s="147"/>
      <c r="I580" s="25"/>
      <c r="J580" s="41"/>
      <c r="K580" s="41"/>
      <c r="L580" s="46"/>
    </row>
    <row r="581" spans="2:12" ht="15" customHeight="1">
      <c r="B581" s="442"/>
      <c r="C581" s="39"/>
      <c r="D581" s="131"/>
      <c r="E581" s="76"/>
      <c r="F581" s="48"/>
      <c r="G581" s="16"/>
      <c r="H581" s="147"/>
      <c r="I581" s="25"/>
      <c r="J581" s="41"/>
      <c r="K581" s="41"/>
      <c r="L581" s="46"/>
    </row>
    <row r="582" spans="2:12" ht="15" customHeight="1">
      <c r="B582" s="442"/>
      <c r="C582" s="39"/>
      <c r="D582" s="131"/>
      <c r="E582" s="76"/>
      <c r="F582" s="48"/>
      <c r="G582" s="16"/>
      <c r="H582" s="147"/>
      <c r="I582" s="25"/>
      <c r="J582" s="41"/>
      <c r="K582" s="41"/>
      <c r="L582" s="46"/>
    </row>
    <row r="583" spans="2:12" ht="15" customHeight="1">
      <c r="B583" s="442"/>
      <c r="C583" s="39"/>
      <c r="D583" s="131"/>
      <c r="E583" s="76"/>
      <c r="F583" s="48"/>
      <c r="G583" s="16"/>
      <c r="H583" s="147"/>
      <c r="I583" s="25"/>
      <c r="J583" s="41"/>
      <c r="K583" s="41"/>
      <c r="L583" s="46"/>
    </row>
    <row r="584" spans="2:12" ht="15" customHeight="1">
      <c r="B584" s="442"/>
      <c r="C584" s="39"/>
      <c r="D584" s="131"/>
      <c r="E584" s="76"/>
      <c r="F584" s="48"/>
      <c r="G584" s="16"/>
      <c r="H584" s="147"/>
      <c r="I584" s="25"/>
      <c r="J584" s="41"/>
      <c r="K584" s="41"/>
      <c r="L584" s="46"/>
    </row>
    <row r="585" spans="2:12" ht="15" customHeight="1">
      <c r="B585" s="442"/>
      <c r="C585" s="39"/>
      <c r="D585" s="131"/>
      <c r="E585" s="76"/>
      <c r="F585" s="48"/>
      <c r="G585" s="16"/>
      <c r="H585" s="147"/>
      <c r="I585" s="25"/>
      <c r="J585" s="41"/>
      <c r="K585" s="41"/>
      <c r="L585" s="46"/>
    </row>
    <row r="586" spans="2:12" ht="15" customHeight="1">
      <c r="B586" s="442"/>
      <c r="C586" s="39"/>
      <c r="D586" s="131"/>
      <c r="E586" s="76"/>
      <c r="F586" s="48"/>
      <c r="G586" s="16"/>
      <c r="H586" s="147"/>
      <c r="I586" s="25"/>
      <c r="J586" s="41"/>
      <c r="K586" s="41"/>
      <c r="L586" s="46"/>
    </row>
    <row r="587" spans="2:12" ht="15" customHeight="1">
      <c r="B587" s="442"/>
      <c r="C587" s="39"/>
      <c r="D587" s="131"/>
      <c r="E587" s="76"/>
      <c r="F587" s="48"/>
      <c r="G587" s="16"/>
      <c r="H587" s="147"/>
      <c r="I587" s="25"/>
      <c r="J587" s="41"/>
      <c r="K587" s="41"/>
      <c r="L587" s="46"/>
    </row>
    <row r="588" spans="2:12" ht="15" customHeight="1">
      <c r="B588" s="442"/>
      <c r="C588" s="39"/>
      <c r="D588" s="131"/>
      <c r="E588" s="76"/>
      <c r="F588" s="48"/>
      <c r="G588" s="16"/>
      <c r="H588" s="147"/>
      <c r="I588" s="25"/>
      <c r="J588" s="41"/>
      <c r="K588" s="41"/>
      <c r="L588" s="46"/>
    </row>
    <row r="589" spans="2:12" ht="15" customHeight="1">
      <c r="B589" s="442"/>
      <c r="C589" s="39"/>
      <c r="D589" s="131"/>
      <c r="E589" s="76"/>
      <c r="F589" s="48"/>
      <c r="G589" s="16"/>
      <c r="H589" s="147"/>
      <c r="I589" s="25"/>
      <c r="J589" s="41"/>
      <c r="K589" s="41"/>
      <c r="L589" s="46"/>
    </row>
    <row r="590" spans="2:12" ht="15" customHeight="1">
      <c r="B590" s="442"/>
      <c r="C590" s="39"/>
      <c r="D590" s="131"/>
      <c r="E590" s="76"/>
      <c r="F590" s="48"/>
      <c r="G590" s="16"/>
      <c r="H590" s="147"/>
      <c r="I590" s="25"/>
      <c r="J590" s="41"/>
      <c r="K590" s="41"/>
      <c r="L590" s="46"/>
    </row>
    <row r="591" spans="2:12" ht="15" customHeight="1">
      <c r="B591" s="442"/>
      <c r="C591" s="39"/>
      <c r="D591" s="131"/>
      <c r="E591" s="76"/>
      <c r="F591" s="48"/>
      <c r="G591" s="16"/>
      <c r="H591" s="147"/>
      <c r="I591" s="25"/>
      <c r="J591" s="41"/>
      <c r="K591" s="41"/>
      <c r="L591" s="46"/>
    </row>
    <row r="592" spans="2:12" ht="15" customHeight="1">
      <c r="B592" s="442"/>
      <c r="C592" s="39"/>
      <c r="D592" s="131"/>
      <c r="E592" s="76"/>
      <c r="F592" s="48"/>
      <c r="G592" s="16"/>
      <c r="H592" s="147"/>
      <c r="I592" s="25"/>
      <c r="J592" s="41"/>
      <c r="K592" s="41"/>
      <c r="L592" s="46"/>
    </row>
    <row r="593" spans="2:12" ht="15" customHeight="1">
      <c r="B593" s="442"/>
      <c r="C593" s="39"/>
      <c r="D593" s="131"/>
      <c r="E593" s="76"/>
      <c r="F593" s="48"/>
      <c r="G593" s="16"/>
      <c r="H593" s="147"/>
      <c r="I593" s="25"/>
      <c r="J593" s="41"/>
      <c r="K593" s="41"/>
      <c r="L593" s="46"/>
    </row>
    <row r="594" spans="2:12" ht="15" customHeight="1">
      <c r="B594" s="442"/>
      <c r="C594" s="39"/>
      <c r="D594" s="131"/>
      <c r="E594" s="76"/>
      <c r="F594" s="48"/>
      <c r="G594" s="16"/>
      <c r="H594" s="147"/>
      <c r="I594" s="25"/>
      <c r="J594" s="41"/>
      <c r="K594" s="41"/>
      <c r="L594" s="46"/>
    </row>
    <row r="595" spans="2:12" ht="15" customHeight="1">
      <c r="B595" s="442"/>
      <c r="C595" s="39"/>
      <c r="D595" s="131"/>
      <c r="E595" s="76"/>
      <c r="F595" s="48"/>
      <c r="G595" s="16"/>
      <c r="H595" s="147"/>
      <c r="I595" s="25"/>
      <c r="J595" s="41"/>
      <c r="K595" s="41"/>
      <c r="L595" s="46"/>
    </row>
    <row r="596" spans="2:12" ht="15" customHeight="1">
      <c r="B596" s="442"/>
      <c r="C596" s="39"/>
      <c r="D596" s="131"/>
      <c r="E596" s="76"/>
      <c r="F596" s="48"/>
      <c r="G596" s="16"/>
      <c r="H596" s="147"/>
      <c r="I596" s="25"/>
      <c r="J596" s="41"/>
      <c r="K596" s="41"/>
      <c r="L596" s="46"/>
    </row>
    <row r="597" spans="2:12" ht="15" customHeight="1">
      <c r="B597" s="442"/>
      <c r="C597" s="39"/>
      <c r="D597" s="131"/>
      <c r="E597" s="76"/>
      <c r="F597" s="48"/>
      <c r="G597" s="16"/>
      <c r="H597" s="147"/>
      <c r="I597" s="25"/>
      <c r="J597" s="41"/>
      <c r="K597" s="41"/>
      <c r="L597" s="46"/>
    </row>
    <row r="598" spans="2:12" ht="15" customHeight="1">
      <c r="B598" s="442"/>
      <c r="C598" s="39"/>
      <c r="D598" s="131"/>
      <c r="E598" s="76"/>
      <c r="F598" s="48"/>
      <c r="G598" s="16"/>
      <c r="H598" s="147"/>
      <c r="I598" s="25"/>
      <c r="J598" s="41"/>
      <c r="K598" s="41"/>
      <c r="L598" s="46"/>
    </row>
    <row r="599" spans="2:12" ht="15" customHeight="1">
      <c r="B599" s="442"/>
      <c r="C599" s="39"/>
      <c r="D599" s="131"/>
      <c r="E599" s="76"/>
      <c r="F599" s="48"/>
      <c r="G599" s="16"/>
      <c r="H599" s="147"/>
      <c r="I599" s="25"/>
      <c r="J599" s="41"/>
      <c r="K599" s="41"/>
      <c r="L599" s="46"/>
    </row>
    <row r="600" spans="2:12" ht="15" customHeight="1">
      <c r="B600" s="442"/>
      <c r="C600" s="39"/>
      <c r="D600" s="131"/>
      <c r="E600" s="76"/>
      <c r="F600" s="48"/>
      <c r="G600" s="16"/>
      <c r="H600" s="147"/>
      <c r="I600" s="25"/>
      <c r="J600" s="41"/>
      <c r="K600" s="41"/>
      <c r="L600" s="46"/>
    </row>
    <row r="601" spans="2:12" ht="15" customHeight="1">
      <c r="B601" s="442"/>
      <c r="C601" s="39"/>
      <c r="D601" s="131"/>
      <c r="E601" s="76"/>
      <c r="F601" s="48"/>
      <c r="G601" s="16"/>
      <c r="H601" s="147"/>
      <c r="I601" s="25"/>
      <c r="J601" s="41"/>
      <c r="K601" s="41"/>
      <c r="L601" s="46"/>
    </row>
    <row r="602" spans="2:12" ht="15" customHeight="1">
      <c r="B602" s="442"/>
      <c r="C602" s="39"/>
      <c r="D602" s="131"/>
      <c r="E602" s="76"/>
      <c r="F602" s="48"/>
      <c r="G602" s="16"/>
      <c r="H602" s="147"/>
      <c r="I602" s="25"/>
      <c r="J602" s="41"/>
      <c r="K602" s="41"/>
      <c r="L602" s="46"/>
    </row>
    <row r="603" spans="2:12" ht="15" customHeight="1">
      <c r="B603" s="442"/>
      <c r="C603" s="39"/>
      <c r="D603" s="131"/>
      <c r="E603" s="76"/>
      <c r="F603" s="48"/>
      <c r="G603" s="16"/>
      <c r="H603" s="147"/>
      <c r="I603" s="25"/>
      <c r="J603" s="41"/>
      <c r="K603" s="41"/>
      <c r="L603" s="46"/>
    </row>
    <row r="604" spans="2:12" ht="15" customHeight="1">
      <c r="B604" s="442"/>
      <c r="C604" s="39"/>
      <c r="D604" s="131"/>
      <c r="E604" s="76"/>
      <c r="F604" s="48"/>
      <c r="G604" s="16"/>
      <c r="H604" s="147"/>
      <c r="I604" s="25"/>
      <c r="J604" s="41"/>
      <c r="K604" s="41"/>
      <c r="L604" s="46"/>
    </row>
    <row r="605" spans="2:12" ht="15" customHeight="1">
      <c r="B605" s="442"/>
      <c r="C605" s="39"/>
      <c r="D605" s="131"/>
      <c r="E605" s="76"/>
      <c r="F605" s="48"/>
      <c r="G605" s="16"/>
      <c r="H605" s="147"/>
      <c r="I605" s="25"/>
      <c r="J605" s="41"/>
      <c r="K605" s="41"/>
      <c r="L605" s="46"/>
    </row>
    <row r="606" spans="2:12" ht="15" customHeight="1">
      <c r="B606" s="442"/>
      <c r="C606" s="39"/>
      <c r="D606" s="131"/>
      <c r="E606" s="76"/>
      <c r="F606" s="48"/>
      <c r="G606" s="16"/>
      <c r="H606" s="147"/>
      <c r="I606" s="25"/>
      <c r="J606" s="41"/>
      <c r="K606" s="41"/>
      <c r="L606" s="46"/>
    </row>
    <row r="607" spans="2:12" ht="15" customHeight="1">
      <c r="B607" s="442"/>
      <c r="C607" s="39"/>
      <c r="D607" s="131"/>
      <c r="E607" s="76"/>
      <c r="F607" s="48"/>
      <c r="G607" s="16"/>
      <c r="H607" s="147"/>
      <c r="I607" s="25"/>
      <c r="J607" s="41"/>
      <c r="K607" s="41"/>
      <c r="L607" s="46"/>
    </row>
    <row r="608" spans="2:12" ht="15" customHeight="1">
      <c r="B608" s="442"/>
      <c r="C608" s="39"/>
      <c r="D608" s="131"/>
      <c r="E608" s="76"/>
      <c r="F608" s="48"/>
      <c r="G608" s="16"/>
      <c r="H608" s="147"/>
      <c r="I608" s="25"/>
      <c r="J608" s="41"/>
      <c r="K608" s="41"/>
      <c r="L608" s="46"/>
    </row>
    <row r="609" spans="2:12" ht="15" customHeight="1">
      <c r="B609" s="442"/>
      <c r="C609" s="39"/>
      <c r="D609" s="131"/>
      <c r="E609" s="76"/>
      <c r="F609" s="48"/>
      <c r="G609" s="16"/>
      <c r="H609" s="147"/>
      <c r="I609" s="25"/>
      <c r="J609" s="41"/>
      <c r="K609" s="41"/>
      <c r="L609" s="46"/>
    </row>
    <row r="610" spans="2:12" ht="15" customHeight="1">
      <c r="B610" s="442"/>
      <c r="C610" s="39"/>
      <c r="D610" s="131"/>
      <c r="E610" s="76"/>
      <c r="F610" s="48"/>
      <c r="G610" s="16"/>
      <c r="H610" s="147"/>
      <c r="I610" s="25"/>
      <c r="J610" s="41"/>
      <c r="K610" s="41"/>
      <c r="L610" s="46"/>
    </row>
    <row r="611" spans="2:12" ht="15" customHeight="1">
      <c r="B611" s="442"/>
      <c r="C611" s="39"/>
      <c r="D611" s="131"/>
      <c r="E611" s="76"/>
      <c r="F611" s="48"/>
      <c r="G611" s="16"/>
      <c r="H611" s="147"/>
      <c r="I611" s="25"/>
      <c r="J611" s="41"/>
      <c r="K611" s="41"/>
      <c r="L611" s="46"/>
    </row>
    <row r="612" spans="2:12" ht="15" customHeight="1">
      <c r="B612" s="442"/>
      <c r="C612" s="39"/>
      <c r="D612" s="131"/>
      <c r="E612" s="76"/>
      <c r="F612" s="48"/>
      <c r="G612" s="16"/>
      <c r="H612" s="147"/>
      <c r="I612" s="25"/>
      <c r="J612" s="41"/>
      <c r="K612" s="41"/>
      <c r="L612" s="46"/>
    </row>
    <row r="613" spans="2:12" ht="15" customHeight="1">
      <c r="B613" s="442"/>
      <c r="C613" s="39"/>
      <c r="D613" s="131"/>
      <c r="E613" s="76"/>
      <c r="F613" s="48"/>
      <c r="G613" s="16"/>
      <c r="H613" s="147"/>
      <c r="I613" s="25"/>
      <c r="J613" s="41"/>
      <c r="K613" s="41"/>
      <c r="L613" s="46"/>
    </row>
    <row r="614" spans="2:12" ht="15" customHeight="1">
      <c r="B614" s="442"/>
      <c r="C614" s="39"/>
      <c r="D614" s="131"/>
      <c r="E614" s="76"/>
      <c r="F614" s="48"/>
      <c r="G614" s="16"/>
      <c r="H614" s="147"/>
      <c r="I614" s="25"/>
      <c r="J614" s="41"/>
      <c r="K614" s="41"/>
      <c r="L614" s="46"/>
    </row>
    <row r="615" spans="2:12" ht="15" customHeight="1">
      <c r="B615" s="442"/>
      <c r="C615" s="39"/>
      <c r="D615" s="131"/>
      <c r="E615" s="76"/>
      <c r="F615" s="48"/>
      <c r="G615" s="16"/>
      <c r="H615" s="147"/>
      <c r="I615" s="25"/>
      <c r="J615" s="41"/>
      <c r="K615" s="41"/>
      <c r="L615" s="46"/>
    </row>
    <row r="616" spans="2:12" ht="15" customHeight="1">
      <c r="B616" s="442"/>
      <c r="C616" s="39"/>
      <c r="D616" s="131"/>
      <c r="E616" s="76"/>
      <c r="F616" s="48"/>
      <c r="G616" s="16"/>
      <c r="H616" s="147"/>
      <c r="I616" s="25"/>
      <c r="J616" s="41"/>
      <c r="K616" s="41"/>
      <c r="L616" s="46"/>
    </row>
    <row r="617" spans="2:12" ht="15" customHeight="1">
      <c r="B617" s="442"/>
      <c r="C617" s="39"/>
      <c r="D617" s="131"/>
      <c r="E617" s="76"/>
      <c r="F617" s="48"/>
      <c r="G617" s="16"/>
      <c r="H617" s="147"/>
      <c r="I617" s="25"/>
      <c r="J617" s="41"/>
      <c r="K617" s="41"/>
      <c r="L617" s="46"/>
    </row>
    <row r="618" spans="2:12" ht="15" customHeight="1">
      <c r="B618" s="442"/>
      <c r="C618" s="39"/>
      <c r="D618" s="131"/>
      <c r="E618" s="76"/>
      <c r="F618" s="48"/>
      <c r="G618" s="16"/>
      <c r="H618" s="147"/>
      <c r="I618" s="25"/>
      <c r="J618" s="41"/>
      <c r="K618" s="41"/>
      <c r="L618" s="46"/>
    </row>
    <row r="619" spans="2:12" ht="15" customHeight="1">
      <c r="B619" s="442"/>
      <c r="C619" s="39"/>
      <c r="D619" s="131"/>
      <c r="E619" s="76"/>
      <c r="F619" s="48"/>
      <c r="G619" s="16"/>
      <c r="H619" s="147"/>
      <c r="I619" s="25"/>
      <c r="J619" s="41"/>
      <c r="K619" s="41"/>
      <c r="L619" s="46"/>
    </row>
    <row r="620" spans="2:12" ht="15" customHeight="1">
      <c r="B620" s="442"/>
      <c r="C620" s="39"/>
      <c r="D620" s="131"/>
      <c r="E620" s="76"/>
      <c r="F620" s="48"/>
      <c r="G620" s="16"/>
      <c r="H620" s="147"/>
      <c r="I620" s="25"/>
      <c r="J620" s="41"/>
      <c r="K620" s="41"/>
      <c r="L620" s="46"/>
    </row>
    <row r="621" spans="2:12" ht="15" customHeight="1">
      <c r="B621" s="442"/>
      <c r="C621" s="39"/>
      <c r="D621" s="131"/>
      <c r="E621" s="76"/>
      <c r="F621" s="48"/>
      <c r="G621" s="16"/>
      <c r="H621" s="147"/>
      <c r="I621" s="25"/>
      <c r="J621" s="41"/>
      <c r="K621" s="41"/>
      <c r="L621" s="46"/>
    </row>
    <row r="622" spans="2:12" ht="15" customHeight="1">
      <c r="B622" s="442"/>
      <c r="C622" s="39"/>
      <c r="D622" s="131"/>
      <c r="E622" s="76"/>
      <c r="F622" s="48"/>
      <c r="G622" s="16"/>
      <c r="H622" s="147"/>
      <c r="I622" s="25"/>
      <c r="J622" s="41"/>
      <c r="K622" s="41"/>
      <c r="L622" s="46"/>
    </row>
    <row r="623" spans="2:12" ht="15" customHeight="1">
      <c r="B623" s="442"/>
      <c r="C623" s="39"/>
      <c r="D623" s="131"/>
      <c r="E623" s="76"/>
      <c r="F623" s="48"/>
      <c r="G623" s="16"/>
      <c r="H623" s="147"/>
      <c r="I623" s="25"/>
      <c r="J623" s="41"/>
      <c r="K623" s="41"/>
      <c r="L623" s="46"/>
    </row>
    <row r="624" spans="2:12" ht="15" customHeight="1">
      <c r="B624" s="442"/>
      <c r="C624" s="39"/>
      <c r="D624" s="131"/>
      <c r="E624" s="76"/>
      <c r="F624" s="48"/>
      <c r="G624" s="16"/>
      <c r="H624" s="147"/>
      <c r="I624" s="25"/>
      <c r="J624" s="41"/>
      <c r="K624" s="41"/>
      <c r="L624" s="46"/>
    </row>
    <row r="625" spans="2:12" ht="15" customHeight="1">
      <c r="B625" s="442"/>
      <c r="C625" s="39"/>
      <c r="D625" s="131"/>
      <c r="E625" s="76"/>
      <c r="F625" s="48"/>
      <c r="G625" s="16"/>
      <c r="H625" s="147"/>
      <c r="I625" s="25"/>
      <c r="J625" s="41"/>
      <c r="K625" s="41"/>
      <c r="L625" s="46"/>
    </row>
    <row r="626" spans="2:12" ht="15" customHeight="1">
      <c r="B626" s="442"/>
      <c r="C626" s="39"/>
      <c r="D626" s="131"/>
      <c r="E626" s="76"/>
      <c r="F626" s="48"/>
      <c r="G626" s="16"/>
      <c r="H626" s="147"/>
      <c r="I626" s="25"/>
      <c r="J626" s="41"/>
      <c r="K626" s="41"/>
      <c r="L626" s="46"/>
    </row>
    <row r="627" spans="2:12" ht="15" customHeight="1">
      <c r="B627" s="442"/>
      <c r="C627" s="39"/>
      <c r="D627" s="131"/>
      <c r="E627" s="76"/>
      <c r="F627" s="48"/>
      <c r="G627" s="16"/>
      <c r="H627" s="147"/>
      <c r="I627" s="25"/>
      <c r="J627" s="41"/>
      <c r="K627" s="41"/>
      <c r="L627" s="46"/>
    </row>
    <row r="628" spans="2:12" ht="15" customHeight="1">
      <c r="B628" s="442"/>
      <c r="C628" s="39"/>
      <c r="D628" s="131"/>
      <c r="E628" s="76"/>
      <c r="F628" s="48"/>
      <c r="G628" s="16"/>
      <c r="H628" s="147"/>
      <c r="I628" s="25"/>
      <c r="J628" s="41"/>
      <c r="K628" s="41"/>
      <c r="L628" s="46"/>
    </row>
    <row r="629" spans="2:12" ht="15" customHeight="1">
      <c r="B629" s="442"/>
      <c r="C629" s="39"/>
      <c r="D629" s="131"/>
      <c r="E629" s="76"/>
      <c r="F629" s="48"/>
      <c r="G629" s="16"/>
      <c r="H629" s="147"/>
      <c r="I629" s="25"/>
      <c r="J629" s="41"/>
      <c r="K629" s="41"/>
      <c r="L629" s="46"/>
    </row>
    <row r="630" spans="2:12" ht="15" customHeight="1">
      <c r="B630" s="442"/>
      <c r="C630" s="39"/>
      <c r="D630" s="131"/>
      <c r="E630" s="76"/>
      <c r="F630" s="48"/>
      <c r="G630" s="16"/>
      <c r="H630" s="147"/>
      <c r="I630" s="25"/>
      <c r="J630" s="41"/>
      <c r="K630" s="41"/>
      <c r="L630" s="46"/>
    </row>
    <row r="631" spans="2:12" ht="15" customHeight="1">
      <c r="B631" s="442"/>
      <c r="C631" s="39"/>
      <c r="D631" s="131"/>
      <c r="E631" s="76"/>
      <c r="F631" s="48"/>
      <c r="G631" s="16"/>
      <c r="H631" s="147"/>
      <c r="I631" s="25"/>
      <c r="J631" s="41"/>
      <c r="K631" s="41"/>
      <c r="L631" s="46"/>
    </row>
    <row r="632" spans="2:12" ht="15" customHeight="1">
      <c r="B632" s="442"/>
      <c r="C632" s="39"/>
      <c r="D632" s="131"/>
      <c r="E632" s="76"/>
      <c r="F632" s="48"/>
      <c r="G632" s="16"/>
      <c r="H632" s="147"/>
      <c r="I632" s="25"/>
      <c r="J632" s="41"/>
      <c r="K632" s="41"/>
      <c r="L632" s="46"/>
    </row>
    <row r="633" spans="2:12" ht="15" customHeight="1">
      <c r="B633" s="442"/>
      <c r="C633" s="39"/>
      <c r="D633" s="131"/>
      <c r="E633" s="76"/>
      <c r="F633" s="48"/>
      <c r="G633" s="16"/>
      <c r="H633" s="147"/>
      <c r="I633" s="25"/>
      <c r="J633" s="41"/>
      <c r="K633" s="41"/>
      <c r="L633" s="46"/>
    </row>
    <row r="634" spans="2:12" ht="15" customHeight="1">
      <c r="B634" s="442"/>
      <c r="C634" s="39"/>
      <c r="D634" s="131"/>
      <c r="E634" s="76"/>
      <c r="F634" s="48"/>
      <c r="G634" s="16"/>
      <c r="H634" s="147"/>
      <c r="I634" s="25"/>
      <c r="J634" s="41"/>
      <c r="K634" s="41"/>
      <c r="L634" s="46"/>
    </row>
    <row r="635" spans="2:12" ht="15" customHeight="1">
      <c r="B635" s="442"/>
      <c r="C635" s="39"/>
      <c r="D635" s="131"/>
      <c r="E635" s="76"/>
      <c r="F635" s="48"/>
      <c r="G635" s="16"/>
      <c r="H635" s="147"/>
      <c r="I635" s="25"/>
      <c r="J635" s="41"/>
      <c r="K635" s="41"/>
      <c r="L635" s="46"/>
    </row>
    <row r="636" spans="2:12" ht="15" customHeight="1">
      <c r="B636" s="442"/>
      <c r="C636" s="39"/>
      <c r="D636" s="131"/>
      <c r="E636" s="76"/>
      <c r="F636" s="48"/>
      <c r="G636" s="16"/>
      <c r="H636" s="147"/>
      <c r="I636" s="25"/>
      <c r="J636" s="41"/>
      <c r="K636" s="41"/>
      <c r="L636" s="46"/>
    </row>
    <row r="637" spans="2:12" ht="15" customHeight="1">
      <c r="B637" s="442"/>
      <c r="C637" s="39"/>
      <c r="D637" s="131"/>
      <c r="E637" s="76"/>
      <c r="F637" s="48"/>
      <c r="G637" s="16"/>
      <c r="H637" s="147"/>
      <c r="I637" s="25"/>
      <c r="J637" s="41"/>
      <c r="K637" s="41"/>
      <c r="L637" s="46"/>
    </row>
    <row r="638" spans="2:12" ht="15" customHeight="1">
      <c r="B638" s="442"/>
      <c r="C638" s="39"/>
      <c r="D638" s="131"/>
      <c r="E638" s="76"/>
      <c r="F638" s="48"/>
      <c r="G638" s="16"/>
      <c r="H638" s="147"/>
      <c r="I638" s="25"/>
      <c r="J638" s="41"/>
      <c r="K638" s="41"/>
      <c r="L638" s="46"/>
    </row>
    <row r="639" spans="2:12" ht="15" customHeight="1">
      <c r="B639" s="442"/>
      <c r="C639" s="39"/>
      <c r="D639" s="131"/>
      <c r="E639" s="76"/>
      <c r="F639" s="48"/>
      <c r="G639" s="16"/>
      <c r="H639" s="147"/>
      <c r="I639" s="25"/>
      <c r="J639" s="41"/>
      <c r="K639" s="41"/>
      <c r="L639" s="46"/>
    </row>
    <row r="640" spans="2:12" ht="15" customHeight="1">
      <c r="B640" s="442"/>
      <c r="C640" s="39"/>
      <c r="D640" s="131"/>
      <c r="E640" s="76"/>
      <c r="F640" s="48"/>
      <c r="G640" s="16"/>
      <c r="H640" s="147"/>
      <c r="I640" s="25"/>
      <c r="J640" s="41"/>
      <c r="K640" s="41"/>
      <c r="L640" s="46"/>
    </row>
    <row r="641" spans="2:12" ht="15" customHeight="1">
      <c r="B641" s="442"/>
      <c r="C641" s="39"/>
      <c r="D641" s="131"/>
      <c r="E641" s="76"/>
      <c r="F641" s="48"/>
      <c r="G641" s="16"/>
      <c r="H641" s="147"/>
      <c r="I641" s="25"/>
      <c r="J641" s="41"/>
      <c r="K641" s="41"/>
      <c r="L641" s="46"/>
    </row>
    <row r="642" spans="2:12" ht="15" customHeight="1">
      <c r="B642" s="442"/>
      <c r="C642" s="39"/>
      <c r="D642" s="131"/>
      <c r="E642" s="76"/>
      <c r="F642" s="48"/>
      <c r="G642" s="16"/>
      <c r="H642" s="147"/>
      <c r="I642" s="25"/>
      <c r="J642" s="41"/>
      <c r="K642" s="41"/>
      <c r="L642" s="46"/>
    </row>
    <row r="643" spans="2:12" ht="15" customHeight="1">
      <c r="B643" s="442"/>
      <c r="C643" s="39"/>
      <c r="D643" s="131"/>
      <c r="E643" s="76"/>
      <c r="F643" s="48"/>
      <c r="G643" s="16"/>
      <c r="H643" s="147"/>
      <c r="I643" s="25"/>
      <c r="J643" s="41"/>
      <c r="K643" s="41"/>
      <c r="L643" s="46"/>
    </row>
    <row r="644" spans="2:12" ht="15" customHeight="1">
      <c r="B644" s="442"/>
      <c r="C644" s="39"/>
      <c r="D644" s="131"/>
      <c r="E644" s="76"/>
      <c r="F644" s="48"/>
      <c r="G644" s="16"/>
      <c r="H644" s="147"/>
      <c r="I644" s="25"/>
      <c r="J644" s="41"/>
      <c r="K644" s="41"/>
      <c r="L644" s="46"/>
    </row>
    <row r="645" spans="2:12" ht="15" customHeight="1">
      <c r="B645" s="442"/>
      <c r="C645" s="39"/>
      <c r="D645" s="131"/>
      <c r="E645" s="76"/>
      <c r="F645" s="48"/>
      <c r="G645" s="16"/>
      <c r="H645" s="147"/>
      <c r="I645" s="25"/>
      <c r="J645" s="41"/>
      <c r="K645" s="41"/>
      <c r="L645" s="46"/>
    </row>
    <row r="646" spans="2:12" ht="15" customHeight="1">
      <c r="B646" s="442"/>
      <c r="C646" s="39"/>
      <c r="D646" s="131"/>
      <c r="E646" s="76"/>
      <c r="F646" s="48"/>
      <c r="G646" s="16"/>
      <c r="H646" s="147"/>
      <c r="I646" s="25"/>
      <c r="J646" s="41"/>
      <c r="K646" s="41"/>
      <c r="L646" s="46"/>
    </row>
    <row r="647" spans="2:12" ht="15" customHeight="1">
      <c r="B647" s="442"/>
      <c r="C647" s="39"/>
      <c r="D647" s="131"/>
      <c r="E647" s="76"/>
      <c r="F647" s="48"/>
      <c r="G647" s="16"/>
      <c r="H647" s="147"/>
      <c r="I647" s="25"/>
      <c r="J647" s="41"/>
      <c r="K647" s="41"/>
      <c r="L647" s="46"/>
    </row>
    <row r="648" spans="2:12" ht="15" customHeight="1">
      <c r="B648" s="442"/>
      <c r="C648" s="39"/>
      <c r="D648" s="131"/>
      <c r="E648" s="76"/>
      <c r="F648" s="48"/>
      <c r="G648" s="16"/>
      <c r="H648" s="147"/>
      <c r="I648" s="25"/>
      <c r="J648" s="41"/>
      <c r="K648" s="41"/>
      <c r="L648" s="46"/>
    </row>
    <row r="649" spans="2:12" ht="15" customHeight="1">
      <c r="B649" s="442"/>
      <c r="C649" s="39"/>
      <c r="D649" s="131"/>
      <c r="E649" s="76"/>
      <c r="F649" s="48"/>
      <c r="G649" s="16"/>
      <c r="H649" s="147"/>
      <c r="I649" s="25"/>
      <c r="J649" s="41"/>
      <c r="K649" s="41"/>
      <c r="L649" s="46"/>
    </row>
    <row r="650" spans="2:12" ht="15" customHeight="1">
      <c r="B650" s="442"/>
      <c r="C650" s="39"/>
      <c r="D650" s="131"/>
      <c r="E650" s="76"/>
      <c r="F650" s="48"/>
      <c r="G650" s="16"/>
      <c r="H650" s="147"/>
      <c r="I650" s="25"/>
      <c r="J650" s="41"/>
      <c r="K650" s="41"/>
      <c r="L650" s="46"/>
    </row>
    <row r="651" spans="2:12" ht="15" customHeight="1">
      <c r="B651" s="442"/>
      <c r="C651" s="39"/>
      <c r="D651" s="131"/>
      <c r="E651" s="76"/>
      <c r="F651" s="48"/>
      <c r="G651" s="16"/>
      <c r="H651" s="147"/>
      <c r="I651" s="25"/>
      <c r="J651" s="41"/>
      <c r="K651" s="41"/>
      <c r="L651" s="46"/>
    </row>
    <row r="652" spans="2:12" ht="15" customHeight="1">
      <c r="B652" s="442"/>
      <c r="C652" s="39"/>
      <c r="D652" s="131"/>
      <c r="E652" s="76"/>
      <c r="F652" s="48"/>
      <c r="G652" s="16"/>
      <c r="H652" s="147"/>
      <c r="I652" s="25"/>
      <c r="J652" s="41"/>
      <c r="K652" s="41"/>
      <c r="L652" s="46"/>
    </row>
    <row r="653" spans="2:12" ht="15" customHeight="1">
      <c r="B653" s="442"/>
      <c r="C653" s="39"/>
      <c r="D653" s="131"/>
      <c r="E653" s="76"/>
      <c r="F653" s="48"/>
      <c r="G653" s="16"/>
      <c r="H653" s="147"/>
      <c r="I653" s="25"/>
      <c r="J653" s="41"/>
      <c r="K653" s="41"/>
      <c r="L653" s="46"/>
    </row>
    <row r="654" spans="2:12" ht="15" customHeight="1">
      <c r="B654" s="442"/>
      <c r="C654" s="39"/>
      <c r="D654" s="131"/>
      <c r="E654" s="76"/>
      <c r="F654" s="48"/>
      <c r="G654" s="16"/>
      <c r="H654" s="147"/>
      <c r="I654" s="25"/>
      <c r="J654" s="41"/>
      <c r="K654" s="41"/>
      <c r="L654" s="46"/>
    </row>
    <row r="655" spans="2:12" ht="15" customHeight="1">
      <c r="B655" s="442"/>
      <c r="C655" s="39"/>
      <c r="D655" s="131"/>
      <c r="E655" s="76"/>
      <c r="F655" s="48"/>
      <c r="G655" s="16"/>
      <c r="H655" s="147"/>
      <c r="I655" s="25"/>
      <c r="J655" s="41"/>
      <c r="K655" s="41"/>
      <c r="L655" s="46"/>
    </row>
    <row r="656" spans="2:12" ht="15" customHeight="1">
      <c r="B656" s="442"/>
      <c r="C656" s="39"/>
      <c r="D656" s="131"/>
      <c r="E656" s="76"/>
      <c r="F656" s="48"/>
      <c r="G656" s="16"/>
      <c r="H656" s="147"/>
      <c r="I656" s="25"/>
      <c r="J656" s="41"/>
      <c r="K656" s="41"/>
      <c r="L656" s="46"/>
    </row>
    <row r="657" spans="2:12" ht="15" customHeight="1">
      <c r="B657" s="442"/>
      <c r="C657" s="39"/>
      <c r="D657" s="131"/>
      <c r="E657" s="76"/>
      <c r="F657" s="48"/>
      <c r="G657" s="16"/>
      <c r="H657" s="147"/>
      <c r="I657" s="25"/>
      <c r="J657" s="41"/>
      <c r="K657" s="41"/>
      <c r="L657" s="46"/>
    </row>
    <row r="658" spans="2:12" ht="15" customHeight="1">
      <c r="B658" s="442"/>
      <c r="C658" s="39"/>
      <c r="D658" s="131"/>
      <c r="E658" s="76"/>
      <c r="F658" s="48"/>
      <c r="G658" s="16"/>
      <c r="H658" s="147"/>
      <c r="I658" s="25"/>
      <c r="J658" s="41"/>
      <c r="K658" s="41"/>
      <c r="L658" s="46"/>
    </row>
    <row r="659" spans="2:12" ht="15" customHeight="1">
      <c r="B659" s="442"/>
      <c r="C659" s="39"/>
      <c r="D659" s="131"/>
      <c r="E659" s="76"/>
      <c r="F659" s="48"/>
      <c r="G659" s="16"/>
      <c r="H659" s="147"/>
      <c r="I659" s="25"/>
      <c r="J659" s="41"/>
      <c r="K659" s="41"/>
      <c r="L659" s="46"/>
    </row>
    <row r="660" spans="2:12" ht="15" customHeight="1">
      <c r="B660" s="442"/>
      <c r="C660" s="39"/>
      <c r="D660" s="131"/>
      <c r="E660" s="76"/>
      <c r="F660" s="48"/>
      <c r="G660" s="16"/>
      <c r="H660" s="147"/>
      <c r="I660" s="25"/>
      <c r="J660" s="41"/>
      <c r="K660" s="41"/>
      <c r="L660" s="46"/>
    </row>
    <row r="661" spans="2:12" ht="15" customHeight="1">
      <c r="B661" s="442"/>
      <c r="C661" s="39"/>
      <c r="D661" s="131"/>
      <c r="E661" s="76"/>
      <c r="F661" s="48"/>
      <c r="G661" s="16"/>
      <c r="H661" s="147"/>
      <c r="I661" s="25"/>
      <c r="J661" s="41"/>
      <c r="K661" s="41"/>
      <c r="L661" s="46"/>
    </row>
    <row r="662" spans="2:12" ht="15" customHeight="1">
      <c r="B662" s="442"/>
      <c r="C662" s="39"/>
      <c r="D662" s="131"/>
      <c r="E662" s="76"/>
      <c r="F662" s="48"/>
      <c r="G662" s="16"/>
      <c r="H662" s="147"/>
      <c r="I662" s="25"/>
      <c r="J662" s="41"/>
      <c r="K662" s="41"/>
      <c r="L662" s="46"/>
    </row>
    <row r="663" spans="2:12" ht="15" customHeight="1">
      <c r="B663" s="442"/>
      <c r="C663" s="39"/>
      <c r="D663" s="131"/>
      <c r="E663" s="76"/>
      <c r="F663" s="48"/>
      <c r="G663" s="16"/>
      <c r="H663" s="147"/>
      <c r="I663" s="25"/>
      <c r="J663" s="41"/>
      <c r="K663" s="41"/>
      <c r="L663" s="46"/>
    </row>
    <row r="664" spans="2:12" ht="15" customHeight="1">
      <c r="B664" s="442"/>
      <c r="C664" s="39"/>
      <c r="D664" s="131"/>
      <c r="E664" s="76"/>
      <c r="F664" s="48"/>
      <c r="G664" s="16"/>
      <c r="H664" s="147"/>
      <c r="I664" s="25"/>
      <c r="J664" s="41"/>
      <c r="K664" s="41"/>
      <c r="L664" s="46"/>
    </row>
    <row r="665" spans="2:12" ht="15" customHeight="1">
      <c r="B665" s="442"/>
      <c r="C665" s="39"/>
      <c r="D665" s="131"/>
      <c r="E665" s="76"/>
      <c r="F665" s="48"/>
      <c r="G665" s="16"/>
      <c r="H665" s="147"/>
      <c r="I665" s="25"/>
      <c r="J665" s="41"/>
      <c r="K665" s="41"/>
      <c r="L665" s="46"/>
    </row>
    <row r="666" spans="2:12" ht="15" customHeight="1">
      <c r="B666" s="442"/>
      <c r="C666" s="39"/>
      <c r="D666" s="131"/>
      <c r="E666" s="76"/>
      <c r="F666" s="48"/>
      <c r="G666" s="16"/>
      <c r="H666" s="147"/>
      <c r="I666" s="25"/>
      <c r="J666" s="41"/>
      <c r="K666" s="41"/>
      <c r="L666" s="46"/>
    </row>
    <row r="667" spans="2:12" ht="15" customHeight="1">
      <c r="B667" s="442"/>
      <c r="C667" s="39"/>
      <c r="D667" s="131"/>
      <c r="E667" s="76"/>
      <c r="F667" s="48"/>
      <c r="G667" s="16"/>
      <c r="H667" s="147"/>
      <c r="I667" s="25"/>
      <c r="J667" s="41"/>
      <c r="K667" s="41"/>
      <c r="L667" s="46"/>
    </row>
    <row r="668" spans="2:12" ht="15" customHeight="1">
      <c r="B668" s="442"/>
      <c r="C668" s="39"/>
      <c r="D668" s="131"/>
      <c r="E668" s="76"/>
      <c r="F668" s="48"/>
      <c r="G668" s="16"/>
      <c r="H668" s="147"/>
      <c r="I668" s="25"/>
      <c r="J668" s="41"/>
      <c r="K668" s="41"/>
      <c r="L668" s="46"/>
    </row>
    <row r="669" spans="2:12" ht="15" customHeight="1">
      <c r="B669" s="442"/>
      <c r="C669" s="39"/>
      <c r="D669" s="131"/>
      <c r="E669" s="76"/>
      <c r="F669" s="48"/>
      <c r="G669" s="16"/>
      <c r="H669" s="147"/>
      <c r="I669" s="25"/>
      <c r="J669" s="41"/>
      <c r="K669" s="41"/>
      <c r="L669" s="46"/>
    </row>
    <row r="670" spans="2:12" ht="15" customHeight="1">
      <c r="B670" s="442"/>
      <c r="C670" s="39"/>
      <c r="D670" s="131"/>
      <c r="E670" s="76"/>
      <c r="F670" s="48"/>
      <c r="G670" s="16"/>
      <c r="H670" s="147"/>
      <c r="I670" s="25"/>
      <c r="J670" s="41"/>
      <c r="K670" s="41"/>
      <c r="L670" s="46"/>
    </row>
    <row r="671" spans="2:12" ht="15" customHeight="1">
      <c r="B671" s="442"/>
      <c r="C671" s="39"/>
      <c r="D671" s="131"/>
      <c r="E671" s="76"/>
      <c r="F671" s="48"/>
      <c r="G671" s="16"/>
      <c r="H671" s="147"/>
      <c r="I671" s="25"/>
      <c r="J671" s="41"/>
      <c r="K671" s="41"/>
      <c r="L671" s="46"/>
    </row>
    <row r="672" spans="2:12" ht="15" customHeight="1">
      <c r="B672" s="442"/>
      <c r="C672" s="39"/>
      <c r="D672" s="131"/>
      <c r="E672" s="76"/>
      <c r="F672" s="48"/>
      <c r="G672" s="16"/>
      <c r="H672" s="147"/>
      <c r="I672" s="25"/>
      <c r="J672" s="41"/>
      <c r="K672" s="41"/>
      <c r="L672" s="46"/>
    </row>
    <row r="673" spans="2:12" ht="15" customHeight="1">
      <c r="B673" s="442"/>
      <c r="C673" s="39"/>
      <c r="D673" s="131"/>
      <c r="E673" s="76"/>
      <c r="F673" s="48"/>
      <c r="G673" s="16"/>
      <c r="H673" s="147"/>
      <c r="I673" s="25"/>
      <c r="J673" s="41"/>
      <c r="K673" s="41"/>
      <c r="L673" s="46"/>
    </row>
    <row r="674" spans="2:12" ht="15" customHeight="1">
      <c r="B674" s="442"/>
      <c r="C674" s="39"/>
      <c r="D674" s="131"/>
      <c r="E674" s="76"/>
      <c r="F674" s="48"/>
      <c r="G674" s="16"/>
      <c r="H674" s="147"/>
      <c r="I674" s="25"/>
      <c r="J674" s="41"/>
      <c r="K674" s="41"/>
      <c r="L674" s="46"/>
    </row>
    <row r="675" spans="2:12" ht="15" customHeight="1">
      <c r="B675" s="442"/>
      <c r="C675" s="39"/>
      <c r="D675" s="131"/>
      <c r="E675" s="76"/>
      <c r="F675" s="48"/>
      <c r="G675" s="16"/>
      <c r="H675" s="147"/>
      <c r="I675" s="25"/>
      <c r="J675" s="41"/>
      <c r="K675" s="41"/>
      <c r="L675" s="46"/>
    </row>
    <row r="676" spans="2:12" ht="15" customHeight="1">
      <c r="B676" s="442"/>
      <c r="C676" s="39"/>
      <c r="D676" s="131"/>
      <c r="E676" s="76"/>
      <c r="F676" s="48"/>
      <c r="G676" s="16"/>
      <c r="H676" s="147"/>
      <c r="I676" s="25"/>
      <c r="J676" s="41"/>
      <c r="K676" s="41"/>
      <c r="L676" s="46"/>
    </row>
    <row r="677" spans="2:12" ht="15" customHeight="1">
      <c r="B677" s="442"/>
      <c r="C677" s="39"/>
      <c r="D677" s="131"/>
      <c r="E677" s="76"/>
      <c r="F677" s="48"/>
      <c r="G677" s="16"/>
      <c r="H677" s="147"/>
      <c r="I677" s="25"/>
      <c r="J677" s="41"/>
      <c r="K677" s="41"/>
      <c r="L677" s="46"/>
    </row>
    <row r="678" spans="2:12" ht="15" customHeight="1">
      <c r="B678" s="442"/>
      <c r="C678" s="39"/>
      <c r="D678" s="131"/>
      <c r="E678" s="76"/>
      <c r="F678" s="48"/>
      <c r="G678" s="16"/>
      <c r="H678" s="147"/>
      <c r="I678" s="25"/>
      <c r="J678" s="41"/>
      <c r="K678" s="41"/>
      <c r="L678" s="46"/>
    </row>
    <row r="679" spans="2:12" ht="15" customHeight="1">
      <c r="B679" s="442"/>
      <c r="C679" s="39"/>
      <c r="D679" s="131"/>
      <c r="E679" s="76"/>
      <c r="F679" s="48"/>
      <c r="G679" s="16"/>
      <c r="H679" s="147"/>
      <c r="I679" s="25"/>
      <c r="J679" s="41"/>
      <c r="K679" s="41"/>
      <c r="L679" s="46"/>
    </row>
    <row r="680" spans="2:12" ht="15" customHeight="1">
      <c r="B680" s="442"/>
      <c r="C680" s="39"/>
      <c r="D680" s="131"/>
      <c r="E680" s="76"/>
      <c r="F680" s="48"/>
      <c r="G680" s="16"/>
      <c r="H680" s="147"/>
      <c r="I680" s="25"/>
      <c r="J680" s="41"/>
      <c r="K680" s="41"/>
      <c r="L680" s="46"/>
    </row>
    <row r="681" spans="2:12" ht="15" customHeight="1">
      <c r="B681" s="442"/>
      <c r="C681" s="39"/>
      <c r="D681" s="131"/>
      <c r="E681" s="76"/>
      <c r="F681" s="48"/>
      <c r="G681" s="16"/>
      <c r="H681" s="147"/>
      <c r="I681" s="25"/>
      <c r="J681" s="41"/>
      <c r="K681" s="41"/>
      <c r="L681" s="46"/>
    </row>
    <row r="682" spans="2:12" ht="15" customHeight="1">
      <c r="B682" s="442"/>
      <c r="C682" s="39"/>
      <c r="D682" s="131"/>
      <c r="E682" s="76"/>
      <c r="F682" s="48"/>
      <c r="G682" s="16"/>
      <c r="H682" s="147"/>
      <c r="I682" s="25"/>
      <c r="J682" s="41"/>
      <c r="K682" s="41"/>
      <c r="L682" s="46"/>
    </row>
    <row r="683" spans="2:12" ht="15" customHeight="1">
      <c r="B683" s="442"/>
      <c r="C683" s="39"/>
      <c r="D683" s="131"/>
      <c r="E683" s="76"/>
      <c r="F683" s="48"/>
      <c r="G683" s="16"/>
      <c r="H683" s="147"/>
      <c r="I683" s="25"/>
      <c r="J683" s="41"/>
      <c r="K683" s="41"/>
      <c r="L683" s="46"/>
    </row>
    <row r="684" spans="2:12" ht="15" customHeight="1">
      <c r="B684" s="442"/>
      <c r="C684" s="39"/>
      <c r="D684" s="131"/>
      <c r="E684" s="76"/>
      <c r="F684" s="48"/>
      <c r="G684" s="16"/>
      <c r="H684" s="147"/>
      <c r="I684" s="25"/>
      <c r="J684" s="41"/>
      <c r="K684" s="41"/>
      <c r="L684" s="46"/>
    </row>
    <row r="685" spans="2:12" ht="15" customHeight="1">
      <c r="B685" s="442"/>
      <c r="C685" s="39"/>
      <c r="D685" s="131"/>
      <c r="E685" s="76"/>
      <c r="F685" s="48"/>
      <c r="G685" s="16"/>
      <c r="H685" s="147"/>
      <c r="I685" s="25"/>
      <c r="J685" s="41"/>
      <c r="K685" s="41"/>
      <c r="L685" s="46"/>
    </row>
    <row r="686" spans="2:12" ht="15" customHeight="1">
      <c r="B686" s="442"/>
      <c r="C686" s="39"/>
      <c r="D686" s="131"/>
      <c r="E686" s="76"/>
      <c r="F686" s="48"/>
      <c r="G686" s="16"/>
      <c r="H686" s="147"/>
      <c r="I686" s="25"/>
      <c r="J686" s="41"/>
      <c r="K686" s="41"/>
      <c r="L686" s="46"/>
    </row>
    <row r="687" spans="2:12" ht="15" customHeight="1">
      <c r="B687" s="442"/>
      <c r="C687" s="39"/>
      <c r="D687" s="131"/>
      <c r="E687" s="76"/>
      <c r="F687" s="48"/>
      <c r="G687" s="16"/>
      <c r="H687" s="147"/>
      <c r="I687" s="25"/>
      <c r="J687" s="41"/>
      <c r="K687" s="41"/>
      <c r="L687" s="46"/>
    </row>
    <row r="688" spans="2:12" ht="15" customHeight="1">
      <c r="B688" s="442"/>
      <c r="C688" s="39"/>
      <c r="D688" s="131"/>
      <c r="E688" s="76"/>
      <c r="F688" s="48"/>
      <c r="G688" s="16"/>
      <c r="H688" s="147"/>
      <c r="I688" s="25"/>
      <c r="J688" s="41"/>
      <c r="K688" s="41"/>
      <c r="L688" s="46"/>
    </row>
    <row r="689" spans="2:12" ht="15" customHeight="1">
      <c r="B689" s="442"/>
      <c r="C689" s="39"/>
      <c r="D689" s="131"/>
      <c r="E689" s="76"/>
      <c r="F689" s="48"/>
      <c r="G689" s="16"/>
      <c r="H689" s="147"/>
      <c r="I689" s="25"/>
      <c r="J689" s="41"/>
      <c r="K689" s="41"/>
      <c r="L689" s="46"/>
    </row>
    <row r="690" spans="2:12" ht="15" customHeight="1">
      <c r="B690" s="442"/>
      <c r="C690" s="39"/>
      <c r="D690" s="131"/>
      <c r="E690" s="76"/>
      <c r="F690" s="48"/>
      <c r="G690" s="16"/>
      <c r="H690" s="147"/>
      <c r="I690" s="25"/>
      <c r="J690" s="41"/>
      <c r="K690" s="41"/>
      <c r="L690" s="46"/>
    </row>
    <row r="691" spans="2:12" ht="15" customHeight="1">
      <c r="B691" s="442"/>
      <c r="C691" s="39"/>
      <c r="D691" s="131"/>
      <c r="E691" s="76"/>
      <c r="F691" s="48"/>
      <c r="G691" s="16"/>
      <c r="H691" s="147"/>
      <c r="I691" s="25"/>
      <c r="J691" s="41"/>
      <c r="K691" s="41"/>
      <c r="L691" s="46"/>
    </row>
    <row r="692" spans="2:12" ht="15" customHeight="1">
      <c r="B692" s="442"/>
      <c r="C692" s="39"/>
      <c r="D692" s="131"/>
      <c r="E692" s="76"/>
      <c r="F692" s="48"/>
      <c r="G692" s="16"/>
      <c r="H692" s="147"/>
      <c r="I692" s="25"/>
      <c r="J692" s="41"/>
      <c r="K692" s="41"/>
      <c r="L692" s="46"/>
    </row>
    <row r="693" spans="2:12" ht="15" customHeight="1">
      <c r="B693" s="442"/>
      <c r="C693" s="39"/>
      <c r="D693" s="131"/>
      <c r="E693" s="76"/>
      <c r="F693" s="48"/>
      <c r="G693" s="16"/>
      <c r="H693" s="147"/>
      <c r="I693" s="25"/>
      <c r="J693" s="41"/>
      <c r="K693" s="41"/>
      <c r="L693" s="46"/>
    </row>
    <row r="694" spans="2:12" ht="15" customHeight="1">
      <c r="B694" s="442"/>
      <c r="C694" s="39"/>
      <c r="D694" s="131"/>
      <c r="E694" s="76"/>
      <c r="F694" s="48"/>
      <c r="G694" s="16"/>
      <c r="H694" s="147"/>
      <c r="I694" s="25"/>
      <c r="J694" s="41"/>
      <c r="K694" s="41"/>
      <c r="L694" s="46"/>
    </row>
    <row r="695" spans="2:12" ht="15" customHeight="1">
      <c r="B695" s="442"/>
      <c r="C695" s="39"/>
      <c r="D695" s="131"/>
      <c r="E695" s="76"/>
      <c r="F695" s="48"/>
      <c r="G695" s="16"/>
      <c r="H695" s="147"/>
      <c r="I695" s="25"/>
      <c r="J695" s="41"/>
      <c r="K695" s="41"/>
      <c r="L695" s="46"/>
    </row>
    <row r="696" spans="2:12" ht="15" customHeight="1">
      <c r="B696" s="442"/>
      <c r="C696" s="39"/>
      <c r="D696" s="131"/>
      <c r="E696" s="76"/>
      <c r="F696" s="48"/>
      <c r="G696" s="16"/>
      <c r="H696" s="147"/>
      <c r="I696" s="25"/>
      <c r="J696" s="41"/>
      <c r="K696" s="41"/>
      <c r="L696" s="46"/>
    </row>
    <row r="697" spans="2:12" ht="15" customHeight="1">
      <c r="B697" s="442"/>
      <c r="C697" s="39"/>
      <c r="D697" s="131"/>
      <c r="E697" s="76"/>
      <c r="F697" s="48"/>
      <c r="G697" s="16"/>
      <c r="H697" s="147"/>
      <c r="I697" s="25"/>
      <c r="J697" s="41"/>
      <c r="K697" s="41"/>
      <c r="L697" s="46"/>
    </row>
    <row r="698" spans="2:12" ht="15" customHeight="1">
      <c r="B698" s="442"/>
      <c r="C698" s="39"/>
      <c r="D698" s="131"/>
      <c r="E698" s="76"/>
      <c r="F698" s="48"/>
      <c r="G698" s="16"/>
      <c r="H698" s="147"/>
      <c r="I698" s="25"/>
      <c r="J698" s="41"/>
      <c r="K698" s="41"/>
      <c r="L698" s="46"/>
    </row>
    <row r="699" spans="2:12" ht="15" customHeight="1">
      <c r="B699" s="442"/>
      <c r="C699" s="39"/>
      <c r="D699" s="131"/>
      <c r="E699" s="76"/>
      <c r="F699" s="48"/>
      <c r="G699" s="16"/>
      <c r="H699" s="147"/>
      <c r="I699" s="25"/>
      <c r="J699" s="41"/>
      <c r="K699" s="41"/>
      <c r="L699" s="46"/>
    </row>
    <row r="700" spans="2:12" ht="15" customHeight="1">
      <c r="B700" s="442"/>
      <c r="C700" s="39"/>
      <c r="D700" s="131"/>
      <c r="E700" s="76"/>
      <c r="F700" s="48"/>
      <c r="G700" s="16"/>
      <c r="H700" s="147"/>
      <c r="I700" s="25"/>
      <c r="J700" s="41"/>
      <c r="K700" s="41"/>
      <c r="L700" s="46"/>
    </row>
    <row r="701" spans="2:12" ht="15" customHeight="1">
      <c r="B701" s="442"/>
      <c r="C701" s="39"/>
      <c r="D701" s="131"/>
      <c r="E701" s="76"/>
      <c r="F701" s="48"/>
      <c r="G701" s="16"/>
      <c r="H701" s="147"/>
      <c r="I701" s="25"/>
      <c r="J701" s="41"/>
      <c r="K701" s="41"/>
      <c r="L701" s="46"/>
    </row>
    <row r="702" spans="2:12" ht="15" customHeight="1">
      <c r="B702" s="442"/>
      <c r="C702" s="39"/>
      <c r="D702" s="131"/>
      <c r="E702" s="76"/>
      <c r="F702" s="48"/>
      <c r="G702" s="16"/>
      <c r="H702" s="147"/>
      <c r="I702" s="25"/>
      <c r="J702" s="41"/>
      <c r="K702" s="41"/>
      <c r="L702" s="46"/>
    </row>
    <row r="703" spans="2:12" ht="15" customHeight="1">
      <c r="B703" s="442"/>
      <c r="C703" s="39"/>
      <c r="D703" s="131"/>
      <c r="E703" s="76"/>
      <c r="F703" s="48"/>
      <c r="G703" s="16"/>
      <c r="H703" s="147"/>
      <c r="I703" s="25"/>
      <c r="J703" s="41"/>
      <c r="K703" s="41"/>
      <c r="L703" s="46"/>
    </row>
    <row r="704" spans="2:12" ht="15" customHeight="1">
      <c r="B704" s="442"/>
      <c r="C704" s="39"/>
      <c r="D704" s="131"/>
      <c r="E704" s="76"/>
      <c r="F704" s="48"/>
      <c r="G704" s="16"/>
      <c r="H704" s="147"/>
      <c r="I704" s="25"/>
      <c r="J704" s="41"/>
      <c r="K704" s="41"/>
      <c r="L704" s="46"/>
    </row>
    <row r="705" spans="2:12" ht="15" customHeight="1">
      <c r="B705" s="442"/>
      <c r="C705" s="39"/>
      <c r="D705" s="131"/>
      <c r="E705" s="76"/>
      <c r="F705" s="48"/>
      <c r="G705" s="16"/>
      <c r="H705" s="147"/>
      <c r="I705" s="25"/>
      <c r="J705" s="41"/>
      <c r="K705" s="41"/>
      <c r="L705" s="46"/>
    </row>
    <row r="706" spans="2:12" ht="15" customHeight="1">
      <c r="B706" s="442"/>
      <c r="C706" s="39"/>
      <c r="D706" s="131"/>
      <c r="E706" s="76"/>
      <c r="F706" s="48"/>
      <c r="G706" s="16"/>
      <c r="H706" s="147"/>
      <c r="I706" s="25"/>
      <c r="J706" s="41"/>
      <c r="K706" s="41"/>
      <c r="L706" s="46"/>
    </row>
    <row r="707" spans="2:12" ht="15" customHeight="1">
      <c r="B707" s="442"/>
      <c r="C707" s="39"/>
      <c r="D707" s="131"/>
      <c r="E707" s="76"/>
      <c r="F707" s="48"/>
      <c r="G707" s="16"/>
      <c r="H707" s="147"/>
      <c r="I707" s="25"/>
      <c r="J707" s="41"/>
      <c r="K707" s="41"/>
      <c r="L707" s="46"/>
    </row>
    <row r="708" spans="2:12" ht="15" customHeight="1">
      <c r="B708" s="442"/>
      <c r="C708" s="39"/>
      <c r="D708" s="131"/>
      <c r="E708" s="76"/>
      <c r="F708" s="48"/>
      <c r="G708" s="16"/>
      <c r="H708" s="147"/>
      <c r="I708" s="25"/>
      <c r="J708" s="41"/>
      <c r="K708" s="41"/>
      <c r="L708" s="46"/>
    </row>
    <row r="709" spans="2:12" ht="15" customHeight="1">
      <c r="B709" s="442"/>
      <c r="C709" s="39"/>
      <c r="D709" s="131"/>
      <c r="E709" s="76"/>
      <c r="F709" s="48"/>
      <c r="G709" s="16"/>
      <c r="H709" s="147"/>
      <c r="I709" s="25"/>
      <c r="J709" s="41"/>
      <c r="K709" s="41"/>
      <c r="L709" s="46"/>
    </row>
    <row r="710" spans="2:12" ht="15" customHeight="1">
      <c r="B710" s="442"/>
      <c r="C710" s="39"/>
      <c r="D710" s="131"/>
      <c r="E710" s="76"/>
      <c r="F710" s="48"/>
      <c r="G710" s="16"/>
      <c r="H710" s="147"/>
      <c r="I710" s="25"/>
      <c r="J710" s="41"/>
      <c r="K710" s="41"/>
      <c r="L710" s="46"/>
    </row>
    <row r="711" spans="2:12" ht="15" customHeight="1">
      <c r="B711" s="442"/>
      <c r="C711" s="39"/>
      <c r="D711" s="131"/>
      <c r="E711" s="76"/>
      <c r="F711" s="48"/>
      <c r="G711" s="16"/>
      <c r="H711" s="147"/>
      <c r="I711" s="25"/>
      <c r="J711" s="41"/>
      <c r="K711" s="41"/>
      <c r="L711" s="46"/>
    </row>
    <row r="712" spans="2:12" ht="15" customHeight="1">
      <c r="B712" s="442"/>
      <c r="C712" s="39"/>
      <c r="D712" s="131"/>
      <c r="E712" s="76"/>
      <c r="F712" s="48"/>
      <c r="G712" s="16"/>
      <c r="H712" s="147"/>
      <c r="I712" s="25"/>
      <c r="J712" s="41"/>
      <c r="K712" s="41"/>
      <c r="L712" s="46"/>
    </row>
    <row r="713" spans="2:12" ht="15" customHeight="1">
      <c r="B713" s="442"/>
      <c r="C713" s="39"/>
      <c r="D713" s="131"/>
      <c r="E713" s="76"/>
      <c r="F713" s="48"/>
      <c r="G713" s="16"/>
      <c r="H713" s="147"/>
      <c r="I713" s="25"/>
      <c r="J713" s="41"/>
      <c r="K713" s="41"/>
      <c r="L713" s="46"/>
    </row>
    <row r="714" spans="2:12" ht="15" customHeight="1">
      <c r="B714" s="442"/>
      <c r="C714" s="39"/>
      <c r="D714" s="131"/>
      <c r="E714" s="76"/>
      <c r="F714" s="48"/>
      <c r="G714" s="16"/>
      <c r="H714" s="147"/>
      <c r="I714" s="25"/>
      <c r="J714" s="41"/>
      <c r="K714" s="41"/>
      <c r="L714" s="46"/>
    </row>
    <row r="715" spans="2:12" ht="15" customHeight="1">
      <c r="B715" s="442"/>
      <c r="C715" s="39"/>
      <c r="D715" s="131"/>
      <c r="E715" s="76"/>
      <c r="F715" s="48"/>
      <c r="G715" s="16"/>
      <c r="H715" s="147"/>
      <c r="I715" s="25"/>
      <c r="J715" s="41"/>
      <c r="K715" s="41"/>
      <c r="L715" s="46"/>
    </row>
    <row r="716" spans="2:12" ht="15" customHeight="1">
      <c r="B716" s="442"/>
      <c r="C716" s="39"/>
      <c r="D716" s="131"/>
      <c r="E716" s="76"/>
      <c r="F716" s="48"/>
      <c r="G716" s="16"/>
      <c r="H716" s="147"/>
      <c r="I716" s="25"/>
      <c r="J716" s="41"/>
      <c r="K716" s="41"/>
      <c r="L716" s="46"/>
    </row>
    <row r="717" spans="2:12" ht="15" customHeight="1">
      <c r="B717" s="442"/>
      <c r="C717" s="39"/>
      <c r="D717" s="131"/>
      <c r="E717" s="76"/>
      <c r="F717" s="48"/>
      <c r="G717" s="16"/>
      <c r="H717" s="147"/>
      <c r="I717" s="25"/>
      <c r="J717" s="41"/>
      <c r="K717" s="41"/>
      <c r="L717" s="46"/>
    </row>
    <row r="718" spans="2:12" ht="15" customHeight="1">
      <c r="B718" s="442"/>
      <c r="C718" s="39"/>
      <c r="D718" s="131"/>
      <c r="E718" s="76"/>
      <c r="F718" s="48"/>
      <c r="G718" s="16"/>
      <c r="H718" s="147"/>
      <c r="I718" s="25"/>
      <c r="J718" s="41"/>
      <c r="K718" s="41"/>
      <c r="L718" s="46"/>
    </row>
    <row r="719" spans="2:12" ht="15" customHeight="1">
      <c r="B719" s="442"/>
      <c r="C719" s="39"/>
      <c r="D719" s="131"/>
      <c r="E719" s="76"/>
      <c r="F719" s="48"/>
      <c r="G719" s="16"/>
      <c r="H719" s="147"/>
      <c r="I719" s="25"/>
      <c r="J719" s="41"/>
      <c r="K719" s="41"/>
      <c r="L719" s="46"/>
    </row>
    <row r="720" spans="2:12" ht="15" customHeight="1">
      <c r="B720" s="442"/>
      <c r="C720" s="39"/>
      <c r="D720" s="131"/>
      <c r="E720" s="76"/>
      <c r="F720" s="48"/>
      <c r="G720" s="16"/>
      <c r="H720" s="147"/>
      <c r="I720" s="25"/>
      <c r="J720" s="41"/>
      <c r="K720" s="41"/>
      <c r="L720" s="46"/>
    </row>
    <row r="721" spans="2:12" ht="15" customHeight="1">
      <c r="B721" s="442"/>
      <c r="C721" s="39"/>
      <c r="D721" s="131"/>
      <c r="E721" s="76"/>
      <c r="F721" s="48"/>
      <c r="G721" s="16"/>
      <c r="H721" s="147"/>
      <c r="I721" s="25"/>
      <c r="J721" s="41"/>
      <c r="K721" s="41"/>
      <c r="L721" s="46"/>
    </row>
    <row r="722" spans="2:12" ht="15" customHeight="1">
      <c r="B722" s="442"/>
      <c r="C722" s="39"/>
      <c r="D722" s="131"/>
      <c r="E722" s="76"/>
      <c r="F722" s="48"/>
      <c r="G722" s="16"/>
      <c r="H722" s="147"/>
      <c r="I722" s="25"/>
      <c r="J722" s="41"/>
      <c r="K722" s="41"/>
      <c r="L722" s="46"/>
    </row>
    <row r="723" spans="2:12" ht="15" customHeight="1">
      <c r="B723" s="442"/>
      <c r="C723" s="39"/>
      <c r="D723" s="131"/>
      <c r="E723" s="76"/>
      <c r="F723" s="48"/>
      <c r="G723" s="16"/>
      <c r="H723" s="147"/>
      <c r="I723" s="25"/>
      <c r="J723" s="41"/>
      <c r="K723" s="41"/>
      <c r="L723" s="46"/>
    </row>
    <row r="724" spans="2:12" ht="15" customHeight="1">
      <c r="B724" s="442"/>
      <c r="C724" s="39"/>
      <c r="D724" s="131"/>
      <c r="E724" s="76"/>
      <c r="F724" s="48"/>
      <c r="G724" s="16"/>
      <c r="H724" s="147"/>
      <c r="I724" s="25"/>
      <c r="J724" s="41"/>
      <c r="K724" s="41"/>
      <c r="L724" s="46"/>
    </row>
    <row r="725" spans="2:12" ht="15" customHeight="1">
      <c r="B725" s="442"/>
      <c r="C725" s="39"/>
      <c r="D725" s="131"/>
      <c r="E725" s="76"/>
      <c r="F725" s="48"/>
      <c r="G725" s="16"/>
      <c r="H725" s="147"/>
      <c r="I725" s="25"/>
      <c r="J725" s="41"/>
      <c r="K725" s="41"/>
      <c r="L725" s="46"/>
    </row>
    <row r="726" spans="2:12" ht="15" customHeight="1">
      <c r="B726" s="442"/>
      <c r="C726" s="39"/>
      <c r="D726" s="131"/>
      <c r="E726" s="76"/>
      <c r="F726" s="48"/>
      <c r="G726" s="16"/>
      <c r="H726" s="147"/>
      <c r="I726" s="25"/>
      <c r="J726" s="41"/>
      <c r="K726" s="41"/>
      <c r="L726" s="46"/>
    </row>
    <row r="727" spans="2:12" ht="15" customHeight="1">
      <c r="B727" s="442"/>
      <c r="C727" s="39"/>
      <c r="D727" s="131"/>
      <c r="E727" s="76"/>
      <c r="F727" s="48"/>
      <c r="G727" s="16"/>
      <c r="H727" s="147"/>
      <c r="I727" s="25"/>
      <c r="J727" s="41"/>
      <c r="K727" s="41"/>
      <c r="L727" s="46"/>
    </row>
    <row r="728" spans="2:12" ht="15" customHeight="1">
      <c r="B728" s="442"/>
      <c r="C728" s="39"/>
      <c r="D728" s="131"/>
      <c r="E728" s="76"/>
      <c r="F728" s="48"/>
      <c r="G728" s="16"/>
      <c r="H728" s="147"/>
      <c r="I728" s="25"/>
      <c r="J728" s="41"/>
      <c r="K728" s="41"/>
      <c r="L728" s="46"/>
    </row>
    <row r="729" spans="2:12" ht="15" customHeight="1">
      <c r="B729" s="442"/>
      <c r="C729" s="39"/>
      <c r="D729" s="131"/>
      <c r="E729" s="76"/>
      <c r="F729" s="48"/>
      <c r="G729" s="16"/>
      <c r="H729" s="147"/>
      <c r="I729" s="25"/>
      <c r="J729" s="41"/>
      <c r="K729" s="41"/>
      <c r="L729" s="46"/>
    </row>
    <row r="730" spans="2:12" ht="15" customHeight="1">
      <c r="B730" s="442"/>
      <c r="C730" s="39"/>
      <c r="D730" s="131"/>
      <c r="E730" s="76"/>
      <c r="F730" s="48"/>
      <c r="G730" s="16"/>
      <c r="H730" s="147"/>
      <c r="I730" s="25"/>
      <c r="J730" s="41"/>
      <c r="K730" s="41"/>
      <c r="L730" s="46"/>
    </row>
    <row r="731" spans="2:12" ht="15" customHeight="1">
      <c r="B731" s="442"/>
      <c r="C731" s="39"/>
      <c r="D731" s="131"/>
      <c r="E731" s="76"/>
      <c r="F731" s="48"/>
      <c r="G731" s="16"/>
      <c r="H731" s="147"/>
      <c r="I731" s="25"/>
      <c r="J731" s="41"/>
      <c r="K731" s="41"/>
      <c r="L731" s="46"/>
    </row>
    <row r="732" spans="2:12" ht="15" customHeight="1">
      <c r="B732" s="442"/>
      <c r="C732" s="39"/>
      <c r="D732" s="131"/>
      <c r="E732" s="76"/>
      <c r="F732" s="48"/>
      <c r="G732" s="16"/>
      <c r="H732" s="147"/>
      <c r="I732" s="25"/>
      <c r="J732" s="41"/>
      <c r="K732" s="41"/>
      <c r="L732" s="46"/>
    </row>
    <row r="733" spans="2:12" ht="15" customHeight="1">
      <c r="B733" s="442"/>
      <c r="C733" s="39"/>
      <c r="D733" s="131"/>
      <c r="E733" s="76"/>
      <c r="F733" s="48"/>
      <c r="G733" s="16"/>
      <c r="H733" s="147"/>
      <c r="I733" s="25"/>
      <c r="J733" s="41"/>
      <c r="K733" s="41"/>
      <c r="L733" s="46"/>
    </row>
    <row r="734" spans="2:12" ht="15" customHeight="1">
      <c r="B734" s="442"/>
      <c r="C734" s="39"/>
      <c r="D734" s="131"/>
      <c r="E734" s="76"/>
      <c r="F734" s="48"/>
      <c r="G734" s="16"/>
      <c r="H734" s="147"/>
      <c r="I734" s="25"/>
      <c r="J734" s="41"/>
      <c r="K734" s="41"/>
      <c r="L734" s="46"/>
    </row>
    <row r="735" spans="2:12" ht="15" customHeight="1">
      <c r="B735" s="442"/>
      <c r="C735" s="39"/>
      <c r="D735" s="131"/>
      <c r="E735" s="76"/>
      <c r="F735" s="48"/>
      <c r="G735" s="16"/>
      <c r="H735" s="147"/>
      <c r="I735" s="25"/>
      <c r="J735" s="41"/>
      <c r="K735" s="41"/>
      <c r="L735" s="46"/>
    </row>
    <row r="736" spans="2:12" ht="15" customHeight="1">
      <c r="B736" s="442"/>
      <c r="C736" s="39"/>
      <c r="D736" s="131"/>
      <c r="E736" s="76"/>
      <c r="F736" s="48"/>
      <c r="G736" s="16"/>
      <c r="H736" s="147"/>
      <c r="I736" s="25"/>
      <c r="J736" s="41"/>
      <c r="K736" s="41"/>
      <c r="L736" s="46"/>
    </row>
    <row r="737" spans="2:12" ht="15" customHeight="1">
      <c r="B737" s="442"/>
      <c r="C737" s="39"/>
      <c r="D737" s="131"/>
      <c r="E737" s="76"/>
      <c r="F737" s="48"/>
      <c r="G737" s="16"/>
      <c r="H737" s="147"/>
      <c r="I737" s="25"/>
      <c r="J737" s="41"/>
      <c r="K737" s="41"/>
      <c r="L737" s="46"/>
    </row>
    <row r="738" spans="2:12" ht="15" customHeight="1">
      <c r="B738" s="442"/>
      <c r="C738" s="39"/>
      <c r="D738" s="131"/>
      <c r="E738" s="76"/>
      <c r="F738" s="48"/>
      <c r="G738" s="16"/>
      <c r="H738" s="147"/>
      <c r="I738" s="25"/>
      <c r="J738" s="41"/>
      <c r="K738" s="41"/>
      <c r="L738" s="46"/>
    </row>
    <row r="739" spans="2:12" ht="15" customHeight="1">
      <c r="B739" s="442"/>
      <c r="C739" s="39"/>
      <c r="D739" s="131"/>
      <c r="E739" s="76"/>
      <c r="F739" s="48"/>
      <c r="G739" s="16"/>
      <c r="H739" s="147"/>
      <c r="I739" s="25"/>
      <c r="J739" s="41"/>
      <c r="K739" s="41"/>
      <c r="L739" s="46"/>
    </row>
    <row r="740" spans="2:12" ht="15" customHeight="1">
      <c r="B740" s="442"/>
      <c r="C740" s="39"/>
      <c r="D740" s="131"/>
      <c r="E740" s="76"/>
      <c r="F740" s="48"/>
      <c r="G740" s="16"/>
      <c r="H740" s="147"/>
      <c r="I740" s="25"/>
      <c r="J740" s="41"/>
      <c r="K740" s="41"/>
      <c r="L740" s="46"/>
    </row>
    <row r="741" spans="2:12" ht="15" customHeight="1">
      <c r="B741" s="442"/>
      <c r="C741" s="39"/>
      <c r="D741" s="131"/>
      <c r="E741" s="76"/>
      <c r="F741" s="48"/>
      <c r="G741" s="16"/>
      <c r="H741" s="147"/>
      <c r="I741" s="25"/>
      <c r="J741" s="41"/>
      <c r="K741" s="41"/>
      <c r="L741" s="46"/>
    </row>
    <row r="742" spans="2:12" ht="15" customHeight="1">
      <c r="B742" s="442"/>
      <c r="C742" s="39"/>
      <c r="D742" s="131"/>
      <c r="E742" s="76"/>
      <c r="F742" s="48"/>
      <c r="G742" s="16"/>
      <c r="H742" s="147"/>
      <c r="I742" s="25"/>
      <c r="J742" s="41"/>
      <c r="K742" s="41"/>
      <c r="L742" s="46"/>
    </row>
    <row r="743" spans="2:12" ht="15" customHeight="1">
      <c r="B743" s="442"/>
      <c r="C743" s="39"/>
      <c r="D743" s="131"/>
      <c r="E743" s="76"/>
      <c r="F743" s="48"/>
      <c r="G743" s="16"/>
      <c r="H743" s="147"/>
      <c r="I743" s="25"/>
      <c r="J743" s="41"/>
      <c r="K743" s="41"/>
      <c r="L743" s="46"/>
    </row>
    <row r="744" spans="2:12" ht="15" customHeight="1">
      <c r="B744" s="442"/>
      <c r="C744" s="39"/>
      <c r="D744" s="131"/>
      <c r="E744" s="76"/>
      <c r="F744" s="48"/>
      <c r="G744" s="16"/>
      <c r="H744" s="147"/>
      <c r="I744" s="25"/>
      <c r="J744" s="41"/>
      <c r="K744" s="41"/>
      <c r="L744" s="46"/>
    </row>
    <row r="745" spans="2:12" ht="15" customHeight="1">
      <c r="B745" s="442"/>
      <c r="C745" s="39"/>
      <c r="D745" s="131"/>
      <c r="E745" s="76"/>
      <c r="F745" s="48"/>
      <c r="G745" s="16"/>
      <c r="H745" s="147"/>
      <c r="I745" s="25"/>
      <c r="J745" s="41"/>
      <c r="K745" s="41"/>
      <c r="L745" s="46"/>
    </row>
    <row r="746" spans="2:12" ht="15" customHeight="1">
      <c r="B746" s="442"/>
      <c r="C746" s="39"/>
      <c r="D746" s="131"/>
      <c r="E746" s="76"/>
      <c r="F746" s="48"/>
      <c r="G746" s="16"/>
      <c r="H746" s="147"/>
      <c r="I746" s="25"/>
      <c r="J746" s="41"/>
      <c r="K746" s="41"/>
      <c r="L746" s="46"/>
    </row>
    <row r="747" spans="2:12" ht="15" customHeight="1">
      <c r="B747" s="442"/>
      <c r="C747" s="39"/>
      <c r="D747" s="131"/>
      <c r="E747" s="76"/>
      <c r="F747" s="48"/>
      <c r="G747" s="16"/>
      <c r="H747" s="147"/>
      <c r="I747" s="25"/>
      <c r="J747" s="41"/>
      <c r="K747" s="41"/>
      <c r="L747" s="46"/>
    </row>
    <row r="748" spans="2:12" ht="15" customHeight="1">
      <c r="B748" s="442"/>
      <c r="C748" s="39"/>
      <c r="D748" s="131"/>
      <c r="E748" s="76"/>
      <c r="F748" s="48"/>
      <c r="G748" s="16"/>
      <c r="H748" s="147"/>
      <c r="I748" s="25"/>
      <c r="J748" s="41"/>
      <c r="K748" s="41"/>
      <c r="L748" s="46"/>
    </row>
    <row r="749" spans="2:12" ht="15" customHeight="1">
      <c r="B749" s="442"/>
      <c r="C749" s="39"/>
      <c r="D749" s="131"/>
      <c r="E749" s="76"/>
      <c r="F749" s="48"/>
      <c r="G749" s="16"/>
      <c r="H749" s="147"/>
      <c r="I749" s="25"/>
      <c r="J749" s="41"/>
      <c r="K749" s="41"/>
      <c r="L749" s="46"/>
    </row>
    <row r="750" spans="2:12" ht="15" customHeight="1">
      <c r="B750" s="442"/>
      <c r="C750" s="39"/>
      <c r="D750" s="131"/>
      <c r="E750" s="76"/>
      <c r="F750" s="48"/>
      <c r="G750" s="16"/>
      <c r="H750" s="147"/>
      <c r="I750" s="25"/>
      <c r="J750" s="41"/>
      <c r="K750" s="41"/>
      <c r="L750" s="46"/>
    </row>
    <row r="751" spans="2:12" ht="15" customHeight="1">
      <c r="B751" s="442"/>
      <c r="C751" s="39"/>
      <c r="D751" s="131"/>
      <c r="E751" s="76"/>
      <c r="F751" s="48"/>
      <c r="G751" s="16"/>
      <c r="H751" s="147"/>
      <c r="I751" s="25"/>
      <c r="J751" s="41"/>
      <c r="K751" s="41"/>
      <c r="L751" s="46"/>
    </row>
    <row r="752" spans="2:12" ht="15" customHeight="1">
      <c r="B752" s="442"/>
      <c r="C752" s="39"/>
      <c r="D752" s="131"/>
      <c r="E752" s="76"/>
      <c r="F752" s="48"/>
      <c r="G752" s="16"/>
      <c r="H752" s="147"/>
      <c r="I752" s="25"/>
      <c r="J752" s="41"/>
      <c r="K752" s="41"/>
      <c r="L752" s="46"/>
    </row>
    <row r="753" spans="2:12" ht="15" customHeight="1">
      <c r="B753" s="442"/>
      <c r="C753" s="39"/>
      <c r="D753" s="131"/>
      <c r="E753" s="76"/>
      <c r="F753" s="48"/>
      <c r="G753" s="16"/>
      <c r="H753" s="147"/>
      <c r="I753" s="25"/>
      <c r="J753" s="41"/>
      <c r="K753" s="41"/>
      <c r="L753" s="46"/>
    </row>
    <row r="754" spans="2:12" ht="15" customHeight="1">
      <c r="B754" s="442"/>
      <c r="C754" s="39"/>
      <c r="D754" s="131"/>
      <c r="E754" s="76"/>
      <c r="F754" s="48"/>
      <c r="G754" s="16"/>
      <c r="H754" s="147"/>
      <c r="I754" s="25"/>
      <c r="J754" s="41"/>
      <c r="K754" s="41"/>
      <c r="L754" s="46"/>
    </row>
    <row r="755" spans="2:12" ht="15" customHeight="1">
      <c r="B755" s="442"/>
      <c r="C755" s="39"/>
      <c r="D755" s="131"/>
      <c r="E755" s="76"/>
      <c r="F755" s="48"/>
      <c r="G755" s="16"/>
      <c r="H755" s="147"/>
      <c r="I755" s="25"/>
      <c r="J755" s="41"/>
      <c r="K755" s="41"/>
      <c r="L755" s="46"/>
    </row>
    <row r="756" spans="2:12" ht="15" customHeight="1">
      <c r="B756" s="442"/>
      <c r="C756" s="39"/>
      <c r="D756" s="131"/>
      <c r="E756" s="76"/>
      <c r="F756" s="48"/>
      <c r="G756" s="16"/>
      <c r="H756" s="147"/>
      <c r="I756" s="25"/>
      <c r="J756" s="41"/>
      <c r="K756" s="41"/>
      <c r="L756" s="46"/>
    </row>
    <row r="757" spans="2:12" ht="15" customHeight="1">
      <c r="B757" s="442"/>
      <c r="C757" s="39"/>
      <c r="D757" s="131"/>
      <c r="E757" s="76"/>
      <c r="F757" s="48"/>
      <c r="G757" s="16"/>
      <c r="H757" s="147"/>
      <c r="I757" s="25"/>
      <c r="J757" s="41"/>
      <c r="K757" s="41"/>
      <c r="L757" s="46"/>
    </row>
    <row r="758" spans="2:12" ht="15" customHeight="1">
      <c r="B758" s="442"/>
      <c r="C758" s="39"/>
      <c r="D758" s="131"/>
      <c r="E758" s="76"/>
      <c r="F758" s="48"/>
      <c r="G758" s="16"/>
      <c r="H758" s="147"/>
      <c r="I758" s="25"/>
      <c r="J758" s="41"/>
      <c r="K758" s="41"/>
      <c r="L758" s="46"/>
    </row>
    <row r="759" spans="2:12" ht="15" customHeight="1">
      <c r="B759" s="442"/>
      <c r="C759" s="39"/>
      <c r="D759" s="131"/>
      <c r="E759" s="76"/>
      <c r="F759" s="48"/>
      <c r="G759" s="16"/>
      <c r="H759" s="147"/>
      <c r="I759" s="25"/>
      <c r="J759" s="41"/>
      <c r="K759" s="41"/>
      <c r="L759" s="46"/>
    </row>
    <row r="760" spans="2:12" ht="15" customHeight="1">
      <c r="B760" s="442"/>
      <c r="C760" s="39"/>
      <c r="D760" s="131"/>
      <c r="E760" s="76"/>
      <c r="F760" s="48"/>
      <c r="G760" s="16"/>
      <c r="H760" s="147"/>
      <c r="I760" s="25"/>
      <c r="J760" s="41"/>
      <c r="K760" s="41"/>
      <c r="L760" s="46"/>
    </row>
    <row r="761" spans="2:12" ht="15" customHeight="1">
      <c r="B761" s="442"/>
      <c r="C761" s="39"/>
      <c r="D761" s="131"/>
      <c r="E761" s="76"/>
      <c r="F761" s="48"/>
      <c r="G761" s="16"/>
      <c r="H761" s="147"/>
      <c r="I761" s="25"/>
      <c r="J761" s="41"/>
      <c r="K761" s="41"/>
      <c r="L761" s="46"/>
    </row>
    <row r="762" spans="2:12" ht="15" customHeight="1">
      <c r="B762" s="442"/>
      <c r="C762" s="39"/>
      <c r="D762" s="131"/>
      <c r="E762" s="76"/>
      <c r="F762" s="48"/>
      <c r="G762" s="16"/>
      <c r="H762" s="147"/>
      <c r="I762" s="25"/>
      <c r="J762" s="41"/>
      <c r="K762" s="41"/>
      <c r="L762" s="46"/>
    </row>
    <row r="763" spans="2:12" ht="15" customHeight="1">
      <c r="B763" s="442"/>
      <c r="C763" s="39"/>
      <c r="D763" s="131"/>
      <c r="E763" s="76"/>
      <c r="F763" s="48"/>
      <c r="G763" s="16"/>
      <c r="H763" s="147"/>
      <c r="I763" s="25"/>
      <c r="J763" s="41"/>
      <c r="K763" s="41"/>
      <c r="L763" s="46"/>
    </row>
    <row r="764" spans="2:12" ht="15" customHeight="1">
      <c r="B764" s="442"/>
      <c r="C764" s="39"/>
      <c r="D764" s="131"/>
      <c r="E764" s="76"/>
      <c r="F764" s="48"/>
      <c r="G764" s="16"/>
      <c r="H764" s="147"/>
      <c r="I764" s="25"/>
      <c r="J764" s="41"/>
      <c r="K764" s="41"/>
      <c r="L764" s="46"/>
    </row>
    <row r="765" spans="2:12" ht="15" customHeight="1">
      <c r="B765" s="442"/>
      <c r="C765" s="39"/>
      <c r="D765" s="131"/>
      <c r="E765" s="76"/>
      <c r="F765" s="48"/>
      <c r="G765" s="16"/>
      <c r="H765" s="147"/>
      <c r="I765" s="25"/>
      <c r="J765" s="41"/>
      <c r="K765" s="41"/>
      <c r="L765" s="46"/>
    </row>
    <row r="766" spans="2:12" ht="15" customHeight="1">
      <c r="B766" s="442"/>
      <c r="C766" s="39"/>
      <c r="D766" s="131"/>
      <c r="E766" s="76"/>
      <c r="F766" s="48"/>
      <c r="G766" s="16"/>
      <c r="H766" s="147"/>
      <c r="I766" s="25"/>
      <c r="J766" s="41"/>
      <c r="K766" s="41"/>
      <c r="L766" s="46"/>
    </row>
    <row r="767" spans="2:12" ht="15" customHeight="1">
      <c r="B767" s="442"/>
      <c r="C767" s="39"/>
      <c r="D767" s="131"/>
      <c r="E767" s="76"/>
      <c r="F767" s="48"/>
      <c r="G767" s="16"/>
      <c r="H767" s="147"/>
      <c r="I767" s="25"/>
      <c r="J767" s="41"/>
      <c r="K767" s="41"/>
      <c r="L767" s="46"/>
    </row>
    <row r="768" spans="2:12" ht="15" customHeight="1">
      <c r="B768" s="442"/>
      <c r="C768" s="39"/>
      <c r="D768" s="131"/>
      <c r="E768" s="76"/>
      <c r="F768" s="48"/>
      <c r="G768" s="16"/>
      <c r="H768" s="147"/>
      <c r="I768" s="25"/>
      <c r="J768" s="41"/>
      <c r="K768" s="41"/>
      <c r="L768" s="46"/>
    </row>
    <row r="769" spans="2:12" ht="15" customHeight="1">
      <c r="B769" s="442"/>
      <c r="C769" s="39"/>
      <c r="D769" s="131"/>
      <c r="E769" s="76"/>
      <c r="F769" s="48"/>
      <c r="G769" s="16"/>
      <c r="H769" s="147"/>
      <c r="I769" s="25"/>
      <c r="J769" s="41"/>
      <c r="K769" s="41"/>
      <c r="L769" s="46"/>
    </row>
    <row r="770" spans="2:12" ht="15" customHeight="1">
      <c r="B770" s="442"/>
      <c r="C770" s="39"/>
      <c r="D770" s="131"/>
      <c r="E770" s="76"/>
      <c r="F770" s="48"/>
      <c r="G770" s="16"/>
      <c r="H770" s="147"/>
      <c r="I770" s="25"/>
      <c r="J770" s="41"/>
      <c r="K770" s="41"/>
      <c r="L770" s="46"/>
    </row>
    <row r="771" spans="2:12" ht="15" customHeight="1">
      <c r="B771" s="442"/>
      <c r="C771" s="39"/>
      <c r="D771" s="131"/>
      <c r="E771" s="76"/>
      <c r="F771" s="48"/>
      <c r="G771" s="16"/>
      <c r="H771" s="147"/>
      <c r="I771" s="25"/>
      <c r="J771" s="41"/>
      <c r="K771" s="41"/>
      <c r="L771" s="46"/>
    </row>
    <row r="772" spans="2:12" ht="15" customHeight="1">
      <c r="B772" s="442"/>
      <c r="C772" s="39"/>
      <c r="D772" s="131"/>
      <c r="E772" s="76"/>
      <c r="F772" s="48"/>
      <c r="G772" s="16"/>
      <c r="H772" s="147"/>
      <c r="I772" s="25"/>
      <c r="J772" s="41"/>
      <c r="K772" s="41"/>
      <c r="L772" s="46"/>
    </row>
    <row r="773" spans="2:12" ht="15" customHeight="1">
      <c r="B773" s="442"/>
      <c r="C773" s="39"/>
      <c r="D773" s="131"/>
      <c r="E773" s="76"/>
      <c r="F773" s="48"/>
      <c r="G773" s="16"/>
      <c r="H773" s="147"/>
      <c r="I773" s="25"/>
      <c r="J773" s="41"/>
      <c r="K773" s="41"/>
      <c r="L773" s="46"/>
    </row>
    <row r="774" spans="2:12" ht="15" customHeight="1">
      <c r="B774" s="442"/>
      <c r="C774" s="39"/>
      <c r="D774" s="131"/>
      <c r="E774" s="76"/>
      <c r="F774" s="48"/>
      <c r="G774" s="16"/>
      <c r="H774" s="147"/>
      <c r="I774" s="25"/>
      <c r="J774" s="41"/>
      <c r="K774" s="41"/>
      <c r="L774" s="46"/>
    </row>
    <row r="775" spans="2:12" ht="15" customHeight="1">
      <c r="B775" s="442"/>
      <c r="C775" s="39"/>
      <c r="D775" s="131"/>
      <c r="E775" s="76"/>
      <c r="F775" s="48"/>
      <c r="G775" s="16"/>
      <c r="H775" s="147"/>
      <c r="I775" s="25"/>
      <c r="J775" s="41"/>
      <c r="K775" s="41"/>
      <c r="L775" s="46"/>
    </row>
    <row r="776" spans="2:12" ht="15" customHeight="1">
      <c r="B776" s="442"/>
      <c r="C776" s="39"/>
      <c r="D776" s="131"/>
      <c r="E776" s="76"/>
      <c r="F776" s="48"/>
      <c r="G776" s="16"/>
      <c r="H776" s="147"/>
      <c r="I776" s="25"/>
      <c r="J776" s="41"/>
      <c r="K776" s="41"/>
      <c r="L776" s="46"/>
    </row>
    <row r="777" spans="2:12" ht="15" customHeight="1">
      <c r="B777" s="442"/>
      <c r="C777" s="39"/>
      <c r="D777" s="131"/>
      <c r="E777" s="76"/>
      <c r="F777" s="48"/>
      <c r="G777" s="16"/>
      <c r="H777" s="147"/>
      <c r="I777" s="25"/>
      <c r="J777" s="41"/>
      <c r="K777" s="41"/>
      <c r="L777" s="46"/>
    </row>
    <row r="778" spans="2:12" ht="15" customHeight="1">
      <c r="B778" s="442"/>
      <c r="C778" s="39"/>
      <c r="D778" s="131"/>
      <c r="E778" s="76"/>
      <c r="F778" s="48"/>
      <c r="G778" s="16"/>
      <c r="H778" s="147"/>
      <c r="I778" s="25"/>
      <c r="J778" s="41"/>
      <c r="K778" s="41"/>
      <c r="L778" s="46"/>
    </row>
    <row r="779" spans="2:12" ht="15" customHeight="1">
      <c r="B779" s="442"/>
      <c r="C779" s="39"/>
      <c r="D779" s="131"/>
      <c r="E779" s="76"/>
      <c r="F779" s="48"/>
      <c r="G779" s="16"/>
      <c r="H779" s="147"/>
      <c r="I779" s="25"/>
      <c r="J779" s="41"/>
      <c r="K779" s="41"/>
      <c r="L779" s="46"/>
    </row>
    <row r="780" spans="2:12" ht="15" customHeight="1">
      <c r="B780" s="442"/>
      <c r="C780" s="39"/>
      <c r="D780" s="131"/>
      <c r="E780" s="76"/>
      <c r="F780" s="48"/>
      <c r="G780" s="16"/>
      <c r="H780" s="147"/>
      <c r="I780" s="25"/>
      <c r="J780" s="41"/>
      <c r="K780" s="41"/>
      <c r="L780" s="46"/>
    </row>
    <row r="781" spans="2:12" ht="15" customHeight="1">
      <c r="B781" s="442"/>
      <c r="C781" s="39"/>
      <c r="D781" s="131"/>
      <c r="E781" s="76"/>
      <c r="F781" s="48"/>
      <c r="G781" s="16"/>
      <c r="H781" s="147"/>
      <c r="I781" s="25"/>
      <c r="J781" s="41"/>
      <c r="K781" s="41"/>
      <c r="L781" s="46"/>
    </row>
    <row r="782" spans="2:12" ht="15" customHeight="1">
      <c r="B782" s="442"/>
      <c r="C782" s="39"/>
      <c r="D782" s="131"/>
      <c r="E782" s="76"/>
      <c r="F782" s="48"/>
      <c r="G782" s="16"/>
      <c r="H782" s="147"/>
      <c r="I782" s="25"/>
      <c r="J782" s="41"/>
      <c r="K782" s="41"/>
      <c r="L782" s="46"/>
    </row>
    <row r="783" spans="2:12" ht="15" customHeight="1">
      <c r="B783" s="442"/>
      <c r="C783" s="39"/>
      <c r="D783" s="131"/>
      <c r="E783" s="76"/>
      <c r="F783" s="48"/>
      <c r="G783" s="16"/>
      <c r="H783" s="147"/>
      <c r="I783" s="25"/>
      <c r="J783" s="41"/>
      <c r="K783" s="41"/>
      <c r="L783" s="46"/>
    </row>
    <row r="784" spans="2:12" ht="15" customHeight="1">
      <c r="B784" s="442"/>
      <c r="C784" s="39"/>
      <c r="D784" s="131"/>
      <c r="E784" s="76"/>
      <c r="F784" s="48"/>
      <c r="G784" s="16"/>
      <c r="H784" s="147"/>
      <c r="I784" s="25"/>
      <c r="J784" s="41"/>
      <c r="K784" s="41"/>
      <c r="L784" s="46"/>
    </row>
    <row r="785" spans="2:12" ht="15" customHeight="1">
      <c r="B785" s="442"/>
      <c r="C785" s="39"/>
      <c r="D785" s="131"/>
      <c r="E785" s="76"/>
      <c r="F785" s="48"/>
      <c r="G785" s="16"/>
      <c r="H785" s="147"/>
      <c r="I785" s="25"/>
      <c r="J785" s="41"/>
      <c r="K785" s="41"/>
      <c r="L785" s="46"/>
    </row>
    <row r="786" spans="2:12" ht="15" customHeight="1">
      <c r="B786" s="442"/>
      <c r="C786" s="39"/>
      <c r="D786" s="131"/>
      <c r="E786" s="76"/>
      <c r="F786" s="48"/>
      <c r="G786" s="16"/>
      <c r="H786" s="147"/>
      <c r="I786" s="25"/>
      <c r="J786" s="41"/>
      <c r="K786" s="41"/>
      <c r="L786" s="46"/>
    </row>
    <row r="787" spans="2:12" ht="15" customHeight="1">
      <c r="B787" s="442"/>
      <c r="C787" s="39"/>
      <c r="D787" s="131"/>
      <c r="E787" s="76"/>
      <c r="F787" s="48"/>
      <c r="G787" s="16"/>
      <c r="H787" s="147"/>
      <c r="I787" s="25"/>
      <c r="J787" s="41"/>
      <c r="K787" s="41"/>
      <c r="L787" s="46"/>
    </row>
    <row r="788" spans="2:12" ht="15" customHeight="1">
      <c r="B788" s="442"/>
      <c r="C788" s="39"/>
      <c r="D788" s="131"/>
      <c r="E788" s="76"/>
      <c r="F788" s="48"/>
      <c r="G788" s="16"/>
      <c r="H788" s="147"/>
      <c r="I788" s="25"/>
      <c r="J788" s="41"/>
      <c r="K788" s="41"/>
      <c r="L788" s="46"/>
    </row>
    <row r="789" spans="2:12" ht="15" customHeight="1">
      <c r="B789" s="442"/>
      <c r="C789" s="39"/>
      <c r="D789" s="131"/>
      <c r="E789" s="76"/>
      <c r="F789" s="48"/>
      <c r="G789" s="16"/>
      <c r="H789" s="147"/>
      <c r="I789" s="25"/>
      <c r="J789" s="41"/>
      <c r="K789" s="41"/>
      <c r="L789" s="46"/>
    </row>
    <row r="790" spans="2:12" ht="15" customHeight="1">
      <c r="B790" s="442"/>
      <c r="C790" s="39"/>
      <c r="D790" s="131"/>
      <c r="E790" s="76"/>
      <c r="F790" s="48"/>
      <c r="G790" s="16"/>
      <c r="H790" s="147"/>
      <c r="I790" s="25"/>
      <c r="J790" s="41"/>
      <c r="K790" s="41"/>
      <c r="L790" s="46"/>
    </row>
    <row r="791" spans="2:12" ht="15" customHeight="1">
      <c r="B791" s="442"/>
      <c r="C791" s="39"/>
      <c r="D791" s="131"/>
      <c r="E791" s="76"/>
      <c r="F791" s="48"/>
      <c r="G791" s="16"/>
      <c r="H791" s="147"/>
      <c r="I791" s="25"/>
      <c r="J791" s="41"/>
      <c r="K791" s="41"/>
      <c r="L791" s="46"/>
    </row>
    <row r="792" spans="2:12" ht="15" customHeight="1">
      <c r="B792" s="442"/>
      <c r="C792" s="39"/>
      <c r="D792" s="131"/>
      <c r="E792" s="76"/>
      <c r="F792" s="48"/>
      <c r="G792" s="16"/>
      <c r="H792" s="147"/>
      <c r="I792" s="25"/>
      <c r="J792" s="41"/>
      <c r="K792" s="41"/>
      <c r="L792" s="46"/>
    </row>
    <row r="793" spans="2:12" ht="15" customHeight="1">
      <c r="B793" s="442"/>
      <c r="C793" s="39"/>
      <c r="D793" s="131"/>
      <c r="E793" s="76"/>
      <c r="F793" s="48"/>
      <c r="G793" s="16"/>
      <c r="H793" s="147"/>
      <c r="I793" s="25"/>
      <c r="J793" s="41"/>
      <c r="K793" s="41"/>
      <c r="L793" s="46"/>
    </row>
    <row r="794" spans="2:12" ht="15" customHeight="1">
      <c r="B794" s="442"/>
      <c r="C794" s="39"/>
      <c r="D794" s="131"/>
      <c r="E794" s="76"/>
      <c r="F794" s="48"/>
      <c r="G794" s="16"/>
      <c r="H794" s="147"/>
      <c r="I794" s="25"/>
      <c r="J794" s="41"/>
      <c r="K794" s="41"/>
      <c r="L794" s="46"/>
    </row>
    <row r="795" spans="2:12" ht="15" customHeight="1">
      <c r="B795" s="442"/>
      <c r="C795" s="39"/>
      <c r="D795" s="131"/>
      <c r="E795" s="76"/>
      <c r="F795" s="48"/>
      <c r="G795" s="16"/>
      <c r="H795" s="147"/>
      <c r="I795" s="25"/>
      <c r="J795" s="41"/>
      <c r="K795" s="41"/>
      <c r="L795" s="46"/>
    </row>
    <row r="796" spans="2:12" ht="15" customHeight="1">
      <c r="B796" s="442"/>
      <c r="C796" s="39"/>
      <c r="D796" s="131"/>
      <c r="E796" s="76"/>
      <c r="F796" s="48"/>
      <c r="G796" s="16"/>
      <c r="H796" s="147"/>
      <c r="I796" s="25"/>
      <c r="J796" s="41"/>
      <c r="K796" s="41"/>
      <c r="L796" s="46"/>
    </row>
    <row r="797" spans="2:12" ht="15" customHeight="1">
      <c r="B797" s="442"/>
      <c r="C797" s="39"/>
      <c r="D797" s="131"/>
      <c r="E797" s="76"/>
      <c r="F797" s="48"/>
      <c r="G797" s="16"/>
      <c r="H797" s="147"/>
      <c r="I797" s="25"/>
      <c r="J797" s="41"/>
      <c r="K797" s="41"/>
      <c r="L797" s="46"/>
    </row>
    <row r="798" spans="2:12" ht="15" customHeight="1">
      <c r="B798" s="442"/>
      <c r="C798" s="39"/>
      <c r="D798" s="131"/>
      <c r="E798" s="76"/>
      <c r="F798" s="48"/>
      <c r="G798" s="16"/>
      <c r="H798" s="147"/>
      <c r="I798" s="25"/>
      <c r="J798" s="41"/>
      <c r="K798" s="41"/>
      <c r="L798" s="46"/>
    </row>
    <row r="799" spans="2:12" ht="15" customHeight="1">
      <c r="B799" s="442"/>
      <c r="C799" s="39"/>
      <c r="D799" s="131"/>
      <c r="E799" s="76"/>
      <c r="F799" s="48"/>
      <c r="G799" s="16"/>
      <c r="H799" s="147"/>
      <c r="I799" s="25"/>
      <c r="J799" s="41"/>
      <c r="K799" s="41"/>
      <c r="L799" s="46"/>
    </row>
    <row r="800" spans="2:12" ht="15" customHeight="1">
      <c r="B800" s="442"/>
      <c r="C800" s="39"/>
      <c r="D800" s="131"/>
      <c r="E800" s="76"/>
      <c r="F800" s="48"/>
      <c r="G800" s="16"/>
      <c r="H800" s="147"/>
      <c r="I800" s="25"/>
      <c r="J800" s="41"/>
      <c r="K800" s="41"/>
      <c r="L800" s="46"/>
    </row>
    <row r="801" spans="2:12" ht="15" customHeight="1">
      <c r="B801" s="442"/>
      <c r="C801" s="39"/>
      <c r="D801" s="131"/>
      <c r="E801" s="76"/>
      <c r="F801" s="48"/>
      <c r="G801" s="16"/>
      <c r="H801" s="147"/>
      <c r="I801" s="25"/>
      <c r="J801" s="41"/>
      <c r="K801" s="41"/>
      <c r="L801" s="46"/>
    </row>
    <row r="802" spans="2:12" ht="15" customHeight="1">
      <c r="B802" s="442"/>
      <c r="C802" s="39"/>
      <c r="D802" s="131"/>
      <c r="E802" s="76"/>
      <c r="F802" s="48"/>
      <c r="G802" s="16"/>
      <c r="H802" s="147"/>
      <c r="I802" s="25"/>
      <c r="J802" s="41"/>
      <c r="K802" s="41"/>
      <c r="L802" s="46"/>
    </row>
    <row r="803" spans="2:12" ht="15" customHeight="1">
      <c r="B803" s="442"/>
      <c r="C803" s="39"/>
      <c r="D803" s="131"/>
      <c r="E803" s="76"/>
      <c r="F803" s="48"/>
      <c r="G803" s="16"/>
      <c r="H803" s="147"/>
      <c r="I803" s="25"/>
      <c r="J803" s="41"/>
      <c r="K803" s="41"/>
      <c r="L803" s="46"/>
    </row>
    <row r="804" spans="2:12" ht="15" customHeight="1">
      <c r="B804" s="442"/>
      <c r="C804" s="39"/>
      <c r="D804" s="131"/>
      <c r="E804" s="76"/>
      <c r="F804" s="48"/>
      <c r="G804" s="16"/>
      <c r="H804" s="147"/>
      <c r="I804" s="25"/>
      <c r="J804" s="41"/>
      <c r="K804" s="41"/>
      <c r="L804" s="46"/>
    </row>
    <row r="805" spans="2:12" ht="15" customHeight="1">
      <c r="B805" s="442"/>
      <c r="C805" s="39"/>
      <c r="D805" s="131"/>
      <c r="E805" s="76"/>
      <c r="F805" s="48"/>
      <c r="G805" s="16"/>
      <c r="H805" s="147"/>
      <c r="I805" s="25"/>
      <c r="J805" s="41"/>
      <c r="K805" s="41"/>
      <c r="L805" s="46"/>
    </row>
    <row r="806" spans="2:12" ht="15" customHeight="1">
      <c r="B806" s="442"/>
      <c r="C806" s="39"/>
      <c r="D806" s="131"/>
      <c r="E806" s="76"/>
      <c r="F806" s="48"/>
      <c r="G806" s="16"/>
      <c r="H806" s="147"/>
      <c r="I806" s="25"/>
      <c r="J806" s="41"/>
      <c r="K806" s="41"/>
      <c r="L806" s="46"/>
    </row>
    <row r="807" spans="2:12" ht="15" customHeight="1">
      <c r="B807" s="442"/>
      <c r="C807" s="39"/>
      <c r="D807" s="131"/>
      <c r="E807" s="76"/>
      <c r="F807" s="48"/>
      <c r="G807" s="16"/>
      <c r="H807" s="147"/>
      <c r="I807" s="25"/>
      <c r="J807" s="41"/>
      <c r="K807" s="41"/>
      <c r="L807" s="46"/>
    </row>
    <row r="808" spans="2:12" ht="15" customHeight="1">
      <c r="B808" s="442"/>
      <c r="C808" s="39"/>
      <c r="D808" s="131"/>
      <c r="E808" s="76"/>
      <c r="F808" s="48"/>
      <c r="G808" s="16"/>
      <c r="H808" s="147"/>
      <c r="I808" s="25"/>
      <c r="J808" s="41"/>
      <c r="K808" s="41"/>
      <c r="L808" s="46"/>
    </row>
    <row r="809" spans="2:12" ht="15" customHeight="1">
      <c r="B809" s="442"/>
      <c r="C809" s="39"/>
      <c r="D809" s="131"/>
      <c r="E809" s="76"/>
      <c r="F809" s="48"/>
      <c r="G809" s="16"/>
      <c r="H809" s="147"/>
      <c r="I809" s="25"/>
      <c r="J809" s="41"/>
      <c r="K809" s="41"/>
      <c r="L809" s="46"/>
    </row>
    <row r="810" spans="2:12" ht="15" customHeight="1">
      <c r="B810" s="442"/>
      <c r="C810" s="39"/>
      <c r="D810" s="131"/>
      <c r="E810" s="76"/>
      <c r="F810" s="48"/>
      <c r="G810" s="16"/>
      <c r="H810" s="147"/>
      <c r="I810" s="25"/>
      <c r="J810" s="41"/>
      <c r="K810" s="41"/>
      <c r="L810" s="46"/>
    </row>
    <row r="811" spans="2:12" ht="15" customHeight="1">
      <c r="B811" s="442"/>
      <c r="C811" s="39"/>
      <c r="D811" s="131"/>
      <c r="E811" s="76"/>
      <c r="F811" s="48"/>
      <c r="G811" s="16"/>
      <c r="H811" s="147"/>
      <c r="I811" s="25"/>
      <c r="J811" s="41"/>
      <c r="K811" s="41"/>
      <c r="L811" s="46"/>
    </row>
    <row r="812" spans="2:12" ht="15" customHeight="1">
      <c r="B812" s="442"/>
      <c r="C812" s="39"/>
      <c r="D812" s="131"/>
      <c r="E812" s="76"/>
      <c r="F812" s="48"/>
      <c r="G812" s="16"/>
      <c r="H812" s="147"/>
      <c r="I812" s="25"/>
      <c r="J812" s="41"/>
      <c r="K812" s="41"/>
      <c r="L812" s="46"/>
    </row>
    <row r="813" spans="2:12" ht="15" customHeight="1">
      <c r="B813" s="442"/>
      <c r="C813" s="39"/>
      <c r="D813" s="131"/>
      <c r="E813" s="76"/>
      <c r="F813" s="48"/>
      <c r="G813" s="16"/>
      <c r="H813" s="147"/>
      <c r="I813" s="25"/>
      <c r="J813" s="41"/>
      <c r="K813" s="41"/>
      <c r="L813" s="46"/>
    </row>
    <row r="814" spans="2:12" ht="15" customHeight="1">
      <c r="B814" s="442"/>
      <c r="C814" s="39"/>
      <c r="D814" s="131"/>
      <c r="E814" s="76"/>
      <c r="F814" s="48"/>
      <c r="G814" s="16"/>
      <c r="H814" s="147"/>
      <c r="I814" s="25"/>
      <c r="J814" s="41"/>
      <c r="K814" s="41"/>
      <c r="L814" s="46"/>
    </row>
    <row r="815" spans="2:12" ht="15" customHeight="1">
      <c r="B815" s="442"/>
      <c r="C815" s="39"/>
      <c r="D815" s="131"/>
      <c r="E815" s="76"/>
      <c r="F815" s="48"/>
      <c r="G815" s="16"/>
      <c r="H815" s="147"/>
      <c r="I815" s="25"/>
      <c r="J815" s="41"/>
      <c r="K815" s="41"/>
      <c r="L815" s="46"/>
    </row>
    <row r="816" spans="2:12" ht="15" customHeight="1">
      <c r="B816" s="442"/>
      <c r="C816" s="39"/>
      <c r="D816" s="131"/>
      <c r="E816" s="76"/>
      <c r="F816" s="48"/>
      <c r="G816" s="16"/>
      <c r="H816" s="147"/>
      <c r="I816" s="25"/>
      <c r="J816" s="41"/>
      <c r="K816" s="41"/>
      <c r="L816" s="46"/>
    </row>
    <row r="817" spans="2:12" ht="15" customHeight="1">
      <c r="B817" s="442"/>
      <c r="C817" s="39"/>
      <c r="D817" s="131"/>
      <c r="E817" s="76"/>
      <c r="F817" s="48"/>
      <c r="G817" s="16"/>
      <c r="H817" s="147"/>
      <c r="I817" s="25"/>
      <c r="J817" s="41"/>
      <c r="K817" s="41"/>
      <c r="L817" s="46"/>
    </row>
    <row r="818" spans="2:12" ht="15" customHeight="1">
      <c r="B818" s="442"/>
      <c r="C818" s="39"/>
      <c r="D818" s="131"/>
      <c r="E818" s="76"/>
      <c r="F818" s="48"/>
      <c r="G818" s="16"/>
      <c r="H818" s="147"/>
      <c r="I818" s="25"/>
      <c r="J818" s="41"/>
      <c r="K818" s="41"/>
      <c r="L818" s="46"/>
    </row>
    <row r="819" spans="2:12" ht="15" customHeight="1">
      <c r="B819" s="442"/>
      <c r="C819" s="39"/>
      <c r="D819" s="131"/>
      <c r="E819" s="76"/>
      <c r="F819" s="48"/>
      <c r="G819" s="16"/>
      <c r="H819" s="147"/>
      <c r="I819" s="25"/>
      <c r="J819" s="41"/>
      <c r="K819" s="41"/>
      <c r="L819" s="46"/>
    </row>
    <row r="820" spans="2:12" ht="15" customHeight="1">
      <c r="B820" s="442"/>
      <c r="C820" s="39"/>
      <c r="D820" s="131"/>
      <c r="E820" s="76"/>
      <c r="F820" s="48"/>
      <c r="G820" s="16"/>
      <c r="H820" s="147"/>
      <c r="I820" s="25"/>
      <c r="J820" s="41"/>
      <c r="K820" s="41"/>
      <c r="L820" s="46"/>
    </row>
    <row r="821" spans="2:12" ht="15" customHeight="1">
      <c r="B821" s="442"/>
      <c r="C821" s="39"/>
      <c r="D821" s="131"/>
      <c r="E821" s="76"/>
      <c r="F821" s="48"/>
      <c r="G821" s="16"/>
      <c r="H821" s="147"/>
      <c r="I821" s="25"/>
      <c r="J821" s="41"/>
      <c r="K821" s="41"/>
      <c r="L821" s="46"/>
    </row>
    <row r="822" spans="2:12" ht="15" customHeight="1">
      <c r="B822" s="442"/>
      <c r="C822" s="39"/>
      <c r="D822" s="131"/>
      <c r="E822" s="76"/>
      <c r="F822" s="48"/>
      <c r="G822" s="16"/>
      <c r="H822" s="147"/>
      <c r="I822" s="25"/>
      <c r="J822" s="41"/>
      <c r="K822" s="41"/>
      <c r="L822" s="46"/>
    </row>
    <row r="823" spans="2:12" ht="15" customHeight="1">
      <c r="B823" s="442"/>
      <c r="C823" s="39"/>
      <c r="D823" s="131"/>
      <c r="E823" s="76"/>
      <c r="F823" s="48"/>
      <c r="G823" s="16"/>
      <c r="H823" s="147"/>
      <c r="I823" s="25"/>
      <c r="J823" s="41"/>
      <c r="K823" s="41"/>
      <c r="L823" s="46"/>
    </row>
    <row r="824" spans="2:12" ht="15" customHeight="1">
      <c r="B824" s="442"/>
      <c r="C824" s="39"/>
      <c r="D824" s="131"/>
      <c r="E824" s="76"/>
      <c r="F824" s="48"/>
      <c r="G824" s="16"/>
      <c r="H824" s="147"/>
      <c r="I824" s="25"/>
      <c r="J824" s="41"/>
      <c r="K824" s="41"/>
      <c r="L824" s="46"/>
    </row>
    <row r="825" spans="2:12" ht="15" customHeight="1">
      <c r="B825" s="442"/>
      <c r="C825" s="39"/>
      <c r="D825" s="131"/>
      <c r="E825" s="76"/>
      <c r="F825" s="48"/>
      <c r="G825" s="16"/>
      <c r="H825" s="147"/>
      <c r="I825" s="25"/>
      <c r="J825" s="41"/>
      <c r="K825" s="41"/>
      <c r="L825" s="46"/>
    </row>
    <row r="826" spans="2:12" ht="15" customHeight="1">
      <c r="B826" s="442"/>
      <c r="C826" s="39"/>
      <c r="D826" s="131"/>
      <c r="E826" s="76"/>
      <c r="F826" s="48"/>
      <c r="G826" s="16"/>
      <c r="H826" s="147"/>
      <c r="I826" s="25"/>
      <c r="J826" s="41"/>
      <c r="K826" s="41"/>
      <c r="L826" s="46"/>
    </row>
    <row r="827" spans="2:12" ht="15" customHeight="1">
      <c r="B827" s="442"/>
      <c r="C827" s="39"/>
      <c r="D827" s="131"/>
      <c r="E827" s="76"/>
      <c r="F827" s="48"/>
      <c r="G827" s="16"/>
      <c r="H827" s="147"/>
      <c r="I827" s="25"/>
      <c r="J827" s="41"/>
      <c r="K827" s="41"/>
      <c r="L827" s="46"/>
    </row>
    <row r="828" spans="2:12" ht="15" customHeight="1">
      <c r="B828" s="442"/>
      <c r="C828" s="39"/>
      <c r="D828" s="131"/>
      <c r="E828" s="76"/>
      <c r="F828" s="48"/>
      <c r="G828" s="16"/>
      <c r="H828" s="147"/>
      <c r="I828" s="25"/>
      <c r="J828" s="41"/>
      <c r="K828" s="41"/>
      <c r="L828" s="46"/>
    </row>
    <row r="829" spans="2:12" ht="15" customHeight="1">
      <c r="B829" s="442"/>
      <c r="C829" s="39"/>
      <c r="D829" s="131"/>
      <c r="E829" s="76"/>
      <c r="F829" s="48"/>
      <c r="G829" s="16"/>
      <c r="H829" s="147"/>
      <c r="I829" s="25"/>
      <c r="J829" s="41"/>
      <c r="K829" s="41"/>
      <c r="L829" s="46"/>
    </row>
    <row r="830" spans="2:12" ht="15" customHeight="1">
      <c r="B830" s="442"/>
      <c r="C830" s="39"/>
      <c r="D830" s="131"/>
      <c r="E830" s="76"/>
      <c r="F830" s="48"/>
      <c r="G830" s="16"/>
      <c r="H830" s="147"/>
      <c r="I830" s="25"/>
      <c r="J830" s="41"/>
      <c r="K830" s="41"/>
      <c r="L830" s="46"/>
    </row>
    <row r="831" spans="2:12" ht="15" customHeight="1">
      <c r="B831" s="442"/>
      <c r="C831" s="39"/>
      <c r="D831" s="131"/>
      <c r="E831" s="76"/>
      <c r="F831" s="48"/>
      <c r="G831" s="16"/>
      <c r="H831" s="147"/>
      <c r="I831" s="25"/>
      <c r="J831" s="41"/>
      <c r="K831" s="41"/>
      <c r="L831" s="46"/>
    </row>
    <row r="832" spans="2:12" ht="15" customHeight="1">
      <c r="B832" s="442"/>
      <c r="C832" s="39"/>
      <c r="D832" s="131"/>
      <c r="E832" s="76"/>
      <c r="F832" s="48"/>
      <c r="G832" s="16"/>
      <c r="H832" s="147"/>
      <c r="I832" s="25"/>
      <c r="J832" s="41"/>
      <c r="K832" s="41"/>
      <c r="L832" s="46"/>
    </row>
    <row r="833" spans="2:12" ht="15" customHeight="1">
      <c r="B833" s="442"/>
      <c r="C833" s="39"/>
      <c r="D833" s="131"/>
      <c r="E833" s="76"/>
      <c r="F833" s="48"/>
      <c r="G833" s="16"/>
      <c r="H833" s="147"/>
      <c r="I833" s="25"/>
      <c r="J833" s="41"/>
      <c r="K833" s="41"/>
      <c r="L833" s="46"/>
    </row>
    <row r="834" spans="2:12" ht="15" customHeight="1">
      <c r="B834" s="442"/>
      <c r="C834" s="39"/>
      <c r="D834" s="131"/>
      <c r="E834" s="76"/>
      <c r="F834" s="48"/>
      <c r="G834" s="16"/>
      <c r="H834" s="147"/>
      <c r="I834" s="25"/>
      <c r="J834" s="41"/>
      <c r="K834" s="41"/>
      <c r="L834" s="46"/>
    </row>
    <row r="835" spans="2:12" ht="15" customHeight="1">
      <c r="B835" s="442"/>
      <c r="C835" s="39"/>
      <c r="D835" s="131"/>
      <c r="E835" s="76"/>
      <c r="F835" s="48"/>
      <c r="G835" s="16"/>
      <c r="H835" s="147"/>
      <c r="I835" s="25"/>
      <c r="J835" s="41"/>
      <c r="K835" s="41"/>
      <c r="L835" s="46"/>
    </row>
    <row r="836" spans="2:12" ht="15" customHeight="1">
      <c r="B836" s="442"/>
      <c r="C836" s="39"/>
      <c r="D836" s="131"/>
      <c r="E836" s="76"/>
      <c r="F836" s="48"/>
      <c r="G836" s="16"/>
      <c r="H836" s="147"/>
      <c r="I836" s="25"/>
      <c r="J836" s="41"/>
      <c r="K836" s="41"/>
      <c r="L836" s="46"/>
    </row>
    <row r="837" spans="2:12" ht="15" customHeight="1">
      <c r="B837" s="442"/>
      <c r="C837" s="39"/>
      <c r="D837" s="131"/>
      <c r="E837" s="76"/>
      <c r="F837" s="48"/>
      <c r="G837" s="16"/>
      <c r="H837" s="147"/>
      <c r="I837" s="25"/>
      <c r="J837" s="41"/>
      <c r="K837" s="41"/>
      <c r="L837" s="46"/>
    </row>
    <row r="838" spans="2:12" ht="15" customHeight="1">
      <c r="B838" s="442"/>
      <c r="C838" s="39"/>
      <c r="D838" s="131"/>
      <c r="E838" s="76"/>
      <c r="F838" s="48"/>
      <c r="G838" s="16"/>
      <c r="H838" s="147"/>
      <c r="I838" s="25"/>
      <c r="J838" s="41"/>
      <c r="K838" s="41"/>
      <c r="L838" s="46"/>
    </row>
    <row r="839" spans="2:12" ht="15" customHeight="1">
      <c r="B839" s="442"/>
      <c r="C839" s="39"/>
      <c r="D839" s="131"/>
      <c r="E839" s="76"/>
      <c r="F839" s="48"/>
      <c r="G839" s="16"/>
      <c r="H839" s="147"/>
      <c r="I839" s="25"/>
      <c r="J839" s="41"/>
      <c r="K839" s="41"/>
      <c r="L839" s="46"/>
    </row>
    <row r="840" spans="2:12" ht="15" customHeight="1">
      <c r="B840" s="442"/>
      <c r="C840" s="39"/>
      <c r="D840" s="131"/>
      <c r="E840" s="76"/>
      <c r="F840" s="48"/>
      <c r="G840" s="16"/>
      <c r="H840" s="147"/>
      <c r="I840" s="25"/>
      <c r="J840" s="41"/>
      <c r="K840" s="41"/>
      <c r="L840" s="46"/>
    </row>
    <row r="841" spans="2:12" ht="15" customHeight="1">
      <c r="B841" s="442"/>
      <c r="C841" s="39"/>
      <c r="D841" s="131"/>
      <c r="E841" s="76"/>
      <c r="F841" s="48"/>
      <c r="G841" s="16"/>
      <c r="H841" s="147"/>
      <c r="I841" s="25"/>
      <c r="J841" s="41"/>
      <c r="K841" s="41"/>
      <c r="L841" s="46"/>
    </row>
    <row r="842" spans="2:12" ht="15" customHeight="1">
      <c r="B842" s="442"/>
      <c r="C842" s="39"/>
      <c r="D842" s="131"/>
      <c r="E842" s="76"/>
      <c r="F842" s="48"/>
      <c r="G842" s="16"/>
      <c r="H842" s="147"/>
      <c r="I842" s="25"/>
      <c r="J842" s="41"/>
      <c r="K842" s="41"/>
      <c r="L842" s="46"/>
    </row>
    <row r="843" spans="2:12" ht="15" customHeight="1">
      <c r="B843" s="442"/>
      <c r="C843" s="39"/>
      <c r="D843" s="131"/>
      <c r="E843" s="76"/>
      <c r="F843" s="48"/>
      <c r="G843" s="16"/>
      <c r="H843" s="147"/>
      <c r="I843" s="25"/>
      <c r="J843" s="41"/>
      <c r="K843" s="41"/>
      <c r="L843" s="46"/>
    </row>
    <row r="844" spans="2:12" ht="15" customHeight="1">
      <c r="B844" s="442"/>
      <c r="C844" s="39"/>
      <c r="D844" s="131"/>
      <c r="E844" s="76"/>
      <c r="F844" s="48"/>
      <c r="G844" s="16"/>
      <c r="H844" s="147"/>
      <c r="I844" s="25"/>
      <c r="J844" s="41"/>
      <c r="K844" s="41"/>
      <c r="L844" s="46"/>
    </row>
    <row r="845" spans="2:12" ht="15" customHeight="1">
      <c r="B845" s="442"/>
      <c r="C845" s="39"/>
      <c r="D845" s="131"/>
      <c r="E845" s="76"/>
      <c r="F845" s="48"/>
      <c r="G845" s="16"/>
      <c r="H845" s="147"/>
      <c r="I845" s="25"/>
      <c r="J845" s="41"/>
      <c r="K845" s="41"/>
      <c r="L845" s="46"/>
    </row>
    <row r="846" spans="2:12" ht="15" customHeight="1">
      <c r="B846" s="442"/>
      <c r="C846" s="39"/>
      <c r="D846" s="131"/>
      <c r="E846" s="76"/>
      <c r="F846" s="48"/>
      <c r="G846" s="16"/>
      <c r="H846" s="147"/>
      <c r="I846" s="25"/>
      <c r="J846" s="41"/>
      <c r="K846" s="41"/>
      <c r="L846" s="46"/>
    </row>
    <row r="847" spans="2:12" ht="15" customHeight="1">
      <c r="B847" s="442"/>
      <c r="C847" s="39"/>
      <c r="D847" s="131"/>
      <c r="E847" s="76"/>
      <c r="F847" s="48"/>
      <c r="G847" s="16"/>
      <c r="H847" s="147"/>
      <c r="I847" s="25"/>
      <c r="J847" s="41"/>
      <c r="K847" s="41"/>
      <c r="L847" s="46"/>
    </row>
    <row r="848" spans="2:12" ht="15" customHeight="1">
      <c r="B848" s="442"/>
      <c r="C848" s="39"/>
      <c r="D848" s="131"/>
      <c r="E848" s="76"/>
      <c r="F848" s="48"/>
      <c r="G848" s="16"/>
      <c r="H848" s="147"/>
      <c r="I848" s="25"/>
      <c r="J848" s="41"/>
      <c r="K848" s="41"/>
      <c r="L848" s="46"/>
    </row>
    <row r="849" spans="2:12" ht="15" customHeight="1">
      <c r="B849" s="442"/>
      <c r="C849" s="39"/>
      <c r="D849" s="131"/>
      <c r="E849" s="76"/>
      <c r="F849" s="48"/>
      <c r="G849" s="16"/>
      <c r="H849" s="147"/>
      <c r="I849" s="25"/>
      <c r="J849" s="41"/>
      <c r="K849" s="41"/>
      <c r="L849" s="46"/>
    </row>
    <row r="850" spans="2:12" ht="15" customHeight="1">
      <c r="B850" s="442"/>
      <c r="C850" s="39"/>
      <c r="D850" s="131"/>
      <c r="E850" s="76"/>
      <c r="F850" s="48"/>
      <c r="G850" s="16"/>
      <c r="H850" s="147"/>
      <c r="I850" s="25"/>
      <c r="J850" s="41"/>
      <c r="K850" s="41"/>
      <c r="L850" s="46"/>
    </row>
    <row r="851" spans="2:12" ht="15" customHeight="1">
      <c r="B851" s="442"/>
      <c r="C851" s="39"/>
      <c r="D851" s="131"/>
      <c r="E851" s="76"/>
      <c r="F851" s="48"/>
      <c r="G851" s="16"/>
      <c r="H851" s="147"/>
      <c r="I851" s="25"/>
      <c r="J851" s="41"/>
      <c r="K851" s="41"/>
      <c r="L851" s="46"/>
    </row>
    <row r="852" spans="2:12" ht="15" customHeight="1">
      <c r="B852" s="442"/>
      <c r="C852" s="39"/>
      <c r="D852" s="131"/>
      <c r="E852" s="76"/>
      <c r="F852" s="48"/>
      <c r="G852" s="16"/>
      <c r="H852" s="147"/>
      <c r="I852" s="25"/>
      <c r="J852" s="41"/>
      <c r="K852" s="41"/>
      <c r="L852" s="46"/>
    </row>
    <row r="853" spans="2:12" ht="15" customHeight="1">
      <c r="B853" s="442"/>
      <c r="C853" s="39"/>
      <c r="D853" s="131"/>
      <c r="E853" s="76"/>
      <c r="F853" s="48"/>
      <c r="G853" s="16"/>
      <c r="H853" s="147"/>
      <c r="I853" s="25"/>
      <c r="J853" s="41"/>
      <c r="K853" s="41"/>
      <c r="L853" s="46"/>
    </row>
    <row r="854" spans="2:12" ht="15" customHeight="1">
      <c r="B854" s="442"/>
      <c r="C854" s="39"/>
      <c r="D854" s="131"/>
      <c r="E854" s="76"/>
      <c r="F854" s="48"/>
      <c r="G854" s="16"/>
      <c r="H854" s="147"/>
      <c r="I854" s="25"/>
      <c r="J854" s="41"/>
      <c r="K854" s="41"/>
      <c r="L854" s="46"/>
    </row>
    <row r="855" spans="2:12" ht="15" customHeight="1">
      <c r="B855" s="442"/>
      <c r="C855" s="39"/>
      <c r="D855" s="131"/>
      <c r="E855" s="76"/>
      <c r="F855" s="48"/>
      <c r="G855" s="16"/>
      <c r="H855" s="147"/>
      <c r="I855" s="25"/>
      <c r="J855" s="41"/>
      <c r="K855" s="41"/>
      <c r="L855" s="46"/>
    </row>
    <row r="856" spans="2:12" ht="15" customHeight="1">
      <c r="B856" s="442"/>
      <c r="C856" s="39"/>
      <c r="D856" s="131"/>
      <c r="E856" s="76"/>
      <c r="F856" s="48"/>
      <c r="G856" s="16"/>
      <c r="H856" s="147"/>
      <c r="I856" s="25"/>
      <c r="J856" s="41"/>
      <c r="K856" s="41"/>
      <c r="L856" s="46"/>
    </row>
    <row r="857" spans="2:12" ht="15" customHeight="1">
      <c r="B857" s="442"/>
      <c r="C857" s="39"/>
      <c r="D857" s="131"/>
      <c r="E857" s="76"/>
      <c r="F857" s="48"/>
      <c r="G857" s="16"/>
      <c r="H857" s="147"/>
      <c r="I857" s="25"/>
      <c r="J857" s="41"/>
      <c r="K857" s="41"/>
      <c r="L857" s="46"/>
    </row>
    <row r="858" spans="2:12" ht="15" customHeight="1">
      <c r="B858" s="442"/>
      <c r="C858" s="39"/>
      <c r="D858" s="131"/>
      <c r="E858" s="76"/>
      <c r="F858" s="48"/>
      <c r="G858" s="16"/>
      <c r="H858" s="147"/>
      <c r="I858" s="25"/>
      <c r="J858" s="41"/>
      <c r="K858" s="41"/>
      <c r="L858" s="46"/>
    </row>
    <row r="859" spans="2:12" ht="15" customHeight="1">
      <c r="B859" s="442"/>
      <c r="C859" s="39"/>
      <c r="D859" s="131"/>
      <c r="E859" s="76"/>
      <c r="F859" s="48"/>
      <c r="G859" s="16"/>
      <c r="H859" s="147"/>
      <c r="I859" s="25"/>
      <c r="J859" s="41"/>
      <c r="K859" s="41"/>
      <c r="L859" s="46"/>
    </row>
    <row r="860" spans="2:12" ht="15" customHeight="1">
      <c r="B860" s="442"/>
      <c r="C860" s="39"/>
      <c r="D860" s="131"/>
      <c r="E860" s="76"/>
      <c r="F860" s="48"/>
      <c r="G860" s="16"/>
      <c r="H860" s="147"/>
      <c r="I860" s="25"/>
      <c r="J860" s="41"/>
      <c r="K860" s="41"/>
      <c r="L860" s="46"/>
    </row>
    <row r="861" spans="2:12" ht="15" customHeight="1">
      <c r="B861" s="442"/>
      <c r="C861" s="39"/>
      <c r="D861" s="131"/>
      <c r="E861" s="76"/>
      <c r="F861" s="48"/>
      <c r="G861" s="16"/>
      <c r="H861" s="147"/>
      <c r="I861" s="25"/>
      <c r="J861" s="41"/>
      <c r="K861" s="41"/>
      <c r="L861" s="46"/>
    </row>
    <row r="862" spans="2:12" ht="15" customHeight="1">
      <c r="B862" s="442"/>
      <c r="C862" s="39"/>
      <c r="D862" s="131"/>
      <c r="E862" s="76"/>
      <c r="F862" s="48"/>
      <c r="G862" s="16"/>
      <c r="H862" s="147"/>
      <c r="I862" s="25"/>
      <c r="J862" s="41"/>
      <c r="K862" s="41"/>
      <c r="L862" s="46"/>
    </row>
    <row r="863" spans="2:12" ht="15" customHeight="1">
      <c r="B863" s="442"/>
      <c r="C863" s="39"/>
      <c r="D863" s="131"/>
      <c r="E863" s="76"/>
      <c r="F863" s="48"/>
      <c r="G863" s="16"/>
      <c r="H863" s="147"/>
      <c r="I863" s="25"/>
      <c r="J863" s="41"/>
      <c r="K863" s="41"/>
      <c r="L863" s="46"/>
    </row>
    <row r="864" spans="2:12" ht="15" customHeight="1">
      <c r="B864" s="442"/>
      <c r="C864" s="39"/>
      <c r="D864" s="131"/>
      <c r="E864" s="76"/>
      <c r="F864" s="48"/>
      <c r="G864" s="16"/>
      <c r="H864" s="147"/>
      <c r="I864" s="25"/>
      <c r="J864" s="41"/>
      <c r="K864" s="41"/>
      <c r="L864" s="46"/>
    </row>
    <row r="865" spans="2:12" ht="15" customHeight="1">
      <c r="B865" s="442"/>
      <c r="C865" s="39"/>
      <c r="D865" s="131"/>
      <c r="E865" s="76"/>
      <c r="F865" s="48"/>
      <c r="G865" s="16"/>
      <c r="H865" s="147"/>
      <c r="I865" s="25"/>
      <c r="J865" s="41"/>
      <c r="K865" s="41"/>
      <c r="L865" s="46"/>
    </row>
    <row r="866" spans="2:12" ht="15" customHeight="1">
      <c r="B866" s="442"/>
      <c r="C866" s="39"/>
      <c r="D866" s="131"/>
      <c r="E866" s="76"/>
      <c r="F866" s="48"/>
      <c r="G866" s="16"/>
      <c r="H866" s="147"/>
      <c r="I866" s="25"/>
      <c r="J866" s="41"/>
      <c r="K866" s="41"/>
      <c r="L866" s="46"/>
    </row>
    <row r="867" spans="2:12" ht="15" customHeight="1">
      <c r="B867" s="442"/>
      <c r="C867" s="39"/>
      <c r="D867" s="131"/>
      <c r="E867" s="76"/>
      <c r="F867" s="48"/>
      <c r="G867" s="16"/>
      <c r="H867" s="147"/>
      <c r="I867" s="25"/>
      <c r="J867" s="41"/>
      <c r="K867" s="41"/>
      <c r="L867" s="46"/>
    </row>
    <row r="868" spans="2:12" ht="15" customHeight="1">
      <c r="B868" s="442"/>
      <c r="C868" s="39"/>
      <c r="D868" s="131"/>
      <c r="E868" s="76"/>
      <c r="F868" s="48"/>
      <c r="G868" s="16"/>
      <c r="H868" s="147"/>
      <c r="I868" s="25"/>
      <c r="J868" s="41"/>
      <c r="K868" s="41"/>
      <c r="L868" s="46"/>
    </row>
    <row r="869" spans="2:12" ht="15" customHeight="1">
      <c r="B869" s="442"/>
      <c r="C869" s="39"/>
      <c r="D869" s="131"/>
      <c r="E869" s="76"/>
      <c r="F869" s="48"/>
      <c r="G869" s="16"/>
      <c r="H869" s="147"/>
      <c r="I869" s="25"/>
      <c r="J869" s="41"/>
      <c r="K869" s="41"/>
      <c r="L869" s="46"/>
    </row>
    <row r="870" spans="2:12" ht="15" customHeight="1">
      <c r="B870" s="442"/>
      <c r="C870" s="39"/>
      <c r="D870" s="131"/>
      <c r="E870" s="76"/>
      <c r="F870" s="48"/>
      <c r="G870" s="16"/>
      <c r="H870" s="147"/>
      <c r="I870" s="25"/>
      <c r="J870" s="41"/>
      <c r="K870" s="41"/>
      <c r="L870" s="46"/>
    </row>
    <row r="871" spans="2:12" ht="15" customHeight="1">
      <c r="B871" s="442"/>
      <c r="C871" s="39"/>
      <c r="D871" s="131"/>
      <c r="E871" s="76"/>
      <c r="F871" s="48"/>
      <c r="G871" s="16"/>
      <c r="H871" s="147"/>
      <c r="I871" s="25"/>
      <c r="J871" s="41"/>
      <c r="K871" s="41"/>
      <c r="L871" s="46"/>
    </row>
    <row r="872" spans="2:12" ht="15" customHeight="1">
      <c r="B872" s="442"/>
      <c r="C872" s="39"/>
      <c r="D872" s="131"/>
      <c r="E872" s="76"/>
      <c r="F872" s="48"/>
      <c r="G872" s="16"/>
      <c r="H872" s="147"/>
      <c r="I872" s="25"/>
      <c r="J872" s="41"/>
      <c r="K872" s="41"/>
      <c r="L872" s="46"/>
    </row>
    <row r="873" spans="2:12" ht="15" customHeight="1">
      <c r="B873" s="442"/>
      <c r="C873" s="39"/>
      <c r="D873" s="131"/>
      <c r="E873" s="76"/>
      <c r="F873" s="48"/>
      <c r="G873" s="16"/>
      <c r="H873" s="147"/>
      <c r="I873" s="25"/>
      <c r="J873" s="41"/>
      <c r="K873" s="41"/>
      <c r="L873" s="46"/>
    </row>
    <row r="874" spans="2:12" ht="15" customHeight="1">
      <c r="B874" s="442"/>
      <c r="C874" s="39"/>
      <c r="D874" s="131"/>
      <c r="E874" s="76"/>
      <c r="F874" s="48"/>
      <c r="G874" s="16"/>
      <c r="H874" s="147"/>
      <c r="I874" s="25"/>
      <c r="J874" s="41"/>
      <c r="K874" s="41"/>
      <c r="L874" s="46"/>
    </row>
    <row r="875" spans="2:12" ht="15" customHeight="1">
      <c r="B875" s="442"/>
      <c r="C875" s="39"/>
      <c r="D875" s="131"/>
      <c r="E875" s="76"/>
      <c r="F875" s="48"/>
      <c r="G875" s="16"/>
      <c r="H875" s="147"/>
      <c r="I875" s="25"/>
      <c r="J875" s="41"/>
      <c r="K875" s="41"/>
      <c r="L875" s="46"/>
    </row>
    <row r="876" spans="2:12" ht="15" customHeight="1">
      <c r="B876" s="442"/>
      <c r="C876" s="39"/>
      <c r="D876" s="131"/>
      <c r="E876" s="76"/>
      <c r="F876" s="48"/>
      <c r="G876" s="16"/>
      <c r="H876" s="147"/>
      <c r="I876" s="25"/>
      <c r="J876" s="41"/>
      <c r="K876" s="41"/>
      <c r="L876" s="46"/>
    </row>
    <row r="877" spans="2:12" ht="15" customHeight="1">
      <c r="B877" s="442"/>
      <c r="C877" s="39"/>
      <c r="D877" s="131"/>
      <c r="E877" s="76"/>
      <c r="F877" s="48"/>
      <c r="G877" s="16"/>
      <c r="H877" s="147"/>
      <c r="I877" s="25"/>
      <c r="J877" s="41"/>
      <c r="K877" s="41"/>
      <c r="L877" s="46"/>
    </row>
    <row r="878" spans="2:12" ht="15" customHeight="1">
      <c r="B878" s="442"/>
      <c r="C878" s="39"/>
      <c r="D878" s="131"/>
      <c r="E878" s="76"/>
      <c r="F878" s="48"/>
      <c r="G878" s="16"/>
      <c r="H878" s="147"/>
      <c r="I878" s="25"/>
      <c r="J878" s="41"/>
      <c r="K878" s="41"/>
      <c r="L878" s="46"/>
    </row>
    <row r="879" spans="2:12" ht="15" customHeight="1">
      <c r="B879" s="442"/>
      <c r="C879" s="39"/>
      <c r="D879" s="131"/>
      <c r="E879" s="76"/>
      <c r="F879" s="48"/>
      <c r="G879" s="16"/>
      <c r="H879" s="147"/>
      <c r="I879" s="25"/>
      <c r="J879" s="41"/>
      <c r="K879" s="41"/>
      <c r="L879" s="46"/>
    </row>
    <row r="880" spans="2:12" ht="15" customHeight="1">
      <c r="B880" s="442"/>
      <c r="C880" s="39"/>
      <c r="D880" s="131"/>
      <c r="E880" s="76"/>
      <c r="F880" s="48"/>
      <c r="G880" s="16"/>
      <c r="H880" s="147"/>
      <c r="I880" s="25"/>
      <c r="J880" s="41"/>
      <c r="K880" s="41"/>
      <c r="L880" s="46"/>
    </row>
    <row r="881" spans="2:12" ht="15" customHeight="1">
      <c r="B881" s="442"/>
      <c r="C881" s="39"/>
      <c r="D881" s="131"/>
      <c r="E881" s="76"/>
      <c r="F881" s="48"/>
      <c r="G881" s="16"/>
      <c r="H881" s="147"/>
      <c r="I881" s="25"/>
      <c r="J881" s="41"/>
      <c r="K881" s="41"/>
      <c r="L881" s="46"/>
    </row>
    <row r="882" spans="2:12" ht="15" customHeight="1">
      <c r="B882" s="442"/>
      <c r="C882" s="39"/>
      <c r="D882" s="131"/>
      <c r="E882" s="76"/>
      <c r="F882" s="48"/>
      <c r="G882" s="16"/>
      <c r="H882" s="147"/>
      <c r="I882" s="25"/>
      <c r="J882" s="41"/>
      <c r="K882" s="41"/>
      <c r="L882" s="46"/>
    </row>
    <row r="883" spans="2:12" ht="15" customHeight="1">
      <c r="B883" s="442"/>
      <c r="C883" s="39"/>
      <c r="D883" s="131"/>
      <c r="E883" s="76"/>
      <c r="F883" s="48"/>
      <c r="G883" s="16"/>
      <c r="H883" s="147"/>
      <c r="I883" s="25"/>
      <c r="J883" s="41"/>
      <c r="K883" s="41"/>
      <c r="L883" s="46"/>
    </row>
    <row r="884" spans="2:12" ht="15" customHeight="1">
      <c r="B884" s="442"/>
      <c r="C884" s="39"/>
      <c r="D884" s="131"/>
      <c r="E884" s="76"/>
      <c r="F884" s="48"/>
      <c r="G884" s="16"/>
      <c r="H884" s="147"/>
      <c r="I884" s="25"/>
      <c r="J884" s="41"/>
      <c r="K884" s="41"/>
      <c r="L884" s="46"/>
    </row>
    <row r="885" spans="2:12" ht="15" customHeight="1">
      <c r="B885" s="442"/>
      <c r="C885" s="39"/>
      <c r="D885" s="131"/>
      <c r="E885" s="76"/>
      <c r="F885" s="48"/>
      <c r="G885" s="16"/>
      <c r="H885" s="147"/>
      <c r="I885" s="25"/>
      <c r="J885" s="41"/>
      <c r="K885" s="41"/>
      <c r="L885" s="46"/>
    </row>
    <row r="886" spans="2:12" ht="15" customHeight="1">
      <c r="B886" s="442"/>
      <c r="C886" s="39"/>
      <c r="D886" s="131"/>
      <c r="E886" s="76"/>
      <c r="F886" s="48"/>
      <c r="G886" s="16"/>
      <c r="H886" s="147"/>
      <c r="I886" s="25"/>
      <c r="J886" s="41"/>
      <c r="K886" s="41"/>
      <c r="L886" s="46"/>
    </row>
    <row r="887" spans="2:12" ht="15" customHeight="1">
      <c r="B887" s="442"/>
      <c r="C887" s="39"/>
      <c r="D887" s="131"/>
      <c r="E887" s="76"/>
      <c r="F887" s="48"/>
      <c r="G887" s="16"/>
      <c r="H887" s="147"/>
      <c r="I887" s="25"/>
      <c r="J887" s="41"/>
      <c r="K887" s="41"/>
      <c r="L887" s="46"/>
    </row>
    <row r="888" spans="2:12" ht="15" customHeight="1">
      <c r="B888" s="442"/>
      <c r="C888" s="39"/>
      <c r="D888" s="131"/>
      <c r="E888" s="76"/>
      <c r="F888" s="48"/>
      <c r="G888" s="16"/>
      <c r="H888" s="147"/>
      <c r="I888" s="25"/>
      <c r="J888" s="41"/>
      <c r="K888" s="41"/>
      <c r="L888" s="46"/>
    </row>
    <row r="889" spans="2:12" ht="15" customHeight="1">
      <c r="B889" s="442"/>
      <c r="C889" s="39"/>
      <c r="D889" s="131"/>
      <c r="E889" s="76"/>
      <c r="F889" s="48"/>
      <c r="G889" s="16"/>
      <c r="H889" s="147"/>
      <c r="I889" s="25"/>
      <c r="J889" s="41"/>
      <c r="K889" s="41"/>
      <c r="L889" s="46"/>
    </row>
    <row r="890" spans="2:12" ht="15" customHeight="1">
      <c r="B890" s="442"/>
      <c r="C890" s="39"/>
      <c r="D890" s="131"/>
      <c r="E890" s="76"/>
      <c r="F890" s="48"/>
      <c r="G890" s="16"/>
      <c r="H890" s="147"/>
      <c r="I890" s="25"/>
      <c r="J890" s="41"/>
      <c r="K890" s="41"/>
      <c r="L890" s="46"/>
    </row>
    <row r="891" spans="2:12" ht="15" customHeight="1">
      <c r="B891" s="442"/>
      <c r="C891" s="39"/>
      <c r="D891" s="131"/>
      <c r="E891" s="76"/>
      <c r="F891" s="48"/>
      <c r="G891" s="16"/>
      <c r="H891" s="147"/>
      <c r="I891" s="25"/>
      <c r="J891" s="41"/>
      <c r="K891" s="41"/>
      <c r="L891" s="46"/>
    </row>
    <row r="892" spans="2:12" ht="15" customHeight="1">
      <c r="B892" s="442"/>
      <c r="C892" s="39"/>
      <c r="D892" s="131"/>
      <c r="E892" s="76"/>
      <c r="F892" s="48"/>
      <c r="G892" s="16"/>
      <c r="H892" s="147"/>
      <c r="I892" s="25"/>
      <c r="J892" s="41"/>
      <c r="K892" s="41"/>
      <c r="L892" s="46"/>
    </row>
    <row r="893" spans="2:12" ht="15" customHeight="1">
      <c r="B893" s="442"/>
      <c r="C893" s="39"/>
      <c r="D893" s="131"/>
      <c r="E893" s="76"/>
      <c r="F893" s="48"/>
      <c r="G893" s="16"/>
      <c r="H893" s="147"/>
      <c r="I893" s="25"/>
      <c r="J893" s="41"/>
      <c r="K893" s="41"/>
      <c r="L893" s="46"/>
    </row>
    <row r="894" spans="2:12" ht="15" customHeight="1">
      <c r="B894" s="442"/>
      <c r="C894" s="39"/>
      <c r="D894" s="131"/>
      <c r="E894" s="76"/>
      <c r="F894" s="48"/>
      <c r="G894" s="16"/>
      <c r="H894" s="147"/>
      <c r="I894" s="25"/>
      <c r="J894" s="41"/>
      <c r="K894" s="41"/>
      <c r="L894" s="46"/>
    </row>
    <row r="895" spans="2:12" ht="15" customHeight="1">
      <c r="B895" s="442"/>
      <c r="C895" s="39"/>
      <c r="D895" s="131"/>
      <c r="E895" s="76"/>
      <c r="F895" s="48"/>
      <c r="G895" s="16"/>
      <c r="H895" s="147"/>
      <c r="I895" s="25"/>
      <c r="J895" s="41"/>
      <c r="K895" s="41"/>
      <c r="L895" s="46"/>
    </row>
    <row r="896" spans="2:12" ht="15" customHeight="1">
      <c r="B896" s="442"/>
      <c r="C896" s="39"/>
      <c r="D896" s="131"/>
      <c r="E896" s="76"/>
      <c r="F896" s="48"/>
      <c r="G896" s="16"/>
      <c r="H896" s="147"/>
      <c r="I896" s="25"/>
      <c r="J896" s="41"/>
      <c r="K896" s="41"/>
      <c r="L896" s="46"/>
    </row>
    <row r="897" spans="2:12" ht="15" customHeight="1">
      <c r="B897" s="442"/>
      <c r="C897" s="39"/>
      <c r="D897" s="131"/>
      <c r="E897" s="76"/>
      <c r="F897" s="48"/>
      <c r="G897" s="16"/>
      <c r="H897" s="147"/>
      <c r="I897" s="25"/>
      <c r="J897" s="41"/>
      <c r="K897" s="41"/>
      <c r="L897" s="46"/>
    </row>
    <row r="898" spans="2:12" ht="15" customHeight="1">
      <c r="B898" s="442"/>
      <c r="C898" s="39"/>
      <c r="D898" s="131"/>
      <c r="E898" s="76"/>
      <c r="F898" s="48"/>
      <c r="G898" s="16"/>
      <c r="H898" s="147"/>
      <c r="I898" s="25"/>
      <c r="J898" s="41"/>
      <c r="K898" s="41"/>
      <c r="L898" s="46"/>
    </row>
    <row r="899" spans="2:12" ht="15" customHeight="1">
      <c r="B899" s="442"/>
      <c r="C899" s="39"/>
      <c r="D899" s="131"/>
      <c r="E899" s="76"/>
      <c r="F899" s="48"/>
      <c r="G899" s="16"/>
      <c r="H899" s="147"/>
      <c r="I899" s="25"/>
      <c r="J899" s="41"/>
      <c r="K899" s="41"/>
      <c r="L899" s="46"/>
    </row>
    <row r="900" spans="2:12" ht="15" customHeight="1">
      <c r="B900" s="442"/>
      <c r="C900" s="39"/>
      <c r="D900" s="131"/>
      <c r="E900" s="76"/>
      <c r="F900" s="48"/>
      <c r="G900" s="16"/>
      <c r="H900" s="147"/>
      <c r="I900" s="25"/>
      <c r="J900" s="41"/>
      <c r="K900" s="41"/>
      <c r="L900" s="46"/>
    </row>
    <row r="901" spans="2:12" ht="15" customHeight="1">
      <c r="B901" s="442"/>
      <c r="C901" s="39"/>
      <c r="D901" s="131"/>
      <c r="E901" s="76"/>
      <c r="F901" s="48"/>
      <c r="G901" s="16"/>
      <c r="H901" s="147"/>
      <c r="I901" s="25"/>
      <c r="J901" s="41"/>
      <c r="K901" s="41"/>
      <c r="L901" s="46"/>
    </row>
    <row r="902" spans="2:12" ht="15" customHeight="1">
      <c r="B902" s="442"/>
      <c r="C902" s="39"/>
      <c r="D902" s="131"/>
      <c r="E902" s="76"/>
      <c r="F902" s="48"/>
      <c r="G902" s="16"/>
      <c r="H902" s="147"/>
      <c r="I902" s="25"/>
      <c r="J902" s="41"/>
      <c r="K902" s="41"/>
      <c r="L902" s="46"/>
    </row>
    <row r="903" spans="2:12" ht="15" customHeight="1">
      <c r="B903" s="442"/>
      <c r="C903" s="39"/>
      <c r="D903" s="131"/>
      <c r="E903" s="76"/>
      <c r="F903" s="48"/>
      <c r="G903" s="16"/>
      <c r="H903" s="147"/>
      <c r="I903" s="25"/>
      <c r="J903" s="41"/>
      <c r="K903" s="41"/>
      <c r="L903" s="46"/>
    </row>
    <row r="904" spans="2:12" ht="15" customHeight="1">
      <c r="B904" s="442"/>
      <c r="C904" s="39"/>
      <c r="D904" s="131"/>
      <c r="E904" s="76"/>
      <c r="F904" s="48"/>
      <c r="G904" s="16"/>
      <c r="H904" s="147"/>
      <c r="I904" s="25"/>
      <c r="J904" s="41"/>
      <c r="K904" s="41"/>
      <c r="L904" s="46"/>
    </row>
    <row r="905" spans="2:12" ht="15" customHeight="1">
      <c r="B905" s="442"/>
      <c r="C905" s="39"/>
      <c r="D905" s="131"/>
      <c r="E905" s="76"/>
      <c r="F905" s="48"/>
      <c r="G905" s="16"/>
      <c r="H905" s="147"/>
      <c r="I905" s="25"/>
      <c r="J905" s="41"/>
      <c r="K905" s="41"/>
      <c r="L905" s="46"/>
    </row>
    <row r="906" spans="2:12" ht="15" customHeight="1">
      <c r="B906" s="442"/>
      <c r="C906" s="39"/>
      <c r="D906" s="131"/>
      <c r="E906" s="76"/>
      <c r="F906" s="48"/>
      <c r="G906" s="16"/>
      <c r="H906" s="147"/>
      <c r="I906" s="25"/>
      <c r="J906" s="41"/>
      <c r="K906" s="41"/>
      <c r="L906" s="46"/>
    </row>
    <row r="907" spans="2:12" ht="15" customHeight="1">
      <c r="B907" s="442"/>
      <c r="C907" s="39"/>
      <c r="D907" s="131"/>
      <c r="E907" s="76"/>
      <c r="F907" s="48"/>
      <c r="G907" s="16"/>
      <c r="H907" s="147"/>
      <c r="I907" s="25"/>
      <c r="J907" s="41"/>
      <c r="K907" s="41"/>
      <c r="L907" s="46"/>
    </row>
    <row r="908" spans="2:12" ht="15" customHeight="1">
      <c r="B908" s="442"/>
      <c r="C908" s="39"/>
      <c r="D908" s="131"/>
      <c r="E908" s="76"/>
      <c r="F908" s="48"/>
      <c r="G908" s="16"/>
      <c r="H908" s="147"/>
      <c r="I908" s="25"/>
      <c r="J908" s="41"/>
      <c r="K908" s="41"/>
      <c r="L908" s="46"/>
    </row>
    <row r="909" spans="2:12" ht="15" customHeight="1">
      <c r="B909" s="442"/>
      <c r="C909" s="39"/>
      <c r="D909" s="131"/>
      <c r="E909" s="76"/>
      <c r="F909" s="48"/>
      <c r="G909" s="16"/>
      <c r="H909" s="147"/>
      <c r="I909" s="25"/>
      <c r="J909" s="41"/>
      <c r="K909" s="41"/>
      <c r="L909" s="46"/>
    </row>
    <row r="910" spans="2:12" ht="15" customHeight="1">
      <c r="B910" s="442"/>
      <c r="C910" s="39"/>
      <c r="D910" s="131"/>
      <c r="E910" s="76"/>
      <c r="F910" s="48"/>
      <c r="G910" s="16"/>
      <c r="H910" s="147"/>
      <c r="I910" s="25"/>
      <c r="J910" s="41"/>
      <c r="K910" s="41"/>
      <c r="L910" s="46"/>
    </row>
    <row r="911" spans="2:12" ht="15" customHeight="1">
      <c r="B911" s="442"/>
      <c r="C911" s="39"/>
      <c r="D911" s="131"/>
      <c r="E911" s="76"/>
      <c r="F911" s="48"/>
      <c r="G911" s="16"/>
      <c r="H911" s="147"/>
      <c r="I911" s="25"/>
      <c r="J911" s="41"/>
      <c r="K911" s="41"/>
      <c r="L911" s="46"/>
    </row>
    <row r="912" spans="2:12" ht="15" customHeight="1">
      <c r="B912" s="442"/>
      <c r="C912" s="39"/>
      <c r="D912" s="131"/>
      <c r="E912" s="76"/>
      <c r="F912" s="48"/>
      <c r="G912" s="16"/>
      <c r="H912" s="147"/>
      <c r="I912" s="25"/>
      <c r="J912" s="41"/>
      <c r="K912" s="41"/>
      <c r="L912" s="46"/>
    </row>
    <row r="913" spans="2:12" ht="15" customHeight="1">
      <c r="B913" s="442"/>
      <c r="C913" s="39"/>
      <c r="D913" s="131"/>
      <c r="E913" s="76"/>
      <c r="F913" s="48"/>
      <c r="G913" s="16"/>
      <c r="H913" s="147"/>
      <c r="I913" s="25"/>
      <c r="J913" s="41"/>
      <c r="K913" s="41"/>
      <c r="L913" s="46"/>
    </row>
    <row r="914" spans="2:12" ht="15" customHeight="1">
      <c r="B914" s="442"/>
      <c r="C914" s="39"/>
      <c r="D914" s="131"/>
      <c r="E914" s="76"/>
      <c r="F914" s="48"/>
      <c r="G914" s="16"/>
      <c r="H914" s="147"/>
      <c r="I914" s="25"/>
      <c r="J914" s="41"/>
      <c r="K914" s="41"/>
      <c r="L914" s="46"/>
    </row>
    <row r="915" spans="2:12" ht="15" customHeight="1">
      <c r="B915" s="442"/>
      <c r="C915" s="39"/>
      <c r="D915" s="131"/>
      <c r="E915" s="76"/>
      <c r="F915" s="48"/>
      <c r="G915" s="16"/>
      <c r="H915" s="147"/>
      <c r="I915" s="25"/>
      <c r="J915" s="41"/>
      <c r="K915" s="41"/>
      <c r="L915" s="46"/>
    </row>
    <row r="916" spans="2:12" ht="15" customHeight="1">
      <c r="B916" s="442"/>
      <c r="C916" s="39"/>
      <c r="D916" s="131"/>
      <c r="E916" s="76"/>
      <c r="F916" s="48"/>
      <c r="G916" s="16"/>
      <c r="H916" s="147"/>
      <c r="I916" s="25"/>
      <c r="J916" s="41"/>
      <c r="K916" s="41"/>
      <c r="L916" s="46"/>
    </row>
    <row r="917" spans="2:12" ht="15" customHeight="1">
      <c r="B917" s="442"/>
      <c r="C917" s="39"/>
      <c r="D917" s="131"/>
      <c r="E917" s="76"/>
      <c r="F917" s="48"/>
      <c r="G917" s="16"/>
      <c r="H917" s="147"/>
      <c r="I917" s="25"/>
      <c r="J917" s="41"/>
      <c r="K917" s="41"/>
      <c r="L917" s="46"/>
    </row>
    <row r="918" spans="2:12" ht="15" customHeight="1">
      <c r="B918" s="442"/>
      <c r="C918" s="39"/>
      <c r="D918" s="131"/>
      <c r="E918" s="76"/>
      <c r="F918" s="48"/>
      <c r="G918" s="16"/>
      <c r="H918" s="147"/>
      <c r="I918" s="25"/>
      <c r="J918" s="41"/>
      <c r="K918" s="41"/>
      <c r="L918" s="46"/>
    </row>
    <row r="919" spans="2:12" ht="15" customHeight="1">
      <c r="B919" s="442"/>
      <c r="C919" s="39"/>
      <c r="D919" s="131"/>
      <c r="E919" s="76"/>
      <c r="F919" s="48"/>
      <c r="G919" s="16"/>
      <c r="H919" s="147"/>
      <c r="I919" s="25"/>
      <c r="J919" s="41"/>
      <c r="K919" s="41"/>
      <c r="L919" s="46"/>
    </row>
    <row r="920" spans="2:12" ht="15" customHeight="1">
      <c r="B920" s="442"/>
      <c r="C920" s="39"/>
      <c r="D920" s="131"/>
      <c r="E920" s="76"/>
      <c r="F920" s="48"/>
      <c r="G920" s="16"/>
      <c r="H920" s="147"/>
      <c r="I920" s="25"/>
      <c r="J920" s="41"/>
      <c r="K920" s="41"/>
      <c r="L920" s="46"/>
    </row>
    <row r="921" spans="2:12" ht="15" customHeight="1">
      <c r="B921" s="442"/>
      <c r="C921" s="39"/>
      <c r="D921" s="131"/>
      <c r="E921" s="76"/>
      <c r="F921" s="48"/>
      <c r="G921" s="16"/>
      <c r="H921" s="147"/>
      <c r="I921" s="25"/>
      <c r="J921" s="41"/>
      <c r="K921" s="41"/>
      <c r="L921" s="46"/>
    </row>
    <row r="922" spans="2:12" ht="15" customHeight="1">
      <c r="B922" s="442"/>
      <c r="C922" s="39"/>
      <c r="D922" s="131"/>
      <c r="E922" s="76"/>
      <c r="F922" s="48"/>
      <c r="G922" s="16"/>
      <c r="H922" s="147"/>
      <c r="I922" s="25"/>
      <c r="J922" s="41"/>
      <c r="K922" s="41"/>
      <c r="L922" s="46"/>
    </row>
    <row r="923" spans="2:12" ht="15" customHeight="1">
      <c r="B923" s="442"/>
      <c r="C923" s="39"/>
      <c r="D923" s="131"/>
      <c r="E923" s="76"/>
      <c r="F923" s="48"/>
      <c r="G923" s="16"/>
      <c r="H923" s="147"/>
      <c r="I923" s="25"/>
      <c r="J923" s="41"/>
      <c r="K923" s="41"/>
      <c r="L923" s="46"/>
    </row>
    <row r="924" spans="2:12" ht="15" customHeight="1">
      <c r="B924" s="442"/>
      <c r="C924" s="39"/>
      <c r="D924" s="131"/>
      <c r="E924" s="76"/>
      <c r="F924" s="48"/>
      <c r="G924" s="16"/>
      <c r="H924" s="147"/>
      <c r="I924" s="25"/>
      <c r="J924" s="41"/>
      <c r="K924" s="41"/>
      <c r="L924" s="46"/>
    </row>
    <row r="925" spans="2:12" ht="15" customHeight="1">
      <c r="B925" s="442"/>
      <c r="C925" s="39"/>
      <c r="D925" s="131"/>
      <c r="E925" s="76"/>
      <c r="F925" s="48"/>
      <c r="G925" s="16"/>
      <c r="H925" s="147"/>
      <c r="I925" s="25"/>
      <c r="J925" s="41"/>
      <c r="K925" s="41"/>
      <c r="L925" s="46"/>
    </row>
    <row r="926" spans="2:12" ht="15" customHeight="1">
      <c r="B926" s="442"/>
      <c r="C926" s="39"/>
      <c r="D926" s="131"/>
      <c r="E926" s="76"/>
      <c r="F926" s="48"/>
      <c r="G926" s="16"/>
      <c r="H926" s="147"/>
      <c r="I926" s="25"/>
      <c r="J926" s="41"/>
      <c r="K926" s="41"/>
      <c r="L926" s="46"/>
    </row>
    <row r="927" spans="2:12" ht="15" customHeight="1">
      <c r="B927" s="442"/>
      <c r="C927" s="39"/>
      <c r="D927" s="131"/>
      <c r="E927" s="76"/>
      <c r="F927" s="48"/>
      <c r="G927" s="16"/>
      <c r="H927" s="147"/>
      <c r="I927" s="25"/>
      <c r="J927" s="41"/>
      <c r="K927" s="41"/>
      <c r="L927" s="46"/>
    </row>
    <row r="928" spans="2:12" ht="15" customHeight="1">
      <c r="B928" s="442"/>
      <c r="C928" s="39"/>
      <c r="D928" s="131"/>
      <c r="E928" s="76"/>
      <c r="F928" s="48"/>
      <c r="G928" s="16"/>
      <c r="H928" s="147"/>
      <c r="I928" s="25"/>
      <c r="J928" s="41"/>
      <c r="K928" s="41"/>
      <c r="L928" s="46"/>
    </row>
    <row r="929" spans="2:12" ht="15" customHeight="1">
      <c r="B929" s="442"/>
      <c r="C929" s="39"/>
      <c r="D929" s="131"/>
      <c r="E929" s="76"/>
      <c r="F929" s="48"/>
      <c r="G929" s="16"/>
      <c r="H929" s="147"/>
      <c r="I929" s="25"/>
      <c r="J929" s="41"/>
      <c r="K929" s="41"/>
      <c r="L929" s="46"/>
    </row>
    <row r="930" spans="2:12" ht="15" customHeight="1">
      <c r="B930" s="442"/>
      <c r="C930" s="39"/>
      <c r="D930" s="131"/>
      <c r="E930" s="76"/>
      <c r="F930" s="48"/>
      <c r="G930" s="16"/>
      <c r="H930" s="147"/>
      <c r="I930" s="25"/>
      <c r="J930" s="41"/>
      <c r="K930" s="41"/>
      <c r="L930" s="46"/>
    </row>
    <row r="931" spans="2:12" ht="15" customHeight="1">
      <c r="B931" s="442"/>
      <c r="C931" s="39"/>
      <c r="D931" s="131"/>
      <c r="E931" s="76"/>
      <c r="F931" s="48"/>
      <c r="G931" s="16"/>
      <c r="H931" s="147"/>
      <c r="I931" s="25"/>
      <c r="J931" s="41"/>
      <c r="K931" s="41"/>
      <c r="L931" s="46"/>
    </row>
    <row r="932" spans="2:12" ht="15" customHeight="1">
      <c r="B932" s="442"/>
      <c r="C932" s="39"/>
      <c r="D932" s="131"/>
      <c r="E932" s="76"/>
      <c r="F932" s="48"/>
      <c r="G932" s="16"/>
      <c r="H932" s="147"/>
      <c r="I932" s="25"/>
      <c r="J932" s="41"/>
      <c r="K932" s="41"/>
      <c r="L932" s="46"/>
    </row>
    <row r="933" spans="2:12" ht="15" customHeight="1">
      <c r="B933" s="442"/>
      <c r="C933" s="39"/>
      <c r="D933" s="131"/>
      <c r="E933" s="76"/>
      <c r="F933" s="48"/>
      <c r="G933" s="16"/>
      <c r="H933" s="147"/>
      <c r="I933" s="25"/>
      <c r="J933" s="41"/>
      <c r="K933" s="41"/>
      <c r="L933" s="46"/>
    </row>
    <row r="934" spans="2:12" ht="15" customHeight="1">
      <c r="B934" s="442"/>
      <c r="C934" s="39"/>
      <c r="D934" s="131"/>
      <c r="E934" s="76"/>
      <c r="F934" s="48"/>
      <c r="G934" s="16"/>
      <c r="H934" s="147"/>
      <c r="I934" s="25"/>
      <c r="J934" s="41"/>
      <c r="K934" s="41"/>
      <c r="L934" s="46"/>
    </row>
    <row r="935" spans="2:12" ht="15" customHeight="1">
      <c r="B935" s="442"/>
      <c r="C935" s="39"/>
      <c r="D935" s="131"/>
      <c r="E935" s="76"/>
      <c r="F935" s="48"/>
      <c r="G935" s="16"/>
      <c r="H935" s="147"/>
      <c r="I935" s="25"/>
      <c r="J935" s="41"/>
      <c r="K935" s="41"/>
      <c r="L935" s="46"/>
    </row>
    <row r="936" spans="2:12" ht="15" customHeight="1">
      <c r="B936" s="442"/>
      <c r="C936" s="39"/>
      <c r="D936" s="131"/>
      <c r="E936" s="76"/>
      <c r="F936" s="48"/>
      <c r="G936" s="16"/>
      <c r="H936" s="147"/>
      <c r="I936" s="25"/>
      <c r="J936" s="41"/>
      <c r="K936" s="41"/>
      <c r="L936" s="46"/>
    </row>
    <row r="937" spans="2:12" ht="15" customHeight="1">
      <c r="B937" s="442"/>
      <c r="C937" s="39"/>
      <c r="D937" s="131"/>
      <c r="E937" s="76"/>
      <c r="F937" s="48"/>
      <c r="G937" s="16"/>
      <c r="H937" s="147"/>
      <c r="I937" s="25"/>
      <c r="J937" s="41"/>
      <c r="K937" s="41"/>
      <c r="L937" s="46"/>
    </row>
    <row r="938" spans="2:12" ht="15" customHeight="1">
      <c r="B938" s="442"/>
      <c r="C938" s="39"/>
      <c r="D938" s="131"/>
      <c r="E938" s="76"/>
      <c r="F938" s="48"/>
      <c r="G938" s="16"/>
      <c r="H938" s="147"/>
      <c r="I938" s="25"/>
      <c r="J938" s="41"/>
      <c r="K938" s="41"/>
      <c r="L938" s="46"/>
    </row>
    <row r="939" spans="2:12" ht="15" customHeight="1">
      <c r="B939" s="442"/>
      <c r="C939" s="39"/>
      <c r="D939" s="131"/>
      <c r="E939" s="76"/>
      <c r="F939" s="48"/>
      <c r="G939" s="16"/>
      <c r="H939" s="147"/>
      <c r="I939" s="25"/>
      <c r="J939" s="41"/>
      <c r="K939" s="41"/>
      <c r="L939" s="46"/>
    </row>
    <row r="940" spans="2:12" ht="15" customHeight="1">
      <c r="B940" s="442"/>
      <c r="C940" s="39"/>
      <c r="D940" s="131"/>
      <c r="E940" s="76"/>
      <c r="F940" s="48"/>
      <c r="G940" s="16"/>
      <c r="H940" s="147"/>
      <c r="I940" s="25"/>
      <c r="J940" s="41"/>
      <c r="K940" s="41"/>
      <c r="L940" s="46"/>
    </row>
    <row r="941" spans="2:12" ht="15" customHeight="1">
      <c r="B941" s="442"/>
      <c r="C941" s="39"/>
      <c r="D941" s="131"/>
      <c r="E941" s="76"/>
      <c r="F941" s="48"/>
      <c r="G941" s="16"/>
      <c r="H941" s="147"/>
      <c r="I941" s="25"/>
      <c r="J941" s="41"/>
      <c r="K941" s="41"/>
      <c r="L941" s="46"/>
    </row>
    <row r="942" spans="2:12" ht="15" customHeight="1">
      <c r="B942" s="442"/>
      <c r="C942" s="39"/>
      <c r="D942" s="131"/>
      <c r="E942" s="76"/>
      <c r="F942" s="48"/>
      <c r="G942" s="16"/>
      <c r="H942" s="147"/>
      <c r="I942" s="25"/>
      <c r="J942" s="41"/>
      <c r="K942" s="41"/>
      <c r="L942" s="46"/>
    </row>
    <row r="943" spans="2:12" ht="15" customHeight="1">
      <c r="B943" s="442"/>
      <c r="C943" s="39"/>
      <c r="D943" s="131"/>
      <c r="E943" s="76"/>
      <c r="F943" s="48"/>
      <c r="G943" s="16"/>
      <c r="H943" s="147"/>
      <c r="I943" s="25"/>
      <c r="J943" s="41"/>
      <c r="K943" s="41"/>
      <c r="L943" s="46"/>
    </row>
    <row r="944" spans="2:12" ht="15" customHeight="1">
      <c r="B944" s="442"/>
      <c r="C944" s="39"/>
      <c r="D944" s="131"/>
      <c r="E944" s="76"/>
      <c r="F944" s="48"/>
      <c r="G944" s="16"/>
      <c r="H944" s="147"/>
      <c r="I944" s="25"/>
      <c r="J944" s="41"/>
      <c r="K944" s="41"/>
      <c r="L944" s="46"/>
    </row>
    <row r="945" spans="2:12" ht="15" customHeight="1">
      <c r="B945" s="442"/>
      <c r="C945" s="39"/>
      <c r="D945" s="131"/>
      <c r="E945" s="76"/>
      <c r="F945" s="48"/>
      <c r="G945" s="16"/>
      <c r="H945" s="147"/>
      <c r="I945" s="25"/>
      <c r="J945" s="41"/>
      <c r="K945" s="41"/>
      <c r="L945" s="46"/>
    </row>
    <row r="946" spans="2:12" ht="15" customHeight="1">
      <c r="B946" s="442"/>
      <c r="C946" s="39"/>
      <c r="D946" s="131"/>
      <c r="E946" s="76"/>
      <c r="F946" s="48"/>
      <c r="G946" s="16"/>
      <c r="H946" s="147"/>
      <c r="I946" s="25"/>
      <c r="J946" s="41"/>
      <c r="K946" s="41"/>
      <c r="L946" s="46"/>
    </row>
    <row r="947" spans="2:12" ht="15" customHeight="1">
      <c r="B947" s="442"/>
      <c r="C947" s="39"/>
      <c r="D947" s="131"/>
      <c r="E947" s="76"/>
      <c r="F947" s="48"/>
      <c r="G947" s="16"/>
      <c r="H947" s="147"/>
      <c r="I947" s="25"/>
      <c r="J947" s="41"/>
      <c r="K947" s="41"/>
      <c r="L947" s="46"/>
    </row>
    <row r="948" spans="2:12" ht="15" customHeight="1">
      <c r="B948" s="442"/>
      <c r="C948" s="39"/>
      <c r="D948" s="131"/>
      <c r="E948" s="76"/>
      <c r="F948" s="48"/>
      <c r="G948" s="16"/>
      <c r="H948" s="147"/>
      <c r="I948" s="25"/>
      <c r="J948" s="41"/>
      <c r="K948" s="41"/>
      <c r="L948" s="46"/>
    </row>
    <row r="949" spans="2:12" ht="15" customHeight="1">
      <c r="B949" s="442"/>
      <c r="C949" s="39"/>
      <c r="D949" s="131"/>
      <c r="E949" s="76"/>
      <c r="F949" s="48"/>
      <c r="G949" s="16"/>
      <c r="H949" s="147"/>
      <c r="I949" s="25"/>
      <c r="J949" s="41"/>
      <c r="K949" s="41"/>
      <c r="L949" s="46"/>
    </row>
    <row r="950" spans="2:12" ht="15" customHeight="1">
      <c r="B950" s="442"/>
      <c r="C950" s="39"/>
      <c r="D950" s="131"/>
      <c r="E950" s="76"/>
      <c r="F950" s="48"/>
      <c r="G950" s="16"/>
      <c r="H950" s="147"/>
      <c r="I950" s="25"/>
      <c r="J950" s="41"/>
      <c r="K950" s="41"/>
      <c r="L950" s="46"/>
    </row>
    <row r="951" spans="2:12" ht="15" customHeight="1">
      <c r="B951" s="442"/>
      <c r="C951" s="39"/>
      <c r="D951" s="131"/>
      <c r="E951" s="76"/>
      <c r="F951" s="48"/>
      <c r="G951" s="16"/>
      <c r="H951" s="147"/>
      <c r="I951" s="25"/>
      <c r="J951" s="41"/>
      <c r="K951" s="41"/>
      <c r="L951" s="46"/>
    </row>
    <row r="952" spans="2:12" ht="15" customHeight="1">
      <c r="B952" s="442"/>
      <c r="C952" s="39"/>
      <c r="D952" s="131"/>
      <c r="E952" s="76"/>
      <c r="F952" s="48"/>
      <c r="G952" s="16"/>
      <c r="H952" s="147"/>
      <c r="I952" s="25"/>
      <c r="J952" s="41"/>
      <c r="K952" s="41"/>
      <c r="L952" s="46"/>
    </row>
    <row r="953" spans="2:12" ht="15" customHeight="1">
      <c r="B953" s="442"/>
      <c r="C953" s="39"/>
      <c r="D953" s="131"/>
      <c r="E953" s="76"/>
      <c r="F953" s="48"/>
      <c r="G953" s="16"/>
      <c r="H953" s="147"/>
      <c r="I953" s="25"/>
      <c r="J953" s="41"/>
      <c r="K953" s="41"/>
      <c r="L953" s="46"/>
    </row>
    <row r="954" spans="2:12" ht="15" customHeight="1">
      <c r="B954" s="442"/>
      <c r="C954" s="39"/>
      <c r="D954" s="131"/>
      <c r="E954" s="76"/>
      <c r="F954" s="48"/>
      <c r="G954" s="16"/>
      <c r="H954" s="147"/>
      <c r="I954" s="25"/>
      <c r="J954" s="41"/>
      <c r="K954" s="41"/>
      <c r="L954" s="46"/>
    </row>
    <row r="955" spans="2:12" ht="15" customHeight="1">
      <c r="B955" s="442"/>
      <c r="C955" s="39"/>
      <c r="D955" s="131"/>
      <c r="E955" s="76"/>
      <c r="F955" s="48"/>
      <c r="G955" s="16"/>
      <c r="H955" s="147"/>
      <c r="I955" s="25"/>
      <c r="J955" s="41"/>
      <c r="K955" s="41"/>
      <c r="L955" s="46"/>
    </row>
    <row r="956" spans="2:12" ht="15" customHeight="1">
      <c r="B956" s="442"/>
      <c r="C956" s="39"/>
      <c r="D956" s="131"/>
      <c r="E956" s="76"/>
      <c r="F956" s="48"/>
      <c r="G956" s="16"/>
      <c r="H956" s="147"/>
      <c r="I956" s="25"/>
      <c r="J956" s="41"/>
      <c r="K956" s="41"/>
      <c r="L956" s="46"/>
    </row>
    <row r="957" spans="2:12" ht="15" customHeight="1">
      <c r="B957" s="442"/>
      <c r="C957" s="39"/>
      <c r="D957" s="131"/>
      <c r="E957" s="76"/>
      <c r="F957" s="48"/>
      <c r="G957" s="16"/>
      <c r="H957" s="147"/>
      <c r="I957" s="25"/>
      <c r="J957" s="41"/>
      <c r="K957" s="41"/>
      <c r="L957" s="46"/>
    </row>
    <row r="958" spans="2:12" ht="15" customHeight="1">
      <c r="B958" s="442"/>
      <c r="C958" s="39"/>
      <c r="D958" s="131"/>
      <c r="E958" s="76"/>
      <c r="F958" s="48"/>
      <c r="G958" s="16"/>
      <c r="H958" s="147"/>
      <c r="I958" s="25"/>
      <c r="J958" s="41"/>
      <c r="K958" s="41"/>
      <c r="L958" s="46"/>
    </row>
    <row r="959" spans="2:12" ht="15" customHeight="1">
      <c r="B959" s="442"/>
      <c r="C959" s="39"/>
      <c r="D959" s="131"/>
      <c r="E959" s="76"/>
      <c r="F959" s="48"/>
      <c r="G959" s="16"/>
      <c r="H959" s="147"/>
      <c r="I959" s="25"/>
      <c r="J959" s="41"/>
      <c r="K959" s="41"/>
      <c r="L959" s="46"/>
    </row>
    <row r="960" spans="2:12" ht="15" customHeight="1">
      <c r="B960" s="442"/>
      <c r="C960" s="39"/>
      <c r="D960" s="131"/>
      <c r="E960" s="76"/>
      <c r="F960" s="48"/>
      <c r="G960" s="16"/>
      <c r="H960" s="147"/>
      <c r="I960" s="25"/>
      <c r="J960" s="41"/>
      <c r="K960" s="41"/>
      <c r="L960" s="46"/>
    </row>
    <row r="961" spans="2:12" ht="15" customHeight="1">
      <c r="B961" s="442"/>
      <c r="C961" s="39"/>
      <c r="D961" s="131"/>
      <c r="E961" s="76"/>
      <c r="F961" s="48"/>
      <c r="G961" s="16"/>
      <c r="H961" s="147"/>
      <c r="I961" s="25"/>
      <c r="J961" s="41"/>
      <c r="K961" s="41"/>
      <c r="L961" s="46"/>
    </row>
    <row r="962" spans="2:12" ht="15" customHeight="1">
      <c r="B962" s="442"/>
      <c r="C962" s="39"/>
      <c r="D962" s="131"/>
      <c r="E962" s="76"/>
      <c r="F962" s="48"/>
      <c r="G962" s="16"/>
      <c r="H962" s="147"/>
      <c r="I962" s="25"/>
      <c r="J962" s="41"/>
      <c r="K962" s="41"/>
      <c r="L962" s="46"/>
    </row>
    <row r="963" spans="2:12" ht="15" customHeight="1">
      <c r="B963" s="442"/>
      <c r="C963" s="39"/>
      <c r="D963" s="131"/>
      <c r="E963" s="76"/>
      <c r="F963" s="48"/>
      <c r="G963" s="16"/>
      <c r="H963" s="147"/>
      <c r="I963" s="25"/>
      <c r="J963" s="41"/>
      <c r="K963" s="41"/>
      <c r="L963" s="46"/>
    </row>
    <row r="964" spans="2:12" ht="15" customHeight="1">
      <c r="B964" s="442"/>
      <c r="C964" s="39"/>
      <c r="D964" s="131"/>
      <c r="E964" s="76"/>
      <c r="F964" s="48"/>
      <c r="G964" s="16"/>
      <c r="H964" s="147"/>
      <c r="I964" s="25"/>
      <c r="J964" s="41"/>
      <c r="K964" s="41"/>
      <c r="L964" s="46"/>
    </row>
    <row r="965" spans="2:12" ht="15" customHeight="1">
      <c r="B965" s="442"/>
      <c r="C965" s="39"/>
      <c r="D965" s="131"/>
      <c r="E965" s="76"/>
      <c r="F965" s="48"/>
      <c r="G965" s="16"/>
      <c r="H965" s="147"/>
      <c r="I965" s="25"/>
      <c r="J965" s="41"/>
      <c r="K965" s="41"/>
      <c r="L965" s="46"/>
    </row>
    <row r="966" spans="2:12" ht="15" customHeight="1">
      <c r="B966" s="442"/>
      <c r="C966" s="39"/>
      <c r="D966" s="131"/>
      <c r="E966" s="76"/>
      <c r="F966" s="48"/>
      <c r="G966" s="16"/>
      <c r="H966" s="147"/>
      <c r="I966" s="25"/>
      <c r="J966" s="41"/>
      <c r="K966" s="41"/>
      <c r="L966" s="46"/>
    </row>
    <row r="967" spans="2:12" ht="15" customHeight="1">
      <c r="B967" s="442"/>
      <c r="C967" s="39"/>
      <c r="D967" s="131"/>
      <c r="E967" s="76"/>
      <c r="F967" s="48"/>
      <c r="G967" s="16"/>
      <c r="H967" s="147"/>
      <c r="I967" s="25"/>
      <c r="J967" s="41"/>
      <c r="K967" s="41"/>
      <c r="L967" s="46"/>
    </row>
    <row r="968" spans="2:12" ht="15" customHeight="1">
      <c r="B968" s="442"/>
      <c r="C968" s="39"/>
      <c r="D968" s="131"/>
      <c r="E968" s="76"/>
      <c r="F968" s="48"/>
      <c r="G968" s="16"/>
      <c r="H968" s="147"/>
      <c r="I968" s="25"/>
      <c r="J968" s="41"/>
      <c r="K968" s="41"/>
      <c r="L968" s="46"/>
    </row>
    <row r="969" spans="2:12" ht="15" customHeight="1">
      <c r="B969" s="442"/>
      <c r="C969" s="39"/>
      <c r="D969" s="131"/>
      <c r="E969" s="76"/>
      <c r="F969" s="48"/>
      <c r="G969" s="16"/>
      <c r="H969" s="147"/>
      <c r="I969" s="25"/>
      <c r="J969" s="41"/>
      <c r="K969" s="41"/>
      <c r="L969" s="46"/>
    </row>
    <row r="970" spans="2:12" ht="15" customHeight="1">
      <c r="B970" s="442"/>
      <c r="C970" s="39"/>
      <c r="D970" s="131"/>
      <c r="E970" s="76"/>
      <c r="F970" s="48"/>
      <c r="G970" s="16"/>
      <c r="H970" s="147"/>
      <c r="I970" s="25"/>
      <c r="J970" s="41"/>
      <c r="K970" s="41"/>
      <c r="L970" s="46"/>
    </row>
    <row r="971" spans="2:12" ht="15" customHeight="1">
      <c r="B971" s="442"/>
      <c r="C971" s="39"/>
      <c r="D971" s="131"/>
      <c r="E971" s="76"/>
      <c r="F971" s="48"/>
      <c r="G971" s="16"/>
      <c r="H971" s="147"/>
      <c r="I971" s="25"/>
      <c r="J971" s="41"/>
      <c r="K971" s="41"/>
      <c r="L971" s="46"/>
    </row>
    <row r="972" spans="2:12" ht="15" customHeight="1">
      <c r="B972" s="442"/>
      <c r="C972" s="39"/>
      <c r="D972" s="131"/>
      <c r="E972" s="76"/>
      <c r="F972" s="48"/>
      <c r="G972" s="16"/>
      <c r="H972" s="147"/>
      <c r="I972" s="25"/>
      <c r="J972" s="41"/>
      <c r="K972" s="41"/>
      <c r="L972" s="46"/>
    </row>
    <row r="973" spans="2:12" ht="15" customHeight="1">
      <c r="B973" s="442"/>
      <c r="C973" s="39"/>
      <c r="D973" s="131"/>
      <c r="E973" s="76"/>
      <c r="F973" s="48"/>
      <c r="G973" s="16"/>
      <c r="H973" s="147"/>
      <c r="I973" s="25"/>
      <c r="J973" s="41"/>
      <c r="K973" s="41"/>
      <c r="L973" s="46"/>
    </row>
    <row r="974" spans="2:12" ht="15" customHeight="1">
      <c r="B974" s="442"/>
      <c r="C974" s="39"/>
      <c r="D974" s="131"/>
      <c r="E974" s="76"/>
      <c r="F974" s="48"/>
      <c r="G974" s="16"/>
      <c r="H974" s="147"/>
      <c r="I974" s="25"/>
      <c r="J974" s="41"/>
      <c r="K974" s="41"/>
      <c r="L974" s="46"/>
    </row>
    <row r="975" spans="2:12" ht="15" customHeight="1">
      <c r="B975" s="442"/>
      <c r="C975" s="39"/>
      <c r="D975" s="131"/>
      <c r="E975" s="76"/>
      <c r="F975" s="48"/>
      <c r="G975" s="16"/>
      <c r="H975" s="147"/>
      <c r="I975" s="25"/>
      <c r="J975" s="41"/>
      <c r="K975" s="41"/>
      <c r="L975" s="46"/>
    </row>
    <row r="976" spans="2:12" ht="15" customHeight="1">
      <c r="B976" s="442"/>
      <c r="C976" s="39"/>
      <c r="D976" s="131"/>
      <c r="E976" s="76"/>
      <c r="F976" s="48"/>
      <c r="G976" s="16"/>
      <c r="H976" s="147"/>
      <c r="I976" s="25"/>
      <c r="J976" s="41"/>
      <c r="K976" s="41"/>
      <c r="L976" s="46"/>
    </row>
    <row r="977" spans="2:12" ht="15" customHeight="1">
      <c r="B977" s="442"/>
      <c r="C977" s="39"/>
      <c r="D977" s="131"/>
      <c r="E977" s="76"/>
      <c r="F977" s="48"/>
      <c r="G977" s="16"/>
      <c r="H977" s="147"/>
      <c r="I977" s="25"/>
      <c r="J977" s="41"/>
      <c r="K977" s="41"/>
      <c r="L977" s="46"/>
    </row>
    <row r="978" spans="2:12" ht="15" customHeight="1">
      <c r="B978" s="442"/>
      <c r="C978" s="39"/>
      <c r="D978" s="131"/>
      <c r="E978" s="76"/>
      <c r="F978" s="48"/>
      <c r="G978" s="16"/>
      <c r="H978" s="147"/>
      <c r="I978" s="25"/>
      <c r="J978" s="41"/>
      <c r="K978" s="41"/>
      <c r="L978" s="46"/>
    </row>
    <row r="979" spans="2:12" ht="15" customHeight="1">
      <c r="B979" s="442"/>
      <c r="C979" s="39"/>
      <c r="D979" s="131"/>
      <c r="E979" s="76"/>
      <c r="F979" s="48"/>
      <c r="G979" s="16"/>
      <c r="H979" s="147"/>
      <c r="I979" s="25"/>
      <c r="J979" s="41"/>
      <c r="K979" s="41"/>
      <c r="L979" s="46"/>
    </row>
    <row r="980" spans="2:12" ht="15" customHeight="1">
      <c r="B980" s="442"/>
      <c r="C980" s="39"/>
      <c r="D980" s="131"/>
      <c r="E980" s="76"/>
      <c r="F980" s="48"/>
      <c r="G980" s="16"/>
      <c r="H980" s="147"/>
      <c r="I980" s="25"/>
      <c r="J980" s="41"/>
      <c r="K980" s="41"/>
      <c r="L980" s="46"/>
    </row>
    <row r="981" spans="2:12" ht="15" customHeight="1">
      <c r="B981" s="442"/>
      <c r="C981" s="39"/>
      <c r="D981" s="131"/>
      <c r="E981" s="76"/>
      <c r="F981" s="48"/>
      <c r="G981" s="16"/>
      <c r="H981" s="147"/>
      <c r="I981" s="25"/>
      <c r="J981" s="41"/>
      <c r="K981" s="41"/>
      <c r="L981" s="46"/>
    </row>
    <row r="982" spans="2:12" ht="15" customHeight="1">
      <c r="B982" s="442"/>
      <c r="C982" s="39"/>
      <c r="D982" s="131"/>
      <c r="E982" s="76"/>
      <c r="F982" s="48"/>
      <c r="G982" s="16"/>
      <c r="H982" s="147"/>
      <c r="I982" s="25"/>
      <c r="J982" s="41"/>
      <c r="K982" s="41"/>
      <c r="L982" s="46"/>
    </row>
    <row r="983" spans="2:12" ht="15" customHeight="1">
      <c r="B983" s="442"/>
      <c r="C983" s="39"/>
      <c r="D983" s="131"/>
      <c r="E983" s="76"/>
      <c r="F983" s="48"/>
      <c r="G983" s="16"/>
      <c r="H983" s="147"/>
      <c r="I983" s="25"/>
      <c r="J983" s="41"/>
      <c r="K983" s="41"/>
      <c r="L983" s="46"/>
    </row>
    <row r="984" spans="2:12" ht="15" customHeight="1">
      <c r="B984" s="442"/>
      <c r="C984" s="39"/>
      <c r="D984" s="131"/>
      <c r="E984" s="76"/>
      <c r="F984" s="48"/>
      <c r="G984" s="16"/>
      <c r="H984" s="147"/>
      <c r="I984" s="25"/>
      <c r="J984" s="41"/>
      <c r="K984" s="41"/>
      <c r="L984" s="46"/>
    </row>
    <row r="985" spans="2:12" ht="15" customHeight="1">
      <c r="B985" s="442"/>
      <c r="C985" s="39"/>
      <c r="D985" s="131"/>
      <c r="E985" s="76"/>
      <c r="F985" s="48"/>
      <c r="G985" s="16"/>
      <c r="H985" s="147"/>
      <c r="I985" s="25"/>
      <c r="J985" s="41"/>
      <c r="K985" s="41"/>
      <c r="L985" s="46"/>
    </row>
    <row r="986" spans="2:12" ht="15" customHeight="1">
      <c r="B986" s="442"/>
      <c r="C986" s="39"/>
      <c r="D986" s="131"/>
      <c r="E986" s="76"/>
      <c r="F986" s="48"/>
      <c r="G986" s="16"/>
      <c r="H986" s="147"/>
      <c r="I986" s="25"/>
      <c r="J986" s="41"/>
      <c r="K986" s="41"/>
      <c r="L986" s="46"/>
    </row>
    <row r="987" spans="2:12" ht="15" customHeight="1">
      <c r="B987" s="442"/>
      <c r="C987" s="39"/>
      <c r="D987" s="131"/>
      <c r="E987" s="76"/>
      <c r="F987" s="48"/>
      <c r="G987" s="16"/>
      <c r="H987" s="147"/>
      <c r="I987" s="25"/>
      <c r="J987" s="41"/>
      <c r="K987" s="41"/>
      <c r="L987" s="46"/>
    </row>
    <row r="988" spans="2:12" ht="15" customHeight="1">
      <c r="B988" s="442"/>
      <c r="C988" s="39"/>
      <c r="D988" s="131"/>
      <c r="E988" s="76"/>
      <c r="F988" s="48"/>
      <c r="G988" s="16"/>
      <c r="H988" s="147"/>
      <c r="I988" s="25"/>
      <c r="J988" s="41"/>
      <c r="K988" s="41"/>
      <c r="L988" s="46"/>
    </row>
    <row r="989" spans="2:12" ht="15" customHeight="1">
      <c r="B989" s="442"/>
      <c r="C989" s="39"/>
      <c r="D989" s="131"/>
      <c r="E989" s="76"/>
      <c r="F989" s="48"/>
      <c r="G989" s="16"/>
      <c r="H989" s="147"/>
      <c r="I989" s="25"/>
      <c r="J989" s="41"/>
      <c r="K989" s="41"/>
      <c r="L989" s="46"/>
    </row>
    <row r="990" spans="2:12" ht="15" customHeight="1">
      <c r="B990" s="442"/>
      <c r="C990" s="39"/>
      <c r="D990" s="131"/>
      <c r="E990" s="76"/>
      <c r="F990" s="48"/>
      <c r="G990" s="16"/>
      <c r="H990" s="147"/>
      <c r="I990" s="25"/>
      <c r="J990" s="41"/>
      <c r="K990" s="41"/>
      <c r="L990" s="46"/>
    </row>
    <row r="991" spans="2:12" ht="15" customHeight="1">
      <c r="B991" s="442"/>
      <c r="C991" s="39"/>
      <c r="D991" s="131"/>
      <c r="E991" s="76"/>
      <c r="F991" s="48"/>
      <c r="G991" s="16"/>
      <c r="H991" s="147"/>
      <c r="I991" s="25"/>
      <c r="J991" s="41"/>
      <c r="K991" s="41"/>
      <c r="L991" s="46"/>
    </row>
    <row r="992" spans="2:12" ht="15" customHeight="1">
      <c r="B992" s="442"/>
      <c r="C992" s="39"/>
      <c r="D992" s="131"/>
      <c r="E992" s="76"/>
      <c r="F992" s="48"/>
      <c r="G992" s="16"/>
      <c r="H992" s="147"/>
      <c r="I992" s="25"/>
      <c r="J992" s="41"/>
      <c r="K992" s="41"/>
      <c r="L992" s="46"/>
    </row>
    <row r="993" spans="2:12" ht="15" customHeight="1">
      <c r="B993" s="442"/>
      <c r="C993" s="39"/>
      <c r="D993" s="131"/>
      <c r="E993" s="76"/>
      <c r="F993" s="48"/>
      <c r="G993" s="16"/>
      <c r="H993" s="147"/>
      <c r="I993" s="25"/>
      <c r="J993" s="41"/>
      <c r="K993" s="41"/>
      <c r="L993" s="46"/>
    </row>
    <row r="994" spans="2:12" ht="15" customHeight="1">
      <c r="B994" s="442"/>
      <c r="C994" s="39"/>
      <c r="D994" s="131"/>
      <c r="E994" s="76"/>
      <c r="F994" s="48"/>
      <c r="G994" s="16"/>
      <c r="H994" s="147"/>
      <c r="I994" s="25"/>
      <c r="J994" s="41"/>
      <c r="K994" s="41"/>
      <c r="L994" s="46"/>
    </row>
    <row r="995" spans="2:12" ht="15" customHeight="1">
      <c r="B995" s="442"/>
      <c r="C995" s="39"/>
      <c r="D995" s="131"/>
      <c r="E995" s="76"/>
      <c r="F995" s="48"/>
      <c r="G995" s="16"/>
      <c r="H995" s="147"/>
      <c r="I995" s="25"/>
      <c r="J995" s="41"/>
      <c r="K995" s="41"/>
      <c r="L995" s="46"/>
    </row>
    <row r="996" spans="2:12" ht="15" customHeight="1">
      <c r="B996" s="442"/>
      <c r="C996" s="39"/>
      <c r="D996" s="131"/>
      <c r="E996" s="76"/>
      <c r="F996" s="48"/>
      <c r="G996" s="16"/>
      <c r="H996" s="147"/>
      <c r="I996" s="25"/>
      <c r="J996" s="41"/>
      <c r="K996" s="41"/>
      <c r="L996" s="46"/>
    </row>
    <row r="997" spans="2:12" ht="15" customHeight="1">
      <c r="B997" s="442"/>
      <c r="C997" s="39"/>
      <c r="D997" s="131"/>
      <c r="E997" s="76"/>
      <c r="F997" s="48"/>
      <c r="G997" s="16"/>
      <c r="H997" s="147"/>
      <c r="I997" s="25"/>
      <c r="J997" s="41"/>
      <c r="K997" s="41"/>
      <c r="L997" s="46"/>
    </row>
    <row r="998" spans="2:12" ht="15" customHeight="1">
      <c r="B998" s="442"/>
      <c r="C998" s="39"/>
      <c r="D998" s="131"/>
      <c r="E998" s="76"/>
      <c r="F998" s="48"/>
      <c r="G998" s="16"/>
      <c r="H998" s="147"/>
      <c r="I998" s="25"/>
      <c r="J998" s="41"/>
      <c r="K998" s="41"/>
      <c r="L998" s="46"/>
    </row>
    <row r="999" spans="2:12" ht="15" customHeight="1">
      <c r="B999" s="442"/>
      <c r="C999" s="39"/>
      <c r="D999" s="131"/>
      <c r="E999" s="76"/>
      <c r="F999" s="48"/>
      <c r="G999" s="16"/>
      <c r="H999" s="147"/>
      <c r="I999" s="25"/>
      <c r="J999" s="41"/>
      <c r="K999" s="41"/>
      <c r="L999" s="46"/>
    </row>
    <row r="1000" spans="2:12" ht="15" customHeight="1">
      <c r="B1000" s="442"/>
      <c r="C1000" s="39"/>
      <c r="D1000" s="131"/>
      <c r="E1000" s="76"/>
      <c r="F1000" s="48"/>
      <c r="G1000" s="16"/>
      <c r="H1000" s="147"/>
      <c r="I1000" s="25"/>
      <c r="J1000" s="41"/>
      <c r="K1000" s="41"/>
      <c r="L1000" s="46"/>
    </row>
    <row r="1001" spans="2:12" ht="15" customHeight="1">
      <c r="B1001" s="442"/>
      <c r="C1001" s="39"/>
      <c r="D1001" s="131"/>
      <c r="E1001" s="76"/>
      <c r="F1001" s="48"/>
      <c r="G1001" s="16"/>
      <c r="H1001" s="147"/>
      <c r="I1001" s="25"/>
      <c r="J1001" s="41"/>
      <c r="K1001" s="41"/>
      <c r="L1001" s="46"/>
    </row>
    <row r="1002" spans="2:12" ht="15" customHeight="1">
      <c r="B1002" s="442"/>
      <c r="C1002" s="39"/>
      <c r="D1002" s="131"/>
      <c r="E1002" s="76"/>
      <c r="F1002" s="48"/>
      <c r="G1002" s="16"/>
      <c r="H1002" s="147"/>
      <c r="I1002" s="25"/>
      <c r="J1002" s="41"/>
      <c r="K1002" s="41"/>
      <c r="L1002" s="46"/>
    </row>
    <row r="1003" spans="2:12" ht="15" customHeight="1">
      <c r="B1003" s="442"/>
      <c r="C1003" s="39"/>
      <c r="D1003" s="131"/>
      <c r="E1003" s="76"/>
      <c r="F1003" s="48"/>
      <c r="G1003" s="16"/>
      <c r="H1003" s="147"/>
      <c r="I1003" s="25"/>
      <c r="J1003" s="41"/>
      <c r="K1003" s="41"/>
      <c r="L1003" s="46"/>
    </row>
    <row r="1004" spans="2:12" ht="15" customHeight="1">
      <c r="B1004" s="442"/>
      <c r="C1004" s="39"/>
      <c r="D1004" s="131"/>
      <c r="E1004" s="76"/>
      <c r="F1004" s="48"/>
      <c r="G1004" s="16"/>
      <c r="H1004" s="147"/>
      <c r="I1004" s="25"/>
      <c r="J1004" s="41"/>
      <c r="K1004" s="41"/>
      <c r="L1004" s="46"/>
    </row>
    <row r="1005" spans="2:12" ht="15" customHeight="1">
      <c r="B1005" s="442"/>
      <c r="C1005" s="39"/>
      <c r="D1005" s="131"/>
      <c r="E1005" s="76"/>
      <c r="F1005" s="48"/>
      <c r="G1005" s="16"/>
      <c r="H1005" s="147"/>
      <c r="I1005" s="25"/>
      <c r="J1005" s="41"/>
      <c r="K1005" s="41"/>
      <c r="L1005" s="46"/>
    </row>
    <row r="1006" spans="2:12" ht="15" customHeight="1">
      <c r="B1006" s="442"/>
      <c r="C1006" s="39"/>
      <c r="D1006" s="131"/>
      <c r="E1006" s="76"/>
      <c r="F1006" s="48"/>
      <c r="G1006" s="16"/>
      <c r="H1006" s="147"/>
      <c r="I1006" s="25"/>
      <c r="J1006" s="41"/>
      <c r="K1006" s="41"/>
      <c r="L1006" s="46"/>
    </row>
    <row r="1007" spans="2:12" ht="15" customHeight="1">
      <c r="B1007" s="442"/>
      <c r="C1007" s="39"/>
      <c r="D1007" s="131"/>
      <c r="E1007" s="76"/>
      <c r="F1007" s="48"/>
      <c r="G1007" s="16"/>
      <c r="H1007" s="147"/>
      <c r="I1007" s="25"/>
      <c r="J1007" s="41"/>
      <c r="K1007" s="41"/>
      <c r="L1007" s="46"/>
    </row>
    <row r="1008" spans="2:12" ht="15" customHeight="1">
      <c r="B1008" s="442"/>
      <c r="C1008" s="39"/>
      <c r="D1008" s="131"/>
      <c r="E1008" s="76"/>
      <c r="F1008" s="48"/>
      <c r="G1008" s="16"/>
      <c r="H1008" s="147"/>
      <c r="I1008" s="25"/>
      <c r="J1008" s="41"/>
      <c r="K1008" s="41"/>
      <c r="L1008" s="46"/>
    </row>
    <row r="1009" spans="2:12" ht="15" customHeight="1">
      <c r="B1009" s="442"/>
      <c r="C1009" s="39"/>
      <c r="D1009" s="131"/>
      <c r="E1009" s="76"/>
      <c r="F1009" s="48"/>
      <c r="G1009" s="16"/>
      <c r="H1009" s="147"/>
      <c r="I1009" s="25"/>
      <c r="J1009" s="41"/>
      <c r="K1009" s="41"/>
      <c r="L1009" s="46"/>
    </row>
    <row r="1010" spans="2:12" ht="15" customHeight="1">
      <c r="B1010" s="442"/>
      <c r="C1010" s="39"/>
      <c r="D1010" s="131"/>
      <c r="E1010" s="76"/>
      <c r="F1010" s="48"/>
      <c r="G1010" s="16"/>
      <c r="H1010" s="147"/>
      <c r="I1010" s="25"/>
      <c r="J1010" s="41"/>
      <c r="K1010" s="41"/>
      <c r="L1010" s="46"/>
    </row>
    <row r="1011" spans="2:12" ht="15" customHeight="1">
      <c r="B1011" s="442"/>
      <c r="C1011" s="39"/>
      <c r="D1011" s="131"/>
      <c r="E1011" s="76"/>
      <c r="F1011" s="48"/>
      <c r="G1011" s="16"/>
      <c r="H1011" s="147"/>
      <c r="I1011" s="25"/>
      <c r="J1011" s="41"/>
      <c r="K1011" s="41"/>
      <c r="L1011" s="46"/>
    </row>
    <row r="1012" spans="2:12" ht="15" customHeight="1">
      <c r="B1012" s="442"/>
      <c r="C1012" s="39"/>
      <c r="D1012" s="131"/>
      <c r="E1012" s="76"/>
      <c r="F1012" s="48"/>
      <c r="G1012" s="16"/>
      <c r="H1012" s="147"/>
      <c r="I1012" s="25"/>
      <c r="J1012" s="41"/>
      <c r="K1012" s="41"/>
      <c r="L1012" s="46"/>
    </row>
    <row r="1013" spans="2:12" ht="15" customHeight="1">
      <c r="B1013" s="442"/>
      <c r="C1013" s="39"/>
      <c r="D1013" s="131"/>
      <c r="E1013" s="76"/>
      <c r="F1013" s="48"/>
      <c r="G1013" s="16"/>
      <c r="H1013" s="147"/>
      <c r="I1013" s="25"/>
      <c r="J1013" s="41"/>
      <c r="K1013" s="41"/>
      <c r="L1013" s="46"/>
    </row>
    <row r="1014" spans="2:12" ht="15" customHeight="1">
      <c r="B1014" s="442"/>
      <c r="C1014" s="39"/>
      <c r="D1014" s="131"/>
      <c r="E1014" s="76"/>
      <c r="F1014" s="48"/>
      <c r="G1014" s="16"/>
      <c r="H1014" s="147"/>
      <c r="I1014" s="25"/>
      <c r="J1014" s="41"/>
      <c r="K1014" s="41"/>
      <c r="L1014" s="46"/>
    </row>
    <row r="1015" spans="2:12" ht="15" customHeight="1">
      <c r="B1015" s="442"/>
      <c r="C1015" s="39"/>
      <c r="D1015" s="131"/>
      <c r="E1015" s="76"/>
      <c r="F1015" s="48"/>
      <c r="G1015" s="16"/>
      <c r="H1015" s="147"/>
      <c r="I1015" s="25"/>
      <c r="J1015" s="41"/>
      <c r="K1015" s="41"/>
      <c r="L1015" s="46"/>
    </row>
    <row r="1016" spans="2:12" ht="15" customHeight="1">
      <c r="B1016" s="442"/>
      <c r="C1016" s="39"/>
      <c r="D1016" s="131"/>
      <c r="E1016" s="76"/>
      <c r="F1016" s="48"/>
      <c r="G1016" s="16"/>
      <c r="H1016" s="147"/>
      <c r="I1016" s="25"/>
      <c r="J1016" s="41"/>
      <c r="K1016" s="41"/>
      <c r="L1016" s="46"/>
    </row>
    <row r="1017" spans="2:12" ht="15" customHeight="1">
      <c r="B1017" s="442"/>
      <c r="C1017" s="39"/>
      <c r="D1017" s="131"/>
      <c r="E1017" s="76"/>
      <c r="F1017" s="48"/>
      <c r="G1017" s="16"/>
      <c r="H1017" s="147"/>
      <c r="I1017" s="25"/>
      <c r="J1017" s="41"/>
      <c r="K1017" s="41"/>
      <c r="L1017" s="46"/>
    </row>
    <row r="1018" spans="2:12" ht="15" customHeight="1">
      <c r="B1018" s="442"/>
      <c r="C1018" s="39"/>
      <c r="D1018" s="131"/>
      <c r="E1018" s="76"/>
      <c r="F1018" s="48"/>
      <c r="G1018" s="16"/>
      <c r="H1018" s="147"/>
      <c r="I1018" s="25"/>
      <c r="J1018" s="41"/>
      <c r="K1018" s="41"/>
      <c r="L1018" s="46"/>
    </row>
    <row r="1019" spans="2:12" ht="15" customHeight="1">
      <c r="B1019" s="442"/>
      <c r="C1019" s="39"/>
      <c r="D1019" s="131"/>
      <c r="E1019" s="76"/>
      <c r="F1019" s="48"/>
      <c r="G1019" s="16"/>
      <c r="H1019" s="147"/>
      <c r="I1019" s="25"/>
      <c r="J1019" s="41"/>
      <c r="K1019" s="41"/>
      <c r="L1019" s="46"/>
    </row>
    <row r="1020" spans="2:12" ht="15" customHeight="1">
      <c r="B1020" s="442"/>
      <c r="C1020" s="39"/>
      <c r="D1020" s="131"/>
      <c r="E1020" s="76"/>
      <c r="F1020" s="48"/>
      <c r="G1020" s="16"/>
      <c r="H1020" s="147"/>
      <c r="I1020" s="25"/>
      <c r="J1020" s="41"/>
      <c r="K1020" s="41"/>
      <c r="L1020" s="46"/>
    </row>
    <row r="1021" spans="2:12" ht="15" customHeight="1">
      <c r="B1021" s="442"/>
      <c r="C1021" s="39"/>
      <c r="D1021" s="131"/>
      <c r="E1021" s="76"/>
      <c r="F1021" s="48"/>
      <c r="G1021" s="16"/>
      <c r="H1021" s="147"/>
      <c r="I1021" s="25"/>
      <c r="J1021" s="41"/>
      <c r="K1021" s="41"/>
      <c r="L1021" s="46"/>
    </row>
    <row r="1022" spans="2:12" ht="15" customHeight="1">
      <c r="B1022" s="442"/>
      <c r="C1022" s="39"/>
      <c r="D1022" s="131"/>
      <c r="E1022" s="76"/>
      <c r="F1022" s="48"/>
      <c r="G1022" s="16"/>
      <c r="H1022" s="147"/>
      <c r="I1022" s="25"/>
      <c r="J1022" s="41"/>
      <c r="K1022" s="41"/>
      <c r="L1022" s="46"/>
    </row>
    <row r="1023" spans="2:12" ht="15" customHeight="1">
      <c r="B1023" s="442"/>
      <c r="C1023" s="39"/>
      <c r="D1023" s="131"/>
      <c r="E1023" s="76"/>
      <c r="F1023" s="48"/>
      <c r="G1023" s="16"/>
      <c r="H1023" s="147"/>
      <c r="I1023" s="25"/>
      <c r="J1023" s="41"/>
      <c r="K1023" s="41"/>
      <c r="L1023" s="46"/>
    </row>
    <row r="1024" spans="2:12" ht="15" customHeight="1">
      <c r="B1024" s="442"/>
      <c r="C1024" s="39"/>
      <c r="D1024" s="133"/>
      <c r="E1024" s="76"/>
      <c r="F1024" s="48"/>
      <c r="G1024" s="16"/>
      <c r="H1024" s="147"/>
      <c r="I1024" s="25"/>
      <c r="J1024" s="41"/>
      <c r="K1024" s="41"/>
      <c r="L1024" s="46"/>
    </row>
    <row r="1025" spans="2:12" ht="15" customHeight="1">
      <c r="B1025" s="442"/>
      <c r="C1025" s="39"/>
      <c r="D1025" s="133"/>
      <c r="E1025" s="76"/>
      <c r="F1025" s="48"/>
      <c r="G1025" s="16"/>
      <c r="H1025" s="147"/>
      <c r="I1025" s="25"/>
      <c r="J1025" s="41"/>
      <c r="K1025" s="41"/>
      <c r="L1025" s="46"/>
    </row>
    <row r="1026" spans="2:12" ht="15" customHeight="1">
      <c r="B1026" s="442"/>
      <c r="C1026" s="39"/>
      <c r="D1026" s="133"/>
      <c r="E1026" s="76"/>
      <c r="F1026" s="48"/>
      <c r="G1026" s="16"/>
      <c r="H1026" s="147"/>
      <c r="I1026" s="25"/>
      <c r="J1026" s="41"/>
      <c r="K1026" s="41"/>
      <c r="L1026" s="46"/>
    </row>
    <row r="1027" spans="2:12" ht="15" customHeight="1">
      <c r="B1027" s="442"/>
      <c r="C1027" s="39"/>
      <c r="D1027" s="133"/>
      <c r="E1027" s="76"/>
      <c r="F1027" s="48"/>
      <c r="G1027" s="16"/>
      <c r="H1027" s="147"/>
      <c r="I1027" s="25"/>
      <c r="J1027" s="41"/>
      <c r="K1027" s="41"/>
      <c r="L1027" s="46"/>
    </row>
    <row r="1028" spans="2:12" ht="15" customHeight="1">
      <c r="B1028" s="442"/>
      <c r="C1028" s="39"/>
      <c r="D1028" s="133"/>
      <c r="E1028" s="76"/>
      <c r="F1028" s="48"/>
      <c r="G1028" s="16"/>
      <c r="H1028" s="147"/>
      <c r="I1028" s="25"/>
      <c r="J1028" s="41"/>
      <c r="K1028" s="41"/>
      <c r="L1028" s="46"/>
    </row>
    <row r="1029" spans="2:12" ht="15" customHeight="1">
      <c r="B1029" s="442"/>
      <c r="C1029" s="39"/>
      <c r="D1029" s="133"/>
      <c r="E1029" s="76"/>
      <c r="F1029" s="48"/>
      <c r="G1029" s="16"/>
      <c r="H1029" s="147"/>
      <c r="I1029" s="25"/>
      <c r="J1029" s="41"/>
      <c r="K1029" s="41"/>
      <c r="L1029" s="46"/>
    </row>
    <row r="1030" spans="2:12" ht="15" customHeight="1">
      <c r="B1030" s="442"/>
      <c r="C1030" s="39"/>
      <c r="D1030" s="133"/>
      <c r="E1030" s="76"/>
      <c r="F1030" s="48"/>
      <c r="G1030" s="16"/>
      <c r="H1030" s="147"/>
      <c r="I1030" s="25"/>
      <c r="J1030" s="41"/>
      <c r="K1030" s="41"/>
      <c r="L1030" s="46"/>
    </row>
    <row r="1031" spans="2:12" ht="15" customHeight="1">
      <c r="B1031" s="442"/>
      <c r="C1031" s="39"/>
      <c r="D1031" s="133"/>
      <c r="E1031" s="76"/>
      <c r="F1031" s="48"/>
      <c r="G1031" s="16"/>
      <c r="H1031" s="147"/>
      <c r="I1031" s="25"/>
      <c r="J1031" s="41"/>
      <c r="K1031" s="41"/>
      <c r="L1031" s="46"/>
    </row>
    <row r="1032" spans="2:12" ht="15" customHeight="1">
      <c r="B1032" s="442"/>
      <c r="C1032" s="39"/>
      <c r="D1032" s="133"/>
      <c r="E1032" s="76"/>
      <c r="F1032" s="48"/>
      <c r="G1032" s="16"/>
      <c r="H1032" s="147"/>
      <c r="I1032" s="25"/>
      <c r="J1032" s="41"/>
      <c r="K1032" s="41"/>
      <c r="L1032" s="46"/>
    </row>
    <row r="1033" spans="2:12" ht="15" customHeight="1">
      <c r="B1033" s="442"/>
      <c r="C1033" s="39"/>
      <c r="D1033" s="133"/>
      <c r="E1033" s="76"/>
      <c r="F1033" s="48"/>
      <c r="G1033" s="16"/>
      <c r="H1033" s="147"/>
      <c r="I1033" s="25"/>
      <c r="J1033" s="41"/>
      <c r="K1033" s="41"/>
      <c r="L1033" s="46"/>
    </row>
    <row r="1034" spans="2:12" ht="15" customHeight="1">
      <c r="B1034" s="442"/>
      <c r="C1034" s="39"/>
      <c r="D1034" s="133"/>
      <c r="E1034" s="76"/>
      <c r="F1034" s="48"/>
      <c r="G1034" s="16"/>
      <c r="H1034" s="147"/>
      <c r="I1034" s="25"/>
      <c r="J1034" s="41"/>
      <c r="K1034" s="41"/>
      <c r="L1034" s="46"/>
    </row>
    <row r="1035" spans="2:12" ht="15" customHeight="1">
      <c r="B1035" s="442"/>
      <c r="C1035" s="39"/>
      <c r="D1035" s="133"/>
      <c r="E1035" s="76"/>
      <c r="F1035" s="48"/>
      <c r="G1035" s="16"/>
      <c r="H1035" s="147"/>
      <c r="I1035" s="25"/>
      <c r="J1035" s="41"/>
      <c r="K1035" s="41"/>
      <c r="L1035" s="46"/>
    </row>
    <row r="1036" spans="2:12" ht="15" customHeight="1">
      <c r="B1036" s="442"/>
      <c r="C1036" s="39"/>
      <c r="D1036" s="133"/>
      <c r="E1036" s="76"/>
      <c r="F1036" s="48"/>
      <c r="G1036" s="16"/>
      <c r="H1036" s="147"/>
      <c r="I1036" s="25"/>
      <c r="J1036" s="41"/>
      <c r="K1036" s="41"/>
      <c r="L1036" s="46"/>
    </row>
    <row r="1037" spans="2:12" ht="15" customHeight="1">
      <c r="B1037" s="442"/>
      <c r="C1037" s="39"/>
      <c r="D1037" s="133"/>
      <c r="E1037" s="76"/>
      <c r="F1037" s="48"/>
      <c r="G1037" s="16"/>
      <c r="H1037" s="147"/>
      <c r="I1037" s="25"/>
      <c r="J1037" s="41"/>
      <c r="K1037" s="41"/>
      <c r="L1037" s="46"/>
    </row>
    <row r="1038" spans="2:12" ht="15" customHeight="1">
      <c r="B1038" s="442"/>
      <c r="C1038" s="39"/>
      <c r="D1038" s="134"/>
      <c r="E1038" s="77"/>
      <c r="F1038" s="49"/>
      <c r="G1038" s="16"/>
      <c r="H1038" s="148"/>
      <c r="I1038" s="25"/>
      <c r="J1038" s="41"/>
      <c r="K1038" s="41"/>
      <c r="L1038" s="46"/>
    </row>
    <row r="1039" spans="2:12" ht="15" customHeight="1">
      <c r="B1039" s="442"/>
      <c r="C1039" s="39"/>
      <c r="D1039" s="134"/>
      <c r="E1039" s="77"/>
      <c r="F1039" s="49"/>
      <c r="G1039" s="16"/>
      <c r="H1039" s="148"/>
      <c r="I1039" s="25"/>
      <c r="J1039" s="41"/>
      <c r="K1039" s="41"/>
      <c r="L1039" s="46"/>
    </row>
    <row r="1040" spans="2:12" ht="15" customHeight="1">
      <c r="B1040" s="442"/>
      <c r="C1040" s="39"/>
      <c r="D1040" s="134"/>
      <c r="E1040" s="77"/>
      <c r="F1040" s="49"/>
      <c r="G1040" s="16"/>
      <c r="H1040" s="148"/>
      <c r="I1040" s="25"/>
      <c r="J1040" s="41"/>
      <c r="K1040" s="41"/>
      <c r="L1040" s="46"/>
    </row>
    <row r="1041" spans="2:12" ht="15" customHeight="1">
      <c r="B1041" s="442"/>
      <c r="C1041" s="39"/>
      <c r="D1041" s="134"/>
      <c r="E1041" s="77"/>
      <c r="F1041" s="49"/>
      <c r="G1041" s="16"/>
      <c r="H1041" s="148"/>
      <c r="I1041" s="25"/>
      <c r="J1041" s="41"/>
      <c r="K1041" s="41"/>
      <c r="L1041" s="46"/>
    </row>
    <row r="1042" spans="2:12" ht="15" customHeight="1">
      <c r="B1042" s="442"/>
      <c r="C1042" s="39"/>
      <c r="D1042" s="134"/>
      <c r="E1042" s="77"/>
      <c r="F1042" s="49"/>
      <c r="H1042" s="148"/>
    </row>
    <row r="1043" spans="2:12" ht="15" customHeight="1">
      <c r="B1043" s="442"/>
      <c r="C1043" s="39"/>
      <c r="D1043" s="134"/>
      <c r="E1043" s="77"/>
      <c r="F1043" s="49"/>
      <c r="H1043" s="148"/>
    </row>
    <row r="1044" spans="2:12" ht="15" customHeight="1">
      <c r="B1044" s="442"/>
      <c r="C1044" s="39"/>
      <c r="D1044" s="134"/>
      <c r="E1044" s="77"/>
      <c r="F1044" s="49"/>
      <c r="H1044" s="148"/>
    </row>
    <row r="1045" spans="2:12" ht="15" customHeight="1">
      <c r="B1045" s="442"/>
      <c r="C1045" s="39"/>
      <c r="D1045" s="134"/>
      <c r="E1045" s="77"/>
      <c r="F1045" s="49"/>
      <c r="H1045" s="148"/>
    </row>
    <row r="1046" spans="2:12" ht="15" customHeight="1">
      <c r="B1046" s="442"/>
      <c r="C1046" s="39"/>
      <c r="D1046" s="134"/>
      <c r="E1046" s="77"/>
      <c r="F1046" s="49"/>
      <c r="H1046" s="148"/>
    </row>
    <row r="1047" spans="2:12" ht="15" customHeight="1">
      <c r="B1047" s="442"/>
      <c r="C1047" s="39"/>
      <c r="D1047" s="134"/>
      <c r="E1047" s="77"/>
      <c r="F1047" s="49"/>
      <c r="G1047" s="62"/>
      <c r="H1047" s="148"/>
      <c r="I1047" s="1"/>
      <c r="J1047" s="1"/>
      <c r="K1047" s="1"/>
      <c r="L1047" s="1"/>
    </row>
    <row r="1048" spans="2:12" ht="15" customHeight="1">
      <c r="B1048" s="442"/>
      <c r="C1048" s="39"/>
      <c r="D1048" s="134"/>
      <c r="E1048" s="77"/>
      <c r="F1048" s="49"/>
      <c r="G1048" s="62"/>
      <c r="H1048" s="148"/>
      <c r="I1048" s="1"/>
      <c r="J1048" s="1"/>
      <c r="K1048" s="1"/>
      <c r="L1048" s="1"/>
    </row>
    <row r="1049" spans="2:12" ht="15" customHeight="1">
      <c r="B1049" s="442"/>
      <c r="C1049" s="39"/>
      <c r="D1049" s="134"/>
      <c r="E1049" s="77"/>
      <c r="F1049" s="49"/>
      <c r="G1049" s="62"/>
      <c r="H1049" s="148"/>
      <c r="I1049" s="1"/>
      <c r="J1049" s="1"/>
      <c r="K1049" s="1"/>
      <c r="L1049" s="1"/>
    </row>
    <row r="1050" spans="2:12" ht="15" customHeight="1">
      <c r="B1050" s="442"/>
      <c r="C1050" s="39"/>
      <c r="D1050" s="134"/>
      <c r="E1050" s="77"/>
      <c r="F1050" s="49"/>
      <c r="G1050" s="62"/>
      <c r="H1050" s="148"/>
      <c r="I1050" s="1"/>
      <c r="J1050" s="1"/>
      <c r="K1050" s="1"/>
      <c r="L1050" s="1"/>
    </row>
    <row r="1051" spans="2:12" ht="15" customHeight="1">
      <c r="D1051" s="134"/>
      <c r="E1051" s="77"/>
      <c r="F1051" s="49"/>
      <c r="G1051" s="62"/>
      <c r="H1051" s="148"/>
      <c r="I1051" s="1"/>
      <c r="J1051" s="1"/>
      <c r="K1051" s="1"/>
      <c r="L1051" s="1"/>
    </row>
    <row r="1052" spans="2:12" ht="15" customHeight="1">
      <c r="D1052" s="134"/>
      <c r="E1052" s="77"/>
      <c r="F1052" s="49"/>
      <c r="G1052" s="62"/>
      <c r="H1052" s="148"/>
      <c r="I1052" s="1"/>
      <c r="J1052" s="1"/>
      <c r="K1052" s="1"/>
      <c r="L1052" s="1"/>
    </row>
    <row r="1053" spans="2:12" ht="15" customHeight="1">
      <c r="G1053" s="62"/>
      <c r="I1053" s="1"/>
      <c r="J1053" s="1"/>
      <c r="K1053" s="1"/>
      <c r="L1053" s="1"/>
    </row>
    <row r="1054" spans="2:12" ht="15" customHeight="1">
      <c r="G1054" s="62"/>
      <c r="I1054" s="1"/>
      <c r="J1054" s="1"/>
      <c r="K1054" s="1"/>
      <c r="L1054" s="1"/>
    </row>
    <row r="1055" spans="2:12" ht="15" customHeight="1">
      <c r="G1055" s="62"/>
      <c r="I1055" s="1"/>
      <c r="J1055" s="1"/>
      <c r="K1055" s="1"/>
      <c r="L1055" s="1"/>
    </row>
    <row r="1056" spans="2:12" ht="15" customHeight="1">
      <c r="G1056" s="62"/>
      <c r="I1056" s="1"/>
      <c r="J1056" s="1"/>
      <c r="K1056" s="1"/>
      <c r="L1056" s="1"/>
    </row>
    <row r="1057" spans="7:12" ht="15" customHeight="1">
      <c r="G1057" s="62"/>
      <c r="I1057" s="1"/>
      <c r="J1057" s="1"/>
      <c r="K1057" s="1"/>
      <c r="L1057" s="1"/>
    </row>
    <row r="1058" spans="7:12" ht="15" customHeight="1">
      <c r="G1058" s="62"/>
      <c r="I1058" s="1"/>
      <c r="J1058" s="1"/>
      <c r="K1058" s="1"/>
      <c r="L1058" s="1"/>
    </row>
    <row r="1059" spans="7:12" ht="15" customHeight="1">
      <c r="G1059" s="62"/>
      <c r="I1059" s="1"/>
      <c r="J1059" s="1"/>
      <c r="K1059" s="1"/>
      <c r="L1059" s="1"/>
    </row>
  </sheetData>
  <conditionalFormatting sqref="E1:E1048576">
    <cfRule type="containsText" dxfId="47" priority="28" operator="containsText" text="Ergo">
      <formula>NOT(ISERROR(SEARCH("Ergo",E1)))</formula>
    </cfRule>
  </conditionalFormatting>
  <conditionalFormatting sqref="D214:D227 D157:D212 D230:D1048576 D64:D146 D1:D56">
    <cfRule type="cellIs" dxfId="46" priority="23" operator="equal">
      <formula>"___"</formula>
    </cfRule>
  </conditionalFormatting>
  <conditionalFormatting sqref="D213">
    <cfRule type="cellIs" dxfId="45" priority="21" operator="equal">
      <formula>"___"</formula>
    </cfRule>
  </conditionalFormatting>
  <conditionalFormatting sqref="D157:D227 D230:D10010 D64:D146 D1:D56">
    <cfRule type="cellIs" dxfId="44" priority="20" operator="equal">
      <formula>""</formula>
    </cfRule>
  </conditionalFormatting>
  <conditionalFormatting sqref="D57:D63">
    <cfRule type="cellIs" dxfId="43" priority="12" operator="equal">
      <formula>"___"</formula>
    </cfRule>
  </conditionalFormatting>
  <conditionalFormatting sqref="D57:D63">
    <cfRule type="cellIs" dxfId="42" priority="11" operator="equal">
      <formula>""</formula>
    </cfRule>
  </conditionalFormatting>
  <conditionalFormatting sqref="D147:D156">
    <cfRule type="cellIs" dxfId="41" priority="8" operator="equal">
      <formula>"___"</formula>
    </cfRule>
  </conditionalFormatting>
  <conditionalFormatting sqref="D147:D156">
    <cfRule type="cellIs" dxfId="40" priority="7" operator="equal">
      <formula>""</formula>
    </cfRule>
  </conditionalFormatting>
  <conditionalFormatting sqref="D228">
    <cfRule type="cellIs" dxfId="39" priority="2" operator="equal">
      <formula>"___"</formula>
    </cfRule>
  </conditionalFormatting>
  <conditionalFormatting sqref="D228">
    <cfRule type="cellIs" dxfId="38" priority="1" operator="equal">
      <formula>""</formula>
    </cfRule>
  </conditionalFormatting>
  <conditionalFormatting sqref="D229">
    <cfRule type="cellIs" dxfId="37" priority="4" operator="equal">
      <formula>"___"</formula>
    </cfRule>
  </conditionalFormatting>
  <conditionalFormatting sqref="D229">
    <cfRule type="cellIs" dxfId="36" priority="3" operator="equal">
      <formula>""</formula>
    </cfRule>
  </conditionalFormatting>
  <dataValidations count="6">
    <dataValidation type="list" allowBlank="1" showInputMessage="1" showErrorMessage="1" sqref="H35 D35">
      <formula1>"Paysage,Portrait"</formula1>
    </dataValidation>
    <dataValidation type="list" allowBlank="1" showInputMessage="1" showErrorMessage="1" sqref="H111:H116 D111:D116">
      <formula1>"5,6,7,8"</formula1>
    </dataValidation>
    <dataValidation type="list" allowBlank="1" showInputMessage="1" showErrorMessage="1" sqref="H36 H63 H87:H90 H33:H34 H110 H136:H137 D36 D63 D87:D90 D33:D34 D110 D136:D137">
      <formula1>"OUI,NON"</formula1>
    </dataValidation>
    <dataValidation type="list" allowBlank="1" showInputMessage="1" showErrorMessage="1" sqref="H216:H219 H222:H225 D216:D219 D222:D225">
      <formula1>"OK,NOK,PARTIELLE"</formula1>
    </dataValidation>
    <dataValidation type="list" allowBlank="1" showInputMessage="1" showErrorMessage="1" sqref="H129 D129">
      <mc:AlternateContent xmlns:x12ac="http://schemas.microsoft.com/office/spreadsheetml/2011/1/ac" xmlns:mc="http://schemas.openxmlformats.org/markup-compatibility/2006">
        <mc:Choice Requires="x12ac">
          <x12ac:list>4,"4,5",5,"5,5",6,"6,5",7,"7,5",8,"8,5",9,"9,5"</x12ac:list>
        </mc:Choice>
        <mc:Fallback>
          <formula1>"4,4,5,5,5,5,6,6,5,7,7,5,8,8,5,9,9,5"</formula1>
        </mc:Fallback>
      </mc:AlternateContent>
    </dataValidation>
    <dataValidation type="list" allowBlank="1" showInputMessage="1" showErrorMessage="1" sqref="H226:H227 H220:H221 D226:D227 D220:D221">
      <formula1>"OK,NOK,PARTIELLE,NON CONCERNE"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>
          <x14:formula1>
            <xm:f>#REF!</xm:f>
          </x14:formula1>
          <xm:sqref>H209 D209</xm:sqref>
        </x14:dataValidation>
        <x14:dataValidation type="list" allowBlank="1" showInputMessage="1" showErrorMessage="1">
          <x14:formula1>
            <xm:f>#REF!</xm:f>
          </x14:formula1>
          <xm:sqref>H210 D210</xm:sqref>
        </x14:dataValidation>
        <x14:dataValidation type="list" allowBlank="1" showInputMessage="1" showErrorMessage="1">
          <x14:formula1>
            <xm:f>#REF!</xm:f>
          </x14:formula1>
          <xm:sqref>H130 D130</xm:sqref>
        </x14:dataValidation>
        <x14:dataValidation type="list" allowBlank="1" showInputMessage="1" showErrorMessage="1">
          <x14:formula1>
            <xm:f>#REF!</xm:f>
          </x14:formula1>
          <xm:sqref>H131 D131</xm:sqref>
        </x14:dataValidation>
        <x14:dataValidation type="list" allowBlank="1" showInputMessage="1" showErrorMessage="1">
          <x14:formula1>
            <xm:f>#REF!</xm:f>
          </x14:formula1>
          <xm:sqref>H133 D133</xm:sqref>
        </x14:dataValidation>
        <x14:dataValidation type="list" allowBlank="1" showInputMessage="1" showErrorMessage="1">
          <x14:formula1>
            <xm:f>#REF!</xm:f>
          </x14:formula1>
          <xm:sqref>H32 D32</xm:sqref>
        </x14:dataValidation>
        <x14:dataValidation type="list" allowBlank="1" showInputMessage="1" showErrorMessage="1">
          <x14:formula1>
            <xm:f>#REF!</xm:f>
          </x14:formula1>
          <xm:sqref>H207 D207</xm:sqref>
        </x14:dataValidation>
        <x14:dataValidation type="list" allowBlank="1" showInputMessage="1" showErrorMessage="1">
          <x14:formula1>
            <xm:f>#REF!</xm:f>
          </x14:formula1>
          <xm:sqref>H203 D203</xm:sqref>
        </x14:dataValidation>
        <x14:dataValidation type="list" allowBlank="1" showInputMessage="1" showErrorMessage="1">
          <x14:formula1>
            <xm:f>#REF!</xm:f>
          </x14:formula1>
          <xm:sqref>H132 D132</xm:sqref>
        </x14:dataValidation>
        <x14:dataValidation type="list" allowBlank="1" showInputMessage="1" showErrorMessage="1">
          <x14:formula1>
            <xm:f>#REF!</xm:f>
          </x14:formula1>
          <xm:sqref>H134 D134</xm:sqref>
        </x14:dataValidation>
        <x14:dataValidation type="list" allowBlank="1" showInputMessage="1" showErrorMessage="1">
          <x14:formula1>
            <xm:f>#REF!</xm:f>
          </x14:formula1>
          <xm:sqref>H199:H200 D199:D200</xm:sqref>
        </x14:dataValidation>
        <x14:dataValidation type="list" allowBlank="1" showInputMessage="1" showErrorMessage="1">
          <x14:formula1>
            <xm:f>#REF!</xm:f>
          </x14:formula1>
          <xm:sqref>H38 D38</xm:sqref>
        </x14:dataValidation>
        <x14:dataValidation type="list" allowBlank="1" showInputMessage="1" showErrorMessage="1">
          <x14:formula1>
            <xm:f>#REF!</xm:f>
          </x14:formula1>
          <xm:sqref>H39:H40 D39:D40</xm:sqref>
        </x14:dataValidation>
        <x14:dataValidation type="list" allowBlank="1" showInputMessage="1" showErrorMessage="1">
          <x14:formula1>
            <xm:f>#REF!</xm:f>
          </x14:formula1>
          <xm:sqref>H37 D37</xm:sqref>
        </x14:dataValidation>
        <x14:dataValidation type="list" allowBlank="1" showInputMessage="1" showErrorMessage="1">
          <x14:formula1>
            <xm:f>#REF!</xm:f>
          </x14:formula1>
          <xm:sqref>H86 D86</xm:sqref>
        </x14:dataValidation>
        <x14:dataValidation type="list" allowBlank="1" showInputMessage="1" showErrorMessage="1">
          <x14:formula1>
            <xm:f>#REF!</xm:f>
          </x14:formula1>
          <xm:sqref>H138 D138</xm:sqref>
        </x14:dataValidation>
        <x14:dataValidation type="list" allowBlank="1" showInputMessage="1" showErrorMessage="1">
          <x14:formula1>
            <xm:f>#REF!</xm:f>
          </x14:formula1>
          <xm:sqref>H213 D213</xm:sqref>
        </x14:dataValidation>
        <x14:dataValidation type="list" allowBlank="1" showInputMessage="1" showErrorMessage="1">
          <x14:formula1>
            <xm:f>#REF!</xm:f>
          </x14:formula1>
          <xm:sqref>H214 D214</xm:sqref>
        </x14:dataValidation>
        <x14:dataValidation type="list" allowBlank="1" showInputMessage="1" showErrorMessage="1">
          <x14:formula1>
            <xm:f>#REF!</xm:f>
          </x14:formula1>
          <xm:sqref>H215 D215</xm:sqref>
        </x14:dataValidation>
        <x14:dataValidation type="list" allowBlank="1" showInputMessage="1" showErrorMessage="1">
          <x14:formula1>
            <xm:f>#REF!</xm:f>
          </x14:formula1>
          <xm:sqref>H212 D212</xm:sqref>
        </x14:dataValidation>
        <x14:dataValidation type="list" allowBlank="1" showInputMessage="1" showErrorMessage="1">
          <x14:formula1>
            <xm:f>#REF!</xm:f>
          </x14:formula1>
          <xm:sqref>H211 D211</xm:sqref>
        </x14:dataValidation>
        <x14:dataValidation type="list" allowBlank="1" showInputMessage="1" showErrorMessage="1">
          <x14:formula1>
            <xm:f>#REF!</xm:f>
          </x14:formula1>
          <xm:sqref>H228:H229 D228:D229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00B0F0"/>
    <pageSetUpPr fitToPage="1"/>
  </sheetPr>
  <dimension ref="A1:Z139"/>
  <sheetViews>
    <sheetView zoomScaleNormal="100" workbookViewId="0">
      <selection activeCell="F12" sqref="F12:F14"/>
    </sheetView>
  </sheetViews>
  <sheetFormatPr baseColWidth="10" defaultRowHeight="15" outlineLevelCol="1"/>
  <cols>
    <col min="1" max="1" width="11.42578125" customWidth="1"/>
    <col min="2" max="2" width="21.140625" style="163" bestFit="1" customWidth="1"/>
    <col min="3" max="3" width="26.85546875" customWidth="1"/>
    <col min="4" max="4" width="8.85546875" style="103" customWidth="1"/>
    <col min="5" max="5" width="7" style="163" customWidth="1"/>
    <col min="6" max="6" width="67.85546875" customWidth="1"/>
    <col min="7" max="8" width="8" style="13" customWidth="1"/>
    <col min="9" max="9" width="76.28515625" customWidth="1"/>
    <col min="10" max="10" width="7.7109375" style="83" customWidth="1"/>
    <col min="11" max="11" width="8.5703125" style="191" bestFit="1" customWidth="1"/>
    <col min="12" max="12" width="51" customWidth="1"/>
    <col min="13" max="13" width="7.85546875" style="80" customWidth="1"/>
    <col min="14" max="14" width="7.42578125" style="13" customWidth="1"/>
    <col min="15" max="15" width="5.7109375" style="101" customWidth="1" outlineLevel="1"/>
    <col min="16" max="16" width="3.28515625" customWidth="1"/>
    <col min="17" max="17" width="7" style="320" customWidth="1" outlineLevel="1"/>
    <col min="18" max="18" width="7" style="67" customWidth="1" outlineLevel="1"/>
    <col min="19" max="19" width="8.140625" style="67" customWidth="1" outlineLevel="1"/>
    <col min="20" max="20" width="8" style="67" customWidth="1" outlineLevel="1"/>
    <col min="21" max="21" width="3.28515625" style="103" customWidth="1"/>
    <col min="22" max="22" width="17.42578125" style="14" customWidth="1"/>
    <col min="23" max="23" width="17.42578125" style="101" customWidth="1"/>
    <col min="24" max="25" width="17.42578125" style="14" customWidth="1"/>
    <col min="26" max="26" width="16.7109375" style="101" customWidth="1"/>
  </cols>
  <sheetData>
    <row r="1" spans="1:26" ht="30" customHeight="1">
      <c r="A1" s="142" t="s">
        <v>1632</v>
      </c>
      <c r="B1" s="252"/>
      <c r="C1" s="584" t="s">
        <v>33</v>
      </c>
      <c r="D1" s="585"/>
      <c r="E1" s="257"/>
      <c r="F1" s="593" t="str">
        <f>START!D4</f>
        <v>SUV</v>
      </c>
      <c r="G1" s="101"/>
      <c r="H1" s="10"/>
      <c r="I1" s="591" t="s">
        <v>1304</v>
      </c>
      <c r="J1" s="591">
        <f>START!D5</f>
        <v>2</v>
      </c>
      <c r="L1" s="579"/>
      <c r="M1" s="580"/>
      <c r="O1" s="372"/>
      <c r="R1" s="321"/>
      <c r="S1" s="321"/>
      <c r="T1" s="321"/>
      <c r="U1" s="104"/>
      <c r="V1" s="138"/>
      <c r="W1" s="15"/>
      <c r="Z1" s="14"/>
    </row>
    <row r="2" spans="1:26" ht="15" customHeight="1">
      <c r="C2" s="586"/>
      <c r="D2" s="587"/>
      <c r="E2" s="258"/>
      <c r="F2" s="594"/>
      <c r="G2" s="101"/>
      <c r="I2" s="592"/>
      <c r="J2" s="592"/>
      <c r="L2" s="579"/>
      <c r="M2" s="580"/>
      <c r="O2" s="372"/>
    </row>
    <row r="3" spans="1:26" ht="15" customHeight="1">
      <c r="O3" s="372"/>
      <c r="V3" s="609" t="s">
        <v>1893</v>
      </c>
      <c r="W3" s="610"/>
      <c r="X3" s="610"/>
      <c r="Y3" s="611"/>
    </row>
    <row r="4" spans="1:26" ht="30.75" customHeight="1" thickBot="1">
      <c r="B4" s="183" t="s">
        <v>1753</v>
      </c>
      <c r="C4" s="183" t="s">
        <v>1752</v>
      </c>
      <c r="D4" s="183" t="s">
        <v>1751</v>
      </c>
      <c r="E4" s="183"/>
      <c r="F4" s="80" t="s">
        <v>1635</v>
      </c>
      <c r="G4" s="13" t="s">
        <v>1639</v>
      </c>
      <c r="H4" s="13" t="s">
        <v>1636</v>
      </c>
      <c r="I4" s="80" t="s">
        <v>1670</v>
      </c>
      <c r="J4" s="101" t="s">
        <v>1639</v>
      </c>
      <c r="K4" s="191" t="s">
        <v>1636</v>
      </c>
      <c r="L4" s="80" t="s">
        <v>1699</v>
      </c>
      <c r="M4" s="13" t="s">
        <v>1639</v>
      </c>
      <c r="N4" s="13" t="s">
        <v>1636</v>
      </c>
      <c r="O4" s="335" t="s">
        <v>1647</v>
      </c>
      <c r="Q4" s="618" t="s">
        <v>1898</v>
      </c>
      <c r="R4" s="619"/>
      <c r="S4" s="619"/>
      <c r="T4" s="620"/>
      <c r="U4" s="12"/>
      <c r="V4" s="451" t="s">
        <v>1894</v>
      </c>
      <c r="W4" s="451" t="s">
        <v>1895</v>
      </c>
      <c r="X4" s="451" t="s">
        <v>1896</v>
      </c>
      <c r="Y4" s="451" t="s">
        <v>1897</v>
      </c>
      <c r="Z4" s="269" t="s">
        <v>1633</v>
      </c>
    </row>
    <row r="5" spans="1:26" ht="15" customHeight="1">
      <c r="A5" s="484" t="s">
        <v>1632</v>
      </c>
      <c r="B5" s="525" t="s">
        <v>1683</v>
      </c>
      <c r="C5" s="495" t="s">
        <v>1694</v>
      </c>
      <c r="D5" s="505" t="e">
        <f>IF(nb_rang=2,SUMPRODUCT(G5:G14,H5:H14)/SUM(H5:H14),SUMPRODUCT(G5:G18,H5:H18)/SUM(H5:H18))</f>
        <v>#REF!</v>
      </c>
      <c r="E5" s="522" t="e">
        <f>SUM(H5:H18)</f>
        <v>#REF!</v>
      </c>
      <c r="F5" s="495" t="s">
        <v>1702</v>
      </c>
      <c r="G5" s="602" t="e">
        <f>SUMPRODUCT(J5,K5)</f>
        <v>#REF!</v>
      </c>
      <c r="H5" s="604" t="e">
        <f>INDEX(#REF!,MATCH(F5,#REF!,0),MATCH($F$1,#REF!,0))</f>
        <v>#REF!</v>
      </c>
      <c r="I5" s="500" t="s">
        <v>1723</v>
      </c>
      <c r="J5" s="606" t="e">
        <f>SUMPRODUCT(M5:M7,N5:N7)</f>
        <v>#REF!</v>
      </c>
      <c r="K5" s="588">
        <v>1</v>
      </c>
      <c r="L5" s="167" t="s">
        <v>1640</v>
      </c>
      <c r="M5" s="236" t="e">
        <f>IF(O5="OK",#REF!,0)</f>
        <v>#REF!</v>
      </c>
      <c r="N5" s="212">
        <v>0.8</v>
      </c>
      <c r="O5" s="385" t="e">
        <f>#REF!</f>
        <v>#REF!</v>
      </c>
      <c r="P5" s="47"/>
      <c r="Q5" s="322" t="e">
        <f t="shared" ref="Q5:Q11" si="0">IF($O5="OK",10,0)</f>
        <v>#REF!</v>
      </c>
      <c r="R5" s="323" t="e">
        <f>IF(nb_rang=3,(N5*Q5*K5*H5*100),N5*Q5*K5*H5*100*(SUM(H5:H18)/SUM(H5:H14)))</f>
        <v>#REF!</v>
      </c>
      <c r="S5" s="541" t="e">
        <f>SUM(R5:R7)</f>
        <v>#REF!</v>
      </c>
      <c r="T5" s="544" t="e">
        <f>SUM(S5:S18)</f>
        <v>#REF!</v>
      </c>
      <c r="U5" s="139"/>
      <c r="V5" s="285" t="e">
        <f>IF(O5="NOK",0,IF(nb_rang=3,(N5*M5*K5*H5*100),N5*M5*K5*H5*100*(SUM(H5:H18)/SUM(H5:H14))))</f>
        <v>#REF!</v>
      </c>
      <c r="W5" s="607" t="e">
        <f>SUM(V5:V7)</f>
        <v>#REF!</v>
      </c>
      <c r="X5" s="506" t="e">
        <f>W5</f>
        <v>#REF!</v>
      </c>
      <c r="Y5" s="613" t="e">
        <f>SUM(X5:X18)</f>
        <v>#REF!</v>
      </c>
      <c r="Z5" s="570" t="e">
        <f>SUM(Y5:Y62)</f>
        <v>#REF!</v>
      </c>
    </row>
    <row r="6" spans="1:26" ht="15" customHeight="1">
      <c r="A6" s="485"/>
      <c r="B6" s="526"/>
      <c r="C6" s="496"/>
      <c r="D6" s="506"/>
      <c r="E6" s="523"/>
      <c r="F6" s="496"/>
      <c r="G6" s="603"/>
      <c r="H6" s="595"/>
      <c r="I6" s="501"/>
      <c r="J6" s="607"/>
      <c r="K6" s="589"/>
      <c r="L6" s="168" t="s">
        <v>1642</v>
      </c>
      <c r="M6" s="237" t="e">
        <f>IF(O6="OK",#REF!,0)</f>
        <v>#REF!</v>
      </c>
      <c r="N6" s="213">
        <v>0.1</v>
      </c>
      <c r="O6" s="376" t="e">
        <f>#REF!</f>
        <v>#REF!</v>
      </c>
      <c r="P6" s="47"/>
      <c r="Q6" s="322" t="e">
        <f t="shared" si="0"/>
        <v>#REF!</v>
      </c>
      <c r="R6" s="323" t="e">
        <f>IF(nb_rang=3,(N6*Q6*K5*H5*100),N6*Q6*K5*H5*100*(SUM(H5:H18)/SUM(H5:H14)))</f>
        <v>#REF!</v>
      </c>
      <c r="S6" s="541"/>
      <c r="T6" s="544"/>
      <c r="U6" s="139"/>
      <c r="V6" s="265" t="e">
        <f>IF(O6="NOK",0,IF(nb_rang=3,(N6*M6*K5*H5*100),N6*M6*K5*H5*100*(SUM(H5:H18)/SUM(H5:H14))))</f>
        <v>#REF!</v>
      </c>
      <c r="W6" s="607"/>
      <c r="X6" s="506"/>
      <c r="Y6" s="506"/>
      <c r="Z6" s="570"/>
    </row>
    <row r="7" spans="1:26" ht="15.75" customHeight="1" thickBot="1">
      <c r="A7" s="485"/>
      <c r="B7" s="526"/>
      <c r="C7" s="496"/>
      <c r="D7" s="506"/>
      <c r="E7" s="523"/>
      <c r="F7" s="497"/>
      <c r="G7" s="603"/>
      <c r="H7" s="595"/>
      <c r="I7" s="501"/>
      <c r="J7" s="608"/>
      <c r="K7" s="590"/>
      <c r="L7" s="169" t="s">
        <v>1644</v>
      </c>
      <c r="M7" s="238" t="e">
        <f>IF(O7="OK",#REF!,0)</f>
        <v>#REF!</v>
      </c>
      <c r="N7" s="214">
        <v>0.1</v>
      </c>
      <c r="O7" s="377" t="e">
        <f>#REF!</f>
        <v>#REF!</v>
      </c>
      <c r="P7" s="47"/>
      <c r="Q7" s="322" t="e">
        <f t="shared" si="0"/>
        <v>#REF!</v>
      </c>
      <c r="R7" s="323" t="e">
        <f>IF(nb_rang=3,(N7*Q7*K5*H5*100),N7*Q7*K5*H5*100*(SUM(H5:H18)/SUM(H5:H14)))</f>
        <v>#REF!</v>
      </c>
      <c r="S7" s="541"/>
      <c r="T7" s="544"/>
      <c r="U7" s="139"/>
      <c r="V7" s="265" t="e">
        <f>IF(O7="NOK",0,IF(nb_rang=3,(N7*M7*K5*H5*100),N7*M7*K5*H5*100*(SUM(H5:H18)/SUM(H5:H14))))</f>
        <v>#REF!</v>
      </c>
      <c r="W7" s="607"/>
      <c r="X7" s="506"/>
      <c r="Y7" s="506"/>
      <c r="Z7" s="570"/>
    </row>
    <row r="8" spans="1:26" ht="15" customHeight="1">
      <c r="A8" s="485"/>
      <c r="B8" s="526"/>
      <c r="C8" s="496"/>
      <c r="D8" s="506"/>
      <c r="E8" s="523"/>
      <c r="F8" s="500" t="s">
        <v>1703</v>
      </c>
      <c r="G8" s="602" t="e">
        <f>SUMPRODUCT(J8:J11,K8:K11)</f>
        <v>#REF!</v>
      </c>
      <c r="H8" s="604" t="e">
        <f>INDEX(#REF!,MATCH(F8,#REF!,0),MATCH($F$1,#REF!,0))</f>
        <v>#REF!</v>
      </c>
      <c r="I8" s="500" t="s">
        <v>1724</v>
      </c>
      <c r="J8" s="599" t="e">
        <f>SUMPRODUCT(M8:M10,N8:N10)</f>
        <v>#REF!</v>
      </c>
      <c r="K8" s="588">
        <v>1</v>
      </c>
      <c r="L8" s="167" t="s">
        <v>1641</v>
      </c>
      <c r="M8" s="239" t="e">
        <f>IF(O8="OK",#REF!,0)</f>
        <v>#REF!</v>
      </c>
      <c r="N8" s="215">
        <v>0.8</v>
      </c>
      <c r="O8" s="375" t="e">
        <f>#REF!</f>
        <v>#REF!</v>
      </c>
      <c r="P8" s="47"/>
      <c r="Q8" s="322" t="e">
        <f t="shared" si="0"/>
        <v>#REF!</v>
      </c>
      <c r="R8" s="323" t="e">
        <f>IF(nb_rang=3,Q8*N8*K8*H8*100,Q8*N8*K8*H8*100*(SUM(H5:H18)/SUM(H5:H14)))</f>
        <v>#REF!</v>
      </c>
      <c r="S8" s="541" t="e">
        <f>SUM(R8:R10)</f>
        <v>#REF!</v>
      </c>
      <c r="T8" s="544"/>
      <c r="U8" s="139"/>
      <c r="V8" s="265" t="e">
        <f>IF(O8="NOK",0,IF(nb_rang=3,M8*N8*K8*H8*100,M8*N8*K8*H8*100*(SUM(H5:H18)/SUM(H5:H14))))</f>
        <v>#REF!</v>
      </c>
      <c r="W8" s="607" t="e">
        <f>SUM(V8:V10)</f>
        <v>#REF!</v>
      </c>
      <c r="X8" s="506" t="e">
        <f>SUM(W8:W11)</f>
        <v>#REF!</v>
      </c>
      <c r="Y8" s="506"/>
      <c r="Z8" s="570"/>
    </row>
    <row r="9" spans="1:26" ht="15" customHeight="1">
      <c r="A9" s="485"/>
      <c r="B9" s="526"/>
      <c r="C9" s="496"/>
      <c r="D9" s="506"/>
      <c r="E9" s="523"/>
      <c r="F9" s="501"/>
      <c r="G9" s="603"/>
      <c r="H9" s="595"/>
      <c r="I9" s="501"/>
      <c r="J9" s="600"/>
      <c r="K9" s="589"/>
      <c r="L9" s="168" t="s">
        <v>1645</v>
      </c>
      <c r="M9" s="237" t="e">
        <f>IF(O9="OK",#REF!,0)</f>
        <v>#REF!</v>
      </c>
      <c r="N9" s="216">
        <v>0.1</v>
      </c>
      <c r="O9" s="376" t="e">
        <f>#REF!</f>
        <v>#REF!</v>
      </c>
      <c r="P9" s="47"/>
      <c r="Q9" s="322" t="e">
        <f t="shared" si="0"/>
        <v>#REF!</v>
      </c>
      <c r="R9" s="323" t="e">
        <f>IF(nb_rang=3,Q9*N9*K8*H8*100,Q9*N9*K8*H8*100*(SUM(H5:H18)/SUM(H5:H14)))</f>
        <v>#REF!</v>
      </c>
      <c r="S9" s="541"/>
      <c r="T9" s="544"/>
      <c r="U9" s="139"/>
      <c r="V9" s="265" t="e">
        <f>IF(O9="NOK",0,IF(nb_rang=3,M9*N9*K8*H8*100,M9*N9*K8*H8*100*(SUM(H5:H18)/SUM(H5:H14))))</f>
        <v>#REF!</v>
      </c>
      <c r="W9" s="607"/>
      <c r="X9" s="506"/>
      <c r="Y9" s="506"/>
      <c r="Z9" s="570"/>
    </row>
    <row r="10" spans="1:26" ht="15" customHeight="1" thickBot="1">
      <c r="A10" s="485"/>
      <c r="B10" s="526"/>
      <c r="C10" s="496"/>
      <c r="D10" s="506"/>
      <c r="E10" s="523"/>
      <c r="F10" s="501"/>
      <c r="G10" s="603"/>
      <c r="H10" s="595"/>
      <c r="I10" s="501"/>
      <c r="J10" s="600"/>
      <c r="K10" s="590"/>
      <c r="L10" s="184" t="s">
        <v>1643</v>
      </c>
      <c r="M10" s="240" t="e">
        <f>IF(O10="OK",#REF!,0)</f>
        <v>#REF!</v>
      </c>
      <c r="N10" s="217">
        <v>0.1</v>
      </c>
      <c r="O10" s="377" t="e">
        <f>#REF!</f>
        <v>#REF!</v>
      </c>
      <c r="P10" s="47"/>
      <c r="Q10" s="322" t="e">
        <f t="shared" si="0"/>
        <v>#REF!</v>
      </c>
      <c r="R10" s="323" t="e">
        <f>IF(nb_rang=3,Q10*N10*K8*H8*100,Q10*N10*K8*H8*100*(SUM(H5:H18)/SUM(H5:H14)))</f>
        <v>#REF!</v>
      </c>
      <c r="S10" s="541"/>
      <c r="T10" s="544"/>
      <c r="U10" s="139"/>
      <c r="V10" s="265" t="e">
        <f>IF(O10="NOK",0,IF(nb_rang=3,M10*N10*K8*H8*100,M10*N10*K8*H8*100*(SUM(H5:H18)/SUM(H5:H14))))</f>
        <v>#REF!</v>
      </c>
      <c r="W10" s="607"/>
      <c r="X10" s="506"/>
      <c r="Y10" s="506"/>
      <c r="Z10" s="570"/>
    </row>
    <row r="11" spans="1:26" s="103" customFormat="1" ht="30.75" customHeight="1" thickBot="1">
      <c r="A11" s="485"/>
      <c r="B11" s="526"/>
      <c r="C11" s="496"/>
      <c r="D11" s="506"/>
      <c r="E11" s="523"/>
      <c r="F11" s="502"/>
      <c r="G11" s="605"/>
      <c r="H11" s="596"/>
      <c r="I11" s="374" t="s">
        <v>1725</v>
      </c>
      <c r="J11" s="329"/>
      <c r="K11" s="373">
        <v>0</v>
      </c>
      <c r="L11" s="367"/>
      <c r="M11" s="368"/>
      <c r="N11" s="362"/>
      <c r="O11" s="363"/>
      <c r="P11" s="47"/>
      <c r="Q11" s="322">
        <f t="shared" si="0"/>
        <v>0</v>
      </c>
      <c r="R11" s="323" t="e">
        <f>IF(nb_rang=3,K11*Q11*H8*100,K11*Q11*H8*100*(SUM(H5:H18)/SUM(H5:H14)))</f>
        <v>#REF!</v>
      </c>
      <c r="S11" s="280" t="e">
        <f>SUM(R11)</f>
        <v>#REF!</v>
      </c>
      <c r="T11" s="544"/>
      <c r="U11" s="139"/>
      <c r="V11" s="278"/>
      <c r="W11" s="266" t="e">
        <f>IF(O11="NOK",0,IF(nb_rang=3,K11*J11*H8*100,K11*J11*H8*100*(SUM(H5:H18)/SUM(H5:H14))))</f>
        <v>#REF!</v>
      </c>
      <c r="X11" s="506"/>
      <c r="Y11" s="506"/>
      <c r="Z11" s="570"/>
    </row>
    <row r="12" spans="1:26" ht="15" customHeight="1">
      <c r="A12" s="485"/>
      <c r="B12" s="526"/>
      <c r="C12" s="496"/>
      <c r="D12" s="506"/>
      <c r="E12" s="523"/>
      <c r="F12" s="495" t="s">
        <v>1705</v>
      </c>
      <c r="G12" s="602" t="e">
        <f>SUMPRODUCT(J12:J14,K12:K14)</f>
        <v>#REF!</v>
      </c>
      <c r="H12" s="604" t="e">
        <f>INDEX(#REF!,MATCH(F12,#REF!,0),MATCH($F$1,#REF!,0))</f>
        <v>#REF!</v>
      </c>
      <c r="I12" s="326" t="s">
        <v>1729</v>
      </c>
      <c r="J12" s="328" t="e">
        <f>IF(O12="OK",#REF!,0)</f>
        <v>#REF!</v>
      </c>
      <c r="K12" s="288">
        <v>0.7</v>
      </c>
      <c r="L12" s="370"/>
      <c r="M12" s="337"/>
      <c r="N12" s="338"/>
      <c r="O12" s="375" t="e">
        <f>#REF!</f>
        <v>#REF!</v>
      </c>
      <c r="P12" s="47"/>
      <c r="Q12" s="322" t="e">
        <f t="shared" ref="Q12:Q17" si="1">IF($O12="OK",10,0)</f>
        <v>#REF!</v>
      </c>
      <c r="R12" s="323" t="e">
        <f>IF(nb_rang=3,K12*Q12*H12*100,K12*Q12*H12*100*(SUM(H5:H18)/SUM(H5:H14)))</f>
        <v>#REF!</v>
      </c>
      <c r="S12" s="567" t="e">
        <f>SUM(R12:R14)</f>
        <v>#REF!</v>
      </c>
      <c r="T12" s="544"/>
      <c r="U12" s="139"/>
      <c r="V12" s="248"/>
      <c r="W12" s="265" t="e">
        <f>IF(O12="NOK",0,IF(nb_rang=3,K12*J12*H12*100,K12*J12*H12*100*(SUM(H5:H18)/SUM(H5:H14))))</f>
        <v>#REF!</v>
      </c>
      <c r="X12" s="506" t="e">
        <f>SUM(W12:W14)</f>
        <v>#REF!</v>
      </c>
      <c r="Y12" s="506"/>
      <c r="Z12" s="570"/>
    </row>
    <row r="13" spans="1:26" s="103" customFormat="1" ht="15" customHeight="1">
      <c r="A13" s="485"/>
      <c r="B13" s="527"/>
      <c r="C13" s="497"/>
      <c r="D13" s="507"/>
      <c r="E13" s="523"/>
      <c r="F13" s="496"/>
      <c r="G13" s="603"/>
      <c r="H13" s="595"/>
      <c r="I13" s="227" t="s">
        <v>1730</v>
      </c>
      <c r="J13" s="232"/>
      <c r="K13" s="371">
        <f>N13</f>
        <v>0</v>
      </c>
      <c r="L13" s="254"/>
      <c r="M13" s="295"/>
      <c r="N13" s="296"/>
      <c r="O13" s="376"/>
      <c r="P13" s="47"/>
      <c r="Q13" s="322">
        <f t="shared" si="1"/>
        <v>0</v>
      </c>
      <c r="R13" s="323" t="e">
        <f>IF(nb_rang=3,K13*Q13*H12*100,K13*Q13*H12*100*(SUM(H5:H18)/SUM(H5:H14)))</f>
        <v>#REF!</v>
      </c>
      <c r="S13" s="568"/>
      <c r="T13" s="544"/>
      <c r="U13" s="139"/>
      <c r="V13" s="248"/>
      <c r="W13" s="256" t="e">
        <f>IF(O13="NOK",0,IF(nb_rang=3,K13*J13*H12*100,K13*J13*H12*100*(SUM(H5:H18)/SUM(H5:H14))))</f>
        <v>#REF!</v>
      </c>
      <c r="X13" s="506"/>
      <c r="Y13" s="506"/>
      <c r="Z13" s="570"/>
    </row>
    <row r="14" spans="1:26" s="103" customFormat="1" ht="30.75" customHeight="1" thickBot="1">
      <c r="A14" s="485"/>
      <c r="B14" s="527"/>
      <c r="C14" s="497"/>
      <c r="D14" s="507"/>
      <c r="E14" s="523"/>
      <c r="F14" s="498"/>
      <c r="G14" s="605"/>
      <c r="H14" s="596"/>
      <c r="I14" s="228" t="s">
        <v>1728</v>
      </c>
      <c r="J14" s="233" t="e">
        <f>IF(O14="OK",#REF!,0)</f>
        <v>#REF!</v>
      </c>
      <c r="K14" s="217">
        <v>0.3</v>
      </c>
      <c r="L14" s="255"/>
      <c r="M14" s="304"/>
      <c r="N14" s="301"/>
      <c r="O14" s="377" t="e">
        <f>#REF!</f>
        <v>#REF!</v>
      </c>
      <c r="P14" s="47"/>
      <c r="Q14" s="322" t="e">
        <f t="shared" si="1"/>
        <v>#REF!</v>
      </c>
      <c r="R14" s="323" t="e">
        <f>IF(nb_rang=3,K14*Q14*H12*100,K14*Q14*H12*100*(SUM(H5:H18)/SUM(H5:H14)))</f>
        <v>#REF!</v>
      </c>
      <c r="S14" s="569"/>
      <c r="T14" s="544"/>
      <c r="U14" s="139"/>
      <c r="V14" s="262"/>
      <c r="W14" s="265" t="e">
        <f>IF(O14="NOK",0,IF(nb_rang=3,K14*J14*H12*100,K14*J14*H12*100*(SUM(H5:H18)/SUM(H5:H14))))</f>
        <v>#REF!</v>
      </c>
      <c r="X14" s="506"/>
      <c r="Y14" s="506"/>
      <c r="Z14" s="570"/>
    </row>
    <row r="15" spans="1:26" s="103" customFormat="1" ht="15" customHeight="1">
      <c r="A15" s="485"/>
      <c r="B15" s="527"/>
      <c r="C15" s="497"/>
      <c r="D15" s="507"/>
      <c r="E15" s="523"/>
      <c r="F15" s="499" t="s">
        <v>1704</v>
      </c>
      <c r="G15" s="603" t="e">
        <f>SUMPRODUCT(J15:J18,K15:K18)</f>
        <v>#REF!</v>
      </c>
      <c r="H15" s="595" t="e">
        <f>INDEX(#REF!,MATCH(F15,#REF!,0),MATCH($F$1,#REF!,0))</f>
        <v>#REF!</v>
      </c>
      <c r="I15" s="500" t="s">
        <v>1726</v>
      </c>
      <c r="J15" s="599" t="e">
        <f>SUMPRODUCT(M15:M17,N15:N17)</f>
        <v>#REF!</v>
      </c>
      <c r="K15" s="595">
        <v>1</v>
      </c>
      <c r="L15" s="230" t="s">
        <v>1695</v>
      </c>
      <c r="M15" s="239" t="e">
        <f>IF(O14="OK",#REF!,0)</f>
        <v>#REF!</v>
      </c>
      <c r="N15" s="309">
        <v>1</v>
      </c>
      <c r="O15" s="375" t="e">
        <f>#REF!</f>
        <v>#REF!</v>
      </c>
      <c r="P15" s="47"/>
      <c r="Q15" s="322" t="e">
        <f t="shared" si="1"/>
        <v>#REF!</v>
      </c>
      <c r="R15" s="323">
        <f>IF(nb_rang=3,Q15*N15*K15*H15*100,0)</f>
        <v>0</v>
      </c>
      <c r="S15" s="567">
        <f>SUM(R15:R17)</f>
        <v>0</v>
      </c>
      <c r="T15" s="544"/>
      <c r="U15" s="139"/>
      <c r="V15" s="265" t="e">
        <f>IF(O15="NOK",0,IF(nb_rang=3,M15*N15*K15*H15*100,0))</f>
        <v>#REF!</v>
      </c>
      <c r="W15" s="607" t="e">
        <f>SUM(V15:V17)</f>
        <v>#REF!</v>
      </c>
      <c r="X15" s="506" t="e">
        <f>SUM(W15:W18)</f>
        <v>#REF!</v>
      </c>
      <c r="Y15" s="506"/>
      <c r="Z15" s="570"/>
    </row>
    <row r="16" spans="1:26" s="163" customFormat="1" ht="15" customHeight="1">
      <c r="A16" s="485"/>
      <c r="B16" s="527"/>
      <c r="C16" s="497"/>
      <c r="D16" s="507"/>
      <c r="E16" s="523"/>
      <c r="F16" s="499"/>
      <c r="G16" s="603"/>
      <c r="H16" s="595"/>
      <c r="I16" s="501"/>
      <c r="J16" s="600"/>
      <c r="K16" s="595"/>
      <c r="L16" s="449" t="s">
        <v>1696</v>
      </c>
      <c r="M16" s="241"/>
      <c r="N16" s="310">
        <v>0</v>
      </c>
      <c r="O16" s="378"/>
      <c r="P16" s="47"/>
      <c r="Q16" s="322">
        <f t="shared" si="1"/>
        <v>0</v>
      </c>
      <c r="R16" s="323">
        <f>IF(nb_rang=3,Q16*N16*K15*H15*100,0)</f>
        <v>0</v>
      </c>
      <c r="S16" s="568"/>
      <c r="T16" s="544"/>
      <c r="U16" s="139"/>
      <c r="V16" s="265">
        <f>IF(O16="NOK",0,IF(nb_rang=3,M16*N16*K15*H15*100,0))</f>
        <v>0</v>
      </c>
      <c r="W16" s="607"/>
      <c r="X16" s="506"/>
      <c r="Y16" s="506"/>
      <c r="Z16" s="570"/>
    </row>
    <row r="17" spans="1:26" s="103" customFormat="1" ht="15" customHeight="1" thickBot="1">
      <c r="A17" s="485"/>
      <c r="B17" s="527"/>
      <c r="C17" s="497"/>
      <c r="D17" s="507"/>
      <c r="E17" s="523"/>
      <c r="F17" s="496"/>
      <c r="G17" s="603"/>
      <c r="H17" s="595"/>
      <c r="I17" s="502"/>
      <c r="J17" s="601"/>
      <c r="K17" s="596"/>
      <c r="L17" s="231"/>
      <c r="M17" s="240"/>
      <c r="N17" s="311"/>
      <c r="O17" s="379"/>
      <c r="P17" s="47"/>
      <c r="Q17" s="322">
        <f t="shared" si="1"/>
        <v>0</v>
      </c>
      <c r="R17" s="323">
        <f>IF(nb_rang=3,Q17*N17*K15*H15*100,0)</f>
        <v>0</v>
      </c>
      <c r="S17" s="569"/>
      <c r="T17" s="544"/>
      <c r="U17" s="139"/>
      <c r="V17" s="265">
        <f>IF(O17="NOK",0,IF(nb_rang=3,M17*N17*K15*H15*100,0))</f>
        <v>0</v>
      </c>
      <c r="W17" s="607"/>
      <c r="X17" s="506"/>
      <c r="Y17" s="506"/>
      <c r="Z17" s="570"/>
    </row>
    <row r="18" spans="1:26" ht="15" customHeight="1" thickBot="1">
      <c r="A18" s="485"/>
      <c r="B18" s="527"/>
      <c r="C18" s="498"/>
      <c r="D18" s="508"/>
      <c r="E18" s="524"/>
      <c r="F18" s="497"/>
      <c r="G18" s="605"/>
      <c r="H18" s="596"/>
      <c r="I18" s="450" t="s">
        <v>1727</v>
      </c>
      <c r="J18" s="264">
        <v>0</v>
      </c>
      <c r="K18" s="250">
        <v>0</v>
      </c>
      <c r="L18" s="235"/>
      <c r="M18" s="242"/>
      <c r="N18" s="218"/>
      <c r="O18" s="363"/>
      <c r="P18" s="47"/>
      <c r="Q18" s="322">
        <f t="shared" ref="Q18:Q43" si="2">IF($O18="OK",10,0)</f>
        <v>0</v>
      </c>
      <c r="R18" s="323">
        <f>IF(nb_rang=3,K18*Q18*H15*100,0)</f>
        <v>0</v>
      </c>
      <c r="S18" s="280">
        <f>R18</f>
        <v>0</v>
      </c>
      <c r="T18" s="544"/>
      <c r="U18" s="139"/>
      <c r="V18" s="248"/>
      <c r="W18" s="266">
        <f>IF(O18="NOK",0,IF(nb_rang=3,K18*J18*H15*100,0))</f>
        <v>0</v>
      </c>
      <c r="X18" s="506"/>
      <c r="Y18" s="506"/>
      <c r="Z18" s="570"/>
    </row>
    <row r="19" spans="1:26" ht="30" customHeight="1">
      <c r="A19" s="485"/>
      <c r="B19" s="532" t="s">
        <v>1684</v>
      </c>
      <c r="C19" s="512" t="s">
        <v>1689</v>
      </c>
      <c r="D19" s="550" t="e">
        <f>IF(nb_rang=2,SUMPRODUCT(G19:G20,H19:H20)/SUM(H19:H20),SUMPRODUCT(G19:G21,H19:H21)/SUM(H19:H21))</f>
        <v>#REF!</v>
      </c>
      <c r="E19" s="537" t="e">
        <f>SUM(H19:H21)</f>
        <v>#REF!</v>
      </c>
      <c r="F19" s="188" t="s">
        <v>1706</v>
      </c>
      <c r="G19" s="185" t="e">
        <f>IF(O19="OK",#REF!,0)</f>
        <v>#REF!</v>
      </c>
      <c r="H19" s="212" t="e">
        <f>INDEX(#REF!,MATCH(F19,#REF!,0),MATCH($F$1,#REF!,0))</f>
        <v>#REF!</v>
      </c>
      <c r="I19" s="210"/>
      <c r="J19" s="201"/>
      <c r="K19" s="202"/>
      <c r="L19" s="234"/>
      <c r="M19" s="292"/>
      <c r="N19" s="293"/>
      <c r="O19" s="375" t="e">
        <f>#REF!</f>
        <v>#REF!</v>
      </c>
      <c r="P19" s="82"/>
      <c r="Q19" s="322" t="e">
        <f t="shared" si="2"/>
        <v>#REF!</v>
      </c>
      <c r="R19" s="323" t="e">
        <f>IF(nb_rang=3,Q19*H19*100,Q19*H19*100*SUM(H19:H21)/SUM(H19:H20))</f>
        <v>#REF!</v>
      </c>
      <c r="S19" s="581" t="e">
        <f>SUM(R19:R21)</f>
        <v>#REF!</v>
      </c>
      <c r="T19" s="544" t="e">
        <f>SUM(R19:R21)</f>
        <v>#REF!</v>
      </c>
      <c r="U19" s="139"/>
      <c r="V19" s="278"/>
      <c r="W19" s="273"/>
      <c r="X19" s="274" t="e">
        <f>IF(O19="NOK",0,IF(nb_rang=3,G19*H19*100,G19*H19*100*SUM(H19:H21)/SUM(H19:H20)))</f>
        <v>#REF!</v>
      </c>
      <c r="Y19" s="578" t="e">
        <f>SUM(X19:X21)</f>
        <v>#REF!</v>
      </c>
      <c r="Z19" s="570"/>
    </row>
    <row r="20" spans="1:26" ht="30" customHeight="1">
      <c r="A20" s="485"/>
      <c r="B20" s="533"/>
      <c r="C20" s="513"/>
      <c r="D20" s="551"/>
      <c r="E20" s="538"/>
      <c r="F20" s="189" t="s">
        <v>1707</v>
      </c>
      <c r="G20" s="186" t="e">
        <f>IF(O20="OK",#REF!,0)</f>
        <v>#REF!</v>
      </c>
      <c r="H20" s="213" t="e">
        <f>INDEX(#REF!,MATCH(F20,#REF!,0),MATCH($F$1,#REF!,0))</f>
        <v>#REF!</v>
      </c>
      <c r="I20" s="211"/>
      <c r="J20" s="203"/>
      <c r="K20" s="204"/>
      <c r="L20" s="205"/>
      <c r="M20" s="295"/>
      <c r="N20" s="296"/>
      <c r="O20" s="376" t="e">
        <f>#REF!</f>
        <v>#REF!</v>
      </c>
      <c r="P20" s="82"/>
      <c r="Q20" s="322" t="e">
        <f t="shared" si="2"/>
        <v>#REF!</v>
      </c>
      <c r="R20" s="323" t="e">
        <f>IF(nb_rang=3,Q20*H20*100,Q20*H20*100*SUM(H19:H21)/SUM(H19:H20))</f>
        <v>#REF!</v>
      </c>
      <c r="S20" s="582"/>
      <c r="T20" s="544"/>
      <c r="U20" s="139"/>
      <c r="V20" s="248"/>
      <c r="W20" s="203"/>
      <c r="X20" s="274" t="e">
        <f>IF(O20="NOK",0,IF(nb_rang=3,G20*H20*100,G20*H20*100*SUM(H19:H21)/SUM(H19:H20)))</f>
        <v>#REF!</v>
      </c>
      <c r="Y20" s="614"/>
      <c r="Z20" s="570"/>
    </row>
    <row r="21" spans="1:26" ht="30.75" customHeight="1" thickBot="1">
      <c r="A21" s="485"/>
      <c r="B21" s="533"/>
      <c r="C21" s="514"/>
      <c r="D21" s="552"/>
      <c r="E21" s="539"/>
      <c r="F21" s="190" t="s">
        <v>1708</v>
      </c>
      <c r="G21" s="187" t="e">
        <f>IF(O21="OK",#REF!,0)</f>
        <v>#REF!</v>
      </c>
      <c r="H21" s="263" t="e">
        <f>INDEX(#REF!,MATCH(F21,#REF!,0),MATCH($F$1,#REF!,0))</f>
        <v>#REF!</v>
      </c>
      <c r="I21" s="209"/>
      <c r="J21" s="206"/>
      <c r="K21" s="207"/>
      <c r="L21" s="364"/>
      <c r="M21" s="365"/>
      <c r="N21" s="366"/>
      <c r="O21" s="377" t="e">
        <f>#REF!</f>
        <v>#REF!</v>
      </c>
      <c r="P21" s="47"/>
      <c r="Q21" s="322" t="e">
        <f t="shared" si="2"/>
        <v>#REF!</v>
      </c>
      <c r="R21" s="323">
        <f>IF(nb_rang=3,Q21*H21*100,0)</f>
        <v>0</v>
      </c>
      <c r="S21" s="583"/>
      <c r="T21" s="544"/>
      <c r="U21" s="139"/>
      <c r="V21" s="248"/>
      <c r="W21" s="272"/>
      <c r="X21" s="274">
        <f>IF(nb_rang=3,G21*H21*100,0)</f>
        <v>0</v>
      </c>
      <c r="Y21" s="614"/>
      <c r="Z21" s="570"/>
    </row>
    <row r="22" spans="1:26" ht="15" customHeight="1" thickBot="1">
      <c r="A22" s="485"/>
      <c r="B22" s="533"/>
      <c r="C22" s="547" t="s">
        <v>1687</v>
      </c>
      <c r="D22" s="550" t="e">
        <f>IF(nb_rang=2,SUMPRODUCT(G22:G39,H22:H39)/SUM(H22:H39),SUMPRODUCT(G22:G43,H22:H43)/SUM(H22:H43))</f>
        <v>#REF!</v>
      </c>
      <c r="E22" s="537" t="e">
        <f>SUM(H22:H43)</f>
        <v>#REF!</v>
      </c>
      <c r="F22" s="597" t="s">
        <v>1709</v>
      </c>
      <c r="G22" s="545" t="e">
        <f>SUMPRODUCT(J22:J32,K22:K32)</f>
        <v>#REF!</v>
      </c>
      <c r="H22" s="553" t="e">
        <f>INDEX(#REF!,MATCH(F22,#REF!,0),MATCH($F$1,#REF!,0))</f>
        <v>#REF!</v>
      </c>
      <c r="I22" s="200" t="s">
        <v>1303</v>
      </c>
      <c r="J22" s="267" t="e">
        <f>IF(O22="NOK",0,#REF!)</f>
        <v>#REF!</v>
      </c>
      <c r="K22" s="253">
        <v>0.05</v>
      </c>
      <c r="L22" s="367"/>
      <c r="M22" s="368"/>
      <c r="N22" s="369"/>
      <c r="O22" s="363" t="e">
        <f>#REF!</f>
        <v>#REF!</v>
      </c>
      <c r="P22" s="47"/>
      <c r="Q22" s="322" t="e">
        <f t="shared" si="2"/>
        <v>#REF!</v>
      </c>
      <c r="R22" s="323" t="e">
        <f>IF(nb_rang=3,K22*Q22*H22*100,K22*Q22*H22*100*SUM(H22:H43)/SUM(H22:H39))</f>
        <v>#REF!</v>
      </c>
      <c r="S22" s="327" t="e">
        <f>R22</f>
        <v>#REF!</v>
      </c>
      <c r="T22" s="544" t="e">
        <f>SUM(S22:S32)</f>
        <v>#REF!</v>
      </c>
      <c r="U22" s="139"/>
      <c r="V22" s="262"/>
      <c r="W22" s="275" t="e">
        <f>IF(O22="NOK",0,IF(nb_rang=3,K22*J22*H22*100,K22*J22*H22*100*SUM(H22:H43)/SUM(H22:H39)))</f>
        <v>#REF!</v>
      </c>
      <c r="X22" s="578" t="e">
        <f>SUM(W22:W32)</f>
        <v>#REF!</v>
      </c>
      <c r="Y22" s="578" t="e">
        <f>SUM(W22:W43)</f>
        <v>#REF!</v>
      </c>
      <c r="Z22" s="570"/>
    </row>
    <row r="23" spans="1:26" ht="15" customHeight="1">
      <c r="A23" s="485"/>
      <c r="B23" s="533"/>
      <c r="C23" s="548"/>
      <c r="D23" s="551"/>
      <c r="E23" s="538"/>
      <c r="F23" s="598"/>
      <c r="G23" s="546"/>
      <c r="H23" s="554"/>
      <c r="I23" s="547" t="s">
        <v>1296</v>
      </c>
      <c r="J23" s="621" t="e">
        <f>SUMPRODUCT(M23:M30,N23:N30)</f>
        <v>#REF!</v>
      </c>
      <c r="K23" s="553">
        <v>0.85</v>
      </c>
      <c r="L23" s="170" t="s">
        <v>1297</v>
      </c>
      <c r="M23" s="243" t="e">
        <f>IF(O23="NOK",0,#REF!)</f>
        <v>#REF!</v>
      </c>
      <c r="N23" s="222">
        <v>0.18</v>
      </c>
      <c r="O23" s="375" t="e">
        <f>#REF!</f>
        <v>#REF!</v>
      </c>
      <c r="P23" s="47"/>
      <c r="Q23" s="322" t="e">
        <f t="shared" si="2"/>
        <v>#REF!</v>
      </c>
      <c r="R23" s="323" t="e">
        <f>IF(nb_rang=3,Q23*N23*K23*H22*100,Q23*N23*K23*H22*100*SUM(H22:H43)/SUM(H22:H39))</f>
        <v>#REF!</v>
      </c>
      <c r="S23" s="581" t="e">
        <f>SUM(R23:R30)</f>
        <v>#REF!</v>
      </c>
      <c r="T23" s="544"/>
      <c r="U23" s="139"/>
      <c r="V23" s="274" t="e">
        <f>IF(O23="NOK",0,IF(nb_rang=3,M23*N23*K23*H22*100,M23*N23*K23*H22*100*SUM(H22:H43)/SUM(H22:H39)))</f>
        <v>#REF!</v>
      </c>
      <c r="W23" s="617" t="e">
        <f>SUM(V23:V30)</f>
        <v>#REF!</v>
      </c>
      <c r="X23" s="578"/>
      <c r="Y23" s="614"/>
      <c r="Z23" s="570"/>
    </row>
    <row r="24" spans="1:26" ht="15" customHeight="1">
      <c r="A24" s="485"/>
      <c r="B24" s="533"/>
      <c r="C24" s="548"/>
      <c r="D24" s="551"/>
      <c r="E24" s="538"/>
      <c r="F24" s="598"/>
      <c r="G24" s="546"/>
      <c r="H24" s="554"/>
      <c r="I24" s="548"/>
      <c r="J24" s="562"/>
      <c r="K24" s="554"/>
      <c r="L24" s="171" t="s">
        <v>1298</v>
      </c>
      <c r="M24" s="244" t="e">
        <f>IF(O24="NOK",0,#REF!)</f>
        <v>#REF!</v>
      </c>
      <c r="N24" s="221">
        <v>0.18</v>
      </c>
      <c r="O24" s="376" t="e">
        <f>#REF!</f>
        <v>#REF!</v>
      </c>
      <c r="P24" s="47"/>
      <c r="Q24" s="322" t="e">
        <f t="shared" si="2"/>
        <v>#REF!</v>
      </c>
      <c r="R24" s="323" t="e">
        <f>IF(nb_rang=3,Q24*N24*K23*H22*100,Q24*N24*K23*H22*100*SUM(H22:H43)/SUM(H22:H39))</f>
        <v>#REF!</v>
      </c>
      <c r="S24" s="582"/>
      <c r="T24" s="544"/>
      <c r="U24" s="139"/>
      <c r="V24" s="274" t="e">
        <f>IF(O24="NOK",0,IF(nb_rang=3,M24*N24*K23*H22*100,M24*N24*K23*H22*100*SUM(H22:H43)/SUM(H22:H39)))</f>
        <v>#REF!</v>
      </c>
      <c r="W24" s="617"/>
      <c r="X24" s="578"/>
      <c r="Y24" s="614"/>
      <c r="Z24" s="570"/>
    </row>
    <row r="25" spans="1:26" ht="15" customHeight="1">
      <c r="A25" s="485"/>
      <c r="B25" s="533"/>
      <c r="C25" s="548"/>
      <c r="D25" s="551"/>
      <c r="E25" s="538"/>
      <c r="F25" s="598"/>
      <c r="G25" s="546"/>
      <c r="H25" s="554"/>
      <c r="I25" s="548"/>
      <c r="J25" s="562"/>
      <c r="K25" s="554"/>
      <c r="L25" s="172" t="s">
        <v>1299</v>
      </c>
      <c r="M25" s="245" t="e">
        <f>IF(O25="NOK",0,#REF!)</f>
        <v>#REF!</v>
      </c>
      <c r="N25" s="220">
        <v>0.18</v>
      </c>
      <c r="O25" s="376" t="e">
        <f>#REF!</f>
        <v>#REF!</v>
      </c>
      <c r="P25" s="47"/>
      <c r="Q25" s="322" t="e">
        <f t="shared" si="2"/>
        <v>#REF!</v>
      </c>
      <c r="R25" s="323" t="e">
        <f>IF(nb_rang=3,Q25*N25*K23*H22*100,Q25*N25*K23*H22*100*SUM(H22:H43)/SUM(H22:H39))</f>
        <v>#REF!</v>
      </c>
      <c r="S25" s="582"/>
      <c r="T25" s="544"/>
      <c r="U25" s="139"/>
      <c r="V25" s="274" t="e">
        <f>IF(O25="NOK",0,IF(nb_rang=3,M25*N25*K23*H22*100,M25*N25*K23*H22*100*SUM(H22:H43)/SUM(H22:H39)))</f>
        <v>#REF!</v>
      </c>
      <c r="W25" s="617"/>
      <c r="X25" s="578"/>
      <c r="Y25" s="614"/>
      <c r="Z25" s="570"/>
    </row>
    <row r="26" spans="1:26" ht="15" customHeight="1">
      <c r="A26" s="485"/>
      <c r="B26" s="533"/>
      <c r="C26" s="548"/>
      <c r="D26" s="551"/>
      <c r="E26" s="538"/>
      <c r="F26" s="598"/>
      <c r="G26" s="546"/>
      <c r="H26" s="554"/>
      <c r="I26" s="548"/>
      <c r="J26" s="562"/>
      <c r="K26" s="554"/>
      <c r="L26" s="173" t="s">
        <v>1300</v>
      </c>
      <c r="M26" s="246" t="e">
        <f>IF(O26="NOK",0,#REF!)</f>
        <v>#REF!</v>
      </c>
      <c r="N26" s="221">
        <v>0.12</v>
      </c>
      <c r="O26" s="376" t="e">
        <f>#REF!</f>
        <v>#REF!</v>
      </c>
      <c r="P26" s="47"/>
      <c r="Q26" s="322" t="e">
        <f t="shared" si="2"/>
        <v>#REF!</v>
      </c>
      <c r="R26" s="323" t="e">
        <f>IF(nb_rang=3,Q26*N26*K23*H22*100,Q26*N26*K23*H22*100*SUM(H22:H43)/SUM(H22:H39))</f>
        <v>#REF!</v>
      </c>
      <c r="S26" s="582"/>
      <c r="T26" s="544"/>
      <c r="U26" s="139"/>
      <c r="V26" s="274" t="e">
        <f>IF(O26="NOK",0,IF(nb_rang=3,M26*N26*K23*H22*100,M26*N26*K23*H22*100*SUM(H22:H43)/SUM(H22:H39)))</f>
        <v>#REF!</v>
      </c>
      <c r="W26" s="617"/>
      <c r="X26" s="578"/>
      <c r="Y26" s="614"/>
      <c r="Z26" s="570"/>
    </row>
    <row r="27" spans="1:26" ht="15" customHeight="1">
      <c r="A27" s="485"/>
      <c r="B27" s="533"/>
      <c r="C27" s="548"/>
      <c r="D27" s="551"/>
      <c r="E27" s="538"/>
      <c r="F27" s="598"/>
      <c r="G27" s="546"/>
      <c r="H27" s="554"/>
      <c r="I27" s="548"/>
      <c r="J27" s="562"/>
      <c r="K27" s="554"/>
      <c r="L27" s="171" t="s">
        <v>1301</v>
      </c>
      <c r="M27" s="244" t="e">
        <f>IF(O27="NOK",0,#REF!)</f>
        <v>#REF!</v>
      </c>
      <c r="N27" s="220">
        <v>0.12</v>
      </c>
      <c r="O27" s="376" t="e">
        <f>#REF!</f>
        <v>#REF!</v>
      </c>
      <c r="P27" s="47"/>
      <c r="Q27" s="322" t="e">
        <f t="shared" si="2"/>
        <v>#REF!</v>
      </c>
      <c r="R27" s="323" t="e">
        <f>IF(nb_rang=3,Q27*N27*K23*H22*100,Q27*N27*K23*H22*100*SUM(H22:H43)/SUM(H22:H39))</f>
        <v>#REF!</v>
      </c>
      <c r="S27" s="582"/>
      <c r="T27" s="544"/>
      <c r="U27" s="139"/>
      <c r="V27" s="274" t="e">
        <f>IF(O27="NOK",0,IF(nb_rang=3,M27*N27*K23*H22*100,M27*N27*K23*H22*100*SUM(H22:H43)/SUM(H22:H39)))</f>
        <v>#REF!</v>
      </c>
      <c r="W27" s="617"/>
      <c r="X27" s="578"/>
      <c r="Y27" s="614"/>
      <c r="Z27" s="570"/>
    </row>
    <row r="28" spans="1:26" ht="15" customHeight="1">
      <c r="A28" s="485"/>
      <c r="B28" s="533"/>
      <c r="C28" s="548"/>
      <c r="D28" s="551"/>
      <c r="E28" s="538"/>
      <c r="F28" s="598"/>
      <c r="G28" s="546"/>
      <c r="H28" s="554"/>
      <c r="I28" s="548"/>
      <c r="J28" s="562"/>
      <c r="K28" s="554"/>
      <c r="L28" s="173" t="s">
        <v>1302</v>
      </c>
      <c r="M28" s="246" t="e">
        <f>IF(O28="NOK",0,#REF!)</f>
        <v>#REF!</v>
      </c>
      <c r="N28" s="221">
        <v>0.12</v>
      </c>
      <c r="O28" s="376" t="e">
        <f>#REF!</f>
        <v>#REF!</v>
      </c>
      <c r="P28" s="47"/>
      <c r="Q28" s="322" t="e">
        <f t="shared" si="2"/>
        <v>#REF!</v>
      </c>
      <c r="R28" s="323" t="e">
        <f>IF(nb_rang=3,Q28*N28*K23*H22*100,Q28*N28*K23*H22*100*SUM(H22:H43)/SUM(H22:H39))</f>
        <v>#REF!</v>
      </c>
      <c r="S28" s="582"/>
      <c r="T28" s="544"/>
      <c r="U28" s="139"/>
      <c r="V28" s="274" t="e">
        <f>IF(O28="NOK",0,IF(nb_rang=3,M28*N28*K23*H22*100,M28*N28*K23*H22*100*SUM(H22:H43)/SUM(H22:H39)))</f>
        <v>#REF!</v>
      </c>
      <c r="W28" s="617"/>
      <c r="X28" s="578"/>
      <c r="Y28" s="614"/>
      <c r="Z28" s="570"/>
    </row>
    <row r="29" spans="1:26" ht="15" customHeight="1">
      <c r="A29" s="485"/>
      <c r="B29" s="533"/>
      <c r="C29" s="548"/>
      <c r="D29" s="551"/>
      <c r="E29" s="538"/>
      <c r="F29" s="598"/>
      <c r="G29" s="546"/>
      <c r="H29" s="554"/>
      <c r="I29" s="548"/>
      <c r="J29" s="562"/>
      <c r="K29" s="554"/>
      <c r="L29" s="173" t="s">
        <v>1637</v>
      </c>
      <c r="M29" s="246" t="e">
        <f>IF(O29="NOK",0,#REF!)</f>
        <v>#REF!</v>
      </c>
      <c r="N29" s="220">
        <v>0.05</v>
      </c>
      <c r="O29" s="376" t="e">
        <f>#REF!</f>
        <v>#REF!</v>
      </c>
      <c r="P29" s="47"/>
      <c r="Q29" s="322" t="e">
        <f t="shared" si="2"/>
        <v>#REF!</v>
      </c>
      <c r="R29" s="323" t="e">
        <f>IF(nb_rang=3,Q29*N29*K23*H22*100,Q29*N29*K23*H22*100*SUM(H22:H43)/SUM(H22:H39))</f>
        <v>#REF!</v>
      </c>
      <c r="S29" s="582"/>
      <c r="T29" s="544"/>
      <c r="U29" s="139"/>
      <c r="V29" s="274" t="e">
        <f>IF(O29="NOK",0,IF(nb_rang=3,M29*N29*K23*H22*100,M29*N29*K23*H22*100*SUM(H22:H43)/SUM(H22:H39)))</f>
        <v>#REF!</v>
      </c>
      <c r="W29" s="617"/>
      <c r="X29" s="578"/>
      <c r="Y29" s="614"/>
      <c r="Z29" s="570"/>
    </row>
    <row r="30" spans="1:26" ht="15" customHeight="1" thickBot="1">
      <c r="A30" s="485"/>
      <c r="B30" s="533"/>
      <c r="C30" s="548"/>
      <c r="D30" s="551"/>
      <c r="E30" s="538"/>
      <c r="F30" s="598"/>
      <c r="G30" s="546"/>
      <c r="H30" s="554"/>
      <c r="I30" s="549"/>
      <c r="J30" s="622"/>
      <c r="K30" s="555"/>
      <c r="L30" s="223" t="s">
        <v>1638</v>
      </c>
      <c r="M30" s="247" t="e">
        <f>IF(O30="NOK",0,#REF!)</f>
        <v>#REF!</v>
      </c>
      <c r="N30" s="224">
        <v>0.05</v>
      </c>
      <c r="O30" s="377" t="e">
        <f>#REF!</f>
        <v>#REF!</v>
      </c>
      <c r="P30" s="47"/>
      <c r="Q30" s="322" t="e">
        <f t="shared" si="2"/>
        <v>#REF!</v>
      </c>
      <c r="R30" s="323" t="e">
        <f>IF(nb_rang=3,Q30*N30*K23*H22*100,Q30*N30*K23*H22*100*SUM(H22:H43)/SUM(H22:H39))</f>
        <v>#REF!</v>
      </c>
      <c r="S30" s="583"/>
      <c r="T30" s="544"/>
      <c r="U30" s="139"/>
      <c r="V30" s="274" t="e">
        <f>IF(O30="NOK",0,IF(nb_rang=3,M30*N30*K23*H22*100,M30*N30*K23*H22*100*SUM(H22:H43)/SUM(H22:H39)))</f>
        <v>#REF!</v>
      </c>
      <c r="W30" s="617"/>
      <c r="X30" s="578"/>
      <c r="Y30" s="614"/>
      <c r="Z30" s="570"/>
    </row>
    <row r="31" spans="1:26" ht="15" customHeight="1">
      <c r="A31" s="485"/>
      <c r="B31" s="533"/>
      <c r="C31" s="548"/>
      <c r="D31" s="551"/>
      <c r="E31" s="538"/>
      <c r="F31" s="598"/>
      <c r="G31" s="546"/>
      <c r="H31" s="554"/>
      <c r="I31" s="560" t="s">
        <v>1688</v>
      </c>
      <c r="J31" s="562" t="e">
        <f>SUMPRODUCT(M31:M32,N31:N32)</f>
        <v>#REF!</v>
      </c>
      <c r="K31" s="542">
        <v>0.1</v>
      </c>
      <c r="L31" s="172" t="s">
        <v>1663</v>
      </c>
      <c r="M31" s="245" t="e">
        <f>IF(O31="NOK",0,#REF!)</f>
        <v>#REF!</v>
      </c>
      <c r="N31" s="219">
        <v>0.5</v>
      </c>
      <c r="O31" s="375" t="e">
        <f>#REF!</f>
        <v>#REF!</v>
      </c>
      <c r="P31" s="47"/>
      <c r="Q31" s="322" t="e">
        <f t="shared" si="2"/>
        <v>#REF!</v>
      </c>
      <c r="R31" s="323" t="e">
        <f>IF(nb_rang=3,Q31*N31*K31*H22*100,Q31*N31*K31*H22*100*SUM(H22:H43)/SUM(H22:H39))</f>
        <v>#REF!</v>
      </c>
      <c r="S31" s="541" t="e">
        <f>SUM(R31:R32)</f>
        <v>#REF!</v>
      </c>
      <c r="T31" s="544"/>
      <c r="U31" s="139"/>
      <c r="V31" s="274" t="e">
        <f>IF(O31="NOK",0,IF(nb_rang=3,M31*N31*K31*H22*100,M31*N31*K31*H22*100*SUM(H22:H43)/SUM(H22:H39)))</f>
        <v>#REF!</v>
      </c>
      <c r="W31" s="617" t="e">
        <f>SUM(V31:V32)</f>
        <v>#REF!</v>
      </c>
      <c r="X31" s="578"/>
      <c r="Y31" s="614"/>
      <c r="Z31" s="570"/>
    </row>
    <row r="32" spans="1:26" ht="15" customHeight="1" thickBot="1">
      <c r="A32" s="485"/>
      <c r="B32" s="533"/>
      <c r="C32" s="548"/>
      <c r="D32" s="551"/>
      <c r="E32" s="538"/>
      <c r="F32" s="598"/>
      <c r="G32" s="546"/>
      <c r="H32" s="554"/>
      <c r="I32" s="561"/>
      <c r="J32" s="563"/>
      <c r="K32" s="543"/>
      <c r="L32" s="171" t="s">
        <v>1634</v>
      </c>
      <c r="M32" s="244" t="e">
        <f>IF(O32="NOK",0,#REF!)</f>
        <v>#REF!</v>
      </c>
      <c r="N32" s="213">
        <v>0.5</v>
      </c>
      <c r="O32" s="377" t="e">
        <f>#REF!</f>
        <v>#REF!</v>
      </c>
      <c r="P32" s="47"/>
      <c r="Q32" s="322" t="e">
        <f t="shared" si="2"/>
        <v>#REF!</v>
      </c>
      <c r="R32" s="323" t="e">
        <f>IF(nb_rang=3,Q32*N32*K31*H22*100,Q32*N32*K31*H22*100*SUM(H22:H43)/SUM(H22:H39))</f>
        <v>#REF!</v>
      </c>
      <c r="S32" s="541"/>
      <c r="T32" s="544"/>
      <c r="U32" s="139"/>
      <c r="V32" s="274" t="e">
        <f>IF(O32="NOK",0,IF(nb_rang=3,M32*N32*K31*H22*100,M32*N32*K31*H22*100*SUM(H22:H43)/SUM(H22:H39)))</f>
        <v>#REF!</v>
      </c>
      <c r="W32" s="617"/>
      <c r="X32" s="578"/>
      <c r="Y32" s="614"/>
      <c r="Z32" s="570"/>
    </row>
    <row r="33" spans="1:26" s="161" customFormat="1" ht="30" customHeight="1">
      <c r="A33" s="485"/>
      <c r="B33" s="533"/>
      <c r="C33" s="548"/>
      <c r="D33" s="551"/>
      <c r="E33" s="538"/>
      <c r="F33" s="547" t="s">
        <v>1710</v>
      </c>
      <c r="G33" s="550" t="e">
        <f>SUMPRODUCT(J33:J35,K33:K35)</f>
        <v>#REF!</v>
      </c>
      <c r="H33" s="553" t="e">
        <f>INDEX(#REF!,MATCH(F33,#REF!,0),MATCH($F$1,#REF!,0))</f>
        <v>#REF!</v>
      </c>
      <c r="I33" s="174" t="s">
        <v>1731</v>
      </c>
      <c r="J33" s="164" t="e">
        <f>M32</f>
        <v>#REF!</v>
      </c>
      <c r="K33" s="215">
        <v>0.5</v>
      </c>
      <c r="L33" s="291"/>
      <c r="M33" s="292"/>
      <c r="N33" s="293"/>
      <c r="O33" s="375" t="e">
        <f>#REF!</f>
        <v>#REF!</v>
      </c>
      <c r="P33" s="141"/>
      <c r="Q33" s="322" t="e">
        <f t="shared" si="2"/>
        <v>#REF!</v>
      </c>
      <c r="R33" s="323" t="e">
        <f>IF(nb_rang=3,K33*Q33*H33*100,K33*Q33*H33*100*SUM(H22:H43)/SUM(H22:H39))</f>
        <v>#REF!</v>
      </c>
      <c r="S33" s="581" t="e">
        <f>SUM(R33:R35)</f>
        <v>#REF!</v>
      </c>
      <c r="T33" s="567" t="e">
        <f>SUM(R33:R43)</f>
        <v>#REF!</v>
      </c>
      <c r="U33" s="139"/>
      <c r="V33" s="278"/>
      <c r="W33" s="275" t="e">
        <f>IF(O33="NOK",0,IF(nb_rang=3,K33*J33*H33*100,K33*J33*H33*100*SUM(H22:H43)/SUM(H22:H39)))</f>
        <v>#REF!</v>
      </c>
      <c r="X33" s="578" t="e">
        <f>SUM(W33:W35)</f>
        <v>#REF!</v>
      </c>
      <c r="Y33" s="614"/>
      <c r="Z33" s="570"/>
    </row>
    <row r="34" spans="1:26" s="103" customFormat="1" ht="30" customHeight="1">
      <c r="A34" s="485"/>
      <c r="B34" s="533"/>
      <c r="C34" s="548"/>
      <c r="D34" s="551"/>
      <c r="E34" s="538"/>
      <c r="F34" s="548"/>
      <c r="G34" s="551"/>
      <c r="H34" s="554"/>
      <c r="I34" s="175" t="s">
        <v>1732</v>
      </c>
      <c r="J34" s="275"/>
      <c r="K34" s="216">
        <v>0</v>
      </c>
      <c r="L34" s="294"/>
      <c r="M34" s="295"/>
      <c r="N34" s="296"/>
      <c r="O34" s="378"/>
      <c r="P34" s="47"/>
      <c r="Q34" s="322">
        <f t="shared" si="2"/>
        <v>0</v>
      </c>
      <c r="R34" s="323" t="e">
        <f>IF(nb_rang=3,K34*Q34*H33*100,K34*Q34*H33*100*SUM(H22:H43)/SUM(H22:H39))</f>
        <v>#REF!</v>
      </c>
      <c r="S34" s="582"/>
      <c r="T34" s="568"/>
      <c r="U34" s="139"/>
      <c r="V34" s="248"/>
      <c r="W34" s="275" t="e">
        <f>IF(O34="NOK",0,IF(nb_rang=3,K34*J34*H33*100,K34*J34*H33*100*SUM(H22:H43)/SUM(H22:H39)))</f>
        <v>#REF!</v>
      </c>
      <c r="X34" s="578"/>
      <c r="Y34" s="614"/>
      <c r="Z34" s="570"/>
    </row>
    <row r="35" spans="1:26" s="103" customFormat="1" ht="30.75" customHeight="1" thickBot="1">
      <c r="A35" s="485"/>
      <c r="B35" s="533"/>
      <c r="C35" s="548"/>
      <c r="D35" s="551"/>
      <c r="E35" s="538"/>
      <c r="F35" s="549"/>
      <c r="G35" s="552"/>
      <c r="H35" s="555"/>
      <c r="I35" s="176" t="s">
        <v>1733</v>
      </c>
      <c r="J35" s="165" t="e">
        <f>M31</f>
        <v>#REF!</v>
      </c>
      <c r="K35" s="217">
        <v>0.5</v>
      </c>
      <c r="L35" s="339"/>
      <c r="M35" s="304"/>
      <c r="N35" s="301"/>
      <c r="O35" s="377" t="e">
        <f>#REF!</f>
        <v>#REF!</v>
      </c>
      <c r="P35" s="47"/>
      <c r="Q35" s="322" t="e">
        <f t="shared" si="2"/>
        <v>#REF!</v>
      </c>
      <c r="R35" s="323" t="e">
        <f>IF(nb_rang=3,K35*Q35*H33*100,K35*Q35*H33*100*SUM(H22:H43)/SUM(H22:H39))</f>
        <v>#REF!</v>
      </c>
      <c r="S35" s="583"/>
      <c r="T35" s="568"/>
      <c r="U35" s="139"/>
      <c r="V35" s="248"/>
      <c r="W35" s="275" t="e">
        <f>IF(O35="NOK",0,IF(nb_rang=3,K35*J35*H33*100,K35*J35*H33*100*SUM(H22:H43)/SUM(H22:H39)))</f>
        <v>#REF!</v>
      </c>
      <c r="X35" s="578"/>
      <c r="Y35" s="614"/>
      <c r="Z35" s="570"/>
    </row>
    <row r="36" spans="1:26" s="103" customFormat="1" ht="30" customHeight="1">
      <c r="A36" s="485"/>
      <c r="B36" s="533"/>
      <c r="C36" s="548"/>
      <c r="D36" s="551"/>
      <c r="E36" s="538"/>
      <c r="F36" s="547" t="s">
        <v>1711</v>
      </c>
      <c r="G36" s="550" t="e">
        <f>SUMPRODUCT(J36:J39,K36:K39)</f>
        <v>#REF!</v>
      </c>
      <c r="H36" s="553" t="e">
        <f>INDEX(#REF!,MATCH(F36,#REF!,0),MATCH($F$1,#REF!,0))</f>
        <v>#REF!</v>
      </c>
      <c r="I36" s="174" t="s">
        <v>1734</v>
      </c>
      <c r="J36" s="305" t="e">
        <f>IF(O36="NOK",0,#REF!)</f>
        <v>#REF!</v>
      </c>
      <c r="K36" s="312">
        <v>0.5</v>
      </c>
      <c r="L36" s="340"/>
      <c r="M36" s="292"/>
      <c r="N36" s="293"/>
      <c r="O36" s="375" t="e">
        <f>#REF!</f>
        <v>#REF!</v>
      </c>
      <c r="P36" s="47"/>
      <c r="Q36" s="322" t="e">
        <f t="shared" si="2"/>
        <v>#REF!</v>
      </c>
      <c r="R36" s="323" t="e">
        <f>IF(nb_rang=3,K36*Q36*H36*100,K36*Q36*H36*100*SUM(H22:H43)/SUM(H22:H39))</f>
        <v>#REF!</v>
      </c>
      <c r="S36" s="581" t="e">
        <f>SUM(R36:R39)</f>
        <v>#REF!</v>
      </c>
      <c r="T36" s="568"/>
      <c r="U36" s="139"/>
      <c r="V36" s="248"/>
      <c r="W36" s="275" t="e">
        <f>IF(O36="NOK",0,IF(nb_rang=3,K36*J36*H36*100,K36*J36*H36*100*SUM(H22:H43)/SUM(H22:H39)))</f>
        <v>#REF!</v>
      </c>
      <c r="X36" s="578" t="e">
        <f>SUM(W36:W39)</f>
        <v>#REF!</v>
      </c>
      <c r="Y36" s="614"/>
      <c r="Z36" s="570"/>
    </row>
    <row r="37" spans="1:26" s="103" customFormat="1" ht="30" customHeight="1">
      <c r="A37" s="485"/>
      <c r="B37" s="533"/>
      <c r="C37" s="548"/>
      <c r="D37" s="551"/>
      <c r="E37" s="538"/>
      <c r="F37" s="548"/>
      <c r="G37" s="551"/>
      <c r="H37" s="554"/>
      <c r="I37" s="175" t="s">
        <v>1735</v>
      </c>
      <c r="J37" s="306"/>
      <c r="K37" s="313">
        <v>0</v>
      </c>
      <c r="L37" s="294"/>
      <c r="M37" s="295"/>
      <c r="N37" s="296"/>
      <c r="O37" s="378"/>
      <c r="P37" s="47"/>
      <c r="Q37" s="322">
        <f t="shared" si="2"/>
        <v>0</v>
      </c>
      <c r="R37" s="323" t="e">
        <f>IF(nb_rang=3,K37*Q37*H36*100,K37*Q37*H36*100*SUM(H22:H43)/SUM(H22:H39))</f>
        <v>#REF!</v>
      </c>
      <c r="S37" s="582"/>
      <c r="T37" s="568"/>
      <c r="U37" s="139"/>
      <c r="V37" s="248"/>
      <c r="W37" s="275" t="e">
        <f>IF(O37="NOK",0,IF(nb_rang=3,K37*J37*H36*100,K37*J37*H36*100*SUM(H22:H43)/SUM(H22:H39)))</f>
        <v>#REF!</v>
      </c>
      <c r="X37" s="578"/>
      <c r="Y37" s="614"/>
      <c r="Z37" s="570"/>
    </row>
    <row r="38" spans="1:26" s="163" customFormat="1" ht="30" customHeight="1">
      <c r="A38" s="485"/>
      <c r="B38" s="533"/>
      <c r="C38" s="548"/>
      <c r="D38" s="551"/>
      <c r="E38" s="538"/>
      <c r="F38" s="548"/>
      <c r="G38" s="551"/>
      <c r="H38" s="554"/>
      <c r="I38" s="177" t="s">
        <v>1736</v>
      </c>
      <c r="J38" s="307" t="e">
        <f>IF(O38="NOK",0,#REF!)</f>
        <v>#REF!</v>
      </c>
      <c r="K38" s="314">
        <v>0.5</v>
      </c>
      <c r="L38" s="294"/>
      <c r="M38" s="295"/>
      <c r="N38" s="296"/>
      <c r="O38" s="376" t="e">
        <f>#REF!</f>
        <v>#REF!</v>
      </c>
      <c r="P38" s="47"/>
      <c r="Q38" s="322" t="e">
        <f t="shared" si="2"/>
        <v>#REF!</v>
      </c>
      <c r="R38" s="323" t="e">
        <f>IF(nb_rang=3,K38*Q38*H36*100,K38*Q38*H36*100*SUM(H22:H43)/SUM(H22:H39))</f>
        <v>#REF!</v>
      </c>
      <c r="S38" s="582"/>
      <c r="T38" s="568"/>
      <c r="U38" s="139"/>
      <c r="V38" s="248"/>
      <c r="W38" s="275" t="e">
        <f>IF(O38="NOK",0,IF(nb_rang=3,K38*J38*H36*100,K38*J38*H36*100*SUM(H22:H43)/SUM(H22:H39)))</f>
        <v>#REF!</v>
      </c>
      <c r="X38" s="578"/>
      <c r="Y38" s="614"/>
      <c r="Z38" s="570"/>
    </row>
    <row r="39" spans="1:26" s="103" customFormat="1" ht="35.25" customHeight="1" thickBot="1">
      <c r="A39" s="485"/>
      <c r="B39" s="533"/>
      <c r="C39" s="548"/>
      <c r="D39" s="551"/>
      <c r="E39" s="538"/>
      <c r="F39" s="549"/>
      <c r="G39" s="552"/>
      <c r="H39" s="555"/>
      <c r="I39" s="176" t="s">
        <v>1737</v>
      </c>
      <c r="J39" s="308"/>
      <c r="K39" s="315">
        <v>0</v>
      </c>
      <c r="L39" s="339"/>
      <c r="M39" s="304"/>
      <c r="N39" s="301"/>
      <c r="O39" s="379"/>
      <c r="P39" s="47"/>
      <c r="Q39" s="322">
        <f t="shared" si="2"/>
        <v>0</v>
      </c>
      <c r="R39" s="323" t="e">
        <f>IF(nb_rang=3,K39*Q39*H36*100,K39*Q39*H36*100*SUM(H22:H43)/SUM(H22:H39))</f>
        <v>#REF!</v>
      </c>
      <c r="S39" s="583"/>
      <c r="T39" s="568"/>
      <c r="U39" s="139"/>
      <c r="V39" s="248"/>
      <c r="W39" s="275" t="e">
        <f>IF(O39="NOK",0,IF(nb_rang=3,K39*J39*H36*100,K39*J39*H36*100*SUM(H22:H43)/SUM(H22:H39)))</f>
        <v>#REF!</v>
      </c>
      <c r="X39" s="578"/>
      <c r="Y39" s="614"/>
      <c r="Z39" s="570"/>
    </row>
    <row r="40" spans="1:26" s="103" customFormat="1" ht="30" customHeight="1">
      <c r="A40" s="485"/>
      <c r="B40" s="533"/>
      <c r="C40" s="548"/>
      <c r="D40" s="551"/>
      <c r="E40" s="538"/>
      <c r="F40" s="547" t="s">
        <v>1712</v>
      </c>
      <c r="G40" s="550" t="e">
        <f>SUMPRODUCT(J40:J43,K40:K43)</f>
        <v>#REF!</v>
      </c>
      <c r="H40" s="553" t="e">
        <f>INDEX(#REF!,MATCH(F40,#REF!,0),MATCH($F$1,#REF!,0))</f>
        <v>#REF!</v>
      </c>
      <c r="I40" s="174" t="s">
        <v>1738</v>
      </c>
      <c r="J40" s="164" t="e">
        <f>IF(O40="NOK",0,#REF!)</f>
        <v>#REF!</v>
      </c>
      <c r="K40" s="316">
        <v>0.5</v>
      </c>
      <c r="L40" s="340"/>
      <c r="M40" s="292"/>
      <c r="N40" s="293"/>
      <c r="O40" s="375" t="e">
        <f>#REF!</f>
        <v>#REF!</v>
      </c>
      <c r="P40" s="47"/>
      <c r="Q40" s="322" t="e">
        <f t="shared" si="2"/>
        <v>#REF!</v>
      </c>
      <c r="R40" s="323">
        <f>IF(nb_rang=3,Q40*K40*H40*100,0)</f>
        <v>0</v>
      </c>
      <c r="S40" s="581">
        <f>SUM(R40:R43)</f>
        <v>0</v>
      </c>
      <c r="T40" s="568"/>
      <c r="U40" s="139"/>
      <c r="V40" s="248"/>
      <c r="W40" s="275" t="e">
        <f>IF(O40="NOK",0,IF(nb_rang=3,J40*K40*H40*100,0))</f>
        <v>#REF!</v>
      </c>
      <c r="X40" s="578" t="e">
        <f>SUM(W40:W43)</f>
        <v>#REF!</v>
      </c>
      <c r="Y40" s="614"/>
      <c r="Z40" s="570"/>
    </row>
    <row r="41" spans="1:26" s="103" customFormat="1" ht="30" customHeight="1">
      <c r="A41" s="485"/>
      <c r="B41" s="533"/>
      <c r="C41" s="548"/>
      <c r="D41" s="551"/>
      <c r="E41" s="538"/>
      <c r="F41" s="548"/>
      <c r="G41" s="551"/>
      <c r="H41" s="554"/>
      <c r="I41" s="175" t="s">
        <v>1739</v>
      </c>
      <c r="J41" s="275"/>
      <c r="K41" s="317">
        <v>0</v>
      </c>
      <c r="L41" s="294"/>
      <c r="M41" s="295"/>
      <c r="N41" s="296"/>
      <c r="O41" s="378"/>
      <c r="P41" s="47"/>
      <c r="Q41" s="322">
        <f t="shared" si="2"/>
        <v>0</v>
      </c>
      <c r="R41" s="323">
        <f>IF(nb_rang=3,Q41*K41*H40*100,0)</f>
        <v>0</v>
      </c>
      <c r="S41" s="582"/>
      <c r="T41" s="568"/>
      <c r="U41" s="139"/>
      <c r="V41" s="248"/>
      <c r="W41" s="275">
        <f>IF(O41="NOK",0,IF(nb_rang=3,J41*K41*H40*100,0))</f>
        <v>0</v>
      </c>
      <c r="X41" s="578"/>
      <c r="Y41" s="614"/>
      <c r="Z41" s="570"/>
    </row>
    <row r="42" spans="1:26" s="103" customFormat="1" ht="30" customHeight="1">
      <c r="A42" s="485"/>
      <c r="B42" s="533"/>
      <c r="C42" s="548"/>
      <c r="D42" s="551"/>
      <c r="E42" s="538"/>
      <c r="F42" s="548"/>
      <c r="G42" s="551"/>
      <c r="H42" s="554"/>
      <c r="I42" s="177" t="s">
        <v>1736</v>
      </c>
      <c r="J42" s="166" t="e">
        <f>IF(O42="NOK",0,#REF!)</f>
        <v>#REF!</v>
      </c>
      <c r="K42" s="317">
        <v>0.5</v>
      </c>
      <c r="L42" s="294"/>
      <c r="M42" s="295"/>
      <c r="N42" s="296"/>
      <c r="O42" s="376" t="e">
        <f>#REF!</f>
        <v>#REF!</v>
      </c>
      <c r="P42" s="47"/>
      <c r="Q42" s="322" t="e">
        <f t="shared" si="2"/>
        <v>#REF!</v>
      </c>
      <c r="R42" s="323">
        <f>IF(nb_rang=3,Q42*K42*H40*100,0)</f>
        <v>0</v>
      </c>
      <c r="S42" s="582"/>
      <c r="T42" s="568"/>
      <c r="U42" s="139"/>
      <c r="V42" s="248"/>
      <c r="W42" s="275" t="e">
        <f>IF(O42="NOK",0,IF(nb_rang=3,J42*K42*H40*100,0))</f>
        <v>#REF!</v>
      </c>
      <c r="X42" s="578"/>
      <c r="Y42" s="614"/>
      <c r="Z42" s="570"/>
    </row>
    <row r="43" spans="1:26" s="103" customFormat="1" ht="36" customHeight="1" thickBot="1">
      <c r="A43" s="485"/>
      <c r="B43" s="534"/>
      <c r="C43" s="560"/>
      <c r="D43" s="552"/>
      <c r="E43" s="539"/>
      <c r="F43" s="549"/>
      <c r="G43" s="552"/>
      <c r="H43" s="555"/>
      <c r="I43" s="176" t="s">
        <v>1740</v>
      </c>
      <c r="J43" s="165"/>
      <c r="K43" s="318">
        <v>0</v>
      </c>
      <c r="L43" s="339"/>
      <c r="M43" s="304"/>
      <c r="N43" s="301"/>
      <c r="O43" s="379"/>
      <c r="P43" s="47"/>
      <c r="Q43" s="322">
        <f t="shared" si="2"/>
        <v>0</v>
      </c>
      <c r="R43" s="323">
        <f>IF(nb_rang=3,Q43*K43*H40*100,0)</f>
        <v>0</v>
      </c>
      <c r="S43" s="583"/>
      <c r="T43" s="569"/>
      <c r="U43" s="139"/>
      <c r="V43" s="248"/>
      <c r="W43" s="275">
        <f>IF(O43="NOK",0,IF(nb_rang=3,J43*K43*H40*100,0))</f>
        <v>0</v>
      </c>
      <c r="X43" s="578"/>
      <c r="Y43" s="614"/>
      <c r="Z43" s="570"/>
    </row>
    <row r="44" spans="1:26" ht="33" customHeight="1">
      <c r="A44" s="485"/>
      <c r="B44" s="528" t="s">
        <v>1685</v>
      </c>
      <c r="C44" s="515" t="s">
        <v>1646</v>
      </c>
      <c r="D44" s="492" t="e">
        <f>SUMPRODUCT(G44:G49,H44:H49)/SUM(H44:H49)</f>
        <v>#REF!</v>
      </c>
      <c r="E44" s="629" t="e">
        <f>SUM(H44:H49)</f>
        <v>#REF!</v>
      </c>
      <c r="F44" s="511" t="s">
        <v>1713</v>
      </c>
      <c r="G44" s="492" t="e">
        <f>SUMPRODUCT(J44:J45,K44:K45)</f>
        <v>#REF!</v>
      </c>
      <c r="H44" s="634" t="e">
        <f>INDEX(#REF!,MATCH(F44,#REF!,0),MATCH($F$1,#REF!,0))</f>
        <v>#REF!</v>
      </c>
      <c r="I44" s="341" t="s">
        <v>1741</v>
      </c>
      <c r="J44" s="193" t="e">
        <f>IF(O44="OK",#REF!,0)</f>
        <v>#REF!</v>
      </c>
      <c r="K44" s="212">
        <v>1</v>
      </c>
      <c r="L44" s="340"/>
      <c r="M44" s="292"/>
      <c r="N44" s="293"/>
      <c r="O44" s="375" t="e">
        <f>#REF!</f>
        <v>#REF!</v>
      </c>
      <c r="P44" s="136"/>
      <c r="Q44" s="322" t="e">
        <f t="shared" ref="Q44:Q52" si="3">IF($O44="OK",10,0)</f>
        <v>#REF!</v>
      </c>
      <c r="R44" s="323" t="e">
        <f>Q44*K44*H44*100</f>
        <v>#REF!</v>
      </c>
      <c r="S44" s="280" t="e">
        <f>R44</f>
        <v>#REF!</v>
      </c>
      <c r="T44" s="544" t="e">
        <f>SUM(S44:S49)</f>
        <v>#REF!</v>
      </c>
      <c r="U44" s="140"/>
      <c r="V44" s="248"/>
      <c r="W44" s="276" t="e">
        <f>IF(O44="NOK",0,J44*K44*H44*100)</f>
        <v>#REF!</v>
      </c>
      <c r="X44" s="612" t="e">
        <f>SUM(W44:W45)</f>
        <v>#REF!</v>
      </c>
      <c r="Y44" s="612" t="e">
        <f>SUM(X44:X49)</f>
        <v>#REF!</v>
      </c>
      <c r="Z44" s="570"/>
    </row>
    <row r="45" spans="1:26" s="103" customFormat="1" ht="33" customHeight="1" thickBot="1">
      <c r="A45" s="485"/>
      <c r="B45" s="529"/>
      <c r="C45" s="516"/>
      <c r="D45" s="493"/>
      <c r="E45" s="630"/>
      <c r="F45" s="510"/>
      <c r="G45" s="494"/>
      <c r="H45" s="635"/>
      <c r="I45" s="342" t="s">
        <v>1743</v>
      </c>
      <c r="J45" s="282"/>
      <c r="K45" s="217">
        <v>0</v>
      </c>
      <c r="L45" s="339"/>
      <c r="M45" s="304"/>
      <c r="N45" s="301"/>
      <c r="O45" s="405"/>
      <c r="P45" s="162"/>
      <c r="Q45" s="322">
        <f t="shared" si="3"/>
        <v>0</v>
      </c>
      <c r="R45" s="323" t="e">
        <f>Q45*K45*H44*100</f>
        <v>#REF!</v>
      </c>
      <c r="S45" s="280" t="e">
        <f>SUM(R45)</f>
        <v>#REF!</v>
      </c>
      <c r="T45" s="544"/>
      <c r="U45" s="140"/>
      <c r="V45" s="248"/>
      <c r="W45" s="276" t="e">
        <f>IF(O45="NOK",0,J45*K45*H44*100)</f>
        <v>#REF!</v>
      </c>
      <c r="X45" s="612"/>
      <c r="Y45" s="612"/>
      <c r="Z45" s="570"/>
    </row>
    <row r="46" spans="1:26" ht="33" customHeight="1">
      <c r="A46" s="485"/>
      <c r="B46" s="530"/>
      <c r="C46" s="517"/>
      <c r="D46" s="493"/>
      <c r="E46" s="630"/>
      <c r="F46" s="509" t="s">
        <v>1714</v>
      </c>
      <c r="G46" s="493" t="e">
        <f>SUMPRODUCT(J46:J49,K46:K49)</f>
        <v>#REF!</v>
      </c>
      <c r="H46" s="636" t="e">
        <f>INDEX(#REF!,MATCH(F46,#REF!,0),MATCH($F$1,#REF!,0))</f>
        <v>#REF!</v>
      </c>
      <c r="I46" s="178" t="s">
        <v>1744</v>
      </c>
      <c r="J46" s="283" t="e">
        <f>IF(O46="OK",#REF!,0)</f>
        <v>#REF!</v>
      </c>
      <c r="K46" s="219">
        <v>0.33333333333333331</v>
      </c>
      <c r="L46" s="340"/>
      <c r="M46" s="292"/>
      <c r="N46" s="293"/>
      <c r="O46" s="375" t="e">
        <f>#REF!</f>
        <v>#REF!</v>
      </c>
      <c r="P46" s="136"/>
      <c r="Q46" s="322" t="e">
        <f t="shared" si="3"/>
        <v>#REF!</v>
      </c>
      <c r="R46" s="323" t="e">
        <f>Q46*K46*$H$46*100</f>
        <v>#REF!</v>
      </c>
      <c r="S46" s="541" t="e">
        <f>SUM(R46:R49)</f>
        <v>#REF!</v>
      </c>
      <c r="T46" s="544"/>
      <c r="U46" s="140"/>
      <c r="V46" s="248"/>
      <c r="W46" s="276" t="e">
        <f>IF(O46="NOK",0,J46*K46*$H$46*100)</f>
        <v>#REF!</v>
      </c>
      <c r="X46" s="612" t="e">
        <f>SUM(W46:W49)</f>
        <v>#REF!</v>
      </c>
      <c r="Y46" s="612"/>
      <c r="Z46" s="570"/>
    </row>
    <row r="47" spans="1:26" s="103" customFormat="1" ht="33" customHeight="1">
      <c r="A47" s="485"/>
      <c r="B47" s="530"/>
      <c r="C47" s="517"/>
      <c r="D47" s="493"/>
      <c r="E47" s="630"/>
      <c r="F47" s="509"/>
      <c r="G47" s="493"/>
      <c r="H47" s="636"/>
      <c r="I47" s="179" t="s">
        <v>1742</v>
      </c>
      <c r="J47" s="276"/>
      <c r="K47" s="213">
        <v>0</v>
      </c>
      <c r="L47" s="294"/>
      <c r="M47" s="295"/>
      <c r="N47" s="296"/>
      <c r="O47" s="404"/>
      <c r="P47" s="162"/>
      <c r="Q47" s="322">
        <f t="shared" si="3"/>
        <v>0</v>
      </c>
      <c r="R47" s="323" t="e">
        <f>Q47*K47*$H$46*100</f>
        <v>#REF!</v>
      </c>
      <c r="S47" s="541"/>
      <c r="T47" s="544"/>
      <c r="U47" s="140"/>
      <c r="V47" s="248"/>
      <c r="W47" s="276" t="e">
        <f>IF(O47="NOK",0,J47*K47*$H$46*100)</f>
        <v>#REF!</v>
      </c>
      <c r="X47" s="612"/>
      <c r="Y47" s="612"/>
      <c r="Z47" s="570"/>
    </row>
    <row r="48" spans="1:26" ht="33" customHeight="1">
      <c r="A48" s="485"/>
      <c r="B48" s="530"/>
      <c r="C48" s="517"/>
      <c r="D48" s="493"/>
      <c r="E48" s="630"/>
      <c r="F48" s="509"/>
      <c r="G48" s="493"/>
      <c r="H48" s="636"/>
      <c r="I48" s="178" t="s">
        <v>1745</v>
      </c>
      <c r="J48" s="276" t="e">
        <f>IF(O48="OK",#REF!,0)</f>
        <v>#REF!</v>
      </c>
      <c r="K48" s="216">
        <v>0.33333333333333337</v>
      </c>
      <c r="L48" s="294"/>
      <c r="M48" s="295"/>
      <c r="N48" s="296"/>
      <c r="O48" s="376" t="e">
        <f>#REF!</f>
        <v>#REF!</v>
      </c>
      <c r="P48" s="136"/>
      <c r="Q48" s="322" t="e">
        <f t="shared" si="3"/>
        <v>#REF!</v>
      </c>
      <c r="R48" s="323" t="e">
        <f>Q48*K48*$H$46*100</f>
        <v>#REF!</v>
      </c>
      <c r="S48" s="541"/>
      <c r="T48" s="544"/>
      <c r="U48" s="140"/>
      <c r="V48" s="248"/>
      <c r="W48" s="276" t="e">
        <f>IF(O48="NOK",0,J48*K48*$H$46*100)</f>
        <v>#REF!</v>
      </c>
      <c r="X48" s="612"/>
      <c r="Y48" s="612"/>
      <c r="Z48" s="570"/>
    </row>
    <row r="49" spans="1:26" ht="33" customHeight="1" thickBot="1">
      <c r="A49" s="485"/>
      <c r="B49" s="530"/>
      <c r="C49" s="518"/>
      <c r="D49" s="494"/>
      <c r="E49" s="631"/>
      <c r="F49" s="510"/>
      <c r="G49" s="494"/>
      <c r="H49" s="635"/>
      <c r="I49" s="180" t="s">
        <v>1746</v>
      </c>
      <c r="J49" s="282" t="e">
        <f>IF(O49="OK",#REF!,0)</f>
        <v>#REF!</v>
      </c>
      <c r="K49" s="217">
        <v>0.33333333333333337</v>
      </c>
      <c r="L49" s="339"/>
      <c r="M49" s="304"/>
      <c r="N49" s="301"/>
      <c r="O49" s="377" t="e">
        <f>#REF!</f>
        <v>#REF!</v>
      </c>
      <c r="P49" s="136"/>
      <c r="Q49" s="322" t="e">
        <f t="shared" si="3"/>
        <v>#REF!</v>
      </c>
      <c r="R49" s="323" t="e">
        <f>Q49*K49*$H$46*100</f>
        <v>#REF!</v>
      </c>
      <c r="S49" s="541"/>
      <c r="T49" s="544"/>
      <c r="U49" s="140"/>
      <c r="V49" s="248"/>
      <c r="W49" s="276" t="e">
        <f>IF(O49="NOK",0,J49*K49*$H$46*100)</f>
        <v>#REF!</v>
      </c>
      <c r="X49" s="612"/>
      <c r="Y49" s="612"/>
      <c r="Z49" s="570"/>
    </row>
    <row r="50" spans="1:26" ht="30" customHeight="1">
      <c r="A50" s="485"/>
      <c r="B50" s="530"/>
      <c r="C50" s="519" t="s">
        <v>1690</v>
      </c>
      <c r="D50" s="564" t="e">
        <f>IF(nb_rang=2,SUMPRODUCT(G50:G51,H50:H51)/SUM(H50:H51),SUMPRODUCT(G50:G52,H50:H52)/SUM(H50:H52))</f>
        <v>#REF!</v>
      </c>
      <c r="E50" s="626" t="e">
        <f>SUM(H50:H52)</f>
        <v>#REF!</v>
      </c>
      <c r="F50" s="336" t="s">
        <v>1715</v>
      </c>
      <c r="G50" s="287" t="e">
        <f>IF(O50="OK",#REF!,0)</f>
        <v>#REF!</v>
      </c>
      <c r="H50" s="212" t="e">
        <f>INDEX(#REF!,MATCH(F50,#REF!,0),MATCH($F$1,#REF!,0))</f>
        <v>#REF!</v>
      </c>
      <c r="I50" s="210"/>
      <c r="J50" s="259"/>
      <c r="K50" s="259"/>
      <c r="L50" s="346"/>
      <c r="M50" s="292"/>
      <c r="N50" s="293"/>
      <c r="O50" s="375" t="e">
        <f>#REF!</f>
        <v>#REF!</v>
      </c>
      <c r="P50" s="136"/>
      <c r="Q50" s="322" t="e">
        <f t="shared" si="3"/>
        <v>#REF!</v>
      </c>
      <c r="R50" s="323" t="e">
        <f>IF(nb_rang=3,Q50*H50*100,Q50*H50*100*(H50+H51+H52)/(H50+H51))</f>
        <v>#REF!</v>
      </c>
      <c r="S50" s="567" t="e">
        <f>SUM(R50:R52)</f>
        <v>#REF!</v>
      </c>
      <c r="T50" s="567" t="e">
        <f>SUM(R50:R54)</f>
        <v>#REF!</v>
      </c>
      <c r="U50" s="139"/>
      <c r="V50" s="248"/>
      <c r="W50" s="286"/>
      <c r="X50" s="279" t="e">
        <f>IF(O50="NOK",0,IF(nb_rang=3,G50*H50*100,G50*H50*100*(H50+H51+H52)/(H50+H51)))</f>
        <v>#REF!</v>
      </c>
      <c r="Y50" s="615" t="e">
        <f>SUM(X50:X52)</f>
        <v>#REF!</v>
      </c>
      <c r="Z50" s="570"/>
    </row>
    <row r="51" spans="1:26" ht="30" customHeight="1">
      <c r="A51" s="485"/>
      <c r="B51" s="530"/>
      <c r="C51" s="520"/>
      <c r="D51" s="565"/>
      <c r="E51" s="627"/>
      <c r="F51" s="182" t="s">
        <v>1716</v>
      </c>
      <c r="G51" s="331" t="e">
        <f>IF(O51="OK",#REF!,0)</f>
        <v>#REF!</v>
      </c>
      <c r="H51" s="213" t="e">
        <f>INDEX(#REF!,MATCH(F51,#REF!,0),MATCH($F$1,#REF!,0))</f>
        <v>#REF!</v>
      </c>
      <c r="I51" s="211"/>
      <c r="J51" s="208"/>
      <c r="K51" s="208"/>
      <c r="L51" s="297"/>
      <c r="M51" s="295"/>
      <c r="N51" s="296"/>
      <c r="O51" s="376" t="e">
        <f>#REF!</f>
        <v>#REF!</v>
      </c>
      <c r="P51" s="136"/>
      <c r="Q51" s="322" t="e">
        <f t="shared" si="3"/>
        <v>#REF!</v>
      </c>
      <c r="R51" s="323" t="e">
        <f>IF(nb_rang=3,Q51*H51*100,Q51*H51*100*(H50+H51+H52)/(H50+H51))</f>
        <v>#REF!</v>
      </c>
      <c r="S51" s="568"/>
      <c r="T51" s="568"/>
      <c r="U51" s="139"/>
      <c r="V51" s="248"/>
      <c r="W51" s="208"/>
      <c r="X51" s="279" t="e">
        <f>IF(O51="NOK",0,IF(nb_rang=3,G51*H51*100,G51*H51*100*(H50+H51+H52)/(H50+H51)))</f>
        <v>#REF!</v>
      </c>
      <c r="Y51" s="616"/>
      <c r="Z51" s="570"/>
    </row>
    <row r="52" spans="1:26" ht="30.75" customHeight="1" thickBot="1">
      <c r="A52" s="485"/>
      <c r="B52" s="530"/>
      <c r="C52" s="521"/>
      <c r="D52" s="566"/>
      <c r="E52" s="628"/>
      <c r="F52" s="334" t="s">
        <v>1717</v>
      </c>
      <c r="G52" s="333" t="e">
        <f>IF(O52="OK",#REF!,0)</f>
        <v>#REF!</v>
      </c>
      <c r="H52" s="347" t="e">
        <f>INDEX(#REF!,MATCH(F52,#REF!,0),MATCH($F$1,#REF!,0))</f>
        <v>#REF!</v>
      </c>
      <c r="I52" s="209"/>
      <c r="J52" s="206"/>
      <c r="K52" s="207"/>
      <c r="L52" s="299"/>
      <c r="M52" s="300"/>
      <c r="N52" s="301"/>
      <c r="O52" s="377" t="e">
        <f>#REF!</f>
        <v>#REF!</v>
      </c>
      <c r="P52" s="47"/>
      <c r="Q52" s="322" t="e">
        <f t="shared" si="3"/>
        <v>#REF!</v>
      </c>
      <c r="R52" s="323">
        <f>IF(nb_rang=3,Q52*H52*100,0)</f>
        <v>0</v>
      </c>
      <c r="S52" s="569"/>
      <c r="T52" s="568"/>
      <c r="U52" s="139"/>
      <c r="V52" s="248"/>
      <c r="W52" s="203"/>
      <c r="X52" s="279" t="e">
        <f>IF(O52="NOK",0,IF(nb_rang=3,G52*H52*100,0))</f>
        <v>#REF!</v>
      </c>
      <c r="Y52" s="616"/>
      <c r="Z52" s="570"/>
    </row>
    <row r="53" spans="1:26" s="163" customFormat="1" ht="30.75" customHeight="1" thickBot="1">
      <c r="A53" s="485"/>
      <c r="B53" s="530"/>
      <c r="C53" s="225" t="s">
        <v>1719</v>
      </c>
      <c r="D53" s="226">
        <f>IF(ISNUMBER(SUMPRODUCT(G53,H53)/H53),(SUMPRODUCT(G53,H53)/H53),0)</f>
        <v>0</v>
      </c>
      <c r="E53" s="270" t="e">
        <f>H53</f>
        <v>#REF!</v>
      </c>
      <c r="F53" s="406" t="s">
        <v>1720</v>
      </c>
      <c r="G53" s="332">
        <v>0</v>
      </c>
      <c r="H53" s="348" t="e">
        <f>INDEX(#REF!,MATCH(F53,#REF!,0),MATCH($F$1,#REF!,0))</f>
        <v>#REF!</v>
      </c>
      <c r="I53" s="349"/>
      <c r="J53" s="350"/>
      <c r="K53" s="351"/>
      <c r="L53" s="352"/>
      <c r="M53" s="353"/>
      <c r="N53" s="354"/>
      <c r="O53" s="343"/>
      <c r="P53" s="47"/>
      <c r="Q53" s="322">
        <f>IF($O53="OK",10,0)</f>
        <v>0</v>
      </c>
      <c r="R53" s="323" t="e">
        <f>Q53*H53*100</f>
        <v>#REF!</v>
      </c>
      <c r="S53" s="280" t="e">
        <f>R53</f>
        <v>#REF!</v>
      </c>
      <c r="T53" s="568"/>
      <c r="U53" s="139"/>
      <c r="V53" s="248"/>
      <c r="W53" s="203"/>
      <c r="X53" s="279" t="e">
        <f>IF(O53="NOK",0,G53*H53*100)</f>
        <v>#REF!</v>
      </c>
      <c r="Y53" s="279" t="e">
        <f>SUM(X53)</f>
        <v>#REF!</v>
      </c>
      <c r="Z53" s="570"/>
    </row>
    <row r="54" spans="1:26" s="163" customFormat="1" ht="75.75" customHeight="1" thickBot="1">
      <c r="A54" s="485"/>
      <c r="B54" s="530"/>
      <c r="C54" s="197" t="s">
        <v>1721</v>
      </c>
      <c r="D54" s="389" t="e">
        <f>SUMPRODUCT(G54,H54)/H54</f>
        <v>#REF!</v>
      </c>
      <c r="E54" s="271" t="e">
        <f>H54</f>
        <v>#REF!</v>
      </c>
      <c r="F54" s="225" t="s">
        <v>1722</v>
      </c>
      <c r="G54" s="226" t="e">
        <f>IF(O54="OK",#REF!,0)</f>
        <v>#REF!</v>
      </c>
      <c r="H54" s="330" t="e">
        <f>INDEX(#REF!,MATCH(F54,#REF!,0),MATCH($F$1,#REF!,0))</f>
        <v>#REF!</v>
      </c>
      <c r="I54" s="357"/>
      <c r="J54" s="358"/>
      <c r="K54" s="359"/>
      <c r="L54" s="360"/>
      <c r="M54" s="361"/>
      <c r="N54" s="362"/>
      <c r="O54" s="363" t="e">
        <f>#REF!</f>
        <v>#REF!</v>
      </c>
      <c r="P54" s="47"/>
      <c r="Q54" s="322" t="e">
        <f>IF($O54="OK",10,0)</f>
        <v>#REF!</v>
      </c>
      <c r="R54" s="323" t="e">
        <f>Q54*H54*100</f>
        <v>#REF!</v>
      </c>
      <c r="S54" s="280" t="e">
        <f>R54</f>
        <v>#REF!</v>
      </c>
      <c r="T54" s="569"/>
      <c r="U54" s="139"/>
      <c r="V54" s="248"/>
      <c r="W54" s="272"/>
      <c r="X54" s="277" t="e">
        <f>IF(O54="NOK",0,G54*H54*100)</f>
        <v>#REF!</v>
      </c>
      <c r="Y54" s="277" t="e">
        <f>SUM(X54)</f>
        <v>#REF!</v>
      </c>
      <c r="Z54" s="570"/>
    </row>
    <row r="55" spans="1:26" ht="30" customHeight="1">
      <c r="A55" s="485"/>
      <c r="B55" s="530"/>
      <c r="C55" s="519" t="s">
        <v>1691</v>
      </c>
      <c r="D55" s="489" t="e">
        <f>SUMPRODUCT(G55:G59,H55:H59)/SUM(H55:H59)</f>
        <v>#REF!</v>
      </c>
      <c r="E55" s="535" t="e">
        <f>SUM(H55:H59)</f>
        <v>#REF!</v>
      </c>
      <c r="F55" s="199" t="s">
        <v>1700</v>
      </c>
      <c r="G55" s="181">
        <f>J55</f>
        <v>0</v>
      </c>
      <c r="H55" s="355" t="e">
        <f>INDEX(#REF!,MATCH(F55,#REF!,0),MATCH($F$1,#REF!,0))</f>
        <v>#REF!</v>
      </c>
      <c r="I55" s="199" t="s">
        <v>1747</v>
      </c>
      <c r="J55" s="356">
        <v>0</v>
      </c>
      <c r="K55" s="400">
        <v>1</v>
      </c>
      <c r="L55" s="344"/>
      <c r="M55" s="345"/>
      <c r="N55" s="293"/>
      <c r="O55" s="380" t="str">
        <f>IF(AND(ISNUMBER(J55),J55&gt;0),"OK","NOK")</f>
        <v>NOK</v>
      </c>
      <c r="P55" s="47"/>
      <c r="Q55" s="322">
        <f t="shared" ref="Q55:Q62" si="4">IF($O55="OK",10,0)</f>
        <v>0</v>
      </c>
      <c r="R55" s="323" t="e">
        <f>K55*Q55*H55*100</f>
        <v>#REF!</v>
      </c>
      <c r="S55" s="280" t="e">
        <f>R55</f>
        <v>#REF!</v>
      </c>
      <c r="T55" s="544" t="e">
        <f>SUM(S55:S59)</f>
        <v>#REF!</v>
      </c>
      <c r="U55" s="140"/>
      <c r="V55" s="248"/>
      <c r="W55" s="279">
        <f>IF(O55="NOK",0,K55*J55*H55*100)</f>
        <v>0</v>
      </c>
      <c r="X55" s="279">
        <f>W55</f>
        <v>0</v>
      </c>
      <c r="Y55" s="565" t="e">
        <f>SUM(X55:X59)</f>
        <v>#REF!</v>
      </c>
      <c r="Z55" s="570"/>
    </row>
    <row r="56" spans="1:26" ht="30.75" customHeight="1" thickBot="1">
      <c r="A56" s="485"/>
      <c r="B56" s="530"/>
      <c r="C56" s="520"/>
      <c r="D56" s="490"/>
      <c r="E56" s="536"/>
      <c r="F56" s="251" t="s">
        <v>1701</v>
      </c>
      <c r="G56" s="277">
        <f>J56</f>
        <v>0</v>
      </c>
      <c r="H56" s="261" t="e">
        <f>INDEX(#REF!,MATCH(F56,#REF!,0),MATCH($F$1,#REF!,0))</f>
        <v>#REF!</v>
      </c>
      <c r="I56" s="289" t="s">
        <v>1748</v>
      </c>
      <c r="J56" s="290">
        <v>0</v>
      </c>
      <c r="K56" s="401">
        <v>1</v>
      </c>
      <c r="L56" s="299"/>
      <c r="M56" s="300"/>
      <c r="N56" s="301"/>
      <c r="O56" s="381" t="str">
        <f>IF(AND(ISNUMBER(J56),J56&gt;0),"OK","NOK")</f>
        <v>NOK</v>
      </c>
      <c r="P56" s="47"/>
      <c r="Q56" s="322">
        <f t="shared" si="4"/>
        <v>0</v>
      </c>
      <c r="R56" s="323" t="e">
        <f>K56*Q56*H56*100</f>
        <v>#REF!</v>
      </c>
      <c r="S56" s="280" t="e">
        <f>R56</f>
        <v>#REF!</v>
      </c>
      <c r="T56" s="544"/>
      <c r="U56" s="140"/>
      <c r="V56" s="262"/>
      <c r="W56" s="279">
        <f>IF(O56="NOK",0,K56*J56*H56*100)</f>
        <v>0</v>
      </c>
      <c r="X56" s="279">
        <f>W56</f>
        <v>0</v>
      </c>
      <c r="Y56" s="565"/>
      <c r="Z56" s="570"/>
    </row>
    <row r="57" spans="1:26" ht="20.25" customHeight="1">
      <c r="A57" s="485"/>
      <c r="B57" s="530"/>
      <c r="C57" s="520"/>
      <c r="D57" s="490"/>
      <c r="E57" s="536"/>
      <c r="F57" s="503" t="s">
        <v>1718</v>
      </c>
      <c r="G57" s="558" t="e">
        <f>J57</f>
        <v>#REF!</v>
      </c>
      <c r="H57" s="556" t="e">
        <f>INDEX(#REF!,MATCH(F57,#REF!,0),MATCH($F$1,#REF!,0))</f>
        <v>#REF!</v>
      </c>
      <c r="I57" s="503" t="s">
        <v>1749</v>
      </c>
      <c r="J57" s="558" t="e">
        <f>SUMPRODUCT(M57:M58,N57:N58)</f>
        <v>#REF!</v>
      </c>
      <c r="K57" s="623">
        <v>1</v>
      </c>
      <c r="L57" s="229" t="s">
        <v>1648</v>
      </c>
      <c r="M57" s="249">
        <v>0</v>
      </c>
      <c r="N57" s="382">
        <v>0.5</v>
      </c>
      <c r="O57" s="380" t="str">
        <f>IF(AND(ISNUMBER(M57),M57&gt;0),"OK","NOK")</f>
        <v>NOK</v>
      </c>
      <c r="P57" s="47"/>
      <c r="Q57" s="322">
        <f t="shared" si="4"/>
        <v>0</v>
      </c>
      <c r="R57" s="323" t="e">
        <f>N57*Q57*K57*H57*100</f>
        <v>#REF!</v>
      </c>
      <c r="S57" s="541" t="e">
        <f>SUM(R57:R58)</f>
        <v>#REF!</v>
      </c>
      <c r="T57" s="544"/>
      <c r="U57" s="140"/>
      <c r="V57" s="279">
        <f>IF(O57="NOK",0,N57*M57*K57*H57*100)</f>
        <v>0</v>
      </c>
      <c r="W57" s="540" t="e">
        <f>SUM(V57:V58)</f>
        <v>#REF!</v>
      </c>
      <c r="X57" s="540" t="e">
        <f>W57</f>
        <v>#REF!</v>
      </c>
      <c r="Y57" s="565"/>
      <c r="Z57" s="570"/>
    </row>
    <row r="58" spans="1:26" ht="53.25" customHeight="1" thickBot="1">
      <c r="A58" s="485"/>
      <c r="B58" s="530"/>
      <c r="C58" s="520"/>
      <c r="D58" s="490"/>
      <c r="E58" s="536"/>
      <c r="F58" s="504"/>
      <c r="G58" s="559"/>
      <c r="H58" s="557"/>
      <c r="I58" s="504"/>
      <c r="J58" s="559"/>
      <c r="K58" s="624"/>
      <c r="L58" s="390" t="s">
        <v>1749</v>
      </c>
      <c r="M58" s="391" t="e">
        <f>IF(O58="NOK",0,#REF!)</f>
        <v>#REF!</v>
      </c>
      <c r="N58" s="392">
        <v>0.5</v>
      </c>
      <c r="O58" s="393" t="e">
        <f>#REF!</f>
        <v>#REF!</v>
      </c>
      <c r="P58" s="47"/>
      <c r="Q58" s="322" t="e">
        <f t="shared" si="4"/>
        <v>#REF!</v>
      </c>
      <c r="R58" s="323" t="e">
        <f>N58*Q58*K57*H57*100</f>
        <v>#REF!</v>
      </c>
      <c r="S58" s="541"/>
      <c r="T58" s="544"/>
      <c r="U58" s="140"/>
      <c r="V58" s="279" t="e">
        <f>IF(O58="NOK",0,IF(O58="NOK",0,N58*M58*K57*H57*100))</f>
        <v>#REF!</v>
      </c>
      <c r="W58" s="540"/>
      <c r="X58" s="540"/>
      <c r="Y58" s="565"/>
      <c r="Z58" s="570"/>
    </row>
    <row r="59" spans="1:26" ht="60.75" thickBot="1">
      <c r="A59" s="485"/>
      <c r="B59" s="530"/>
      <c r="C59" s="520"/>
      <c r="D59" s="490"/>
      <c r="E59" s="536"/>
      <c r="F59" s="225" t="s">
        <v>1692</v>
      </c>
      <c r="G59" s="226">
        <f>J59</f>
        <v>0</v>
      </c>
      <c r="H59" s="396" t="e">
        <f>INDEX(#REF!,MATCH(Synthèse!F59,#REF!,0),MATCH(#REF!,#REF!,0))</f>
        <v>#REF!</v>
      </c>
      <c r="I59" s="225" t="s">
        <v>1750</v>
      </c>
      <c r="J59" s="397">
        <f>IF(ISNUMBER(SUMPRODUCT(M59:M59,N59:N59)),SUMPRODUCT(M59:M59,N59:N59),0)</f>
        <v>0</v>
      </c>
      <c r="K59" s="402">
        <v>1</v>
      </c>
      <c r="L59" s="225" t="s">
        <v>1750</v>
      </c>
      <c r="M59" s="398">
        <v>0</v>
      </c>
      <c r="N59" s="218">
        <v>1</v>
      </c>
      <c r="O59" s="399" t="str">
        <f>IF(AND(ISNUMBER(M59),M59&gt;0),"OK","NOK")</f>
        <v>NOK</v>
      </c>
      <c r="P59" s="47"/>
      <c r="Q59" s="322">
        <f t="shared" si="4"/>
        <v>0</v>
      </c>
      <c r="R59" s="323" t="e">
        <f>N59*Q59*K59*H59*100</f>
        <v>#REF!</v>
      </c>
      <c r="S59" s="387" t="e">
        <f>SUM(R59:R59)</f>
        <v>#REF!</v>
      </c>
      <c r="T59" s="544"/>
      <c r="U59" s="140"/>
      <c r="V59" s="279">
        <f>IF(O59="NOK",0,N59*M59*K59*H59*100)</f>
        <v>0</v>
      </c>
      <c r="W59" s="386">
        <f>SUM(V59:V59)</f>
        <v>0</v>
      </c>
      <c r="X59" s="388">
        <f>W59</f>
        <v>0</v>
      </c>
      <c r="Y59" s="565"/>
      <c r="Z59" s="570"/>
    </row>
    <row r="60" spans="1:26" ht="30" customHeight="1">
      <c r="A60" s="485"/>
      <c r="B60" s="530"/>
      <c r="C60" s="486" t="s">
        <v>1693</v>
      </c>
      <c r="D60" s="489" t="e">
        <f>IF(nb_rang=2,SUMPRODUCT(J60:J61,K60:K61)/SUM(K60:K61),SUMPRODUCT(J60:J62,K60:K62)/SUM(K60:K62))</f>
        <v>#REF!</v>
      </c>
      <c r="E60" s="535" t="e">
        <f>SUM(H60)</f>
        <v>#REF!</v>
      </c>
      <c r="F60" s="487" t="s">
        <v>1693</v>
      </c>
      <c r="G60" s="490" t="e">
        <f>IF(nb_rang=2,SUMPRODUCT(J60:J61,K60:K61)/SUM(K60:K61),SUMPRODUCT(J60:J62,K60:K62)/SUM(K60:K62))</f>
        <v>#REF!</v>
      </c>
      <c r="H60" s="632" t="e">
        <f>SUM(K60:K62)</f>
        <v>#REF!</v>
      </c>
      <c r="I60" s="199" t="s">
        <v>1686</v>
      </c>
      <c r="J60" s="194">
        <v>0</v>
      </c>
      <c r="K60" s="400" t="e">
        <f>INDEX(#REF!,MATCH(Synthèse!I60,#REF!,0),MATCH(#REF!,#REF!,0))</f>
        <v>#REF!</v>
      </c>
      <c r="L60" s="394"/>
      <c r="M60" s="345"/>
      <c r="N60" s="338"/>
      <c r="O60" s="395" t="str">
        <f>IF(AND(ISNUMBER(J60),J60&gt;0),"OK","NOK")</f>
        <v>NOK</v>
      </c>
      <c r="P60" s="47"/>
      <c r="Q60" s="322">
        <f t="shared" si="4"/>
        <v>0</v>
      </c>
      <c r="R60" s="324" t="e">
        <f>IF(nb_rang=3,K60*Q60*100,K60*Q60*100*(K60+K61+K62)/(K60+K61))</f>
        <v>#REF!</v>
      </c>
      <c r="S60" s="581" t="e">
        <f>SUM(R60:R62)</f>
        <v>#REF!</v>
      </c>
      <c r="T60" s="567" t="e">
        <f>SUM(R60:R62)</f>
        <v>#REF!</v>
      </c>
      <c r="U60" s="140"/>
      <c r="V60" s="278"/>
      <c r="W60" s="281">
        <f>IF(O60="NOK",0,IF(nb_rang=3,K60*J60*$H$60*1000,K60*J60*$H$60*1000*(K60+K61+K62)/(K60+K61)))</f>
        <v>0</v>
      </c>
      <c r="X60" s="565">
        <f>SUM(W60:W62)</f>
        <v>0</v>
      </c>
      <c r="Y60" s="565">
        <f>X60</f>
        <v>0</v>
      </c>
      <c r="Z60" s="570"/>
    </row>
    <row r="61" spans="1:26" ht="30" customHeight="1">
      <c r="A61" s="485"/>
      <c r="B61" s="530"/>
      <c r="C61" s="487"/>
      <c r="D61" s="490"/>
      <c r="E61" s="536"/>
      <c r="F61" s="487"/>
      <c r="G61" s="490"/>
      <c r="H61" s="632"/>
      <c r="I61" s="182" t="s">
        <v>1697</v>
      </c>
      <c r="J61" s="195">
        <v>0</v>
      </c>
      <c r="K61" s="403" t="e">
        <f>INDEX(#REF!,MATCH(Synthèse!I61,#REF!,0),MATCH(#REF!,#REF!,0))</f>
        <v>#REF!</v>
      </c>
      <c r="L61" s="302"/>
      <c r="M61" s="298"/>
      <c r="N61" s="296"/>
      <c r="O61" s="383" t="str">
        <f t="shared" ref="O61:O62" si="5">IF(AND(ISNUMBER(J61),J61&gt;0),"OK","NOK")</f>
        <v>NOK</v>
      </c>
      <c r="P61" s="47"/>
      <c r="Q61" s="322">
        <f t="shared" si="4"/>
        <v>0</v>
      </c>
      <c r="R61" s="324" t="e">
        <f>IF(nb_rang=3,K61*Q61*100,K61*Q61*100*(K60+K61+K62)/(K60+K61))</f>
        <v>#REF!</v>
      </c>
      <c r="S61" s="582"/>
      <c r="T61" s="568"/>
      <c r="U61" s="140"/>
      <c r="V61" s="248"/>
      <c r="W61" s="281">
        <f>IF(O61="NOK",0,IF(nb_rang=3,K61*J61*$H$60*1000,K61*J61*$H$60*1000*(K60+K61+K62)/(K60+K61)))</f>
        <v>0</v>
      </c>
      <c r="X61" s="565"/>
      <c r="Y61" s="565"/>
      <c r="Z61" s="570"/>
    </row>
    <row r="62" spans="1:26" s="103" customFormat="1" ht="34.5" customHeight="1" thickBot="1">
      <c r="A62" s="485"/>
      <c r="B62" s="531"/>
      <c r="C62" s="488"/>
      <c r="D62" s="491"/>
      <c r="E62" s="625"/>
      <c r="F62" s="488"/>
      <c r="G62" s="491"/>
      <c r="H62" s="633"/>
      <c r="I62" s="198" t="s">
        <v>1698</v>
      </c>
      <c r="J62" s="196">
        <v>0</v>
      </c>
      <c r="K62" s="319" t="e">
        <f>INDEX(#REF!,MATCH(Synthèse!I62,#REF!,0),MATCH(#REF!,#REF!,0))</f>
        <v>#REF!</v>
      </c>
      <c r="L62" s="303"/>
      <c r="M62" s="300"/>
      <c r="N62" s="301"/>
      <c r="O62" s="384" t="str">
        <f t="shared" si="5"/>
        <v>NOK</v>
      </c>
      <c r="P62" s="47"/>
      <c r="Q62" s="322">
        <f t="shared" si="4"/>
        <v>0</v>
      </c>
      <c r="R62" s="324">
        <f>IF(nb_rang=3,K62*Q62*$H$60*100,0)</f>
        <v>0</v>
      </c>
      <c r="S62" s="583"/>
      <c r="T62" s="569"/>
      <c r="U62" s="140"/>
      <c r="V62" s="248"/>
      <c r="W62" s="195">
        <f>IF(O62="NOK",0,IF(nb_rang=3,K62*J62*$H$60*100,0))</f>
        <v>0</v>
      </c>
      <c r="X62" s="565"/>
      <c r="Y62" s="565"/>
      <c r="Z62" s="570"/>
    </row>
    <row r="63" spans="1:26" ht="15.75" customHeight="1">
      <c r="C63" s="7"/>
      <c r="D63" s="7"/>
      <c r="E63" s="7"/>
    </row>
    <row r="64" spans="1:26" ht="15.75" customHeight="1">
      <c r="C64" s="84"/>
      <c r="D64" s="84"/>
      <c r="E64" s="84"/>
      <c r="F64" s="137"/>
      <c r="G64" s="5"/>
      <c r="T64" s="325" t="e">
        <f>SUM(T5:T62)</f>
        <v>#REF!</v>
      </c>
      <c r="V64" s="571" t="s">
        <v>1655</v>
      </c>
      <c r="W64" s="572"/>
      <c r="X64" s="577" t="s">
        <v>1656</v>
      </c>
      <c r="Y64" s="577"/>
      <c r="Z64" s="577"/>
    </row>
    <row r="65" spans="1:26" ht="15.75" customHeight="1">
      <c r="C65" s="7"/>
      <c r="D65" s="7"/>
      <c r="E65" s="7"/>
      <c r="F65" s="81"/>
      <c r="G65" s="87"/>
      <c r="H65" s="88"/>
      <c r="I65" s="81"/>
      <c r="J65" s="89"/>
      <c r="K65" s="192"/>
      <c r="V65" s="573" t="e">
        <f>Z5</f>
        <v>#REF!</v>
      </c>
      <c r="W65" s="574"/>
      <c r="X65" s="570" t="e">
        <f>(Z5*1000)/T64</f>
        <v>#REF!</v>
      </c>
      <c r="Y65" s="570"/>
      <c r="Z65" s="570"/>
    </row>
    <row r="66" spans="1:26" ht="15.75" customHeight="1">
      <c r="C66" s="84"/>
      <c r="D66" s="84"/>
      <c r="E66" s="84"/>
      <c r="F66" s="81"/>
      <c r="G66" s="87"/>
      <c r="H66" s="88"/>
      <c r="I66" s="81"/>
      <c r="J66" s="284"/>
      <c r="K66" s="192"/>
      <c r="V66" s="573"/>
      <c r="W66" s="574"/>
      <c r="X66" s="570"/>
      <c r="Y66" s="570"/>
      <c r="Z66" s="570"/>
    </row>
    <row r="67" spans="1:26" ht="15.75" customHeight="1">
      <c r="A67" s="7"/>
      <c r="B67" s="7"/>
      <c r="C67" s="7"/>
      <c r="D67" s="7"/>
      <c r="E67" s="7"/>
      <c r="F67" s="19"/>
      <c r="G67"/>
      <c r="H67"/>
      <c r="J67" s="268"/>
      <c r="K67" s="260"/>
      <c r="M67"/>
      <c r="N67"/>
      <c r="O67" s="4"/>
      <c r="U67"/>
      <c r="V67" s="573" t="s">
        <v>1654</v>
      </c>
      <c r="W67" s="574"/>
      <c r="X67" s="570"/>
      <c r="Y67" s="570"/>
      <c r="Z67" s="570"/>
    </row>
    <row r="68" spans="1:26" ht="16.5" customHeight="1">
      <c r="A68" s="7"/>
      <c r="B68" s="7"/>
      <c r="C68" s="7"/>
      <c r="D68" s="7"/>
      <c r="E68" s="7"/>
      <c r="F68" s="19"/>
      <c r="G68"/>
      <c r="H68"/>
      <c r="J68" s="268"/>
      <c r="K68" s="260"/>
      <c r="M68"/>
      <c r="N68"/>
      <c r="O68" s="4"/>
      <c r="U68"/>
      <c r="V68" s="573" t="e">
        <f>T64</f>
        <v>#REF!</v>
      </c>
      <c r="W68" s="574"/>
      <c r="X68" s="570"/>
      <c r="Y68" s="570"/>
      <c r="Z68" s="570"/>
    </row>
    <row r="69" spans="1:26" ht="16.5" customHeight="1">
      <c r="A69" s="7"/>
      <c r="B69" s="7"/>
      <c r="C69" s="7"/>
      <c r="D69" s="7"/>
      <c r="E69" s="7"/>
      <c r="F69" s="19"/>
      <c r="G69"/>
      <c r="H69"/>
      <c r="J69" s="268"/>
      <c r="K69" s="260"/>
      <c r="M69"/>
      <c r="N69"/>
      <c r="O69" s="4"/>
      <c r="U69"/>
      <c r="V69" s="575"/>
      <c r="W69" s="576"/>
      <c r="X69" s="570"/>
      <c r="Y69" s="570"/>
      <c r="Z69" s="570"/>
    </row>
    <row r="70" spans="1:26" ht="16.5" customHeight="1">
      <c r="A70" s="7"/>
      <c r="B70" s="7"/>
      <c r="C70" s="7"/>
      <c r="D70" s="7"/>
      <c r="E70" s="7"/>
      <c r="G70"/>
      <c r="H70"/>
      <c r="J70" s="268"/>
      <c r="K70" s="260"/>
      <c r="M70"/>
      <c r="N70"/>
      <c r="O70" s="4"/>
      <c r="U70"/>
    </row>
    <row r="71" spans="1:26" ht="15.75" customHeight="1">
      <c r="A71" s="7"/>
      <c r="B71" s="7"/>
      <c r="C71" s="7"/>
      <c r="D71" s="7"/>
      <c r="E71" s="7"/>
      <c r="G71"/>
      <c r="H71"/>
      <c r="J71" s="268"/>
      <c r="K71" s="260"/>
      <c r="M71"/>
      <c r="N71"/>
      <c r="O71" s="4"/>
      <c r="U71"/>
    </row>
    <row r="72" spans="1:26" ht="16.5" customHeight="1">
      <c r="A72" s="7"/>
      <c r="B72" s="7"/>
      <c r="C72" s="7"/>
      <c r="D72" s="7"/>
      <c r="E72" s="7"/>
      <c r="G72"/>
      <c r="H72"/>
      <c r="J72" s="268"/>
      <c r="K72" s="260"/>
      <c r="M72"/>
      <c r="N72"/>
      <c r="O72" s="4"/>
      <c r="U72"/>
      <c r="V72" s="101"/>
      <c r="X72" s="101"/>
      <c r="Y72" s="101"/>
    </row>
    <row r="73" spans="1:26" ht="16.5" customHeight="1">
      <c r="A73" s="7"/>
      <c r="B73" s="7"/>
      <c r="C73" s="7"/>
      <c r="D73" s="7"/>
      <c r="E73" s="7"/>
      <c r="G73"/>
      <c r="H73"/>
      <c r="J73" s="268"/>
      <c r="K73" s="260"/>
      <c r="M73"/>
      <c r="N73"/>
      <c r="O73" s="4"/>
      <c r="U73"/>
      <c r="V73" s="101"/>
      <c r="X73" s="101"/>
      <c r="Y73" s="101"/>
    </row>
    <row r="74" spans="1:26" ht="15.75" customHeight="1">
      <c r="A74" s="7"/>
      <c r="B74" s="7"/>
      <c r="C74" s="7"/>
      <c r="D74" s="7"/>
      <c r="E74" s="7"/>
      <c r="G74"/>
      <c r="H74"/>
      <c r="J74" s="268"/>
      <c r="K74" s="260"/>
      <c r="M74"/>
      <c r="N74"/>
      <c r="O74" s="4"/>
      <c r="U74"/>
      <c r="V74" s="101"/>
      <c r="X74" s="101"/>
      <c r="Y74" s="101"/>
    </row>
    <row r="75" spans="1:26" ht="15.75" customHeight="1">
      <c r="A75" s="7"/>
      <c r="B75" s="7"/>
      <c r="C75" s="7"/>
      <c r="D75" s="7"/>
      <c r="E75" s="7"/>
      <c r="G75"/>
      <c r="H75"/>
      <c r="J75" s="268"/>
      <c r="K75" s="260"/>
      <c r="M75"/>
      <c r="N75"/>
      <c r="O75" s="4"/>
      <c r="U75"/>
      <c r="V75" s="101"/>
      <c r="X75" s="101"/>
      <c r="Y75" s="101"/>
    </row>
    <row r="76" spans="1:26" ht="15.75" customHeight="1">
      <c r="A76" s="7"/>
      <c r="B76" s="7"/>
      <c r="C76" s="7"/>
      <c r="D76" s="7"/>
      <c r="E76" s="7"/>
      <c r="G76"/>
      <c r="H76"/>
      <c r="J76" s="268"/>
      <c r="K76" s="260"/>
      <c r="M76"/>
      <c r="N76"/>
      <c r="O76" s="4"/>
      <c r="U76"/>
      <c r="V76" s="101"/>
      <c r="X76" s="101"/>
      <c r="Y76" s="101"/>
    </row>
    <row r="77" spans="1:26" ht="15.75" customHeight="1">
      <c r="A77" s="7"/>
      <c r="B77" s="7"/>
      <c r="C77" s="7"/>
      <c r="D77" s="7"/>
      <c r="E77" s="7"/>
      <c r="G77"/>
      <c r="H77"/>
      <c r="J77" s="268"/>
      <c r="K77" s="260"/>
      <c r="M77"/>
      <c r="N77"/>
      <c r="O77" s="4"/>
      <c r="U77"/>
      <c r="V77" s="101"/>
      <c r="X77" s="101"/>
      <c r="Y77" s="101"/>
    </row>
    <row r="78" spans="1:26" ht="15" customHeight="1">
      <c r="A78" s="7"/>
      <c r="B78" s="7"/>
      <c r="C78" s="7"/>
      <c r="D78" s="7"/>
      <c r="E78" s="7"/>
      <c r="G78"/>
      <c r="H78"/>
      <c r="J78" s="268"/>
      <c r="K78" s="260"/>
      <c r="M78"/>
      <c r="N78"/>
      <c r="O78" s="4"/>
      <c r="U78"/>
      <c r="V78" s="101"/>
      <c r="X78" s="101"/>
      <c r="Y78" s="101"/>
    </row>
    <row r="79" spans="1:26" ht="15.75" customHeight="1">
      <c r="A79" s="7"/>
      <c r="B79" s="7"/>
      <c r="C79" s="7"/>
      <c r="D79" s="7"/>
      <c r="E79" s="7"/>
      <c r="G79"/>
      <c r="H79"/>
      <c r="J79" s="268"/>
      <c r="K79" s="260"/>
      <c r="M79"/>
      <c r="N79"/>
      <c r="O79" s="4"/>
      <c r="U79"/>
      <c r="V79" s="101"/>
      <c r="X79" s="101"/>
      <c r="Y79" s="101"/>
    </row>
    <row r="80" spans="1:26" ht="15" customHeight="1">
      <c r="A80" s="7"/>
      <c r="B80" s="7"/>
      <c r="C80" s="7"/>
      <c r="D80" s="7"/>
      <c r="E80" s="7"/>
      <c r="G80"/>
      <c r="H80"/>
      <c r="J80" s="268"/>
      <c r="K80" s="260"/>
      <c r="M80"/>
      <c r="N80"/>
      <c r="O80" s="4"/>
      <c r="U80"/>
      <c r="V80" s="101"/>
      <c r="X80" s="101"/>
      <c r="Y80" s="101"/>
    </row>
    <row r="81" spans="1:25" ht="15" customHeight="1">
      <c r="A81" s="7"/>
      <c r="B81" s="7"/>
      <c r="C81" s="7"/>
      <c r="D81" s="7"/>
      <c r="E81" s="7"/>
      <c r="G81"/>
      <c r="H81"/>
      <c r="J81" s="268"/>
      <c r="K81" s="260"/>
      <c r="M81"/>
      <c r="N81"/>
      <c r="O81" s="4"/>
      <c r="U81"/>
      <c r="V81" s="101"/>
      <c r="X81" s="101"/>
      <c r="Y81" s="101"/>
    </row>
    <row r="82" spans="1:25" ht="15.75" customHeight="1">
      <c r="A82" s="7"/>
      <c r="B82" s="7"/>
      <c r="C82" s="7"/>
      <c r="D82" s="7"/>
      <c r="E82" s="7"/>
      <c r="G82"/>
      <c r="H82"/>
      <c r="J82" s="268"/>
      <c r="K82" s="260"/>
      <c r="M82"/>
      <c r="N82"/>
      <c r="O82" s="4"/>
      <c r="U82"/>
      <c r="V82" s="101"/>
      <c r="X82" s="101"/>
      <c r="Y82" s="101"/>
    </row>
    <row r="83" spans="1:25" ht="15" customHeight="1">
      <c r="A83" s="7"/>
      <c r="B83" s="7"/>
      <c r="C83" s="7"/>
      <c r="D83" s="7"/>
      <c r="E83" s="7"/>
      <c r="G83"/>
      <c r="H83"/>
      <c r="J83" s="268"/>
      <c r="K83" s="260"/>
      <c r="M83"/>
      <c r="N83"/>
      <c r="O83" s="4"/>
      <c r="U83"/>
      <c r="V83" s="101"/>
      <c r="X83" s="101"/>
      <c r="Y83" s="101"/>
    </row>
    <row r="84" spans="1:25" ht="15.75" customHeight="1">
      <c r="A84" s="7"/>
      <c r="B84" s="7"/>
      <c r="C84" s="7"/>
      <c r="D84" s="7"/>
      <c r="E84" s="7"/>
      <c r="G84"/>
      <c r="H84"/>
      <c r="J84" s="268"/>
      <c r="K84" s="260"/>
      <c r="M84"/>
      <c r="N84"/>
      <c r="O84" s="4"/>
      <c r="U84"/>
      <c r="V84" s="101"/>
      <c r="X84" s="101"/>
      <c r="Y84" s="101"/>
    </row>
    <row r="85" spans="1:25" ht="15" customHeight="1">
      <c r="A85" s="7"/>
      <c r="B85" s="7"/>
      <c r="C85" s="7"/>
      <c r="D85" s="7"/>
      <c r="E85" s="7"/>
      <c r="G85"/>
      <c r="H85"/>
      <c r="J85" s="268"/>
      <c r="K85" s="260"/>
      <c r="M85"/>
      <c r="N85"/>
      <c r="O85" s="4"/>
      <c r="U85"/>
      <c r="V85" s="101"/>
      <c r="X85" s="101"/>
      <c r="Y85" s="101"/>
    </row>
    <row r="86" spans="1:25" ht="15" customHeight="1">
      <c r="A86" s="7"/>
      <c r="B86" s="7"/>
      <c r="C86" s="7"/>
      <c r="D86" s="7"/>
      <c r="E86" s="7"/>
      <c r="G86"/>
      <c r="H86"/>
      <c r="J86" s="268"/>
      <c r="K86" s="260"/>
      <c r="M86"/>
      <c r="N86"/>
      <c r="O86" s="4"/>
      <c r="U86"/>
      <c r="V86" s="101"/>
      <c r="X86" s="101"/>
      <c r="Y86" s="101"/>
    </row>
    <row r="87" spans="1:25" ht="15.75" customHeight="1">
      <c r="A87" s="7"/>
      <c r="B87" s="7"/>
      <c r="C87" s="7"/>
      <c r="D87" s="7"/>
      <c r="E87" s="7"/>
      <c r="G87"/>
      <c r="H87"/>
      <c r="J87" s="268"/>
      <c r="K87" s="260"/>
      <c r="M87"/>
      <c r="N87"/>
      <c r="O87" s="4"/>
      <c r="U87"/>
      <c r="V87" s="101"/>
      <c r="X87" s="101"/>
      <c r="Y87" s="101"/>
    </row>
    <row r="88" spans="1:25" ht="15" customHeight="1">
      <c r="A88" s="7"/>
      <c r="B88" s="7"/>
      <c r="C88" s="7"/>
      <c r="D88" s="7"/>
      <c r="E88" s="7"/>
      <c r="G88"/>
      <c r="H88"/>
      <c r="J88" s="268"/>
      <c r="K88" s="260"/>
      <c r="M88"/>
      <c r="N88"/>
      <c r="O88" s="4"/>
      <c r="U88"/>
      <c r="V88" s="101"/>
      <c r="X88" s="101"/>
      <c r="Y88" s="101"/>
    </row>
    <row r="89" spans="1:25" ht="15" customHeight="1">
      <c r="A89" s="7"/>
      <c r="B89" s="7"/>
      <c r="C89" s="7"/>
      <c r="D89" s="7"/>
      <c r="E89" s="7"/>
      <c r="G89"/>
      <c r="H89"/>
      <c r="J89" s="268"/>
      <c r="K89" s="260"/>
      <c r="M89"/>
      <c r="N89"/>
      <c r="O89" s="4"/>
      <c r="U89"/>
      <c r="V89" s="101"/>
      <c r="X89" s="101"/>
      <c r="Y89" s="101"/>
    </row>
    <row r="90" spans="1:25" ht="15.75" customHeight="1">
      <c r="A90" s="7"/>
      <c r="B90" s="7"/>
      <c r="C90" s="7"/>
      <c r="D90" s="7"/>
      <c r="E90" s="7"/>
      <c r="G90"/>
      <c r="H90"/>
      <c r="J90" s="268"/>
      <c r="K90" s="260"/>
      <c r="M90"/>
      <c r="N90"/>
      <c r="O90" s="4"/>
      <c r="U90"/>
      <c r="V90" s="101"/>
      <c r="X90" s="101"/>
      <c r="Y90" s="101"/>
    </row>
    <row r="91" spans="1:25" ht="15.75" customHeight="1">
      <c r="A91" s="7"/>
      <c r="B91" s="7"/>
      <c r="C91" s="7"/>
      <c r="D91" s="7"/>
      <c r="E91" s="7"/>
      <c r="G91"/>
      <c r="H91"/>
      <c r="J91" s="268"/>
      <c r="K91" s="260"/>
      <c r="M91"/>
      <c r="N91"/>
      <c r="O91" s="4"/>
      <c r="U91"/>
      <c r="V91" s="101"/>
      <c r="X91" s="101"/>
      <c r="Y91" s="101"/>
    </row>
    <row r="92" spans="1:25" ht="15.75" customHeight="1">
      <c r="A92" s="7"/>
      <c r="B92" s="7"/>
      <c r="C92" s="7"/>
      <c r="D92" s="7"/>
      <c r="E92" s="7"/>
      <c r="G92"/>
      <c r="H92"/>
      <c r="J92" s="268"/>
      <c r="K92" s="260"/>
      <c r="M92"/>
      <c r="N92"/>
      <c r="O92" s="4"/>
      <c r="U92"/>
      <c r="V92" s="101"/>
      <c r="X92" s="101"/>
      <c r="Y92" s="101"/>
    </row>
    <row r="93" spans="1:25" ht="15" customHeight="1">
      <c r="A93" s="7"/>
      <c r="B93" s="7"/>
      <c r="C93" s="7"/>
      <c r="D93" s="7"/>
      <c r="E93" s="7"/>
      <c r="G93"/>
      <c r="H93"/>
      <c r="J93" s="268"/>
      <c r="K93" s="260"/>
      <c r="M93"/>
      <c r="N93"/>
      <c r="O93" s="4"/>
      <c r="U93"/>
      <c r="V93" s="101"/>
      <c r="X93" s="101"/>
      <c r="Y93" s="101"/>
    </row>
    <row r="94" spans="1:25" ht="15.75" customHeight="1">
      <c r="A94" s="7"/>
      <c r="B94" s="7"/>
      <c r="C94" s="7"/>
      <c r="D94" s="7"/>
      <c r="E94" s="7"/>
      <c r="G94"/>
      <c r="H94"/>
      <c r="J94" s="268"/>
      <c r="K94" s="260"/>
      <c r="M94"/>
      <c r="N94"/>
      <c r="O94" s="4"/>
      <c r="U94"/>
      <c r="V94" s="101"/>
      <c r="X94" s="101"/>
      <c r="Y94" s="101"/>
    </row>
    <row r="95" spans="1:25">
      <c r="A95" s="7"/>
      <c r="B95" s="7"/>
      <c r="C95" s="7"/>
      <c r="D95" s="7"/>
      <c r="E95" s="7"/>
      <c r="G95"/>
      <c r="H95"/>
      <c r="J95" s="268"/>
      <c r="K95" s="260"/>
      <c r="M95"/>
      <c r="N95"/>
      <c r="O95" s="4"/>
      <c r="U95"/>
      <c r="V95" s="101"/>
      <c r="X95" s="101"/>
      <c r="Y95" s="101"/>
    </row>
    <row r="96" spans="1:25">
      <c r="A96" s="7"/>
      <c r="B96" s="7"/>
      <c r="C96" s="7"/>
      <c r="D96" s="7"/>
      <c r="E96" s="7"/>
      <c r="G96"/>
      <c r="H96"/>
      <c r="J96" s="268"/>
      <c r="K96" s="260"/>
      <c r="M96"/>
      <c r="N96"/>
      <c r="O96" s="4"/>
      <c r="U96"/>
      <c r="V96" s="101"/>
      <c r="X96" s="101"/>
      <c r="Y96" s="101"/>
    </row>
    <row r="97" spans="1:25">
      <c r="A97" s="7"/>
      <c r="B97" s="7"/>
      <c r="C97" s="7"/>
      <c r="D97" s="7"/>
      <c r="E97" s="7"/>
      <c r="G97"/>
      <c r="H97"/>
      <c r="J97" s="268"/>
      <c r="K97" s="260"/>
      <c r="M97"/>
      <c r="N97"/>
      <c r="O97" s="4"/>
      <c r="U97"/>
      <c r="V97" s="101"/>
      <c r="X97" s="101"/>
      <c r="Y97" s="101"/>
    </row>
    <row r="98" spans="1:25">
      <c r="A98" s="7"/>
      <c r="B98" s="7"/>
      <c r="C98" s="7"/>
      <c r="D98" s="7"/>
      <c r="E98" s="7"/>
      <c r="G98"/>
      <c r="H98"/>
      <c r="J98" s="268"/>
      <c r="K98" s="260"/>
      <c r="M98"/>
      <c r="N98"/>
      <c r="O98" s="4"/>
      <c r="U98"/>
      <c r="V98" s="101"/>
      <c r="X98" s="101"/>
      <c r="Y98" s="101"/>
    </row>
    <row r="99" spans="1:25">
      <c r="A99" s="7"/>
      <c r="B99" s="7"/>
      <c r="C99" s="7"/>
      <c r="D99" s="7"/>
      <c r="E99" s="7"/>
      <c r="G99"/>
      <c r="H99"/>
      <c r="J99" s="268"/>
      <c r="K99" s="260"/>
      <c r="M99"/>
      <c r="N99"/>
      <c r="O99" s="4"/>
      <c r="U99"/>
    </row>
    <row r="100" spans="1:25">
      <c r="A100" s="7"/>
      <c r="B100" s="7"/>
      <c r="C100" s="7"/>
      <c r="D100" s="7"/>
      <c r="E100" s="7"/>
      <c r="G100"/>
      <c r="H100"/>
      <c r="J100" s="268"/>
      <c r="K100" s="260"/>
      <c r="M100"/>
      <c r="N100"/>
      <c r="O100" s="4"/>
      <c r="U100"/>
    </row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.75" customHeight="1"/>
  </sheetData>
  <mergeCells count="141">
    <mergeCell ref="K57:K58"/>
    <mergeCell ref="I57:I58"/>
    <mergeCell ref="J57:J58"/>
    <mergeCell ref="E60:E62"/>
    <mergeCell ref="E50:E52"/>
    <mergeCell ref="E44:E49"/>
    <mergeCell ref="G60:G62"/>
    <mergeCell ref="H60:H62"/>
    <mergeCell ref="G46:G49"/>
    <mergeCell ref="G44:G45"/>
    <mergeCell ref="H44:H45"/>
    <mergeCell ref="H46:H49"/>
    <mergeCell ref="K8:K10"/>
    <mergeCell ref="I5:I7"/>
    <mergeCell ref="K23:K30"/>
    <mergeCell ref="G15:G18"/>
    <mergeCell ref="J23:J30"/>
    <mergeCell ref="T50:T54"/>
    <mergeCell ref="S50:S52"/>
    <mergeCell ref="S23:S30"/>
    <mergeCell ref="X15:X18"/>
    <mergeCell ref="V3:Y3"/>
    <mergeCell ref="S5:S7"/>
    <mergeCell ref="S8:S10"/>
    <mergeCell ref="Z5:Z62"/>
    <mergeCell ref="X40:X43"/>
    <mergeCell ref="X44:X45"/>
    <mergeCell ref="X46:X49"/>
    <mergeCell ref="X57:X58"/>
    <mergeCell ref="X60:X62"/>
    <mergeCell ref="Y5:Y18"/>
    <mergeCell ref="Y19:Y21"/>
    <mergeCell ref="Y22:Y43"/>
    <mergeCell ref="Y44:Y49"/>
    <mergeCell ref="Y50:Y52"/>
    <mergeCell ref="Y55:Y59"/>
    <mergeCell ref="Y60:Y62"/>
    <mergeCell ref="W5:W7"/>
    <mergeCell ref="X22:X32"/>
    <mergeCell ref="W8:W10"/>
    <mergeCell ref="W31:W32"/>
    <mergeCell ref="W15:W17"/>
    <mergeCell ref="W23:W30"/>
    <mergeCell ref="X5:X7"/>
    <mergeCell ref="Q4:T4"/>
    <mergeCell ref="C1:D2"/>
    <mergeCell ref="K5:K7"/>
    <mergeCell ref="I1:I2"/>
    <mergeCell ref="J1:J2"/>
    <mergeCell ref="F1:F2"/>
    <mergeCell ref="I8:I10"/>
    <mergeCell ref="K15:K17"/>
    <mergeCell ref="H22:H32"/>
    <mergeCell ref="F22:F32"/>
    <mergeCell ref="C22:C43"/>
    <mergeCell ref="D22:D43"/>
    <mergeCell ref="D19:D21"/>
    <mergeCell ref="F33:F35"/>
    <mergeCell ref="I15:I17"/>
    <mergeCell ref="J15:J17"/>
    <mergeCell ref="G5:G7"/>
    <mergeCell ref="H5:H7"/>
    <mergeCell ref="H8:H11"/>
    <mergeCell ref="G8:G11"/>
    <mergeCell ref="H12:H14"/>
    <mergeCell ref="G12:G14"/>
    <mergeCell ref="J8:J10"/>
    <mergeCell ref="J5:J7"/>
    <mergeCell ref="H15:H18"/>
    <mergeCell ref="X65:Z69"/>
    <mergeCell ref="V64:W64"/>
    <mergeCell ref="V65:W66"/>
    <mergeCell ref="V67:W67"/>
    <mergeCell ref="V68:W69"/>
    <mergeCell ref="X64:Z64"/>
    <mergeCell ref="X33:X35"/>
    <mergeCell ref="X36:X39"/>
    <mergeCell ref="L1:L2"/>
    <mergeCell ref="M1:M2"/>
    <mergeCell ref="X8:X11"/>
    <mergeCell ref="X12:X14"/>
    <mergeCell ref="S60:S62"/>
    <mergeCell ref="T60:T62"/>
    <mergeCell ref="S12:S14"/>
    <mergeCell ref="S15:S17"/>
    <mergeCell ref="S19:S21"/>
    <mergeCell ref="T5:T18"/>
    <mergeCell ref="T19:T21"/>
    <mergeCell ref="T22:T32"/>
    <mergeCell ref="S31:S32"/>
    <mergeCell ref="S33:S35"/>
    <mergeCell ref="S36:S39"/>
    <mergeCell ref="S40:S43"/>
    <mergeCell ref="D55:D59"/>
    <mergeCell ref="W57:W58"/>
    <mergeCell ref="S57:S58"/>
    <mergeCell ref="K31:K32"/>
    <mergeCell ref="T55:T59"/>
    <mergeCell ref="T44:T49"/>
    <mergeCell ref="G22:G32"/>
    <mergeCell ref="I23:I30"/>
    <mergeCell ref="F40:F43"/>
    <mergeCell ref="G40:G43"/>
    <mergeCell ref="H40:H43"/>
    <mergeCell ref="H57:H58"/>
    <mergeCell ref="G57:G58"/>
    <mergeCell ref="E22:E43"/>
    <mergeCell ref="I31:I32"/>
    <mergeCell ref="J31:J32"/>
    <mergeCell ref="D50:D52"/>
    <mergeCell ref="G33:G35"/>
    <mergeCell ref="H33:H35"/>
    <mergeCell ref="F36:F39"/>
    <mergeCell ref="G36:G39"/>
    <mergeCell ref="H36:H39"/>
    <mergeCell ref="T33:T43"/>
    <mergeCell ref="S46:S49"/>
    <mergeCell ref="A5:A62"/>
    <mergeCell ref="C60:C62"/>
    <mergeCell ref="D60:D62"/>
    <mergeCell ref="D44:D49"/>
    <mergeCell ref="F5:F7"/>
    <mergeCell ref="F12:F14"/>
    <mergeCell ref="F15:F18"/>
    <mergeCell ref="F8:F11"/>
    <mergeCell ref="F57:F58"/>
    <mergeCell ref="D5:D18"/>
    <mergeCell ref="F60:F62"/>
    <mergeCell ref="F46:F49"/>
    <mergeCell ref="F44:F45"/>
    <mergeCell ref="C5:C18"/>
    <mergeCell ref="C19:C21"/>
    <mergeCell ref="C44:C49"/>
    <mergeCell ref="C50:C52"/>
    <mergeCell ref="E5:E18"/>
    <mergeCell ref="B5:B18"/>
    <mergeCell ref="B44:B62"/>
    <mergeCell ref="B19:B43"/>
    <mergeCell ref="E55:E59"/>
    <mergeCell ref="E19:E21"/>
    <mergeCell ref="C55:C59"/>
  </mergeCells>
  <conditionalFormatting sqref="O5:O14 O19:O35 O44:O61">
    <cfRule type="cellIs" dxfId="35" priority="179" operator="equal">
      <formula>"NOK"</formula>
    </cfRule>
    <cfRule type="cellIs" dxfId="34" priority="180" operator="equal">
      <formula>"OK"</formula>
    </cfRule>
  </conditionalFormatting>
  <conditionalFormatting sqref="I15:J15">
    <cfRule type="expression" dxfId="33" priority="85">
      <formula>$J$1=2</formula>
    </cfRule>
  </conditionalFormatting>
  <conditionalFormatting sqref="O15:O17">
    <cfRule type="cellIs" dxfId="32" priority="83" operator="equal">
      <formula>"NOK"</formula>
    </cfRule>
    <cfRule type="cellIs" dxfId="31" priority="84" operator="equal">
      <formula>"OK"</formula>
    </cfRule>
  </conditionalFormatting>
  <conditionalFormatting sqref="O62">
    <cfRule type="cellIs" dxfId="30" priority="81" operator="equal">
      <formula>"NOK"</formula>
    </cfRule>
    <cfRule type="cellIs" dxfId="29" priority="82" operator="equal">
      <formula>"OK"</formula>
    </cfRule>
  </conditionalFormatting>
  <conditionalFormatting sqref="F52:G52 F16:H18 L16:M17">
    <cfRule type="expression" dxfId="28" priority="80">
      <formula>$J$1=2</formula>
    </cfRule>
  </conditionalFormatting>
  <conditionalFormatting sqref="I62:J62">
    <cfRule type="expression" dxfId="27" priority="79">
      <formula>$J$1=2</formula>
    </cfRule>
  </conditionalFormatting>
  <conditionalFormatting sqref="O36:O39">
    <cfRule type="cellIs" dxfId="26" priority="76" operator="equal">
      <formula>"NOK"</formula>
    </cfRule>
    <cfRule type="cellIs" dxfId="25" priority="77" operator="equal">
      <formula>"OK"</formula>
    </cfRule>
  </conditionalFormatting>
  <conditionalFormatting sqref="F40:J43">
    <cfRule type="expression" dxfId="24" priority="73">
      <formula>$J$1=2</formula>
    </cfRule>
  </conditionalFormatting>
  <conditionalFormatting sqref="F15:M15">
    <cfRule type="expression" dxfId="23" priority="72">
      <formula>$J$1=2</formula>
    </cfRule>
  </conditionalFormatting>
  <conditionalFormatting sqref="I18:K18">
    <cfRule type="expression" dxfId="22" priority="71">
      <formula>$J$1=2</formula>
    </cfRule>
  </conditionalFormatting>
  <conditionalFormatting sqref="O18">
    <cfRule type="cellIs" dxfId="21" priority="69" operator="equal">
      <formula>"NOK"</formula>
    </cfRule>
    <cfRule type="cellIs" dxfId="20" priority="70" operator="equal">
      <formula>"OK"</formula>
    </cfRule>
  </conditionalFormatting>
  <conditionalFormatting sqref="F21:G21">
    <cfRule type="expression" dxfId="19" priority="68">
      <formula>$J$1=2</formula>
    </cfRule>
  </conditionalFormatting>
  <conditionalFormatting sqref="W15">
    <cfRule type="expression" dxfId="18" priority="19">
      <formula>$J$1=2</formula>
    </cfRule>
  </conditionalFormatting>
  <conditionalFormatting sqref="W62">
    <cfRule type="expression" dxfId="17" priority="18">
      <formula>$J$1=2</formula>
    </cfRule>
  </conditionalFormatting>
  <conditionalFormatting sqref="W40:W43">
    <cfRule type="expression" dxfId="16" priority="17">
      <formula>$J$1=2</formula>
    </cfRule>
  </conditionalFormatting>
  <conditionalFormatting sqref="W15">
    <cfRule type="expression" dxfId="15" priority="16">
      <formula>$J$1=2</formula>
    </cfRule>
  </conditionalFormatting>
  <conditionalFormatting sqref="W18">
    <cfRule type="expression" dxfId="14" priority="15">
      <formula>$J$1=2</formula>
    </cfRule>
  </conditionalFormatting>
  <conditionalFormatting sqref="V16:V17">
    <cfRule type="expression" dxfId="13" priority="14">
      <formula>$J$1=2</formula>
    </cfRule>
  </conditionalFormatting>
  <conditionalFormatting sqref="V15">
    <cfRule type="expression" dxfId="12" priority="13">
      <formula>$J$1=2</formula>
    </cfRule>
  </conditionalFormatting>
  <conditionalFormatting sqref="X52 X16:X18">
    <cfRule type="expression" dxfId="11" priority="12">
      <formula>$J$1=2</formula>
    </cfRule>
  </conditionalFormatting>
  <conditionalFormatting sqref="X40:X43">
    <cfRule type="expression" dxfId="10" priority="11">
      <formula>$J$1=2</formula>
    </cfRule>
  </conditionalFormatting>
  <conditionalFormatting sqref="X15">
    <cfRule type="expression" dxfId="9" priority="10">
      <formula>$J$1=2</formula>
    </cfRule>
  </conditionalFormatting>
  <conditionalFormatting sqref="X21">
    <cfRule type="expression" dxfId="8" priority="9">
      <formula>$J$1=2</formula>
    </cfRule>
  </conditionalFormatting>
  <conditionalFormatting sqref="H52">
    <cfRule type="expression" dxfId="7" priority="8">
      <formula>$J$1=2</formula>
    </cfRule>
  </conditionalFormatting>
  <conditionalFormatting sqref="K62">
    <cfRule type="expression" dxfId="6" priority="7">
      <formula>$J$1=2</formula>
    </cfRule>
  </conditionalFormatting>
  <conditionalFormatting sqref="K40:K43">
    <cfRule type="expression" dxfId="5" priority="6">
      <formula>$J$1=2</formula>
    </cfRule>
  </conditionalFormatting>
  <conditionalFormatting sqref="N16:N17">
    <cfRule type="expression" dxfId="4" priority="5">
      <formula>$J$1=2</formula>
    </cfRule>
  </conditionalFormatting>
  <conditionalFormatting sqref="N15">
    <cfRule type="expression" dxfId="3" priority="4">
      <formula>$J$1=2</formula>
    </cfRule>
  </conditionalFormatting>
  <conditionalFormatting sqref="O40:O43">
    <cfRule type="cellIs" dxfId="2" priority="2" operator="equal">
      <formula>"NOK"</formula>
    </cfRule>
    <cfRule type="cellIs" dxfId="1" priority="3" operator="equal">
      <formula>"OK"</formula>
    </cfRule>
  </conditionalFormatting>
  <conditionalFormatting sqref="G1:H1048576 J1:K1048576 M1:N1048576">
    <cfRule type="cellIs" dxfId="0" priority="1" operator="equal">
      <formula>0</formula>
    </cfRule>
  </conditionalFormatting>
  <hyperlinks>
    <hyperlink ref="O58" location="'O-F COFFRE'!A1" display="'O-F COFFRE'!A1"/>
    <hyperlink ref="O5" location="'ACCES RG1'!A1" display="'ACCES RG1'!A1"/>
    <hyperlink ref="O6" location="'COE RG1'!A1" display="'COE RG1'!A1"/>
    <hyperlink ref="O7" location="'COI RG1'!A1" display="'COI RG1'!A1"/>
    <hyperlink ref="O8" location="'ACCES RG2'!A1" display="'ACCES RG2'!A1"/>
    <hyperlink ref="O9" location="'COE RG2'!A1" display="'COE RG2'!A1"/>
    <hyperlink ref="O10" location="'COI RG2'!A1" display="'COI RG2'!A1"/>
    <hyperlink ref="O22" location="PEDALIER!A1" display="PEDALIER!A1"/>
    <hyperlink ref="O23" location="VOLANT!A1" display="VOLANT!A1"/>
    <hyperlink ref="O24" location="'REGLAGE SIEGE RG1'!A1" display="'REGLAGE SIEGE RG1'!A1"/>
    <hyperlink ref="O25" location="'LEVIER DE VITESSE'!A1" display="'LEVIER DE VITESSE'!A1"/>
    <hyperlink ref="O26" location="'FREIN A MAIN'!A1" display="'FREIN A MAIN'!A1"/>
    <hyperlink ref="O27" location="'ACCOUDOIR CENTRALE'!A1" display="'ACCOUDOIR CENTRALE'!A1"/>
    <hyperlink ref="O28" location="'ACCOUDOIR PORTE'!A1" display="'ACCOUDOIR PORTE'!A1"/>
    <hyperlink ref="O29" location="'MACRO ZONING'!A1" display="'MACRO ZONING'!A1"/>
    <hyperlink ref="O30" location="'ECRAN DE NAVIGATION'!A1" display="'ECRAN DE NAVIGATION'!A1"/>
    <hyperlink ref="O44" location="'VISION AVANT'!A1" display="'VISION AVANT'!A1"/>
    <hyperlink ref="O46" location="'VISION ARRIERE'!A1" display="'VISION ARRIERE'!A1"/>
    <hyperlink ref="O48" location="'RETRO  INTERIEUR'!A1" display="'RETRO  INTERIEUR'!A1"/>
    <hyperlink ref="O49" location="'RETRO  EXTERIEUR'!A1" display="'RETRO  EXTERIEUR'!A1"/>
    <hyperlink ref="O50" location="'HABITA RG1 &amp; RG2'!A1" display="'HABITA RG1 &amp; RG2'!A1"/>
    <hyperlink ref="O51" location="'HABITA RG1 &amp; RG2'!A1" display="'HABITA RG1 &amp; RG2'!A1"/>
    <hyperlink ref="O52" location="'HABITA RG3'!A1" display="'HABITA RG3'!A1"/>
    <hyperlink ref="O19" location="'CONFORT VISUEL RG1'!A1" display="'CONFORT VISUEL RG1'!A1"/>
    <hyperlink ref="O20" location="'CONFORT VISUEL RG2'!A1" display="'CONFORT VISUEL RG2'!A1"/>
    <hyperlink ref="O12" location="'ACCES AUTRES ZONES'!A1" display="'ACCES AUTRES ZONES'!A1"/>
    <hyperlink ref="O14" location="'ACCES AUTRES ZONES'!A1" display="'ACCES AUTRES ZONES'!A1"/>
    <hyperlink ref="O21" location="'CONFORT VISUEL RG3'!A1" display="'CONFORT VISUEL RG3'!A1"/>
    <hyperlink ref="O31" location="'CEINTURE RG1'!A1" display="'CEINTURE RG1'!A1"/>
    <hyperlink ref="O32" location="'CONFORT DIMENSIONNEL RG1'!A1" display="'CONFORT DIMENSIONNEL RG1'!A1"/>
    <hyperlink ref="O33" location="'CEINTURE RG1'!A1" display="'CEINTURE RG1'!A1"/>
    <hyperlink ref="O35" location="'CONFORT DIMENSIONNEL RG1'!A1" display="'CONFORT DIMENSIONNEL RG1'!A1"/>
    <hyperlink ref="O15" location="'ACCES RG3'!A1" display="'ACCES RG3'!A1"/>
    <hyperlink ref="O54" location="'MODULARITE HABITACLE'!A1" display="'MODULARITE HABITACLE'!A1"/>
    <hyperlink ref="O36" location="'CONFORT DIMENSIONNEL RG2'!A1" display="'CONFORT DIMENSIONNEL RG2'!A1"/>
    <hyperlink ref="O38" location="'CEINTURE RG2'!A1" display="'CEINTURE RG2'!A1"/>
    <hyperlink ref="O40" location="'CONFORT DIMENSIONNEL RG3'!A1" display="'CONFORT DIMENSIONNEL RG3'!A1"/>
    <hyperlink ref="O42" location="'CEINTURE RG3'!A1" display="'CEINTURE RG3'!A1"/>
  </hyperlinks>
  <pageMargins left="0.25" right="0.25" top="0.75" bottom="0.75" header="0.3" footer="0.3"/>
  <pageSetup paperSize="8" scale="4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VARIABLES</vt:lpstr>
      <vt:lpstr>START</vt:lpstr>
      <vt:lpstr>DATA</vt:lpstr>
      <vt:lpstr>Synthèse</vt:lpstr>
      <vt:lpstr>nb_rang</vt:lpstr>
      <vt:lpstr>zone_datas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CELLINI Johan</dc:creator>
  <cp:lastModifiedBy>BROCHARD Valentin</cp:lastModifiedBy>
  <cp:lastPrinted>2015-10-07T11:02:46Z</cp:lastPrinted>
  <dcterms:created xsi:type="dcterms:W3CDTF">2006-09-16T00:00:00Z</dcterms:created>
  <dcterms:modified xsi:type="dcterms:W3CDTF">2015-12-04T07:20:34Z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-1770733757</vt:i4>
  </property>
  <property fmtid="{D5CDD505-2E9C-101B-9397-08002B2CF9AE}" pid="3" name="_NewReviewCycle">
    <vt:lpwstr/>
  </property>
  <property fmtid="{D5CDD505-2E9C-101B-9397-08002B2CF9AE}" pid="4" name="_EmailSubject">
    <vt:lpwstr>OCG : une version plus élaborée..</vt:lpwstr>
  </property>
  <property fmtid="{D5CDD505-2E9C-101B-9397-08002B2CF9AE}" pid="5" name="_AuthorEmail">
    <vt:lpwstr>johan.cellini@renault.com</vt:lpwstr>
  </property>
  <property fmtid="{D5CDD505-2E9C-101B-9397-08002B2CF9AE}" pid="6" name="_AuthorEmailDisplayName">
    <vt:lpwstr>CELLINI Johan</vt:lpwstr>
  </property>
  <property fmtid="{D5CDD505-2E9C-101B-9397-08002B2CF9AE}" pid="7" name="_ReviewingToolsShownOnce">
    <vt:lpwstr/>
  </property>
</Properties>
</file>