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6405" codeName="{B7FE6334-C1A2-E50D-BD3D-5F4D41BBC2E3}"/>
  <workbookPr codeName="ThisWorkbook" autoCompressPictures="0"/>
  <bookViews>
    <workbookView xWindow="0" yWindow="0" windowWidth="28800" windowHeight="17460" tabRatio="773"/>
  </bookViews>
  <sheets>
    <sheet name="Janvier" sheetId="40" r:id="rId1"/>
    <sheet name="Stats année" sheetId="54" r:id="rId2"/>
    <sheet name="Réglages" sheetId="13" r:id="rId3"/>
    <sheet name="Aide et remerciements" sheetId="53" r:id="rId4"/>
  </sheets>
  <definedNames>
    <definedName name="An">Réglages!$J$23</definedName>
    <definedName name="Fériés">Réglages!$N$2:$N$14</definedName>
    <definedName name="Paques">Réglages!$N$3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2" i="13" l="1"/>
  <c r="N3" i="13"/>
  <c r="N4" i="13"/>
  <c r="N5" i="13"/>
  <c r="N6" i="13"/>
  <c r="N7" i="13"/>
  <c r="N8" i="13"/>
  <c r="N9" i="13"/>
  <c r="N10" i="13"/>
  <c r="N11" i="13"/>
  <c r="N12" i="13"/>
  <c r="N13" i="13"/>
  <c r="N14" i="13"/>
  <c r="M10" i="40"/>
  <c r="M11" i="40"/>
  <c r="M12" i="40"/>
  <c r="M13" i="40"/>
  <c r="M14" i="40"/>
  <c r="M15" i="40"/>
  <c r="M16" i="40"/>
  <c r="M17" i="40"/>
  <c r="M18" i="40"/>
  <c r="M19" i="40"/>
  <c r="M20" i="40"/>
  <c r="M21" i="40"/>
  <c r="M22" i="40"/>
  <c r="I23" i="40"/>
  <c r="M23" i="40"/>
  <c r="I24" i="40"/>
  <c r="M24" i="40"/>
  <c r="I25" i="40"/>
  <c r="M25" i="40"/>
  <c r="M26" i="40"/>
  <c r="M27" i="40"/>
  <c r="M28" i="40"/>
  <c r="M29" i="40"/>
  <c r="M30" i="40"/>
  <c r="M31" i="40"/>
  <c r="M32" i="40"/>
  <c r="M33" i="40"/>
  <c r="M34" i="40"/>
  <c r="M35" i="40"/>
  <c r="M36" i="40"/>
  <c r="M37" i="40"/>
  <c r="M38" i="40"/>
  <c r="M39" i="40"/>
  <c r="M40" i="40"/>
  <c r="AF38" i="40"/>
  <c r="J21" i="54"/>
  <c r="L21" i="54"/>
  <c r="D10" i="40"/>
  <c r="I10" i="40"/>
  <c r="P10" i="40"/>
  <c r="Q9" i="40"/>
  <c r="Q8" i="40"/>
  <c r="Q10" i="40"/>
  <c r="AB10" i="40"/>
  <c r="D11" i="40"/>
  <c r="I11" i="40"/>
  <c r="P11" i="40"/>
  <c r="Q11" i="40"/>
  <c r="R9" i="40"/>
  <c r="R8" i="40"/>
  <c r="R10" i="40"/>
  <c r="S9" i="40"/>
  <c r="S8" i="40"/>
  <c r="S11" i="40"/>
  <c r="T9" i="40"/>
  <c r="T8" i="40"/>
  <c r="T11" i="40"/>
  <c r="AB11" i="40"/>
  <c r="D12" i="40"/>
  <c r="D13" i="40"/>
  <c r="D14" i="40"/>
  <c r="D15" i="40"/>
  <c r="D16" i="40"/>
  <c r="D17" i="40"/>
  <c r="D18" i="40"/>
  <c r="D19" i="40"/>
  <c r="D20" i="40"/>
  <c r="D21" i="40"/>
  <c r="D22" i="40"/>
  <c r="D23" i="40"/>
  <c r="D24" i="40"/>
  <c r="D25" i="40"/>
  <c r="D26" i="40"/>
  <c r="D27" i="40"/>
  <c r="D28" i="40"/>
  <c r="D29" i="40"/>
  <c r="D30" i="40"/>
  <c r="D31" i="40"/>
  <c r="D32" i="40"/>
  <c r="D33" i="40"/>
  <c r="D34" i="40"/>
  <c r="D35" i="40"/>
  <c r="D36" i="40"/>
  <c r="D37" i="40"/>
  <c r="D38" i="40"/>
  <c r="D39" i="40"/>
  <c r="D40" i="40"/>
  <c r="I12" i="40"/>
  <c r="P12" i="40"/>
  <c r="Q12" i="40"/>
  <c r="R11" i="40"/>
  <c r="S12" i="40"/>
  <c r="T12" i="40"/>
  <c r="AB12" i="40"/>
  <c r="I13" i="40"/>
  <c r="P13" i="40"/>
  <c r="Q13" i="40"/>
  <c r="R12" i="40"/>
  <c r="S13" i="40"/>
  <c r="T13" i="40"/>
  <c r="AB13" i="40"/>
  <c r="I14" i="40"/>
  <c r="P14" i="40"/>
  <c r="Q14" i="40"/>
  <c r="R13" i="40"/>
  <c r="S14" i="40"/>
  <c r="T14" i="40"/>
  <c r="AB14" i="40"/>
  <c r="I15" i="40"/>
  <c r="P15" i="40"/>
  <c r="Q15" i="40"/>
  <c r="R14" i="40"/>
  <c r="S15" i="40"/>
  <c r="T15" i="40"/>
  <c r="AB15" i="40"/>
  <c r="I16" i="40"/>
  <c r="P16" i="40"/>
  <c r="Q16" i="40"/>
  <c r="R15" i="40"/>
  <c r="S16" i="40"/>
  <c r="T16" i="40"/>
  <c r="AB16" i="40"/>
  <c r="I17" i="40"/>
  <c r="P17" i="40"/>
  <c r="Q17" i="40"/>
  <c r="R16" i="40"/>
  <c r="S17" i="40"/>
  <c r="T17" i="40"/>
  <c r="AB17" i="40"/>
  <c r="I18" i="40"/>
  <c r="P18" i="40"/>
  <c r="Q18" i="40"/>
  <c r="R17" i="40"/>
  <c r="S18" i="40"/>
  <c r="T18" i="40"/>
  <c r="AB18" i="40"/>
  <c r="I19" i="40"/>
  <c r="P19" i="40"/>
  <c r="Q19" i="40"/>
  <c r="R18" i="40"/>
  <c r="S19" i="40"/>
  <c r="T19" i="40"/>
  <c r="AB19" i="40"/>
  <c r="I20" i="40"/>
  <c r="P20" i="40"/>
  <c r="Q20" i="40"/>
  <c r="R19" i="40"/>
  <c r="S20" i="40"/>
  <c r="T20" i="40"/>
  <c r="AB20" i="40"/>
  <c r="I21" i="40"/>
  <c r="P21" i="40"/>
  <c r="Q21" i="40"/>
  <c r="R20" i="40"/>
  <c r="S21" i="40"/>
  <c r="T21" i="40"/>
  <c r="AB21" i="40"/>
  <c r="I22" i="40"/>
  <c r="P22" i="40"/>
  <c r="Q22" i="40"/>
  <c r="R21" i="40"/>
  <c r="S22" i="40"/>
  <c r="T22" i="40"/>
  <c r="AB22" i="40"/>
  <c r="P23" i="40"/>
  <c r="Q23" i="40"/>
  <c r="R22" i="40"/>
  <c r="S23" i="40"/>
  <c r="T23" i="40"/>
  <c r="AB23" i="40"/>
  <c r="P24" i="40"/>
  <c r="Q24" i="40"/>
  <c r="R23" i="40"/>
  <c r="S24" i="40"/>
  <c r="T24" i="40"/>
  <c r="AB24" i="40"/>
  <c r="P25" i="40"/>
  <c r="Q25" i="40"/>
  <c r="R24" i="40"/>
  <c r="S25" i="40"/>
  <c r="T25" i="40"/>
  <c r="AB25" i="40"/>
  <c r="I26" i="40"/>
  <c r="P26" i="40"/>
  <c r="Q26" i="40"/>
  <c r="R25" i="40"/>
  <c r="S26" i="40"/>
  <c r="T26" i="40"/>
  <c r="AB26" i="40"/>
  <c r="I27" i="40"/>
  <c r="P27" i="40"/>
  <c r="Q27" i="40"/>
  <c r="R26" i="40"/>
  <c r="S27" i="40"/>
  <c r="T27" i="40"/>
  <c r="AB27" i="40"/>
  <c r="I28" i="40"/>
  <c r="P28" i="40"/>
  <c r="Q28" i="40"/>
  <c r="R27" i="40"/>
  <c r="S28" i="40"/>
  <c r="T28" i="40"/>
  <c r="AB28" i="40"/>
  <c r="I29" i="40"/>
  <c r="P29" i="40"/>
  <c r="Q29" i="40"/>
  <c r="R28" i="40"/>
  <c r="S29" i="40"/>
  <c r="T29" i="40"/>
  <c r="AB29" i="40"/>
  <c r="I30" i="40"/>
  <c r="P30" i="40"/>
  <c r="Q30" i="40"/>
  <c r="R29" i="40"/>
  <c r="S30" i="40"/>
  <c r="T30" i="40"/>
  <c r="AB30" i="40"/>
  <c r="I31" i="40"/>
  <c r="P31" i="40"/>
  <c r="Q31" i="40"/>
  <c r="R30" i="40"/>
  <c r="S31" i="40"/>
  <c r="T31" i="40"/>
  <c r="AB31" i="40"/>
  <c r="I32" i="40"/>
  <c r="P32" i="40"/>
  <c r="Q32" i="40"/>
  <c r="R31" i="40"/>
  <c r="S32" i="40"/>
  <c r="T32" i="40"/>
  <c r="AB32" i="40"/>
  <c r="I33" i="40"/>
  <c r="P33" i="40"/>
  <c r="Q33" i="40"/>
  <c r="R32" i="40"/>
  <c r="S33" i="40"/>
  <c r="T33" i="40"/>
  <c r="AB33" i="40"/>
  <c r="I34" i="40"/>
  <c r="P34" i="40"/>
  <c r="Q34" i="40"/>
  <c r="R33" i="40"/>
  <c r="S34" i="40"/>
  <c r="T34" i="40"/>
  <c r="AB34" i="40"/>
  <c r="I35" i="40"/>
  <c r="P35" i="40"/>
  <c r="Q35" i="40"/>
  <c r="R34" i="40"/>
  <c r="S35" i="40"/>
  <c r="T35" i="40"/>
  <c r="AB35" i="40"/>
  <c r="I36" i="40"/>
  <c r="P36" i="40"/>
  <c r="Q36" i="40"/>
  <c r="R35" i="40"/>
  <c r="S36" i="40"/>
  <c r="T36" i="40"/>
  <c r="AB36" i="40"/>
  <c r="I37" i="40"/>
  <c r="P37" i="40"/>
  <c r="Q37" i="40"/>
  <c r="R36" i="40"/>
  <c r="S37" i="40"/>
  <c r="T37" i="40"/>
  <c r="AB37" i="40"/>
  <c r="I38" i="40"/>
  <c r="P38" i="40"/>
  <c r="Q38" i="40"/>
  <c r="R37" i="40"/>
  <c r="S38" i="40"/>
  <c r="T38" i="40"/>
  <c r="AB38" i="40"/>
  <c r="I39" i="40"/>
  <c r="P39" i="40"/>
  <c r="Q39" i="40"/>
  <c r="R38" i="40"/>
  <c r="S39" i="40"/>
  <c r="T39" i="40"/>
  <c r="AB39" i="40"/>
  <c r="I40" i="40"/>
  <c r="P40" i="40"/>
  <c r="Q40" i="40"/>
  <c r="R39" i="40"/>
  <c r="S40" i="40"/>
  <c r="T40" i="40"/>
  <c r="AB40" i="40"/>
  <c r="AF10" i="40"/>
  <c r="J9" i="54"/>
  <c r="AC10" i="40"/>
  <c r="U8" i="40"/>
  <c r="U11" i="40"/>
  <c r="AC11" i="40"/>
  <c r="U12" i="40"/>
  <c r="AC12" i="40"/>
  <c r="U13" i="40"/>
  <c r="AC13" i="40"/>
  <c r="U14" i="40"/>
  <c r="AC14" i="40"/>
  <c r="U15" i="40"/>
  <c r="AC15" i="40"/>
  <c r="U16" i="40"/>
  <c r="AC16" i="40"/>
  <c r="U17" i="40"/>
  <c r="AC17" i="40"/>
  <c r="U18" i="40"/>
  <c r="AC18" i="40"/>
  <c r="U19" i="40"/>
  <c r="AC19" i="40"/>
  <c r="U20" i="40"/>
  <c r="AC20" i="40"/>
  <c r="U21" i="40"/>
  <c r="AC21" i="40"/>
  <c r="U22" i="40"/>
  <c r="AC22" i="40"/>
  <c r="U23" i="40"/>
  <c r="AC23" i="40"/>
  <c r="U24" i="40"/>
  <c r="AC24" i="40"/>
  <c r="U25" i="40"/>
  <c r="AC25" i="40"/>
  <c r="U26" i="40"/>
  <c r="AC26" i="40"/>
  <c r="U27" i="40"/>
  <c r="AC27" i="40"/>
  <c r="U28" i="40"/>
  <c r="AC28" i="40"/>
  <c r="U29" i="40"/>
  <c r="AC29" i="40"/>
  <c r="U30" i="40"/>
  <c r="AC30" i="40"/>
  <c r="U31" i="40"/>
  <c r="AC31" i="40"/>
  <c r="U32" i="40"/>
  <c r="AC32" i="40"/>
  <c r="U33" i="40"/>
  <c r="AC33" i="40"/>
  <c r="U34" i="40"/>
  <c r="AC34" i="40"/>
  <c r="U35" i="40"/>
  <c r="AC35" i="40"/>
  <c r="U36" i="40"/>
  <c r="AC36" i="40"/>
  <c r="U37" i="40"/>
  <c r="AC37" i="40"/>
  <c r="U38" i="40"/>
  <c r="AC38" i="40"/>
  <c r="U39" i="40"/>
  <c r="AC39" i="40"/>
  <c r="R40" i="40"/>
  <c r="U40" i="40"/>
  <c r="AC40" i="40"/>
  <c r="AF12" i="40"/>
  <c r="J10" i="54"/>
  <c r="L10" i="54"/>
  <c r="L9" i="54"/>
  <c r="AF36" i="40"/>
  <c r="J20" i="54"/>
  <c r="AF4" i="40"/>
  <c r="G8" i="54"/>
  <c r="G42" i="54"/>
  <c r="G40" i="54"/>
  <c r="AF34" i="40"/>
  <c r="G38" i="54"/>
  <c r="AF32" i="40"/>
  <c r="G36" i="54"/>
  <c r="AF30" i="40"/>
  <c r="G34" i="54"/>
  <c r="X7" i="40"/>
  <c r="Y7" i="40"/>
  <c r="AF16" i="40"/>
  <c r="G20" i="54"/>
  <c r="G16" i="54"/>
  <c r="G14" i="54"/>
  <c r="N10" i="40"/>
  <c r="N11" i="40"/>
  <c r="N12" i="40"/>
  <c r="N13" i="40"/>
  <c r="N14" i="40"/>
  <c r="N15" i="40"/>
  <c r="N16" i="40"/>
  <c r="N17" i="40"/>
  <c r="N18" i="40"/>
  <c r="N19" i="40"/>
  <c r="N20" i="40"/>
  <c r="N21" i="40"/>
  <c r="N22" i="40"/>
  <c r="N23" i="40"/>
  <c r="N24" i="40"/>
  <c r="N25" i="40"/>
  <c r="N26" i="40"/>
  <c r="N27" i="40"/>
  <c r="N28" i="40"/>
  <c r="N29" i="40"/>
  <c r="N30" i="40"/>
  <c r="N31" i="40"/>
  <c r="N32" i="40"/>
  <c r="N33" i="40"/>
  <c r="N34" i="40"/>
  <c r="N35" i="40"/>
  <c r="N36" i="40"/>
  <c r="N37" i="40"/>
  <c r="N38" i="40"/>
  <c r="N39" i="40"/>
  <c r="N40" i="40"/>
  <c r="AF6" i="40"/>
  <c r="G10" i="54"/>
  <c r="X9" i="40"/>
  <c r="C40" i="40"/>
  <c r="AA40" i="40"/>
  <c r="C39" i="40"/>
  <c r="AA39" i="40"/>
  <c r="C38" i="40"/>
  <c r="AA38" i="40"/>
  <c r="C37" i="40"/>
  <c r="AA37" i="40"/>
  <c r="C36" i="40"/>
  <c r="AA36" i="40"/>
  <c r="C35" i="40"/>
  <c r="AA35" i="40"/>
  <c r="C34" i="40"/>
  <c r="AA34" i="40"/>
  <c r="C33" i="40"/>
  <c r="AA33" i="40"/>
  <c r="C32" i="40"/>
  <c r="AA32" i="40"/>
  <c r="C31" i="40"/>
  <c r="AA31" i="40"/>
  <c r="C30" i="40"/>
  <c r="AA30" i="40"/>
  <c r="C29" i="40"/>
  <c r="AA29" i="40"/>
  <c r="C28" i="40"/>
  <c r="AA28" i="40"/>
  <c r="C27" i="40"/>
  <c r="AA27" i="40"/>
  <c r="C26" i="40"/>
  <c r="AA26" i="40"/>
  <c r="C25" i="40"/>
  <c r="AA25" i="40"/>
  <c r="C24" i="40"/>
  <c r="AA24" i="40"/>
  <c r="C23" i="40"/>
  <c r="AA23" i="40"/>
  <c r="C22" i="40"/>
  <c r="AA22" i="40"/>
  <c r="C21" i="40"/>
  <c r="AA21" i="40"/>
  <c r="C20" i="40"/>
  <c r="AA20" i="40"/>
  <c r="C19" i="40"/>
  <c r="AA19" i="40"/>
  <c r="C18" i="40"/>
  <c r="AA18" i="40"/>
  <c r="C17" i="40"/>
  <c r="AA17" i="40"/>
  <c r="C16" i="40"/>
  <c r="AA16" i="40"/>
  <c r="C15" i="40"/>
  <c r="AA15" i="40"/>
  <c r="C14" i="40"/>
  <c r="AA14" i="40"/>
  <c r="C13" i="40"/>
  <c r="AA13" i="40"/>
  <c r="C12" i="40"/>
  <c r="AA12" i="40"/>
  <c r="C11" i="40"/>
  <c r="AA11" i="40"/>
  <c r="C10" i="40"/>
  <c r="AA10" i="40"/>
  <c r="Z40" i="40"/>
  <c r="Z39" i="40"/>
  <c r="Z38" i="40"/>
  <c r="Z37" i="40"/>
  <c r="Z36" i="40"/>
  <c r="Z35" i="40"/>
  <c r="Z34" i="40"/>
  <c r="Z33" i="40"/>
  <c r="Z32" i="40"/>
  <c r="Z31" i="40"/>
  <c r="Z30" i="40"/>
  <c r="Z29" i="40"/>
  <c r="Z28" i="40"/>
  <c r="Z27" i="40"/>
  <c r="Z26" i="40"/>
  <c r="Z25" i="40"/>
  <c r="Z24" i="40"/>
  <c r="Z23" i="40"/>
  <c r="Z22" i="40"/>
  <c r="Z21" i="40"/>
  <c r="Z20" i="40"/>
  <c r="Z19" i="40"/>
  <c r="Z18" i="40"/>
  <c r="Z17" i="40"/>
  <c r="Z16" i="40"/>
  <c r="Z15" i="40"/>
  <c r="Z14" i="40"/>
  <c r="Z13" i="40"/>
  <c r="Z12" i="40"/>
  <c r="Z11" i="40"/>
  <c r="Z10" i="40"/>
  <c r="Y40" i="40"/>
  <c r="Y39" i="40"/>
  <c r="Y38" i="40"/>
  <c r="Y37" i="40"/>
  <c r="Y36" i="40"/>
  <c r="Y35" i="40"/>
  <c r="Y34" i="40"/>
  <c r="Y33" i="40"/>
  <c r="Y32" i="40"/>
  <c r="Y31" i="40"/>
  <c r="Y30" i="40"/>
  <c r="Y29" i="40"/>
  <c r="Y28" i="40"/>
  <c r="Y27" i="40"/>
  <c r="Y26" i="40"/>
  <c r="Y25" i="40"/>
  <c r="Y24" i="40"/>
  <c r="Y23" i="40"/>
  <c r="Y22" i="40"/>
  <c r="Y21" i="40"/>
  <c r="Y20" i="40"/>
  <c r="Y19" i="40"/>
  <c r="Y18" i="40"/>
  <c r="Y17" i="40"/>
  <c r="Y16" i="40"/>
  <c r="Y15" i="40"/>
  <c r="Y14" i="40"/>
  <c r="Y13" i="40"/>
  <c r="Y12" i="40"/>
  <c r="Y11" i="40"/>
  <c r="Y10" i="40"/>
  <c r="X40" i="40"/>
  <c r="X39" i="40"/>
  <c r="X38" i="40"/>
  <c r="X37" i="40"/>
  <c r="X36" i="40"/>
  <c r="X35" i="40"/>
  <c r="X34" i="40"/>
  <c r="X33" i="40"/>
  <c r="X32" i="40"/>
  <c r="X31" i="40"/>
  <c r="X30" i="40"/>
  <c r="X29" i="40"/>
  <c r="X28" i="40"/>
  <c r="X27" i="40"/>
  <c r="X26" i="40"/>
  <c r="X25" i="40"/>
  <c r="X24" i="40"/>
  <c r="X23" i="40"/>
  <c r="X22" i="40"/>
  <c r="X21" i="40"/>
  <c r="X20" i="40"/>
  <c r="X19" i="40"/>
  <c r="X18" i="40"/>
  <c r="X17" i="40"/>
  <c r="X16" i="40"/>
  <c r="X15" i="40"/>
  <c r="X14" i="40"/>
  <c r="X13" i="40"/>
  <c r="X12" i="40"/>
  <c r="X11" i="40"/>
  <c r="X10" i="40"/>
  <c r="W40" i="40"/>
  <c r="W39" i="40"/>
  <c r="W38" i="40"/>
  <c r="W37" i="40"/>
  <c r="W36" i="40"/>
  <c r="W35" i="40"/>
  <c r="W34" i="40"/>
  <c r="W33" i="40"/>
  <c r="W32" i="40"/>
  <c r="W31" i="40"/>
  <c r="W30" i="40"/>
  <c r="W29" i="40"/>
  <c r="W28" i="40"/>
  <c r="W27" i="40"/>
  <c r="W26" i="40"/>
  <c r="W25" i="40"/>
  <c r="W24" i="40"/>
  <c r="W23" i="40"/>
  <c r="W22" i="40"/>
  <c r="W21" i="40"/>
  <c r="W20" i="40"/>
  <c r="W19" i="40"/>
  <c r="W18" i="40"/>
  <c r="W17" i="40"/>
  <c r="W16" i="40"/>
  <c r="W15" i="40"/>
  <c r="W14" i="40"/>
  <c r="W13" i="40"/>
  <c r="W12" i="40"/>
  <c r="W11" i="40"/>
  <c r="W10" i="40"/>
  <c r="V10" i="40"/>
  <c r="V11" i="40"/>
  <c r="V12" i="40"/>
  <c r="V13" i="40"/>
  <c r="V14" i="40"/>
  <c r="V15" i="40"/>
  <c r="V16" i="40"/>
  <c r="V17" i="40"/>
  <c r="V18" i="40"/>
  <c r="V19" i="40"/>
  <c r="V20" i="40"/>
  <c r="V21" i="40"/>
  <c r="V22" i="40"/>
  <c r="V23" i="40"/>
  <c r="V24" i="40"/>
  <c r="V25" i="40"/>
  <c r="V26" i="40"/>
  <c r="V27" i="40"/>
  <c r="V28" i="40"/>
  <c r="V29" i="40"/>
  <c r="V30" i="40"/>
  <c r="V31" i="40"/>
  <c r="V32" i="40"/>
  <c r="V33" i="40"/>
  <c r="V34" i="40"/>
  <c r="V35" i="40"/>
  <c r="V36" i="40"/>
  <c r="V37" i="40"/>
  <c r="V38" i="40"/>
  <c r="V39" i="40"/>
  <c r="V40" i="40"/>
  <c r="N41" i="40"/>
  <c r="I41" i="40"/>
  <c r="L16" i="40"/>
  <c r="L17" i="40"/>
  <c r="L18" i="40"/>
  <c r="L19" i="40"/>
  <c r="L20" i="40"/>
  <c r="L21" i="40"/>
  <c r="L10" i="40"/>
  <c r="L11" i="40"/>
  <c r="L12" i="40"/>
  <c r="L13" i="40"/>
  <c r="L14" i="40"/>
  <c r="L15" i="40"/>
  <c r="L22" i="40"/>
  <c r="L23" i="40"/>
  <c r="L24" i="40"/>
  <c r="L25" i="40"/>
  <c r="L26" i="40"/>
  <c r="L27" i="40"/>
  <c r="L28" i="40"/>
  <c r="L29" i="40"/>
  <c r="L30" i="40"/>
  <c r="L31" i="40"/>
  <c r="L32" i="40"/>
  <c r="L33" i="40"/>
  <c r="L34" i="40"/>
  <c r="L35" i="40"/>
  <c r="L36" i="40"/>
  <c r="L37" i="40"/>
  <c r="L38" i="40"/>
  <c r="L39" i="40"/>
  <c r="L40" i="40"/>
  <c r="L41" i="40"/>
  <c r="AI16" i="40"/>
  <c r="L9" i="40"/>
  <c r="AJ22" i="40"/>
  <c r="AJ23" i="40"/>
  <c r="AJ24" i="40"/>
  <c r="S15" i="13"/>
  <c r="V23" i="13"/>
  <c r="V22" i="13"/>
  <c r="V21" i="13"/>
  <c r="V20" i="13"/>
  <c r="E3" i="40"/>
  <c r="AH24" i="40"/>
  <c r="AH23" i="40"/>
  <c r="AH22" i="40"/>
  <c r="AH21" i="40"/>
  <c r="L20" i="54"/>
  <c r="L22" i="54"/>
  <c r="AI17" i="40"/>
  <c r="M41" i="40"/>
  <c r="K41" i="40"/>
  <c r="J41" i="40"/>
  <c r="H41" i="40"/>
  <c r="G41" i="40"/>
  <c r="F41" i="40"/>
  <c r="E41" i="40"/>
  <c r="AK16" i="40"/>
  <c r="AK17" i="40"/>
  <c r="AK18" i="40"/>
  <c r="AB9" i="40"/>
  <c r="M9" i="40"/>
  <c r="U7" i="40"/>
  <c r="T7" i="40"/>
  <c r="S7" i="40"/>
  <c r="R7" i="40"/>
  <c r="Q7" i="40"/>
  <c r="P7" i="40"/>
  <c r="M1" i="13"/>
  <c r="AJ21" i="40"/>
  <c r="S41" i="40"/>
  <c r="AC41" i="40"/>
  <c r="AB41" i="40"/>
  <c r="W41" i="40"/>
  <c r="V41" i="40"/>
  <c r="U41" i="40"/>
  <c r="T41" i="40"/>
  <c r="R41" i="40"/>
  <c r="Q41" i="40"/>
  <c r="P41" i="40"/>
  <c r="D41" i="40"/>
  <c r="AC7" i="40"/>
  <c r="AB7" i="40"/>
  <c r="D6" i="40"/>
  <c r="V7" i="40"/>
  <c r="W7" i="40"/>
  <c r="V5" i="40"/>
  <c r="AI6" i="40"/>
  <c r="AK6" i="40"/>
  <c r="AI5" i="40"/>
  <c r="AK5" i="40"/>
  <c r="AI7" i="40"/>
  <c r="AK7" i="40"/>
  <c r="AI8" i="40"/>
  <c r="AK8" i="40"/>
  <c r="AI11" i="40"/>
  <c r="X5" i="40"/>
  <c r="Z41" i="40"/>
  <c r="AA41" i="40"/>
  <c r="X41" i="40"/>
  <c r="Y41" i="40"/>
  <c r="V9" i="40"/>
  <c r="Z9" i="40"/>
  <c r="AB5" i="40"/>
  <c r="Z7" i="40"/>
  <c r="AA7" i="40"/>
  <c r="Z5" i="40"/>
  <c r="AI9" i="40"/>
  <c r="AK9" i="40"/>
  <c r="AI10" i="40"/>
  <c r="AK10" i="40"/>
  <c r="AK12" i="40"/>
  <c r="AF20" i="40"/>
  <c r="J12" i="54"/>
  <c r="J15" i="54"/>
  <c r="AF18" i="40"/>
  <c r="J11" i="54"/>
  <c r="L11" i="54"/>
  <c r="L12" i="54"/>
  <c r="AF24" i="40"/>
  <c r="J13" i="54"/>
  <c r="L13" i="54"/>
  <c r="J14" i="54"/>
  <c r="L14" i="54"/>
  <c r="L16" i="54"/>
  <c r="AF8" i="40"/>
  <c r="G12" i="54"/>
  <c r="AF14" i="40"/>
  <c r="G18" i="54"/>
  <c r="G22" i="54"/>
  <c r="AF22" i="40"/>
  <c r="G26" i="54"/>
  <c r="AF26" i="40"/>
  <c r="G30" i="54"/>
  <c r="AF28" i="40"/>
  <c r="G32" i="54"/>
  <c r="G24" i="54"/>
  <c r="G28" i="54"/>
</calcChain>
</file>

<file path=xl/comments1.xml><?xml version="1.0" encoding="utf-8"?>
<comments xmlns="http://schemas.openxmlformats.org/spreadsheetml/2006/main">
  <authors>
    <author>Yann</author>
    <author>Utilisateur de Microsoft Office</author>
  </authors>
  <commentList>
    <comment ref="S5" authorId="0">
      <text>
        <r>
          <rPr>
            <sz val="9"/>
            <color indexed="81"/>
            <rFont val="Calibri"/>
            <family val="2"/>
          </rPr>
          <t xml:space="preserve">Statistiques sur les heures de la même vacation mais le lendemain. Par exemple sur un 19h00-07h00. Ca va compter ici à partir de 00h00 jusqu'à 07h00.
</t>
        </r>
      </text>
    </comment>
    <comment ref="O7" authorId="0">
      <text>
        <r>
          <rPr>
            <b/>
            <sz val="9"/>
            <color indexed="81"/>
            <rFont val="Calibri"/>
            <family val="2"/>
          </rPr>
          <t>Vous pouvez ajouter un commentaire sur vos vacations.</t>
        </r>
      </text>
    </comment>
    <comment ref="V8" authorId="1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1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1">
      <text>
        <r>
          <rPr>
            <b/>
            <sz val="10"/>
            <color indexed="81"/>
            <rFont val="Calibri"/>
            <family val="2"/>
          </rPr>
          <t>Comprend tous les jours travaillés y compris les jours fériés.</t>
        </r>
      </text>
    </comment>
  </commentList>
</comments>
</file>

<file path=xl/sharedStrings.xml><?xml version="1.0" encoding="utf-8"?>
<sst xmlns="http://schemas.openxmlformats.org/spreadsheetml/2006/main" count="207" uniqueCount="137">
  <si>
    <t>Commentaires</t>
  </si>
  <si>
    <t>Jours</t>
  </si>
  <si>
    <t>Total vacations</t>
  </si>
  <si>
    <t>Total jour(s) férié(s)</t>
  </si>
  <si>
    <t>Total dimanche(s)</t>
  </si>
  <si>
    <t>N°</t>
  </si>
  <si>
    <t>Formation</t>
  </si>
  <si>
    <t>Poste</t>
  </si>
  <si>
    <t>SSIAP 1</t>
  </si>
  <si>
    <t>SSIAP 2</t>
  </si>
  <si>
    <t>Acompte :</t>
  </si>
  <si>
    <t>Total</t>
  </si>
  <si>
    <t>Date</t>
  </si>
  <si>
    <t>Site</t>
  </si>
  <si>
    <t>Autre</t>
  </si>
  <si>
    <t>Fériés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</si>
  <si>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</si>
  <si>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</si>
  <si>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</si>
  <si>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</si>
  <si>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</si>
  <si>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</si>
  <si>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</si>
  <si>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</si>
  <si>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Repos compensateur (1%)</t>
  </si>
  <si>
    <t>Code</t>
  </si>
  <si>
    <t>Fonction</t>
  </si>
  <si>
    <t>Maitre chien</t>
  </si>
  <si>
    <t>Journée</t>
  </si>
  <si>
    <t>Soirée</t>
  </si>
  <si>
    <t>Nuit &amp; Matin</t>
  </si>
  <si>
    <t>Détails hrs de la vacation (jour même)</t>
  </si>
  <si>
    <t>Détails hrs de la vacation (lendemain)</t>
  </si>
  <si>
    <t>Hrs supp</t>
  </si>
  <si>
    <t>¾</t>
  </si>
  <si>
    <t>Début</t>
  </si>
  <si>
    <t>Fin</t>
  </si>
  <si>
    <t>Début nuit :</t>
  </si>
  <si>
    <t>Fin nuit :</t>
  </si>
  <si>
    <t>Total heures mois</t>
  </si>
  <si>
    <t>Semaine J</t>
  </si>
  <si>
    <t>Semaine N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</si>
  <si>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</si>
  <si>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</si>
  <si>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</si>
  <si>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</si>
  <si>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</si>
  <si>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</si>
  <si>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</si>
  <si>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</si>
  <si>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</si>
  <si>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Dimanche(s)</t>
  </si>
  <si>
    <t>Jour(s) férié(s)</t>
  </si>
  <si>
    <t>Semaine</t>
  </si>
  <si>
    <t>Mois entier</t>
  </si>
  <si>
    <t>Primes</t>
  </si>
  <si>
    <t>Site 1</t>
  </si>
  <si>
    <t>Site 2</t>
  </si>
  <si>
    <t>Site 3</t>
  </si>
  <si>
    <t>Site 4</t>
  </si>
  <si>
    <t>T</t>
  </si>
  <si>
    <t>Jours semaine travaillés</t>
  </si>
  <si>
    <t>Total hrs supp</t>
  </si>
  <si>
    <t>Total hrs supp jour</t>
  </si>
  <si>
    <t>Total hrs supp nuit</t>
  </si>
  <si>
    <t>Total paniers repas</t>
  </si>
  <si>
    <t>Total hrs chien</t>
  </si>
  <si>
    <t>Total hrs travaillées</t>
  </si>
  <si>
    <t>Total hrs férié(s)</t>
  </si>
  <si>
    <t>Total hrs férié(s) jour</t>
  </si>
  <si>
    <t>Total hrs férié(s) nuit</t>
  </si>
  <si>
    <t>Total hrs jour</t>
  </si>
  <si>
    <t>Total hrs nuit (10%)</t>
  </si>
  <si>
    <t>Total hrs dim/jour (10%)</t>
  </si>
  <si>
    <t>Total hrs dim/nuit (20%)</t>
  </si>
  <si>
    <t>Total hrs dim travaillés</t>
  </si>
  <si>
    <t>TOTAL :</t>
  </si>
  <si>
    <t>Prime chien</t>
  </si>
  <si>
    <t>Paniers repas</t>
  </si>
  <si>
    <t>CP</t>
  </si>
  <si>
    <t>Jour(s) férié(s) travaillé(s)</t>
  </si>
  <si>
    <t>Dimanche(s) travaillé(s)</t>
  </si>
  <si>
    <t>:: Date de validité ::</t>
  </si>
  <si>
    <t>Carte PRO CNAPS</t>
  </si>
  <si>
    <t>Horaires</t>
  </si>
  <si>
    <t>Inscrire l'année désirée :</t>
  </si>
  <si>
    <t>Prévu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</si>
  <si>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</si>
  <si>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</si>
  <si>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</si>
  <si>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</si>
  <si>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</si>
  <si>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</si>
  <si>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</si>
  <si>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</si>
  <si>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</si>
  <si>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</si>
  <si>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</si>
  <si>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</si>
  <si>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</si>
  <si>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An</t>
  </si>
  <si>
    <t>='Calendrier auto'!$AI$28</t>
  </si>
  <si>
    <t>=Data!$N$2:$N$14</t>
  </si>
  <si>
    <t>Paques</t>
  </si>
  <si>
    <t>=Data!$N$3</t>
  </si>
  <si>
    <t>zones nommées</t>
  </si>
  <si>
    <t>Pour information</t>
  </si>
  <si>
    <t>vacation</t>
  </si>
  <si>
    <t>:: A vos risques et périls ::</t>
  </si>
  <si>
    <t>:: Statistiques détaillées ::</t>
  </si>
  <si>
    <t>:: Statistiques sur l'année ::</t>
  </si>
  <si>
    <t>Carte SST</t>
  </si>
  <si>
    <t>HOBS-BE (Manœuvre)</t>
  </si>
  <si>
    <t>Création de Yann</t>
  </si>
  <si>
    <t>Dernière mise à jour :</t>
  </si>
  <si>
    <t>Décembre 2015</t>
  </si>
  <si>
    <t>Aujourd'hui, nous sommes le :</t>
  </si>
  <si>
    <t>SSIAP 3</t>
  </si>
  <si>
    <t>Jours restants</t>
  </si>
  <si>
    <t>Jours restants :</t>
  </si>
  <si>
    <t>CP = Congés payés</t>
  </si>
  <si>
    <t>Jours fériés</t>
  </si>
  <si>
    <t>Mot de passe pour les feuilles :</t>
  </si>
  <si>
    <t>Ne pas toucher</t>
  </si>
  <si>
    <t>ADS/APS</t>
  </si>
  <si>
    <t>Contact : infoyann@gmail.com</t>
  </si>
  <si>
    <t>Total hrs dimanches</t>
  </si>
  <si>
    <t>Total hrs semaine</t>
  </si>
  <si>
    <t>Total hrs fériés</t>
  </si>
  <si>
    <t>Pour obtenir de l'aide sur l'utilisation de ce planning, veuillez regarder cette vidéo :</t>
  </si>
  <si>
    <r>
      <rPr>
        <b/>
        <sz val="14"/>
        <color theme="1"/>
        <rFont val="Calibri (Corps)"/>
      </rPr>
      <t xml:space="preserve">
:: Remerciements ::</t>
    </r>
    <r>
      <rPr>
        <sz val="11"/>
        <color theme="0"/>
        <rFont val="Calibri"/>
        <family val="2"/>
        <scheme val="minor"/>
      </rPr>
      <t xml:space="preserve">
</t>
    </r>
    <r>
      <rPr>
        <b/>
        <sz val="12"/>
        <color rgb="FF008000"/>
        <rFont val="Calibri (Corps)"/>
      </rPr>
      <t>Forum excel-pratique.com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2"/>
        <color theme="1" tint="0.249977111117893"/>
        <rFont val="Calibri"/>
        <family val="2"/>
        <scheme val="minor"/>
      </rPr>
      <t>Et en particulier aux membres : 
Banzai64, DjiDji59430, patrick1957, LouReeD, Jean-Eric, R@chid et Raja.
Et merci aussi à TONY34200 du forum excel-downloads.com  pour son ébauche de planning sur lequel j'ai pu prendre pas mal d'idées.</t>
    </r>
    <r>
      <rPr>
        <b/>
        <sz val="12"/>
        <color theme="0"/>
        <rFont val="Calibri"/>
        <family val="2"/>
        <scheme val="minor"/>
      </rPr>
      <t xml:space="preserve">
</t>
    </r>
    <r>
      <rPr>
        <b/>
        <sz val="12"/>
        <color rgb="FF7030A0"/>
        <rFont val="Calibri (Corps)"/>
      </rPr>
      <t xml:space="preserve">Ce planning ne serait pas aussi complet sans leurs aides </t>
    </r>
    <r>
      <rPr>
        <sz val="12"/>
        <color rgb="FF7030A0"/>
        <rFont val="Calibri (Corps)"/>
      </rPr>
      <t>!</t>
    </r>
    <r>
      <rPr>
        <sz val="11"/>
        <color theme="0"/>
        <rFont val="Calibri"/>
        <family val="2"/>
        <scheme val="minor"/>
      </rPr>
      <t xml:space="preserve">
</t>
    </r>
  </si>
  <si>
    <t>:: Légende sur les couleurs des dates ci-dessus ::</t>
  </si>
  <si>
    <t>Plus de 6 mois restants avant de renouveler.</t>
  </si>
  <si>
    <t>Moins de 6 mois restants avant de renouveler.</t>
  </si>
  <si>
    <t>Moins de 4 mois restants avant de renouveler</t>
  </si>
  <si>
    <t>Pensez aux recyclages et/ou renouvellements…</t>
  </si>
  <si>
    <t>:: Statistiques complètes sur le mois ::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</si>
</sst>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  <numFmt numFmtId="172" formatCode="dddd\ dd\ mmmm\ yyyy"/>
    <numFmt numFmtId="173" formatCode="dd\ mmmm\ yyyy"/>
    <numFmt numFmtId="174" formatCode="0;[Red]0"/>
    <numFmt numFmtId="175" formatCode="[h]:mm;;"/>
  </numFmts>
  <fonts count="9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  <family val="2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  <family val="2"/>
    </font>
    <font>
      <sz val="9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u/>
      <sz val="18"/>
      <color theme="0"/>
      <name val="Georgia"/>
      <family val="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0" tint="-4.9989318521683403E-2"/>
      <name val="Arial"/>
      <family val="2"/>
    </font>
    <font>
      <b/>
      <u/>
      <sz val="14"/>
      <color theme="0"/>
      <name val="Georgia"/>
      <family val="1"/>
    </font>
    <font>
      <sz val="14"/>
      <color theme="9"/>
      <name val="Calibri"/>
      <family val="2"/>
      <scheme val="minor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99E352"/>
      <name val="Calibri"/>
      <family val="2"/>
      <scheme val="minor"/>
    </font>
    <font>
      <sz val="10"/>
      <color indexed="81"/>
      <name val="Calibri"/>
      <family val="2"/>
    </font>
    <font>
      <b/>
      <sz val="10"/>
      <color indexed="81"/>
      <name val="Calibri"/>
      <family val="2"/>
    </font>
    <font>
      <b/>
      <sz val="11"/>
      <color rgb="FF000000"/>
      <name val="Arial"/>
      <family val="2"/>
    </font>
    <font>
      <b/>
      <sz val="11"/>
      <color rgb="FFFFFFFF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0"/>
      <name val="Arial"/>
      <family val="2"/>
    </font>
    <font>
      <b/>
      <sz val="11"/>
      <color rgb="FFFF0000"/>
      <name val="Arial"/>
      <family val="2"/>
    </font>
    <font>
      <b/>
      <sz val="12"/>
      <color rgb="FF00B050"/>
      <name val="Calibri"/>
      <family val="2"/>
      <scheme val="minor"/>
    </font>
    <font>
      <sz val="10"/>
      <color theme="0"/>
      <name val="Arial"/>
      <family val="2"/>
    </font>
    <font>
      <sz val="12"/>
      <color theme="0"/>
      <name val="Georgia"/>
      <family val="1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1"/>
      <color theme="2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92D050"/>
      <name val="Arial"/>
      <family val="2"/>
    </font>
    <font>
      <b/>
      <sz val="12"/>
      <color rgb="FF92D050"/>
      <name val="Calibri"/>
      <family val="2"/>
      <scheme val="minor"/>
    </font>
    <font>
      <b/>
      <sz val="12"/>
      <color rgb="FF92D050"/>
      <name val="Calibri"/>
      <family val="2"/>
    </font>
    <font>
      <b/>
      <sz val="11"/>
      <color rgb="FF92D05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theme="1" tint="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2"/>
      <color rgb="FFFFFF00"/>
      <name val="Calibri"/>
      <family val="2"/>
      <scheme val="minor"/>
    </font>
    <font>
      <b/>
      <sz val="14"/>
      <color theme="1"/>
      <name val="Calibri (Corps)"/>
    </font>
    <font>
      <b/>
      <sz val="12"/>
      <color rgb="FF7030A0"/>
      <name val="Calibri (Corps)"/>
    </font>
    <font>
      <sz val="12"/>
      <color rgb="FF7030A0"/>
      <name val="Calibri (Corps)"/>
    </font>
    <font>
      <b/>
      <sz val="11"/>
      <color rgb="FFFF0000"/>
      <name val="Calibri"/>
      <family val="2"/>
      <scheme val="minor"/>
    </font>
    <font>
      <b/>
      <sz val="11"/>
      <color theme="1" tint="0.14999847407452621"/>
      <name val="Arial"/>
      <family val="2"/>
    </font>
    <font>
      <sz val="8"/>
      <name val="Calibri"/>
      <family val="2"/>
      <scheme val="minor"/>
    </font>
    <font>
      <b/>
      <sz val="12"/>
      <color rgb="FFFFFFFF"/>
      <name val="Arial"/>
      <family val="2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3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sz val="18"/>
      <color rgb="FF92D050"/>
      <name val="Monaco"/>
    </font>
    <font>
      <b/>
      <sz val="11"/>
      <color theme="0" tint="-0.249977111117893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sz val="11"/>
      <color rgb="FFF79646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rgb="FF008000"/>
      <name val="Calibri (Corps)"/>
    </font>
    <font>
      <b/>
      <sz val="11"/>
      <color rgb="FF008000"/>
      <name val="Arial"/>
      <family val="2"/>
    </font>
    <font>
      <b/>
      <sz val="12"/>
      <color rgb="FF008000"/>
      <name val="Calibri"/>
      <scheme val="minor"/>
    </font>
    <font>
      <sz val="36"/>
      <color theme="0"/>
      <name val="Bradley Hand Bold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b/>
      <sz val="12"/>
      <color rgb="FFFFFFFF"/>
      <name val="Calibri"/>
      <scheme val="minor"/>
    </font>
    <font>
      <sz val="13"/>
      <color rgb="FFFFFF00"/>
      <name val="Calibri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b/>
      <sz val="11"/>
      <color theme="0" tint="-0.249977111117893"/>
      <name val="Arial"/>
    </font>
    <font>
      <b/>
      <sz val="11"/>
      <color rgb="FF1FCF24"/>
      <name val="Arial"/>
    </font>
  </fonts>
  <fills count="3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34998626667073579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rgb="FF000000"/>
      </patternFill>
    </fill>
    <fill>
      <patternFill patternType="solid">
        <fgColor rgb="FF9BBB59"/>
        <bgColor rgb="FF000000"/>
      </patternFill>
    </fill>
    <fill>
      <patternFill patternType="solid">
        <fgColor rgb="FF40404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B2E46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CCFFCC"/>
        <bgColor indexed="64"/>
      </patternFill>
    </fill>
    <fill>
      <patternFill patternType="solid">
        <fgColor rgb="FFC6EFCE"/>
        <bgColor rgb="FF000000"/>
      </patternFill>
    </fill>
    <fill>
      <patternFill patternType="solid">
        <fgColor rgb="FFFFEB9C"/>
        <bgColor rgb="FF000000"/>
      </patternFill>
    </fill>
    <fill>
      <patternFill patternType="solid">
        <fgColor rgb="FFFFC7CE"/>
        <bgColor rgb="FF000000"/>
      </patternFill>
    </fill>
  </fills>
  <borders count="19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rgb="FF0087E8"/>
      </right>
      <top/>
      <bottom style="hair">
        <color rgb="FF0087E8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/>
      </bottom>
      <diagonal/>
    </border>
    <border>
      <left/>
      <right/>
      <top style="medium">
        <color theme="1" tint="0.24994659260841701"/>
      </top>
      <bottom style="thin">
        <color theme="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/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rgb="FF000000"/>
      </bottom>
      <diagonal/>
    </border>
    <border>
      <left/>
      <right/>
      <top style="medium">
        <color theme="1" tint="0.24994659260841701"/>
      </top>
      <bottom style="thin">
        <color rgb="FF00000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rgb="FF000000"/>
      </bottom>
      <diagonal/>
    </border>
    <border>
      <left style="medium">
        <color theme="1" tint="0.24994659260841701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/>
      <bottom style="hair">
        <color rgb="FF00B050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0"/>
      </bottom>
      <diagonal/>
    </border>
    <border>
      <left/>
      <right/>
      <top style="medium">
        <color theme="1" tint="0.24994659260841701"/>
      </top>
      <bottom style="thin">
        <color theme="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0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medium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/>
      <top/>
      <bottom style="medium">
        <color theme="1"/>
      </bottom>
      <diagonal/>
    </border>
    <border>
      <left style="thin">
        <color theme="5" tint="0.39994506668294322"/>
      </left>
      <right style="medium">
        <color theme="5" tint="0.39991454817346722"/>
      </right>
      <top style="medium">
        <color theme="1"/>
      </top>
      <bottom style="hair">
        <color rgb="FF0087E8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medium">
        <color theme="1"/>
      </top>
      <bottom style="hair">
        <color rgb="FF0087E8"/>
      </bottom>
      <diagonal/>
    </border>
    <border>
      <left style="thin">
        <color rgb="FF0087E8"/>
      </left>
      <right style="thin">
        <color theme="1" tint="0.24994659260841701"/>
      </right>
      <top/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medium">
        <color theme="1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 style="hair">
        <color rgb="FF0087E8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medium">
        <color rgb="FF40404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hair">
        <color rgb="FF404040"/>
      </bottom>
      <diagonal/>
    </border>
    <border>
      <left/>
      <right style="thin">
        <color rgb="FF80808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medium">
        <color rgb="FF404040"/>
      </bottom>
      <diagonal/>
    </border>
    <border>
      <left/>
      <right style="thin">
        <color rgb="FF808080"/>
      </right>
      <top style="hair">
        <color rgb="FF404040"/>
      </top>
      <bottom style="medium">
        <color rgb="FF404040"/>
      </bottom>
      <diagonal/>
    </border>
    <border>
      <left/>
      <right style="medium">
        <color rgb="FF404040"/>
      </right>
      <top style="hair">
        <color rgb="FF404040"/>
      </top>
      <bottom style="medium">
        <color rgb="FF404040"/>
      </bottom>
      <diagonal/>
    </border>
    <border>
      <left style="thin">
        <color rgb="FF808080"/>
      </left>
      <right/>
      <top style="hair">
        <color rgb="FF404040"/>
      </top>
      <bottom style="hair">
        <color rgb="FF404040"/>
      </bottom>
      <diagonal/>
    </border>
    <border>
      <left style="thin">
        <color rgb="FF808080"/>
      </left>
      <right/>
      <top style="hair">
        <color rgb="FF404040"/>
      </top>
      <bottom style="medium">
        <color rgb="FF40404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404040"/>
      </left>
      <right/>
      <top/>
      <bottom style="hair">
        <color rgb="FF404040"/>
      </bottom>
      <diagonal/>
    </border>
    <border>
      <left/>
      <right style="thin">
        <color rgb="FF808080"/>
      </right>
      <top/>
      <bottom style="hair">
        <color rgb="FF404040"/>
      </bottom>
      <diagonal/>
    </border>
    <border>
      <left style="thin">
        <color rgb="FF808080"/>
      </left>
      <right/>
      <top/>
      <bottom style="hair">
        <color rgb="FF404040"/>
      </bottom>
      <diagonal/>
    </border>
    <border>
      <left/>
      <right style="medium">
        <color rgb="FF404040"/>
      </right>
      <top/>
      <bottom style="hair">
        <color rgb="FF40404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rgb="FF404040"/>
      </left>
      <right/>
      <top/>
      <bottom/>
      <diagonal/>
    </border>
    <border>
      <left style="medium">
        <color rgb="FF404040"/>
      </left>
      <right/>
      <top style="medium">
        <color rgb="FF404040"/>
      </top>
      <bottom/>
      <diagonal/>
    </border>
    <border>
      <left style="medium">
        <color rgb="FF404040"/>
      </left>
      <right/>
      <top/>
      <bottom style="medium">
        <color rgb="FF404040"/>
      </bottom>
      <diagonal/>
    </border>
    <border>
      <left style="medium">
        <color rgb="FF404040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 tint="0.249977111117893"/>
      </right>
      <top style="medium">
        <color rgb="FF404040"/>
      </top>
      <bottom style="medium">
        <color rgb="FF404040"/>
      </bottom>
      <diagonal/>
    </border>
    <border>
      <left/>
      <right style="medium">
        <color theme="1" tint="0.249977111117893"/>
      </right>
      <top style="medium">
        <color rgb="FF404040"/>
      </top>
      <bottom/>
      <diagonal/>
    </border>
    <border>
      <left/>
      <right style="medium">
        <color theme="1" tint="0.249977111117893"/>
      </right>
      <top/>
      <bottom/>
      <diagonal/>
    </border>
    <border>
      <left/>
      <right style="medium">
        <color theme="1" tint="0.249977111117893"/>
      </right>
      <top/>
      <bottom style="medium">
        <color rgb="FF404040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/>
      <top style="thin">
        <color theme="0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thin">
        <color theme="0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thin">
        <color theme="0"/>
      </top>
      <bottom style="hair">
        <color theme="1" tint="0.2499465926084170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theme="5" tint="0.39991454817346722"/>
      </left>
      <right style="thin">
        <color theme="5" tint="0.39988402966399123"/>
      </right>
      <top style="medium">
        <color theme="1"/>
      </top>
      <bottom style="hair">
        <color rgb="FF3366FF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 style="hair">
        <color rgb="FF3366FF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/>
      <top style="medium">
        <color theme="1"/>
      </top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medium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/>
      <diagonal/>
    </border>
    <border>
      <left style="thin">
        <color theme="5" tint="0.39994506668294322"/>
      </left>
      <right style="medium">
        <color theme="5" tint="0.39991454817346722"/>
      </right>
      <top/>
      <bottom/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/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/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3366FF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3366FF"/>
      </top>
      <bottom style="hair">
        <color rgb="FF3366FF"/>
      </bottom>
      <diagonal/>
    </border>
    <border>
      <left style="medium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medium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/>
      <right style="thin">
        <color rgb="FF0087E8"/>
      </right>
      <top/>
      <bottom/>
      <diagonal/>
    </border>
    <border>
      <left style="thin">
        <color rgb="FF0087E8"/>
      </left>
      <right style="thin">
        <color theme="1" tint="0.24994659260841701"/>
      </right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3366FF"/>
      </top>
      <bottom/>
      <diagonal/>
    </border>
    <border>
      <left style="medium">
        <color theme="1"/>
      </left>
      <right style="thin">
        <color theme="1"/>
      </right>
      <top style="hair">
        <color theme="1"/>
      </top>
      <bottom/>
      <diagonal/>
    </border>
    <border>
      <left style="thin">
        <color theme="1"/>
      </left>
      <right style="thin">
        <color theme="1" tint="0.24994659260841701"/>
      </right>
      <top style="hair">
        <color theme="1"/>
      </top>
      <bottom/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/>
      </top>
      <bottom/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/>
      </top>
      <bottom/>
      <diagonal/>
    </border>
    <border>
      <left style="medium">
        <color theme="1" tint="0.24994659260841701"/>
      </left>
      <right style="thin">
        <color theme="1"/>
      </right>
      <top style="hair">
        <color theme="1"/>
      </top>
      <bottom/>
      <diagonal/>
    </border>
    <border>
      <left style="thin">
        <color theme="1"/>
      </left>
      <right style="medium">
        <color theme="1"/>
      </right>
      <top style="hair">
        <color theme="1"/>
      </top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theme="1"/>
      </left>
      <right/>
      <top style="hair">
        <color theme="1"/>
      </top>
      <bottom style="thin">
        <color theme="1"/>
      </bottom>
      <diagonal/>
    </border>
    <border>
      <left/>
      <right style="thin">
        <color theme="1"/>
      </right>
      <top style="hair">
        <color theme="1"/>
      </top>
      <bottom style="thin">
        <color theme="1"/>
      </bottom>
      <diagonal/>
    </border>
    <border>
      <left style="thin">
        <color rgb="FF0087E8"/>
      </left>
      <right style="thin">
        <color theme="1" tint="0.24994659260841701"/>
      </right>
      <top style="thin">
        <color theme="1"/>
      </top>
      <bottom style="hair">
        <color rgb="FF0087E8"/>
      </bottom>
      <diagonal/>
    </border>
    <border>
      <left style="medium">
        <color theme="1" tint="0.14999847407452621"/>
      </left>
      <right style="thin">
        <color theme="1" tint="4.9989318521683403E-2"/>
      </right>
      <top style="medium">
        <color theme="1"/>
      </top>
      <bottom style="medium">
        <color theme="1"/>
      </bottom>
      <diagonal/>
    </border>
    <border>
      <left style="thin">
        <color theme="1" tint="4.9989318521683403E-2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 tint="4.9989318521683403E-2"/>
      </left>
      <right style="medium">
        <color theme="1" tint="0.1499984740745262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 tint="4.9989318521683403E-2"/>
      </right>
      <top style="medium">
        <color theme="1"/>
      </top>
      <bottom style="medium">
        <color theme="1"/>
      </bottom>
      <diagonal/>
    </border>
    <border>
      <left style="medium">
        <color theme="1" tint="0.249977111117893"/>
      </left>
      <right/>
      <top style="medium">
        <color theme="1" tint="0.249977111117893"/>
      </top>
      <bottom/>
      <diagonal/>
    </border>
    <border>
      <left/>
      <right/>
      <top style="medium">
        <color theme="1" tint="0.249977111117893"/>
      </top>
      <bottom/>
      <diagonal/>
    </border>
    <border>
      <left/>
      <right style="medium">
        <color theme="1" tint="0.249977111117893"/>
      </right>
      <top style="medium">
        <color theme="1" tint="0.249977111117893"/>
      </top>
      <bottom/>
      <diagonal/>
    </border>
    <border>
      <left style="medium">
        <color theme="1" tint="0.249977111117893"/>
      </left>
      <right/>
      <top/>
      <bottom/>
      <diagonal/>
    </border>
    <border>
      <left style="medium">
        <color theme="1" tint="0.249977111117893"/>
      </left>
      <right/>
      <top/>
      <bottom style="medium">
        <color theme="1" tint="0.249977111117893"/>
      </bottom>
      <diagonal/>
    </border>
    <border>
      <left/>
      <right/>
      <top/>
      <bottom style="medium">
        <color theme="1" tint="0.249977111117893"/>
      </bottom>
      <diagonal/>
    </border>
    <border>
      <left/>
      <right style="medium">
        <color theme="1" tint="0.249977111117893"/>
      </right>
      <top/>
      <bottom style="medium">
        <color theme="1" tint="0.249977111117893"/>
      </bottom>
      <diagonal/>
    </border>
  </borders>
  <cellStyleXfs count="47">
    <xf numFmtId="0" fontId="0" fillId="0" borderId="0"/>
    <xf numFmtId="0" fontId="9" fillId="0" borderId="0"/>
    <xf numFmtId="166" fontId="10" fillId="0" borderId="0"/>
    <xf numFmtId="0" fontId="16" fillId="8" borderId="0" applyNumberFormat="0" applyBorder="0" applyAlignment="0" applyProtection="0"/>
    <xf numFmtId="0" fontId="17" fillId="9" borderId="5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476">
    <xf numFmtId="0" fontId="0" fillId="0" borderId="0" xfId="0"/>
    <xf numFmtId="0" fontId="4" fillId="0" borderId="0" xfId="0" applyFont="1" applyAlignment="1">
      <alignment vertical="center"/>
    </xf>
    <xf numFmtId="2" fontId="4" fillId="0" borderId="6" xfId="0" applyNumberFormat="1" applyFont="1" applyBorder="1" applyAlignment="1">
      <alignment horizontal="center" vertical="center"/>
    </xf>
    <xf numFmtId="0" fontId="37" fillId="0" borderId="7" xfId="0" applyNumberFormat="1" applyFont="1" applyBorder="1" applyAlignment="1">
      <alignment horizontal="center" vertical="center"/>
    </xf>
    <xf numFmtId="0" fontId="0" fillId="3" borderId="0" xfId="0" applyFill="1"/>
    <xf numFmtId="0" fontId="0" fillId="0" borderId="8" xfId="0" applyBorder="1"/>
    <xf numFmtId="0" fontId="0" fillId="3" borderId="8" xfId="0" applyFill="1" applyBorder="1"/>
    <xf numFmtId="0" fontId="0" fillId="0" borderId="0" xfId="0" applyAlignment="1">
      <alignment horizontal="center" vertical="center"/>
    </xf>
    <xf numFmtId="0" fontId="18" fillId="4" borderId="1" xfId="0" applyFont="1" applyFill="1" applyBorder="1" applyAlignment="1">
      <alignment horizontal="center" vertical="center"/>
    </xf>
    <xf numFmtId="0" fontId="44" fillId="4" borderId="10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2" fontId="4" fillId="0" borderId="22" xfId="0" applyNumberFormat="1" applyFont="1" applyBorder="1" applyAlignment="1">
      <alignment horizontal="center" vertical="center"/>
    </xf>
    <xf numFmtId="0" fontId="37" fillId="0" borderId="28" xfId="0" applyFont="1" applyBorder="1" applyAlignment="1">
      <alignment horizontal="center" vertical="center"/>
    </xf>
    <xf numFmtId="0" fontId="37" fillId="0" borderId="21" xfId="0" applyFont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2" fontId="4" fillId="0" borderId="7" xfId="0" applyNumberFormat="1" applyFont="1" applyBorder="1" applyAlignment="1">
      <alignment horizontal="center" vertical="center"/>
    </xf>
    <xf numFmtId="0" fontId="28" fillId="15" borderId="3" xfId="0" applyFont="1" applyFill="1" applyBorder="1" applyAlignment="1">
      <alignment vertical="center"/>
    </xf>
    <xf numFmtId="0" fontId="45" fillId="15" borderId="0" xfId="0" applyFont="1" applyFill="1" applyBorder="1" applyAlignment="1">
      <alignment horizontal="center"/>
    </xf>
    <xf numFmtId="0" fontId="24" fillId="15" borderId="3" xfId="0" applyFont="1" applyFill="1" applyBorder="1" applyAlignment="1">
      <alignment vertical="center"/>
    </xf>
    <xf numFmtId="164" fontId="41" fillId="15" borderId="0" xfId="0" applyNumberFormat="1" applyFont="1" applyFill="1" applyBorder="1" applyAlignment="1">
      <alignment horizontal="center" vertical="center"/>
    </xf>
    <xf numFmtId="0" fontId="0" fillId="15" borderId="0" xfId="0" applyFill="1"/>
    <xf numFmtId="0" fontId="19" fillId="15" borderId="0" xfId="0" applyFont="1" applyFill="1" applyBorder="1" applyAlignment="1">
      <alignment vertical="center"/>
    </xf>
    <xf numFmtId="0" fontId="13" fillId="15" borderId="0" xfId="0" applyFont="1" applyFill="1" applyBorder="1" applyAlignment="1">
      <alignment vertical="center"/>
    </xf>
    <xf numFmtId="0" fontId="28" fillId="15" borderId="0" xfId="0" applyFont="1" applyFill="1" applyBorder="1" applyAlignment="1">
      <alignment vertical="center"/>
    </xf>
    <xf numFmtId="0" fontId="46" fillId="15" borderId="0" xfId="0" applyFont="1" applyFill="1" applyBorder="1" applyAlignment="1">
      <alignment horizontal="center" vertical="center"/>
    </xf>
    <xf numFmtId="0" fontId="33" fillId="15" borderId="0" xfId="0" applyFont="1" applyFill="1"/>
    <xf numFmtId="0" fontId="25" fillId="16" borderId="0" xfId="0" applyFont="1" applyFill="1" applyBorder="1" applyAlignment="1">
      <alignment horizontal="center"/>
    </xf>
    <xf numFmtId="0" fontId="8" fillId="15" borderId="0" xfId="0" applyFont="1" applyFill="1" applyBorder="1" applyAlignment="1">
      <alignment horizontal="center" vertical="center"/>
    </xf>
    <xf numFmtId="0" fontId="30" fillId="15" borderId="0" xfId="0" applyFont="1" applyFill="1" applyBorder="1" applyAlignment="1">
      <alignment vertical="center"/>
    </xf>
    <xf numFmtId="0" fontId="0" fillId="15" borderId="0" xfId="0" applyFill="1" applyAlignment="1">
      <alignment horizontal="center" vertical="center"/>
    </xf>
    <xf numFmtId="0" fontId="0" fillId="15" borderId="0" xfId="0" applyNumberFormat="1" applyFill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15" borderId="0" xfId="0" applyFill="1" applyBorder="1" applyAlignment="1">
      <alignment vertical="center"/>
    </xf>
    <xf numFmtId="49" fontId="29" fillId="15" borderId="0" xfId="0" applyNumberFormat="1" applyFont="1" applyFill="1" applyBorder="1" applyAlignment="1">
      <alignment horizontal="center" vertical="center"/>
    </xf>
    <xf numFmtId="0" fontId="0" fillId="15" borderId="0" xfId="0" applyFill="1" applyBorder="1" applyAlignment="1"/>
    <xf numFmtId="0" fontId="0" fillId="15" borderId="0" xfId="0" applyFill="1" applyBorder="1"/>
    <xf numFmtId="0" fontId="20" fillId="15" borderId="0" xfId="23" applyFill="1"/>
    <xf numFmtId="0" fontId="4" fillId="15" borderId="0" xfId="0" applyFont="1" applyFill="1" applyAlignment="1">
      <alignment vertical="center"/>
    </xf>
    <xf numFmtId="0" fontId="1" fillId="15" borderId="0" xfId="0" applyFont="1" applyFill="1" applyBorder="1"/>
    <xf numFmtId="0" fontId="0" fillId="15" borderId="0" xfId="0" applyFill="1" applyAlignment="1">
      <alignment vertical="center"/>
    </xf>
    <xf numFmtId="0" fontId="37" fillId="15" borderId="0" xfId="0" applyFont="1" applyFill="1" applyBorder="1" applyAlignment="1">
      <alignment vertical="center"/>
    </xf>
    <xf numFmtId="167" fontId="40" fillId="15" borderId="0" xfId="0" applyNumberFormat="1" applyFont="1" applyFill="1" applyBorder="1" applyAlignment="1">
      <alignment horizontal="center" vertical="center"/>
    </xf>
    <xf numFmtId="0" fontId="1" fillId="15" borderId="0" xfId="0" applyFont="1" applyFill="1" applyBorder="1" applyAlignment="1">
      <alignment horizontal="center"/>
    </xf>
    <xf numFmtId="0" fontId="4" fillId="15" borderId="0" xfId="0" applyFont="1" applyFill="1" applyBorder="1" applyAlignment="1">
      <alignment horizontal="center"/>
    </xf>
    <xf numFmtId="0" fontId="4" fillId="15" borderId="0" xfId="0" applyFont="1" applyFill="1" applyBorder="1" applyAlignment="1">
      <alignment vertical="center"/>
    </xf>
    <xf numFmtId="0" fontId="37" fillId="16" borderId="0" xfId="0" applyFont="1" applyFill="1" applyBorder="1" applyAlignment="1">
      <alignment vertical="center"/>
    </xf>
    <xf numFmtId="0" fontId="9" fillId="15" borderId="0" xfId="0" applyFont="1" applyFill="1"/>
    <xf numFmtId="20" fontId="46" fillId="12" borderId="45" xfId="0" applyNumberFormat="1" applyFont="1" applyFill="1" applyBorder="1" applyAlignment="1">
      <alignment horizontal="center" vertical="center"/>
    </xf>
    <xf numFmtId="20" fontId="46" fillId="12" borderId="46" xfId="0" applyNumberFormat="1" applyFont="1" applyFill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0" fontId="26" fillId="14" borderId="58" xfId="0" applyFont="1" applyFill="1" applyBorder="1" applyAlignment="1">
      <alignment horizontal="center" vertical="center"/>
    </xf>
    <xf numFmtId="0" fontId="5" fillId="12" borderId="59" xfId="0" applyFont="1" applyFill="1" applyBorder="1" applyAlignment="1">
      <alignment horizontal="center" vertical="center"/>
    </xf>
    <xf numFmtId="0" fontId="26" fillId="14" borderId="61" xfId="0" applyFont="1" applyFill="1" applyBorder="1" applyAlignment="1">
      <alignment horizontal="center" vertical="center"/>
    </xf>
    <xf numFmtId="0" fontId="5" fillId="12" borderId="62" xfId="0" applyFont="1" applyFill="1" applyBorder="1" applyAlignment="1">
      <alignment horizontal="center" vertical="center"/>
    </xf>
    <xf numFmtId="0" fontId="46" fillId="12" borderId="53" xfId="0" applyFont="1" applyFill="1" applyBorder="1" applyAlignment="1">
      <alignment horizontal="center" vertical="center"/>
    </xf>
    <xf numFmtId="0" fontId="46" fillId="12" borderId="44" xfId="0" applyFont="1" applyFill="1" applyBorder="1" applyAlignment="1">
      <alignment horizontal="center" vertical="center"/>
    </xf>
    <xf numFmtId="0" fontId="46" fillId="12" borderId="54" xfId="0" applyFont="1" applyFill="1" applyBorder="1" applyAlignment="1">
      <alignment horizontal="center" vertical="center"/>
    </xf>
    <xf numFmtId="0" fontId="18" fillId="12" borderId="44" xfId="0" applyFont="1" applyFill="1" applyBorder="1" applyAlignment="1">
      <alignment horizontal="center" vertical="center"/>
    </xf>
    <xf numFmtId="0" fontId="18" fillId="12" borderId="54" xfId="0" applyFont="1" applyFill="1" applyBorder="1" applyAlignment="1">
      <alignment horizontal="center" vertical="center"/>
    </xf>
    <xf numFmtId="0" fontId="22" fillId="12" borderId="44" xfId="0" applyFont="1" applyFill="1" applyBorder="1" applyAlignment="1">
      <alignment horizontal="center" vertical="center"/>
    </xf>
    <xf numFmtId="0" fontId="18" fillId="12" borderId="53" xfId="0" applyFont="1" applyFill="1" applyBorder="1" applyAlignment="1">
      <alignment horizontal="center" vertical="center"/>
    </xf>
    <xf numFmtId="169" fontId="31" fillId="13" borderId="44" xfId="0" applyNumberFormat="1" applyFont="1" applyFill="1" applyBorder="1" applyAlignment="1">
      <alignment horizontal="center" vertical="center"/>
    </xf>
    <xf numFmtId="169" fontId="31" fillId="13" borderId="54" xfId="0" applyNumberFormat="1" applyFont="1" applyFill="1" applyBorder="1" applyAlignment="1">
      <alignment horizontal="center" vertical="center"/>
    </xf>
    <xf numFmtId="169" fontId="27" fillId="13" borderId="56" xfId="0" applyNumberFormat="1" applyFont="1" applyFill="1" applyBorder="1" applyAlignment="1">
      <alignment horizontal="center" vertical="center"/>
    </xf>
    <xf numFmtId="169" fontId="27" fillId="13" borderId="57" xfId="0" applyNumberFormat="1" applyFont="1" applyFill="1" applyBorder="1" applyAlignment="1">
      <alignment horizontal="center" vertical="center"/>
    </xf>
    <xf numFmtId="168" fontId="53" fillId="17" borderId="44" xfId="3" applyNumberFormat="1" applyFont="1" applyFill="1" applyBorder="1" applyAlignment="1">
      <alignment horizontal="center" vertical="center"/>
    </xf>
    <xf numFmtId="168" fontId="53" fillId="17" borderId="53" xfId="3" applyNumberFormat="1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0" fillId="21" borderId="0" xfId="0" applyFill="1"/>
    <xf numFmtId="0" fontId="0" fillId="11" borderId="0" xfId="0" applyFill="1"/>
    <xf numFmtId="0" fontId="11" fillId="15" borderId="0" xfId="0" applyFont="1" applyFill="1" applyBorder="1" applyAlignment="1" applyProtection="1">
      <alignment horizontal="center"/>
      <protection locked="0"/>
    </xf>
    <xf numFmtId="0" fontId="0" fillId="17" borderId="35" xfId="0" applyFill="1" applyBorder="1" applyAlignment="1">
      <alignment horizontal="center"/>
    </xf>
    <xf numFmtId="0" fontId="26" fillId="19" borderId="36" xfId="0" applyFont="1" applyFill="1" applyBorder="1" applyAlignment="1">
      <alignment horizontal="center" vertical="center"/>
    </xf>
    <xf numFmtId="0" fontId="3" fillId="17" borderId="37" xfId="0" applyFont="1" applyFill="1" applyBorder="1" applyAlignment="1">
      <alignment horizontal="center" vertical="center"/>
    </xf>
    <xf numFmtId="0" fontId="3" fillId="17" borderId="38" xfId="0" applyFont="1" applyFill="1" applyBorder="1" applyAlignment="1">
      <alignment horizontal="center" vertical="center"/>
    </xf>
    <xf numFmtId="0" fontId="39" fillId="19" borderId="39" xfId="0" applyFont="1" applyFill="1" applyBorder="1" applyAlignment="1">
      <alignment horizontal="center" vertical="center"/>
    </xf>
    <xf numFmtId="0" fontId="38" fillId="19" borderId="40" xfId="0" applyFont="1" applyFill="1" applyBorder="1" applyAlignment="1">
      <alignment horizontal="center" vertical="center"/>
    </xf>
    <xf numFmtId="0" fontId="38" fillId="19" borderId="41" xfId="0" applyFont="1" applyFill="1" applyBorder="1" applyAlignment="1">
      <alignment horizontal="center" vertical="center"/>
    </xf>
    <xf numFmtId="2" fontId="37" fillId="0" borderId="22" xfId="0" applyNumberFormat="1" applyFont="1" applyBorder="1" applyAlignment="1">
      <alignment horizontal="center" vertical="center"/>
    </xf>
    <xf numFmtId="0" fontId="0" fillId="3" borderId="0" xfId="0" applyFill="1" applyBorder="1"/>
    <xf numFmtId="0" fontId="46" fillId="15" borderId="0" xfId="0" applyFont="1" applyFill="1" applyBorder="1" applyAlignment="1">
      <alignment vertical="top" wrapText="1"/>
    </xf>
    <xf numFmtId="0" fontId="3" fillId="12" borderId="53" xfId="0" applyFont="1" applyFill="1" applyBorder="1" applyAlignment="1">
      <alignment horizontal="center" vertical="center"/>
    </xf>
    <xf numFmtId="0" fontId="38" fillId="14" borderId="53" xfId="0" applyFont="1" applyFill="1" applyBorder="1" applyAlignment="1">
      <alignment horizontal="center" vertical="center"/>
    </xf>
    <xf numFmtId="0" fontId="3" fillId="12" borderId="53" xfId="0" applyNumberFormat="1" applyFont="1" applyFill="1" applyBorder="1" applyAlignment="1">
      <alignment horizontal="center" vertical="center"/>
    </xf>
    <xf numFmtId="0" fontId="0" fillId="12" borderId="0" xfId="0" applyFill="1"/>
    <xf numFmtId="0" fontId="0" fillId="12" borderId="35" xfId="0" applyFill="1" applyBorder="1" applyAlignment="1">
      <alignment horizontal="center"/>
    </xf>
    <xf numFmtId="0" fontId="26" fillId="14" borderId="36" xfId="0" applyFont="1" applyFill="1" applyBorder="1" applyAlignment="1">
      <alignment horizontal="center" vertical="center"/>
    </xf>
    <xf numFmtId="0" fontId="3" fillId="12" borderId="37" xfId="0" applyFont="1" applyFill="1" applyBorder="1" applyAlignment="1">
      <alignment horizontal="center" vertical="center"/>
    </xf>
    <xf numFmtId="0" fontId="3" fillId="12" borderId="38" xfId="0" applyFont="1" applyFill="1" applyBorder="1" applyAlignment="1">
      <alignment horizontal="center" vertical="center"/>
    </xf>
    <xf numFmtId="0" fontId="39" fillId="14" borderId="39" xfId="0" applyFont="1" applyFill="1" applyBorder="1" applyAlignment="1">
      <alignment horizontal="center" vertical="center"/>
    </xf>
    <xf numFmtId="0" fontId="38" fillId="14" borderId="40" xfId="0" applyFont="1" applyFill="1" applyBorder="1" applyAlignment="1">
      <alignment horizontal="center" vertical="center"/>
    </xf>
    <xf numFmtId="0" fontId="38" fillId="14" borderId="41" xfId="0" applyFont="1" applyFill="1" applyBorder="1" applyAlignment="1">
      <alignment horizontal="center" vertical="center"/>
    </xf>
    <xf numFmtId="0" fontId="42" fillId="0" borderId="7" xfId="0" applyNumberFormat="1" applyFont="1" applyBorder="1" applyAlignment="1" applyProtection="1">
      <alignment horizontal="center" vertical="center"/>
      <protection locked="0"/>
    </xf>
    <xf numFmtId="0" fontId="42" fillId="0" borderId="6" xfId="0" applyFont="1" applyBorder="1" applyAlignment="1" applyProtection="1">
      <alignment horizontal="center" vertical="center"/>
      <protection locked="0"/>
    </xf>
    <xf numFmtId="0" fontId="42" fillId="0" borderId="23" xfId="0" applyFont="1" applyBorder="1" applyAlignment="1" applyProtection="1">
      <alignment horizontal="center" vertical="center"/>
      <protection locked="0"/>
    </xf>
    <xf numFmtId="0" fontId="42" fillId="0" borderId="7" xfId="0" applyFont="1" applyBorder="1" applyAlignment="1" applyProtection="1">
      <alignment horizontal="center" vertical="center"/>
      <protection locked="0"/>
    </xf>
    <xf numFmtId="0" fontId="0" fillId="15" borderId="0" xfId="0" applyFill="1" applyProtection="1">
      <protection locked="0"/>
    </xf>
    <xf numFmtId="164" fontId="1" fillId="3" borderId="70" xfId="0" applyNumberFormat="1" applyFont="1" applyFill="1" applyBorder="1" applyAlignment="1" applyProtection="1">
      <alignment horizontal="center" vertical="center"/>
      <protection locked="0"/>
    </xf>
    <xf numFmtId="169" fontId="1" fillId="0" borderId="70" xfId="0" applyNumberFormat="1" applyFont="1" applyBorder="1" applyAlignment="1" applyProtection="1">
      <alignment horizontal="center" vertical="center"/>
      <protection locked="0"/>
    </xf>
    <xf numFmtId="164" fontId="1" fillId="3" borderId="73" xfId="0" applyNumberFormat="1" applyFont="1" applyFill="1" applyBorder="1" applyAlignment="1" applyProtection="1">
      <alignment horizontal="center" vertical="center"/>
      <protection locked="0"/>
    </xf>
    <xf numFmtId="169" fontId="1" fillId="0" borderId="73" xfId="0" applyNumberFormat="1" applyFont="1" applyBorder="1" applyAlignment="1" applyProtection="1">
      <alignment horizontal="center" vertical="center"/>
      <protection locked="0"/>
    </xf>
    <xf numFmtId="171" fontId="64" fillId="6" borderId="71" xfId="0" applyNumberFormat="1" applyFont="1" applyFill="1" applyBorder="1" applyAlignment="1" applyProtection="1">
      <alignment horizontal="center" vertical="center"/>
      <protection locked="0"/>
    </xf>
    <xf numFmtId="169" fontId="64" fillId="6" borderId="63" xfId="0" applyNumberFormat="1" applyFont="1" applyFill="1" applyBorder="1" applyAlignment="1" applyProtection="1">
      <alignment horizontal="center" vertical="center"/>
      <protection locked="0"/>
    </xf>
    <xf numFmtId="171" fontId="64" fillId="6" borderId="74" xfId="0" applyNumberFormat="1" applyFont="1" applyFill="1" applyBorder="1" applyAlignment="1" applyProtection="1">
      <alignment horizontal="center" vertical="center"/>
      <protection locked="0"/>
    </xf>
    <xf numFmtId="169" fontId="64" fillId="6" borderId="42" xfId="0" applyNumberFormat="1" applyFont="1" applyFill="1" applyBorder="1" applyAlignment="1" applyProtection="1">
      <alignment horizontal="center" vertical="center"/>
      <protection locked="0"/>
    </xf>
    <xf numFmtId="0" fontId="4" fillId="3" borderId="77" xfId="0" applyFont="1" applyFill="1" applyBorder="1" applyAlignment="1" applyProtection="1">
      <alignment horizontal="center" vertical="center"/>
      <protection locked="0"/>
    </xf>
    <xf numFmtId="0" fontId="4" fillId="3" borderId="80" xfId="0" applyFont="1" applyFill="1" applyBorder="1" applyAlignment="1" applyProtection="1">
      <alignment horizontal="center" vertical="center"/>
      <protection locked="0"/>
    </xf>
    <xf numFmtId="0" fontId="39" fillId="23" borderId="0" xfId="0" applyFont="1" applyFill="1"/>
    <xf numFmtId="0" fontId="0" fillId="26" borderId="4" xfId="0" applyFill="1" applyBorder="1" applyAlignment="1" applyProtection="1">
      <alignment horizontal="center" vertical="center"/>
      <protection locked="0"/>
    </xf>
    <xf numFmtId="0" fontId="0" fillId="26" borderId="2" xfId="0" applyFill="1" applyBorder="1" applyAlignment="1" applyProtection="1">
      <alignment horizontal="center" vertical="center"/>
      <protection locked="0"/>
    </xf>
    <xf numFmtId="0" fontId="9" fillId="26" borderId="10" xfId="0" applyFont="1" applyFill="1" applyBorder="1" applyAlignment="1" applyProtection="1">
      <alignment horizontal="center" vertical="center"/>
      <protection locked="0"/>
    </xf>
    <xf numFmtId="0" fontId="9" fillId="26" borderId="12" xfId="0" applyFont="1" applyFill="1" applyBorder="1" applyAlignment="1" applyProtection="1">
      <alignment horizontal="center" vertical="center"/>
      <protection locked="0"/>
    </xf>
    <xf numFmtId="0" fontId="9" fillId="26" borderId="13" xfId="0" applyFont="1" applyFill="1" applyBorder="1" applyAlignment="1" applyProtection="1">
      <alignment horizontal="center" vertical="center"/>
      <protection locked="0"/>
    </xf>
    <xf numFmtId="0" fontId="18" fillId="4" borderId="43" xfId="0" applyFont="1" applyFill="1" applyBorder="1" applyAlignment="1">
      <alignment horizontal="center" vertical="center"/>
    </xf>
    <xf numFmtId="20" fontId="0" fillId="6" borderId="4" xfId="0" applyNumberFormat="1" applyFill="1" applyBorder="1" applyAlignment="1">
      <alignment horizontal="center" vertical="center"/>
    </xf>
    <xf numFmtId="20" fontId="0" fillId="6" borderId="2" xfId="0" applyNumberFormat="1" applyFill="1" applyBorder="1" applyAlignment="1">
      <alignment horizontal="center" vertical="center"/>
    </xf>
    <xf numFmtId="0" fontId="0" fillId="15" borderId="0" xfId="0" applyFill="1" applyProtection="1"/>
    <xf numFmtId="0" fontId="71" fillId="24" borderId="0" xfId="0" applyFont="1" applyFill="1" applyBorder="1" applyAlignment="1">
      <alignment vertical="center"/>
    </xf>
    <xf numFmtId="0" fontId="71" fillId="16" borderId="0" xfId="0" applyFont="1" applyFill="1" applyBorder="1" applyAlignment="1">
      <alignment vertical="center"/>
    </xf>
    <xf numFmtId="0" fontId="6" fillId="15" borderId="0" xfId="0" applyFont="1" applyFill="1" applyAlignment="1">
      <alignment horizontal="center" vertical="center"/>
    </xf>
    <xf numFmtId="17" fontId="6" fillId="15" borderId="0" xfId="0" applyNumberFormat="1" applyFont="1" applyFill="1" applyAlignment="1">
      <alignment horizontal="center" vertical="center"/>
    </xf>
    <xf numFmtId="0" fontId="9" fillId="15" borderId="0" xfId="0" applyFont="1" applyFill="1" applyBorder="1"/>
    <xf numFmtId="20" fontId="0" fillId="15" borderId="0" xfId="0" applyNumberFormat="1" applyFill="1" applyAlignment="1">
      <alignment horizontal="center" vertical="center"/>
    </xf>
    <xf numFmtId="0" fontId="0" fillId="15" borderId="0" xfId="0" applyFill="1" applyAlignment="1" applyProtection="1">
      <alignment horizontal="center" vertical="center"/>
      <protection locked="0"/>
    </xf>
    <xf numFmtId="0" fontId="39" fillId="16" borderId="0" xfId="0" applyFont="1" applyFill="1"/>
    <xf numFmtId="20" fontId="0" fillId="15" borderId="0" xfId="0" applyNumberFormat="1" applyFill="1"/>
    <xf numFmtId="0" fontId="18" fillId="15" borderId="1" xfId="0" applyFont="1" applyFill="1" applyBorder="1" applyAlignment="1">
      <alignment horizontal="center" vertical="center"/>
    </xf>
    <xf numFmtId="14" fontId="0" fillId="15" borderId="4" xfId="0" applyNumberFormat="1" applyFill="1" applyBorder="1" applyAlignment="1">
      <alignment horizontal="center" vertical="center"/>
    </xf>
    <xf numFmtId="14" fontId="0" fillId="15" borderId="11" xfId="0" applyNumberFormat="1" applyFill="1" applyBorder="1" applyAlignment="1">
      <alignment horizontal="center" vertical="center"/>
    </xf>
    <xf numFmtId="14" fontId="0" fillId="15" borderId="0" xfId="0" applyNumberFormat="1" applyFill="1" applyAlignment="1">
      <alignment horizontal="center" vertical="center"/>
    </xf>
    <xf numFmtId="0" fontId="9" fillId="15" borderId="0" xfId="0" applyFont="1" applyFill="1" applyBorder="1" applyAlignment="1">
      <alignment horizontal="center" vertical="center"/>
    </xf>
    <xf numFmtId="0" fontId="9" fillId="15" borderId="0" xfId="0" applyFont="1" applyFill="1" applyAlignment="1">
      <alignment horizontal="center" vertical="center"/>
    </xf>
    <xf numFmtId="0" fontId="9" fillId="15" borderId="0" xfId="0" applyFont="1" applyFill="1" applyAlignment="1">
      <alignment horizontal="center"/>
    </xf>
    <xf numFmtId="0" fontId="68" fillId="15" borderId="0" xfId="0" applyFont="1" applyFill="1" applyBorder="1" applyAlignment="1">
      <alignment vertical="center"/>
    </xf>
    <xf numFmtId="0" fontId="69" fillId="15" borderId="0" xfId="0" applyFont="1" applyFill="1" applyBorder="1" applyAlignment="1" applyProtection="1">
      <alignment horizontal="center" vertical="center"/>
      <protection locked="0"/>
    </xf>
    <xf numFmtId="0" fontId="57" fillId="15" borderId="0" xfId="0" applyFont="1" applyFill="1" applyBorder="1" applyAlignment="1">
      <alignment vertical="center"/>
    </xf>
    <xf numFmtId="172" fontId="1" fillId="0" borderId="72" xfId="0" applyNumberFormat="1" applyFont="1" applyFill="1" applyBorder="1" applyAlignment="1">
      <alignment horizontal="center" vertical="center"/>
    </xf>
    <xf numFmtId="0" fontId="6" fillId="3" borderId="113" xfId="0" applyFont="1" applyFill="1" applyBorder="1" applyAlignment="1">
      <alignment horizontal="center" vertical="center"/>
    </xf>
    <xf numFmtId="0" fontId="67" fillId="29" borderId="118" xfId="0" applyFont="1" applyFill="1" applyBorder="1" applyAlignment="1">
      <alignment horizontal="center" vertical="center"/>
    </xf>
    <xf numFmtId="0" fontId="6" fillId="3" borderId="112" xfId="0" applyFont="1" applyFill="1" applyBorder="1" applyAlignment="1">
      <alignment horizontal="center" vertical="center"/>
    </xf>
    <xf numFmtId="0" fontId="67" fillId="29" borderId="119" xfId="0" applyFont="1" applyFill="1" applyBorder="1" applyAlignment="1">
      <alignment horizontal="center" vertical="center"/>
    </xf>
    <xf numFmtId="0" fontId="6" fillId="3" borderId="114" xfId="0" applyFont="1" applyFill="1" applyBorder="1" applyAlignment="1">
      <alignment horizontal="center" vertical="center"/>
    </xf>
    <xf numFmtId="0" fontId="67" fillId="29" borderId="120" xfId="0" applyFont="1" applyFill="1" applyBorder="1" applyAlignment="1">
      <alignment horizontal="center" vertical="center"/>
    </xf>
    <xf numFmtId="0" fontId="70" fillId="15" borderId="0" xfId="0" applyFont="1" applyFill="1" applyBorder="1" applyAlignment="1">
      <alignment vertical="center"/>
    </xf>
    <xf numFmtId="0" fontId="32" fillId="15" borderId="0" xfId="0" applyFont="1" applyFill="1" applyBorder="1" applyAlignment="1">
      <alignment vertical="center"/>
    </xf>
    <xf numFmtId="0" fontId="34" fillId="15" borderId="0" xfId="0" applyFont="1" applyFill="1" applyBorder="1" applyAlignment="1">
      <alignment vertical="center"/>
    </xf>
    <xf numFmtId="172" fontId="18" fillId="2" borderId="92" xfId="0" applyNumberFormat="1" applyFont="1" applyFill="1" applyBorder="1" applyAlignment="1">
      <alignment horizontal="center" vertical="center"/>
    </xf>
    <xf numFmtId="172" fontId="18" fillId="2" borderId="93" xfId="0" applyNumberFormat="1" applyFont="1" applyFill="1" applyBorder="1" applyAlignment="1">
      <alignment horizontal="center" vertical="center"/>
    </xf>
    <xf numFmtId="172" fontId="18" fillId="2" borderId="94" xfId="0" applyNumberFormat="1" applyFont="1" applyFill="1" applyBorder="1" applyAlignment="1">
      <alignment horizontal="center" vertical="center"/>
    </xf>
    <xf numFmtId="0" fontId="6" fillId="20" borderId="43" xfId="0" applyFont="1" applyFill="1" applyBorder="1" applyAlignment="1">
      <alignment horizontal="center"/>
    </xf>
    <xf numFmtId="0" fontId="6" fillId="0" borderId="92" xfId="0" applyFont="1" applyBorder="1" applyAlignment="1">
      <alignment horizontal="center" vertical="center"/>
    </xf>
    <xf numFmtId="0" fontId="6" fillId="0" borderId="93" xfId="0" applyFont="1" applyBorder="1" applyAlignment="1">
      <alignment horizontal="center" vertical="center"/>
    </xf>
    <xf numFmtId="0" fontId="6" fillId="0" borderId="94" xfId="0" applyFont="1" applyBorder="1" applyAlignment="1">
      <alignment horizontal="center" vertical="center"/>
    </xf>
    <xf numFmtId="0" fontId="6" fillId="20" borderId="10" xfId="0" applyFont="1" applyFill="1" applyBorder="1" applyAlignment="1">
      <alignment horizontal="center"/>
    </xf>
    <xf numFmtId="0" fontId="69" fillId="15" borderId="0" xfId="0" applyFont="1" applyFill="1" applyBorder="1" applyAlignment="1" applyProtection="1">
      <alignment horizontal="center" vertical="center"/>
    </xf>
    <xf numFmtId="0" fontId="9" fillId="15" borderId="0" xfId="0" applyFont="1" applyFill="1" applyBorder="1" applyAlignment="1" applyProtection="1">
      <alignment horizontal="center" vertical="center"/>
    </xf>
    <xf numFmtId="0" fontId="6" fillId="15" borderId="0" xfId="0" applyFont="1" applyFill="1" applyAlignment="1" applyProtection="1">
      <alignment horizontal="center" vertical="center"/>
      <protection locked="0"/>
    </xf>
    <xf numFmtId="0" fontId="63" fillId="15" borderId="0" xfId="0" applyFont="1" applyFill="1" applyBorder="1" applyAlignment="1">
      <alignment vertical="center"/>
    </xf>
    <xf numFmtId="0" fontId="46" fillId="12" borderId="141" xfId="0" applyFont="1" applyFill="1" applyBorder="1" applyAlignment="1">
      <alignment horizontal="center" vertical="center"/>
    </xf>
    <xf numFmtId="0" fontId="12" fillId="12" borderId="143" xfId="0" applyFont="1" applyFill="1" applyBorder="1" applyAlignment="1">
      <alignment horizontal="center" vertical="center"/>
    </xf>
    <xf numFmtId="0" fontId="12" fillId="12" borderId="144" xfId="0" applyFont="1" applyFill="1" applyBorder="1" applyAlignment="1">
      <alignment horizontal="center" vertical="center"/>
    </xf>
    <xf numFmtId="0" fontId="55" fillId="17" borderId="56" xfId="0" applyFont="1" applyFill="1" applyBorder="1" applyAlignment="1">
      <alignment horizontal="center" vertical="center"/>
    </xf>
    <xf numFmtId="0" fontId="50" fillId="12" borderId="145" xfId="0" applyFont="1" applyFill="1" applyBorder="1" applyAlignment="1">
      <alignment horizontal="center" vertical="center"/>
    </xf>
    <xf numFmtId="0" fontId="50" fillId="12" borderId="59" xfId="0" applyFont="1" applyFill="1" applyBorder="1" applyAlignment="1">
      <alignment horizontal="center" vertical="center"/>
    </xf>
    <xf numFmtId="0" fontId="5" fillId="12" borderId="50" xfId="0" applyFont="1" applyFill="1" applyBorder="1" applyAlignment="1">
      <alignment horizontal="center" vertical="center"/>
    </xf>
    <xf numFmtId="0" fontId="14" fillId="12" borderId="60" xfId="0" applyFont="1" applyFill="1" applyBorder="1" applyAlignment="1">
      <alignment horizontal="center" vertical="center"/>
    </xf>
    <xf numFmtId="0" fontId="2" fillId="12" borderId="53" xfId="0" applyFont="1" applyFill="1" applyBorder="1" applyAlignment="1">
      <alignment horizontal="center" vertical="center"/>
    </xf>
    <xf numFmtId="0" fontId="2" fillId="12" borderId="146" xfId="0" applyFont="1" applyFill="1" applyBorder="1" applyAlignment="1">
      <alignment horizontal="center" vertical="center"/>
    </xf>
    <xf numFmtId="164" fontId="1" fillId="3" borderId="147" xfId="0" applyNumberFormat="1" applyFont="1" applyFill="1" applyBorder="1" applyAlignment="1" applyProtection="1">
      <alignment horizontal="center" vertical="center"/>
      <protection locked="0"/>
    </xf>
    <xf numFmtId="169" fontId="1" fillId="0" borderId="147" xfId="0" applyNumberFormat="1" applyFont="1" applyBorder="1" applyAlignment="1" applyProtection="1">
      <alignment horizontal="center" vertical="center"/>
      <protection locked="0"/>
    </xf>
    <xf numFmtId="171" fontId="64" fillId="6" borderId="148" xfId="0" applyNumberFormat="1" applyFont="1" applyFill="1" applyBorder="1" applyAlignment="1" applyProtection="1">
      <alignment horizontal="center" vertical="center"/>
      <protection locked="0"/>
    </xf>
    <xf numFmtId="169" fontId="64" fillId="6" borderId="149" xfId="0" applyNumberFormat="1" applyFont="1" applyFill="1" applyBorder="1" applyAlignment="1" applyProtection="1">
      <alignment horizontal="center" vertical="center"/>
      <protection locked="0"/>
    </xf>
    <xf numFmtId="0" fontId="4" fillId="3" borderId="153" xfId="0" applyFont="1" applyFill="1" applyBorder="1" applyAlignment="1" applyProtection="1">
      <alignment horizontal="center" vertical="center"/>
      <protection locked="0"/>
    </xf>
    <xf numFmtId="168" fontId="55" fillId="17" borderId="142" xfId="0" applyNumberFormat="1" applyFont="1" applyFill="1" applyBorder="1" applyAlignment="1">
      <alignment horizontal="center" vertical="center"/>
    </xf>
    <xf numFmtId="168" fontId="53" fillId="17" borderId="44" xfId="0" applyNumberFormat="1" applyFont="1" applyFill="1" applyBorder="1" applyAlignment="1">
      <alignment horizontal="center" vertical="center"/>
    </xf>
    <xf numFmtId="174" fontId="1" fillId="6" borderId="139" xfId="0" applyNumberFormat="1" applyFont="1" applyFill="1" applyBorder="1" applyAlignment="1">
      <alignment horizontal="center" vertical="center"/>
    </xf>
    <xf numFmtId="174" fontId="1" fillId="6" borderId="140" xfId="0" applyNumberFormat="1" applyFont="1" applyFill="1" applyBorder="1" applyAlignment="1">
      <alignment horizontal="center" vertical="center"/>
    </xf>
    <xf numFmtId="174" fontId="1" fillId="6" borderId="150" xfId="0" applyNumberFormat="1" applyFont="1" applyFill="1" applyBorder="1" applyAlignment="1">
      <alignment horizontal="center" vertical="center"/>
    </xf>
    <xf numFmtId="44" fontId="37" fillId="0" borderId="24" xfId="0" applyNumberFormat="1" applyFont="1" applyBorder="1" applyAlignment="1">
      <alignment horizontal="center" vertical="center"/>
    </xf>
    <xf numFmtId="44" fontId="43" fillId="3" borderId="31" xfId="0" applyNumberFormat="1" applyFont="1" applyFill="1" applyBorder="1" applyAlignment="1">
      <alignment horizontal="center" vertical="center"/>
    </xf>
    <xf numFmtId="44" fontId="37" fillId="0" borderId="29" xfId="0" applyNumberFormat="1" applyFont="1" applyBorder="1" applyAlignment="1">
      <alignment horizontal="center" vertical="center"/>
    </xf>
    <xf numFmtId="168" fontId="4" fillId="0" borderId="24" xfId="0" applyNumberFormat="1" applyFont="1" applyBorder="1" applyAlignment="1">
      <alignment horizontal="center" vertical="center"/>
    </xf>
    <xf numFmtId="44" fontId="4" fillId="0" borderId="29" xfId="0" applyNumberFormat="1" applyFont="1" applyBorder="1" applyAlignment="1">
      <alignment horizontal="center" vertical="center"/>
    </xf>
    <xf numFmtId="44" fontId="4" fillId="0" borderId="20" xfId="0" applyNumberFormat="1" applyFont="1" applyBorder="1" applyAlignment="1">
      <alignment horizontal="center" vertical="center"/>
    </xf>
    <xf numFmtId="167" fontId="24" fillId="15" borderId="3" xfId="0" applyNumberFormat="1" applyFont="1" applyFill="1" applyBorder="1" applyAlignment="1">
      <alignment vertical="center"/>
    </xf>
    <xf numFmtId="167" fontId="0" fillId="15" borderId="0" xfId="0" applyNumberFormat="1" applyFill="1"/>
    <xf numFmtId="167" fontId="0" fillId="15" borderId="0" xfId="0" applyNumberFormat="1" applyFill="1" applyBorder="1" applyAlignment="1">
      <alignment vertical="center"/>
    </xf>
    <xf numFmtId="167" fontId="0" fillId="15" borderId="0" xfId="0" applyNumberFormat="1" applyFill="1" applyBorder="1" applyAlignment="1"/>
    <xf numFmtId="167" fontId="26" fillId="14" borderId="58" xfId="0" applyNumberFormat="1" applyFont="1" applyFill="1" applyBorder="1" applyAlignment="1">
      <alignment horizontal="center" vertical="center"/>
    </xf>
    <xf numFmtId="167" fontId="5" fillId="12" borderId="59" xfId="0" applyNumberFormat="1" applyFont="1" applyFill="1" applyBorder="1" applyAlignment="1">
      <alignment horizontal="center" vertical="center"/>
    </xf>
    <xf numFmtId="167" fontId="0" fillId="0" borderId="0" xfId="0" applyNumberFormat="1"/>
    <xf numFmtId="167" fontId="82" fillId="5" borderId="154" xfId="0" applyNumberFormat="1" applyFont="1" applyFill="1" applyBorder="1" applyAlignment="1">
      <alignment horizontal="center" vertical="center"/>
    </xf>
    <xf numFmtId="167" fontId="82" fillId="5" borderId="155" xfId="0" applyNumberFormat="1" applyFont="1" applyFill="1" applyBorder="1" applyAlignment="1">
      <alignment horizontal="center" vertical="center"/>
    </xf>
    <xf numFmtId="169" fontId="51" fillId="17" borderId="53" xfId="0" applyNumberFormat="1" applyFont="1" applyFill="1" applyBorder="1" applyAlignment="1">
      <alignment horizontal="center" vertical="center"/>
    </xf>
    <xf numFmtId="169" fontId="51" fillId="17" borderId="44" xfId="0" applyNumberFormat="1" applyFont="1" applyFill="1" applyBorder="1" applyAlignment="1">
      <alignment horizontal="center" vertical="center"/>
    </xf>
    <xf numFmtId="169" fontId="51" fillId="17" borderId="54" xfId="0" applyNumberFormat="1" applyFont="1" applyFill="1" applyBorder="1" applyAlignment="1">
      <alignment horizontal="center" vertical="center"/>
    </xf>
    <xf numFmtId="169" fontId="31" fillId="13" borderId="53" xfId="0" applyNumberFormat="1" applyFont="1" applyFill="1" applyBorder="1" applyAlignment="1">
      <alignment horizontal="center" vertical="center"/>
    </xf>
    <xf numFmtId="169" fontId="27" fillId="13" borderId="55" xfId="0" applyNumberFormat="1" applyFont="1" applyFill="1" applyBorder="1" applyAlignment="1">
      <alignment horizontal="center" vertical="center"/>
    </xf>
    <xf numFmtId="168" fontId="58" fillId="18" borderId="156" xfId="0" applyNumberFormat="1" applyFont="1" applyFill="1" applyBorder="1" applyAlignment="1">
      <alignment horizontal="center" vertical="center"/>
    </xf>
    <xf numFmtId="168" fontId="58" fillId="18" borderId="157" xfId="0" applyNumberFormat="1" applyFont="1" applyFill="1" applyBorder="1" applyAlignment="1">
      <alignment horizontal="center" vertical="center"/>
    </xf>
    <xf numFmtId="168" fontId="58" fillId="18" borderId="158" xfId="0" applyNumberFormat="1" applyFont="1" applyFill="1" applyBorder="1" applyAlignment="1">
      <alignment horizontal="center" vertical="center"/>
    </xf>
    <xf numFmtId="168" fontId="58" fillId="18" borderId="48" xfId="0" applyNumberFormat="1" applyFont="1" applyFill="1" applyBorder="1" applyAlignment="1">
      <alignment horizontal="center" vertical="center"/>
    </xf>
    <xf numFmtId="168" fontId="58" fillId="18" borderId="159" xfId="0" applyNumberFormat="1" applyFont="1" applyFill="1" applyBorder="1" applyAlignment="1">
      <alignment horizontal="center" vertical="center"/>
    </xf>
    <xf numFmtId="168" fontId="58" fillId="18" borderId="160" xfId="0" applyNumberFormat="1" applyFont="1" applyFill="1" applyBorder="1" applyAlignment="1">
      <alignment horizontal="center" vertical="center"/>
    </xf>
    <xf numFmtId="168" fontId="58" fillId="18" borderId="161" xfId="0" applyNumberFormat="1" applyFont="1" applyFill="1" applyBorder="1" applyAlignment="1">
      <alignment horizontal="center" vertical="center"/>
    </xf>
    <xf numFmtId="168" fontId="83" fillId="11" borderId="76" xfId="4" applyNumberFormat="1" applyFont="1" applyFill="1" applyBorder="1" applyAlignment="1">
      <alignment horizontal="center" vertical="center"/>
    </xf>
    <xf numFmtId="168" fontId="83" fillId="11" borderId="79" xfId="4" applyNumberFormat="1" applyFont="1" applyFill="1" applyBorder="1" applyAlignment="1">
      <alignment horizontal="center" vertical="center"/>
    </xf>
    <xf numFmtId="168" fontId="83" fillId="11" borderId="152" xfId="4" applyNumberFormat="1" applyFont="1" applyFill="1" applyBorder="1" applyAlignment="1">
      <alignment horizontal="center" vertical="center"/>
    </xf>
    <xf numFmtId="168" fontId="1" fillId="6" borderId="78" xfId="0" applyNumberFormat="1" applyFont="1" applyFill="1" applyBorder="1" applyAlignment="1">
      <alignment horizontal="center" vertical="center"/>
    </xf>
    <xf numFmtId="168" fontId="1" fillId="6" borderId="75" xfId="0" applyNumberFormat="1" applyFont="1" applyFill="1" applyBorder="1" applyAlignment="1">
      <alignment horizontal="center" vertical="center"/>
    </xf>
    <xf numFmtId="168" fontId="1" fillId="6" borderId="151" xfId="0" applyNumberFormat="1" applyFont="1" applyFill="1" applyBorder="1" applyAlignment="1">
      <alignment horizontal="center" vertical="center"/>
    </xf>
    <xf numFmtId="168" fontId="58" fillId="18" borderId="47" xfId="0" applyNumberFormat="1" applyFont="1" applyFill="1" applyBorder="1" applyAlignment="1">
      <alignment horizontal="center" vertical="center"/>
    </xf>
    <xf numFmtId="168" fontId="58" fillId="18" borderId="166" xfId="0" applyNumberFormat="1" applyFont="1" applyFill="1" applyBorder="1" applyAlignment="1">
      <alignment horizontal="center" vertical="center"/>
    </xf>
    <xf numFmtId="168" fontId="58" fillId="18" borderId="167" xfId="0" applyNumberFormat="1" applyFont="1" applyFill="1" applyBorder="1" applyAlignment="1">
      <alignment horizontal="center" vertical="center"/>
    </xf>
    <xf numFmtId="168" fontId="53" fillId="17" borderId="54" xfId="3" applyNumberFormat="1" applyFont="1" applyFill="1" applyBorder="1" applyAlignment="1">
      <alignment horizontal="center" vertical="center"/>
    </xf>
    <xf numFmtId="168" fontId="15" fillId="13" borderId="158" xfId="4" applyNumberFormat="1" applyFont="1" applyFill="1" applyBorder="1" applyAlignment="1">
      <alignment horizontal="center" vertical="center"/>
    </xf>
    <xf numFmtId="168" fontId="3" fillId="13" borderId="156" xfId="0" applyNumberFormat="1" applyFont="1" applyFill="1" applyBorder="1" applyAlignment="1">
      <alignment horizontal="center" vertical="center"/>
    </xf>
    <xf numFmtId="168" fontId="3" fillId="13" borderId="158" xfId="0" applyNumberFormat="1" applyFont="1" applyFill="1" applyBorder="1" applyAlignment="1">
      <alignment horizontal="center" vertical="center"/>
    </xf>
    <xf numFmtId="168" fontId="78" fillId="17" borderId="156" xfId="4" applyNumberFormat="1" applyFont="1" applyFill="1" applyBorder="1" applyAlignment="1">
      <alignment horizontal="center" vertical="center"/>
    </xf>
    <xf numFmtId="168" fontId="78" fillId="17" borderId="158" xfId="4" applyNumberFormat="1" applyFont="1" applyFill="1" applyBorder="1" applyAlignment="1">
      <alignment horizontal="center" vertical="center"/>
    </xf>
    <xf numFmtId="168" fontId="53" fillId="12" borderId="162" xfId="4" applyNumberFormat="1" applyFont="1" applyFill="1" applyBorder="1" applyAlignment="1">
      <alignment horizontal="center" vertical="center"/>
    </xf>
    <xf numFmtId="168" fontId="53" fillId="12" borderId="163" xfId="4" applyNumberFormat="1" applyFont="1" applyFill="1" applyBorder="1" applyAlignment="1">
      <alignment horizontal="center" vertical="center"/>
    </xf>
    <xf numFmtId="168" fontId="15" fillId="13" borderId="159" xfId="4" applyNumberFormat="1" applyFont="1" applyFill="1" applyBorder="1" applyAlignment="1">
      <alignment horizontal="center" vertical="center"/>
    </xf>
    <xf numFmtId="168" fontId="15" fillId="13" borderId="161" xfId="4" applyNumberFormat="1" applyFont="1" applyFill="1" applyBorder="1" applyAlignment="1">
      <alignment horizontal="center" vertical="center"/>
    </xf>
    <xf numFmtId="168" fontId="3" fillId="13" borderId="159" xfId="0" applyNumberFormat="1" applyFont="1" applyFill="1" applyBorder="1" applyAlignment="1">
      <alignment horizontal="center" vertical="center"/>
    </xf>
    <xf numFmtId="168" fontId="3" fillId="13" borderId="161" xfId="0" applyNumberFormat="1" applyFont="1" applyFill="1" applyBorder="1" applyAlignment="1">
      <alignment horizontal="center" vertical="center"/>
    </xf>
    <xf numFmtId="168" fontId="78" fillId="17" borderId="159" xfId="4" applyNumberFormat="1" applyFont="1" applyFill="1" applyBorder="1" applyAlignment="1">
      <alignment horizontal="center" vertical="center"/>
    </xf>
    <xf numFmtId="168" fontId="78" fillId="17" borderId="161" xfId="4" applyNumberFormat="1" applyFont="1" applyFill="1" applyBorder="1" applyAlignment="1">
      <alignment horizontal="center" vertical="center"/>
    </xf>
    <xf numFmtId="168" fontId="53" fillId="12" borderId="164" xfId="4" applyNumberFormat="1" applyFont="1" applyFill="1" applyBorder="1" applyAlignment="1">
      <alignment horizontal="center" vertical="center"/>
    </xf>
    <xf numFmtId="168" fontId="53" fillId="12" borderId="165" xfId="4" applyNumberFormat="1" applyFont="1" applyFill="1" applyBorder="1" applyAlignment="1">
      <alignment horizontal="center" vertical="center"/>
    </xf>
    <xf numFmtId="167" fontId="52" fillId="12" borderId="54" xfId="0" applyNumberFormat="1" applyFont="1" applyFill="1" applyBorder="1" applyAlignment="1">
      <alignment horizontal="right" vertical="center" indent="1"/>
    </xf>
    <xf numFmtId="167" fontId="4" fillId="0" borderId="6" xfId="0" applyNumberFormat="1" applyFont="1" applyBorder="1" applyAlignment="1">
      <alignment horizontal="right" vertical="center" indent="1"/>
    </xf>
    <xf numFmtId="167" fontId="4" fillId="0" borderId="22" xfId="0" applyNumberFormat="1" applyFont="1" applyBorder="1" applyAlignment="1">
      <alignment horizontal="right" vertical="center" indent="1"/>
    </xf>
    <xf numFmtId="167" fontId="37" fillId="0" borderId="22" xfId="0" applyNumberFormat="1" applyFont="1" applyBorder="1" applyAlignment="1">
      <alignment horizontal="right" vertical="center" indent="1"/>
    </xf>
    <xf numFmtId="0" fontId="42" fillId="0" borderId="7" xfId="0" applyNumberFormat="1" applyFont="1" applyBorder="1" applyAlignment="1" applyProtection="1">
      <alignment horizontal="right" vertical="center" indent="1"/>
      <protection locked="0"/>
    </xf>
    <xf numFmtId="0" fontId="42" fillId="0" borderId="6" xfId="0" applyFont="1" applyBorder="1" applyAlignment="1" applyProtection="1">
      <alignment horizontal="right" vertical="center" indent="1"/>
      <protection locked="0"/>
    </xf>
    <xf numFmtId="0" fontId="42" fillId="0" borderId="23" xfId="0" applyFont="1" applyBorder="1" applyAlignment="1" applyProtection="1">
      <alignment horizontal="right" vertical="center" indent="1"/>
      <protection locked="0"/>
    </xf>
    <xf numFmtId="2" fontId="4" fillId="0" borderId="29" xfId="0" applyNumberFormat="1" applyFont="1" applyBorder="1" applyAlignment="1">
      <alignment horizontal="right" vertical="center" indent="1"/>
    </xf>
    <xf numFmtId="2" fontId="4" fillId="0" borderId="20" xfId="0" applyNumberFormat="1" applyFont="1" applyBorder="1" applyAlignment="1">
      <alignment horizontal="right" vertical="center" indent="1"/>
    </xf>
    <xf numFmtId="167" fontId="4" fillId="0" borderId="24" xfId="0" applyNumberFormat="1" applyFont="1" applyBorder="1" applyAlignment="1">
      <alignment horizontal="right" vertical="center" indent="1"/>
    </xf>
    <xf numFmtId="2" fontId="43" fillId="3" borderId="31" xfId="0" applyNumberFormat="1" applyFont="1" applyFill="1" applyBorder="1" applyAlignment="1">
      <alignment horizontal="right" vertical="center" indent="1"/>
    </xf>
    <xf numFmtId="0" fontId="37" fillId="0" borderId="29" xfId="0" applyNumberFormat="1" applyFont="1" applyBorder="1" applyAlignment="1">
      <alignment horizontal="right" vertical="center" indent="1"/>
    </xf>
    <xf numFmtId="43" fontId="37" fillId="0" borderId="24" xfId="0" applyNumberFormat="1" applyFont="1" applyBorder="1" applyAlignment="1">
      <alignment horizontal="right" vertical="center" indent="1"/>
    </xf>
    <xf numFmtId="0" fontId="43" fillId="3" borderId="31" xfId="0" applyFont="1" applyFill="1" applyBorder="1" applyAlignment="1">
      <alignment horizontal="right" vertical="center" indent="1"/>
    </xf>
    <xf numFmtId="0" fontId="42" fillId="0" borderId="7" xfId="0" applyFont="1" applyBorder="1" applyAlignment="1" applyProtection="1">
      <alignment horizontal="right" vertical="center" indent="1"/>
      <protection locked="0"/>
    </xf>
    <xf numFmtId="0" fontId="52" fillId="12" borderId="54" xfId="0" applyFont="1" applyFill="1" applyBorder="1" applyAlignment="1">
      <alignment horizontal="right" vertical="center" indent="1"/>
    </xf>
    <xf numFmtId="0" fontId="73" fillId="24" borderId="96" xfId="0" applyFont="1" applyFill="1" applyBorder="1" applyAlignment="1">
      <alignment horizontal="center" vertical="center"/>
    </xf>
    <xf numFmtId="0" fontId="73" fillId="24" borderId="97" xfId="0" applyFont="1" applyFill="1" applyBorder="1" applyAlignment="1">
      <alignment horizontal="center" vertical="center"/>
    </xf>
    <xf numFmtId="172" fontId="73" fillId="24" borderId="98" xfId="0" applyNumberFormat="1" applyFont="1" applyFill="1" applyBorder="1" applyAlignment="1">
      <alignment horizontal="center" vertical="center"/>
    </xf>
    <xf numFmtId="172" fontId="73" fillId="24" borderId="99" xfId="0" applyNumberFormat="1" applyFont="1" applyFill="1" applyBorder="1" applyAlignment="1">
      <alignment horizontal="center" vertical="center"/>
    </xf>
    <xf numFmtId="172" fontId="73" fillId="24" borderId="100" xfId="0" applyNumberFormat="1" applyFont="1" applyFill="1" applyBorder="1" applyAlignment="1">
      <alignment horizontal="center" vertical="center"/>
    </xf>
    <xf numFmtId="172" fontId="73" fillId="24" borderId="101" xfId="0" applyNumberFormat="1" applyFont="1" applyFill="1" applyBorder="1" applyAlignment="1">
      <alignment horizontal="center" vertical="center"/>
    </xf>
    <xf numFmtId="0" fontId="15" fillId="10" borderId="50" xfId="0" applyFont="1" applyFill="1" applyBorder="1" applyAlignment="1">
      <alignment horizontal="center" vertical="center"/>
    </xf>
    <xf numFmtId="0" fontId="15" fillId="10" borderId="51" xfId="0" applyFont="1" applyFill="1" applyBorder="1" applyAlignment="1">
      <alignment horizontal="center" vertical="center"/>
    </xf>
    <xf numFmtId="0" fontId="23" fillId="10" borderId="51" xfId="0" applyFont="1" applyFill="1" applyBorder="1" applyAlignment="1">
      <alignment horizontal="center" vertical="center"/>
    </xf>
    <xf numFmtId="0" fontId="41" fillId="10" borderId="50" xfId="0" applyFont="1" applyFill="1" applyBorder="1" applyAlignment="1">
      <alignment horizontal="center" vertical="center"/>
    </xf>
    <xf numFmtId="0" fontId="41" fillId="10" borderId="52" xfId="0" applyFont="1" applyFill="1" applyBorder="1" applyAlignment="1">
      <alignment horizontal="center" vertical="center"/>
    </xf>
    <xf numFmtId="0" fontId="3" fillId="12" borderId="16" xfId="0" applyFont="1" applyFill="1" applyBorder="1" applyAlignment="1">
      <alignment horizontal="center" vertical="center"/>
    </xf>
    <xf numFmtId="0" fontId="3" fillId="12" borderId="17" xfId="0" applyFont="1" applyFill="1" applyBorder="1" applyAlignment="1">
      <alignment horizontal="center" vertical="center"/>
    </xf>
    <xf numFmtId="0" fontId="3" fillId="12" borderId="18" xfId="0" applyFont="1" applyFill="1" applyBorder="1" applyAlignment="1">
      <alignment horizontal="center" vertical="center"/>
    </xf>
    <xf numFmtId="0" fontId="18" fillId="12" borderId="53" xfId="0" applyFont="1" applyFill="1" applyBorder="1" applyAlignment="1">
      <alignment horizontal="center" vertical="center"/>
    </xf>
    <xf numFmtId="0" fontId="18" fillId="12" borderId="44" xfId="0" applyFont="1" applyFill="1" applyBorder="1" applyAlignment="1">
      <alignment horizontal="center" vertical="center"/>
    </xf>
    <xf numFmtId="0" fontId="22" fillId="12" borderId="44" xfId="0" applyFont="1" applyFill="1" applyBorder="1" applyAlignment="1">
      <alignment horizontal="center" vertical="center"/>
    </xf>
    <xf numFmtId="0" fontId="18" fillId="12" borderId="54" xfId="0" applyFont="1" applyFill="1" applyBorder="1" applyAlignment="1">
      <alignment horizontal="center" vertical="center"/>
    </xf>
    <xf numFmtId="0" fontId="15" fillId="10" borderId="52" xfId="0" applyFont="1" applyFill="1" applyBorder="1" applyAlignment="1">
      <alignment horizontal="center" vertical="center"/>
    </xf>
    <xf numFmtId="0" fontId="18" fillId="17" borderId="53" xfId="0" applyFont="1" applyFill="1" applyBorder="1" applyAlignment="1">
      <alignment horizontal="center" vertical="center"/>
    </xf>
    <xf numFmtId="0" fontId="18" fillId="17" borderId="54" xfId="0" applyFont="1" applyFill="1" applyBorder="1" applyAlignment="1">
      <alignment horizontal="center" vertical="center"/>
    </xf>
    <xf numFmtId="0" fontId="22" fillId="12" borderId="50" xfId="0" applyFont="1" applyFill="1" applyBorder="1" applyAlignment="1">
      <alignment horizontal="center" vertical="center"/>
    </xf>
    <xf numFmtId="0" fontId="22" fillId="12" borderId="51" xfId="0" applyFont="1" applyFill="1" applyBorder="1" applyAlignment="1">
      <alignment horizontal="center" vertical="center"/>
    </xf>
    <xf numFmtId="0" fontId="5" fillId="12" borderId="108" xfId="0" applyFont="1" applyFill="1" applyBorder="1" applyAlignment="1">
      <alignment horizontal="center" vertical="center"/>
    </xf>
    <xf numFmtId="0" fontId="5" fillId="12" borderId="135" xfId="0" applyFont="1" applyFill="1" applyBorder="1" applyAlignment="1">
      <alignment horizontal="center" vertical="center"/>
    </xf>
    <xf numFmtId="0" fontId="5" fillId="12" borderId="111" xfId="0" applyFont="1" applyFill="1" applyBorder="1" applyAlignment="1">
      <alignment horizontal="center" vertical="center"/>
    </xf>
    <xf numFmtId="0" fontId="6" fillId="17" borderId="53" xfId="0" applyFont="1" applyFill="1" applyBorder="1" applyAlignment="1">
      <alignment horizontal="center" vertical="center"/>
    </xf>
    <xf numFmtId="0" fontId="6" fillId="17" borderId="54" xfId="0" applyFont="1" applyFill="1" applyBorder="1" applyAlignment="1">
      <alignment horizontal="center" vertical="center"/>
    </xf>
    <xf numFmtId="0" fontId="3" fillId="12" borderId="44" xfId="0" applyFont="1" applyFill="1" applyBorder="1" applyAlignment="1">
      <alignment horizontal="center" vertical="center"/>
    </xf>
    <xf numFmtId="0" fontId="53" fillId="17" borderId="55" xfId="3" applyFont="1" applyFill="1" applyBorder="1" applyAlignment="1">
      <alignment horizontal="center" vertical="center"/>
    </xf>
    <xf numFmtId="0" fontId="53" fillId="17" borderId="56" xfId="3" applyFont="1" applyFill="1" applyBorder="1" applyAlignment="1">
      <alignment horizontal="center" vertical="center"/>
    </xf>
    <xf numFmtId="0" fontId="18" fillId="10" borderId="50" xfId="0" applyFont="1" applyFill="1" applyBorder="1" applyAlignment="1">
      <alignment horizontal="center" vertical="center"/>
    </xf>
    <xf numFmtId="0" fontId="18" fillId="10" borderId="51" xfId="0" applyFont="1" applyFill="1" applyBorder="1" applyAlignment="1">
      <alignment horizontal="center" vertical="center"/>
    </xf>
    <xf numFmtId="0" fontId="18" fillId="10" borderId="52" xfId="0" applyFont="1" applyFill="1" applyBorder="1" applyAlignment="1">
      <alignment horizontal="center" vertical="center"/>
    </xf>
    <xf numFmtId="168" fontId="53" fillId="17" borderId="53" xfId="3" applyNumberFormat="1" applyFont="1" applyFill="1" applyBorder="1" applyAlignment="1">
      <alignment horizontal="center" vertical="center"/>
    </xf>
    <xf numFmtId="168" fontId="53" fillId="17" borderId="44" xfId="3" applyNumberFormat="1" applyFont="1" applyFill="1" applyBorder="1" applyAlignment="1">
      <alignment horizontal="center" vertical="center"/>
    </xf>
    <xf numFmtId="168" fontId="53" fillId="17" borderId="44" xfId="0" applyNumberFormat="1" applyFont="1" applyFill="1" applyBorder="1" applyAlignment="1">
      <alignment horizontal="center" vertical="center"/>
    </xf>
    <xf numFmtId="168" fontId="53" fillId="17" borderId="54" xfId="3" applyNumberFormat="1" applyFont="1" applyFill="1" applyBorder="1" applyAlignment="1">
      <alignment horizontal="center" vertical="center"/>
    </xf>
    <xf numFmtId="0" fontId="4" fillId="17" borderId="53" xfId="0" applyFont="1" applyFill="1" applyBorder="1" applyAlignment="1">
      <alignment horizontal="center" vertical="center"/>
    </xf>
    <xf numFmtId="0" fontId="4" fillId="17" borderId="54" xfId="0" applyFont="1" applyFill="1" applyBorder="1" applyAlignment="1">
      <alignment horizontal="center" vertical="center"/>
    </xf>
    <xf numFmtId="0" fontId="6" fillId="3" borderId="125" xfId="0" applyFont="1" applyFill="1" applyBorder="1" applyAlignment="1">
      <alignment horizontal="center" vertical="center"/>
    </xf>
    <xf numFmtId="0" fontId="6" fillId="3" borderId="126" xfId="0" applyFont="1" applyFill="1" applyBorder="1" applyAlignment="1">
      <alignment horizontal="center" vertical="center"/>
    </xf>
    <xf numFmtId="173" fontId="4" fillId="3" borderId="131" xfId="0" applyNumberFormat="1" applyFont="1" applyFill="1" applyBorder="1" applyAlignment="1">
      <alignment horizontal="center" vertical="center"/>
    </xf>
    <xf numFmtId="173" fontId="4" fillId="3" borderId="132" xfId="0" applyNumberFormat="1" applyFont="1" applyFill="1" applyBorder="1" applyAlignment="1">
      <alignment horizontal="center" vertical="center"/>
    </xf>
    <xf numFmtId="0" fontId="38" fillId="14" borderId="25" xfId="0" applyFont="1" applyFill="1" applyBorder="1" applyAlignment="1">
      <alignment horizontal="center" vertical="center"/>
    </xf>
    <xf numFmtId="0" fontId="38" fillId="14" borderId="26" xfId="0" applyFont="1" applyFill="1" applyBorder="1" applyAlignment="1">
      <alignment horizontal="center" vertical="center"/>
    </xf>
    <xf numFmtId="0" fontId="38" fillId="14" borderId="27" xfId="0" applyFont="1" applyFill="1" applyBorder="1" applyAlignment="1">
      <alignment horizontal="center" vertical="center"/>
    </xf>
    <xf numFmtId="0" fontId="41" fillId="12" borderId="32" xfId="0" applyFont="1" applyFill="1" applyBorder="1" applyAlignment="1">
      <alignment horizontal="center" vertical="center"/>
    </xf>
    <xf numFmtId="0" fontId="5" fillId="12" borderId="33" xfId="0" applyFont="1" applyFill="1" applyBorder="1" applyAlignment="1">
      <alignment horizontal="center" vertical="center"/>
    </xf>
    <xf numFmtId="0" fontId="5" fillId="12" borderId="34" xfId="0" applyFont="1" applyFill="1" applyBorder="1" applyAlignment="1">
      <alignment horizontal="center" vertical="center"/>
    </xf>
    <xf numFmtId="0" fontId="54" fillId="17" borderId="56" xfId="0" applyNumberFormat="1" applyFont="1" applyFill="1" applyBorder="1" applyAlignment="1">
      <alignment horizontal="center" vertical="center"/>
    </xf>
    <xf numFmtId="0" fontId="53" fillId="17" borderId="57" xfId="3" applyFont="1" applyFill="1" applyBorder="1" applyAlignment="1">
      <alignment horizontal="center" vertical="center"/>
    </xf>
    <xf numFmtId="0" fontId="7" fillId="17" borderId="53" xfId="0" applyFont="1" applyFill="1" applyBorder="1" applyAlignment="1">
      <alignment horizontal="center" vertical="center"/>
    </xf>
    <xf numFmtId="0" fontId="7" fillId="17" borderId="54" xfId="0" applyFont="1" applyFill="1" applyBorder="1" applyAlignment="1">
      <alignment horizontal="center" vertical="center"/>
    </xf>
    <xf numFmtId="0" fontId="4" fillId="17" borderId="55" xfId="0" applyFont="1" applyFill="1" applyBorder="1" applyAlignment="1">
      <alignment horizontal="center" vertical="center"/>
    </xf>
    <xf numFmtId="0" fontId="4" fillId="17" borderId="57" xfId="0" applyFont="1" applyFill="1" applyBorder="1" applyAlignment="1">
      <alignment horizontal="center" vertical="center"/>
    </xf>
    <xf numFmtId="173" fontId="4" fillId="3" borderId="127" xfId="0" applyNumberFormat="1" applyFont="1" applyFill="1" applyBorder="1" applyAlignment="1">
      <alignment horizontal="center" vertical="center"/>
    </xf>
    <xf numFmtId="173" fontId="4" fillId="3" borderId="128" xfId="0" applyNumberFormat="1" applyFont="1" applyFill="1" applyBorder="1" applyAlignment="1">
      <alignment horizontal="center" vertical="center"/>
    </xf>
    <xf numFmtId="0" fontId="37" fillId="19" borderId="53" xfId="0" applyFont="1" applyFill="1" applyBorder="1" applyAlignment="1">
      <alignment horizontal="center" vertical="center"/>
    </xf>
    <xf numFmtId="0" fontId="37" fillId="19" borderId="54" xfId="0" applyFont="1" applyFill="1" applyBorder="1" applyAlignment="1">
      <alignment horizontal="center" vertical="center"/>
    </xf>
    <xf numFmtId="172" fontId="70" fillId="15" borderId="0" xfId="0" applyNumberFormat="1" applyFont="1" applyFill="1" applyBorder="1" applyAlignment="1">
      <alignment horizontal="left" vertical="center"/>
    </xf>
    <xf numFmtId="173" fontId="4" fillId="3" borderId="129" xfId="0" applyNumberFormat="1" applyFont="1" applyFill="1" applyBorder="1" applyAlignment="1">
      <alignment horizontal="center" vertical="center"/>
    </xf>
    <xf numFmtId="173" fontId="4" fillId="3" borderId="130" xfId="0" applyNumberFormat="1" applyFont="1" applyFill="1" applyBorder="1" applyAlignment="1">
      <alignment horizontal="center" vertical="center"/>
    </xf>
    <xf numFmtId="0" fontId="6" fillId="3" borderId="123" xfId="0" applyFont="1" applyFill="1" applyBorder="1" applyAlignment="1">
      <alignment horizontal="center" vertical="center"/>
    </xf>
    <xf numFmtId="0" fontId="6" fillId="3" borderId="124" xfId="0" applyFont="1" applyFill="1" applyBorder="1" applyAlignment="1">
      <alignment horizontal="center" vertical="center"/>
    </xf>
    <xf numFmtId="0" fontId="6" fillId="3" borderId="121" xfId="0" applyFont="1" applyFill="1" applyBorder="1" applyAlignment="1">
      <alignment horizontal="center" vertical="center"/>
    </xf>
    <xf numFmtId="0" fontId="6" fillId="3" borderId="122" xfId="0" applyFont="1" applyFill="1" applyBorder="1" applyAlignment="1">
      <alignment horizontal="center" vertical="center"/>
    </xf>
    <xf numFmtId="0" fontId="0" fillId="17" borderId="53" xfId="0" applyFill="1" applyBorder="1" applyAlignment="1">
      <alignment horizontal="center" vertical="center"/>
    </xf>
    <xf numFmtId="0" fontId="0" fillId="17" borderId="54" xfId="0" applyFill="1" applyBorder="1" applyAlignment="1">
      <alignment horizontal="center" vertical="center"/>
    </xf>
    <xf numFmtId="0" fontId="84" fillId="12" borderId="0" xfId="0" applyFont="1" applyFill="1" applyAlignment="1">
      <alignment horizontal="center" vertical="center"/>
    </xf>
    <xf numFmtId="0" fontId="3" fillId="10" borderId="16" xfId="0" applyFont="1" applyFill="1" applyBorder="1" applyAlignment="1">
      <alignment horizontal="center" vertical="center"/>
    </xf>
    <xf numFmtId="0" fontId="3" fillId="10" borderId="17" xfId="0" applyFont="1" applyFill="1" applyBorder="1" applyAlignment="1">
      <alignment horizontal="center" vertical="center"/>
    </xf>
    <xf numFmtId="0" fontId="3" fillId="10" borderId="18" xfId="0" applyFont="1" applyFill="1" applyBorder="1" applyAlignment="1">
      <alignment horizontal="center" vertical="center"/>
    </xf>
    <xf numFmtId="0" fontId="38" fillId="22" borderId="25" xfId="0" applyFont="1" applyFill="1" applyBorder="1" applyAlignment="1">
      <alignment horizontal="center" vertical="center"/>
    </xf>
    <xf numFmtId="0" fontId="38" fillId="22" borderId="26" xfId="0" applyFont="1" applyFill="1" applyBorder="1" applyAlignment="1">
      <alignment horizontal="center" vertical="center"/>
    </xf>
    <xf numFmtId="0" fontId="38" fillId="22" borderId="27" xfId="0" applyFont="1" applyFill="1" applyBorder="1" applyAlignment="1">
      <alignment horizontal="center" vertical="center"/>
    </xf>
    <xf numFmtId="0" fontId="18" fillId="14" borderId="116" xfId="0" applyFont="1" applyFill="1" applyBorder="1" applyAlignment="1">
      <alignment horizontal="center"/>
    </xf>
    <xf numFmtId="0" fontId="18" fillId="14" borderId="117" xfId="0" applyFont="1" applyFill="1" applyBorder="1" applyAlignment="1">
      <alignment horizontal="center"/>
    </xf>
    <xf numFmtId="0" fontId="18" fillId="12" borderId="133" xfId="0" applyFont="1" applyFill="1" applyBorder="1" applyAlignment="1" applyProtection="1">
      <alignment horizontal="center" vertical="center"/>
    </xf>
    <xf numFmtId="0" fontId="18" fillId="12" borderId="49" xfId="0" applyFont="1" applyFill="1" applyBorder="1" applyAlignment="1" applyProtection="1">
      <alignment horizontal="center" vertical="center"/>
    </xf>
    <xf numFmtId="0" fontId="56" fillId="7" borderId="0" xfId="0" applyFont="1" applyFill="1" applyAlignment="1">
      <alignment horizontal="center" vertical="center"/>
    </xf>
    <xf numFmtId="0" fontId="47" fillId="12" borderId="66" xfId="0" applyFont="1" applyFill="1" applyBorder="1" applyAlignment="1" applyProtection="1">
      <alignment horizontal="center" vertical="center"/>
      <protection locked="0"/>
    </xf>
    <xf numFmtId="0" fontId="47" fillId="12" borderId="69" xfId="0" applyFont="1" applyFill="1" applyBorder="1" applyAlignment="1" applyProtection="1">
      <alignment horizontal="center" vertical="center"/>
      <protection locked="0"/>
    </xf>
    <xf numFmtId="0" fontId="48" fillId="12" borderId="64" xfId="0" applyFont="1" applyFill="1" applyBorder="1" applyAlignment="1">
      <alignment horizontal="center" vertical="center"/>
    </xf>
    <xf numFmtId="0" fontId="48" fillId="12" borderId="65" xfId="0" applyFont="1" applyFill="1" applyBorder="1" applyAlignment="1">
      <alignment horizontal="center" vertical="center"/>
    </xf>
    <xf numFmtId="0" fontId="48" fillId="12" borderId="67" xfId="0" applyFont="1" applyFill="1" applyBorder="1" applyAlignment="1">
      <alignment horizontal="center" vertical="center"/>
    </xf>
    <xf numFmtId="0" fontId="48" fillId="12" borderId="68" xfId="0" applyFont="1" applyFill="1" applyBorder="1" applyAlignment="1">
      <alignment horizontal="center" vertical="center"/>
    </xf>
    <xf numFmtId="0" fontId="66" fillId="24" borderId="115" xfId="0" applyFont="1" applyFill="1" applyBorder="1" applyAlignment="1">
      <alignment horizontal="center" vertical="center"/>
    </xf>
    <xf numFmtId="0" fontId="66" fillId="24" borderId="116" xfId="0" applyFont="1" applyFill="1" applyBorder="1" applyAlignment="1">
      <alignment horizontal="center" vertical="center"/>
    </xf>
    <xf numFmtId="0" fontId="74" fillId="12" borderId="106" xfId="0" applyFont="1" applyFill="1" applyBorder="1" applyAlignment="1">
      <alignment horizontal="right" vertical="center"/>
    </xf>
    <xf numFmtId="0" fontId="74" fillId="12" borderId="107" xfId="0" applyFont="1" applyFill="1" applyBorder="1" applyAlignment="1">
      <alignment horizontal="right" vertical="center"/>
    </xf>
    <xf numFmtId="0" fontId="74" fillId="12" borderId="109" xfId="0" applyFont="1" applyFill="1" applyBorder="1" applyAlignment="1">
      <alignment horizontal="right" vertical="center"/>
    </xf>
    <xf numFmtId="0" fontId="74" fillId="12" borderId="110" xfId="0" applyFont="1" applyFill="1" applyBorder="1" applyAlignment="1">
      <alignment horizontal="right" vertical="center"/>
    </xf>
    <xf numFmtId="172" fontId="74" fillId="12" borderId="107" xfId="0" applyNumberFormat="1" applyFont="1" applyFill="1" applyBorder="1" applyAlignment="1">
      <alignment horizontal="center" vertical="center"/>
    </xf>
    <xf numFmtId="172" fontId="74" fillId="12" borderId="108" xfId="0" applyNumberFormat="1" applyFont="1" applyFill="1" applyBorder="1" applyAlignment="1">
      <alignment horizontal="center" vertical="center"/>
    </xf>
    <xf numFmtId="172" fontId="74" fillId="12" borderId="110" xfId="0" applyNumberFormat="1" applyFont="1" applyFill="1" applyBorder="1" applyAlignment="1">
      <alignment horizontal="center" vertical="center"/>
    </xf>
    <xf numFmtId="172" fontId="74" fillId="12" borderId="111" xfId="0" applyNumberFormat="1" applyFont="1" applyFill="1" applyBorder="1" applyAlignment="1">
      <alignment horizontal="center" vertical="center"/>
    </xf>
    <xf numFmtId="0" fontId="67" fillId="25" borderId="86" xfId="0" applyFont="1" applyFill="1" applyBorder="1" applyAlignment="1" applyProtection="1">
      <alignment horizontal="center" vertical="center"/>
      <protection locked="0"/>
    </xf>
    <xf numFmtId="0" fontId="67" fillId="25" borderId="87" xfId="0" applyFont="1" applyFill="1" applyBorder="1" applyAlignment="1" applyProtection="1">
      <alignment horizontal="center" vertical="center"/>
      <protection locked="0"/>
    </xf>
    <xf numFmtId="173" fontId="4" fillId="25" borderId="90" xfId="0" applyNumberFormat="1" applyFont="1" applyFill="1" applyBorder="1" applyAlignment="1" applyProtection="1">
      <alignment horizontal="center" vertical="center"/>
      <protection locked="0"/>
    </xf>
    <xf numFmtId="173" fontId="4" fillId="25" borderId="88" xfId="0" applyNumberFormat="1" applyFont="1" applyFill="1" applyBorder="1" applyAlignment="1" applyProtection="1">
      <alignment horizontal="center" vertical="center"/>
      <protection locked="0"/>
    </xf>
    <xf numFmtId="0" fontId="67" fillId="25" borderId="102" xfId="0" applyFont="1" applyFill="1" applyBorder="1" applyAlignment="1" applyProtection="1">
      <alignment horizontal="center" vertical="center"/>
      <protection locked="0"/>
    </xf>
    <xf numFmtId="0" fontId="67" fillId="25" borderId="103" xfId="0" applyFont="1" applyFill="1" applyBorder="1" applyAlignment="1" applyProtection="1">
      <alignment horizontal="center" vertical="center"/>
      <protection locked="0"/>
    </xf>
    <xf numFmtId="173" fontId="4" fillId="25" borderId="104" xfId="0" applyNumberFormat="1" applyFont="1" applyFill="1" applyBorder="1" applyAlignment="1" applyProtection="1">
      <alignment horizontal="center" vertical="center"/>
      <protection locked="0"/>
    </xf>
    <xf numFmtId="173" fontId="4" fillId="25" borderId="105" xfId="0" applyNumberFormat="1" applyFont="1" applyFill="1" applyBorder="1" applyAlignment="1" applyProtection="1">
      <alignment horizontal="center" vertical="center"/>
      <protection locked="0"/>
    </xf>
    <xf numFmtId="0" fontId="67" fillId="25" borderId="84" xfId="0" applyFont="1" applyFill="1" applyBorder="1" applyAlignment="1" applyProtection="1">
      <alignment horizontal="center" vertical="center"/>
      <protection locked="0"/>
    </xf>
    <xf numFmtId="0" fontId="67" fillId="25" borderId="85" xfId="0" applyFont="1" applyFill="1" applyBorder="1" applyAlignment="1" applyProtection="1">
      <alignment horizontal="center" vertical="center"/>
      <protection locked="0"/>
    </xf>
    <xf numFmtId="173" fontId="4" fillId="25" borderId="89" xfId="0" applyNumberFormat="1" applyFont="1" applyFill="1" applyBorder="1" applyAlignment="1" applyProtection="1">
      <alignment horizontal="center" vertical="center"/>
      <protection locked="0"/>
    </xf>
    <xf numFmtId="173" fontId="4" fillId="25" borderId="83" xfId="0" applyNumberFormat="1" applyFont="1" applyFill="1" applyBorder="1" applyAlignment="1" applyProtection="1">
      <alignment horizontal="center" vertical="center"/>
      <protection locked="0"/>
    </xf>
    <xf numFmtId="0" fontId="46" fillId="12" borderId="106" xfId="0" applyFont="1" applyFill="1" applyBorder="1" applyAlignment="1">
      <alignment horizontal="center"/>
    </xf>
    <xf numFmtId="0" fontId="46" fillId="12" borderId="107" xfId="0" applyFont="1" applyFill="1" applyBorder="1" applyAlignment="1">
      <alignment horizontal="center"/>
    </xf>
    <xf numFmtId="0" fontId="46" fillId="12" borderId="108" xfId="0" applyFont="1" applyFill="1" applyBorder="1" applyAlignment="1">
      <alignment horizontal="center"/>
    </xf>
    <xf numFmtId="0" fontId="46" fillId="12" borderId="109" xfId="0" applyFont="1" applyFill="1" applyBorder="1" applyAlignment="1">
      <alignment horizontal="center"/>
    </xf>
    <xf numFmtId="0" fontId="46" fillId="12" borderId="110" xfId="0" applyFont="1" applyFill="1" applyBorder="1" applyAlignment="1">
      <alignment horizontal="center"/>
    </xf>
    <xf numFmtId="0" fontId="46" fillId="12" borderId="111" xfId="0" applyFont="1" applyFill="1" applyBorder="1" applyAlignment="1">
      <alignment horizontal="center"/>
    </xf>
    <xf numFmtId="0" fontId="46" fillId="30" borderId="64" xfId="0" applyFont="1" applyFill="1" applyBorder="1" applyAlignment="1">
      <alignment horizontal="center" vertical="top" wrapText="1"/>
    </xf>
    <xf numFmtId="0" fontId="46" fillId="30" borderId="65" xfId="0" applyFont="1" applyFill="1" applyBorder="1" applyAlignment="1">
      <alignment horizontal="center" vertical="top" wrapText="1"/>
    </xf>
    <xf numFmtId="0" fontId="46" fillId="30" borderId="66" xfId="0" applyFont="1" applyFill="1" applyBorder="1" applyAlignment="1">
      <alignment horizontal="center" vertical="top" wrapText="1"/>
    </xf>
    <xf numFmtId="0" fontId="46" fillId="30" borderId="81" xfId="0" applyFont="1" applyFill="1" applyBorder="1" applyAlignment="1">
      <alignment horizontal="center" vertical="top" wrapText="1"/>
    </xf>
    <xf numFmtId="0" fontId="46" fillId="30" borderId="0" xfId="0" applyFont="1" applyFill="1" applyBorder="1" applyAlignment="1">
      <alignment horizontal="center" vertical="top" wrapText="1"/>
    </xf>
    <xf numFmtId="0" fontId="46" fillId="30" borderId="82" xfId="0" applyFont="1" applyFill="1" applyBorder="1" applyAlignment="1">
      <alignment horizontal="center" vertical="top" wrapText="1"/>
    </xf>
    <xf numFmtId="0" fontId="46" fillId="30" borderId="67" xfId="0" applyFont="1" applyFill="1" applyBorder="1" applyAlignment="1">
      <alignment horizontal="center" vertical="top" wrapText="1"/>
    </xf>
    <xf numFmtId="0" fontId="46" fillId="30" borderId="68" xfId="0" applyFont="1" applyFill="1" applyBorder="1" applyAlignment="1">
      <alignment horizontal="center" vertical="top" wrapText="1"/>
    </xf>
    <xf numFmtId="0" fontId="46" fillId="30" borderId="69" xfId="0" applyFont="1" applyFill="1" applyBorder="1" applyAlignment="1">
      <alignment horizontal="center" vertical="top" wrapText="1"/>
    </xf>
    <xf numFmtId="0" fontId="18" fillId="28" borderId="95" xfId="0" applyFont="1" applyFill="1" applyBorder="1" applyAlignment="1">
      <alignment horizontal="center"/>
    </xf>
    <xf numFmtId="0" fontId="18" fillId="28" borderId="10" xfId="0" applyFont="1" applyFill="1" applyBorder="1" applyAlignment="1">
      <alignment horizontal="center"/>
    </xf>
    <xf numFmtId="49" fontId="18" fillId="28" borderId="91" xfId="0" applyNumberFormat="1" applyFont="1" applyFill="1" applyBorder="1" applyAlignment="1">
      <alignment horizontal="center"/>
    </xf>
    <xf numFmtId="49" fontId="18" fillId="28" borderId="13" xfId="0" applyNumberFormat="1" applyFont="1" applyFill="1" applyBorder="1" applyAlignment="1">
      <alignment horizontal="center"/>
    </xf>
    <xf numFmtId="0" fontId="18" fillId="27" borderId="14" xfId="0" applyFont="1" applyFill="1" applyBorder="1" applyAlignment="1">
      <alignment horizontal="center"/>
    </xf>
    <xf numFmtId="0" fontId="18" fillId="27" borderId="15" xfId="0" applyFont="1" applyFill="1" applyBorder="1" applyAlignment="1">
      <alignment horizontal="center"/>
    </xf>
    <xf numFmtId="0" fontId="75" fillId="12" borderId="106" xfId="0" applyFont="1" applyFill="1" applyBorder="1" applyAlignment="1">
      <alignment horizontal="center" vertical="center"/>
    </xf>
    <xf numFmtId="0" fontId="75" fillId="12" borderId="107" xfId="0" applyFont="1" applyFill="1" applyBorder="1" applyAlignment="1">
      <alignment horizontal="center" vertical="center"/>
    </xf>
    <xf numFmtId="0" fontId="75" fillId="12" borderId="108" xfId="0" applyFont="1" applyFill="1" applyBorder="1" applyAlignment="1">
      <alignment horizontal="center" vertical="center"/>
    </xf>
    <xf numFmtId="0" fontId="75" fillId="12" borderId="109" xfId="0" applyFont="1" applyFill="1" applyBorder="1" applyAlignment="1">
      <alignment horizontal="center" vertical="center"/>
    </xf>
    <xf numFmtId="0" fontId="75" fillId="12" borderId="110" xfId="0" applyFont="1" applyFill="1" applyBorder="1" applyAlignment="1">
      <alignment horizontal="center" vertical="center"/>
    </xf>
    <xf numFmtId="0" fontId="75" fillId="12" borderId="111" xfId="0" applyFont="1" applyFill="1" applyBorder="1" applyAlignment="1">
      <alignment horizontal="center" vertical="center"/>
    </xf>
    <xf numFmtId="0" fontId="18" fillId="12" borderId="134" xfId="0" applyFont="1" applyFill="1" applyBorder="1" applyAlignment="1">
      <alignment horizontal="center" vertical="center"/>
    </xf>
    <xf numFmtId="0" fontId="18" fillId="12" borderId="0" xfId="0" applyFont="1" applyFill="1" applyBorder="1" applyAlignment="1">
      <alignment horizontal="center" vertical="center"/>
    </xf>
    <xf numFmtId="0" fontId="18" fillId="12" borderId="135" xfId="0" applyFont="1" applyFill="1" applyBorder="1" applyAlignment="1">
      <alignment horizontal="center" vertical="center"/>
    </xf>
    <xf numFmtId="0" fontId="79" fillId="12" borderId="109" xfId="0" applyFont="1" applyFill="1" applyBorder="1" applyAlignment="1">
      <alignment horizontal="center" vertical="center"/>
    </xf>
    <xf numFmtId="0" fontId="79" fillId="12" borderId="110" xfId="0" applyFont="1" applyFill="1" applyBorder="1" applyAlignment="1">
      <alignment horizontal="center" vertical="center"/>
    </xf>
    <xf numFmtId="0" fontId="79" fillId="12" borderId="111" xfId="0" applyFont="1" applyFill="1" applyBorder="1" applyAlignment="1">
      <alignment horizontal="center" vertical="center"/>
    </xf>
    <xf numFmtId="0" fontId="77" fillId="24" borderId="136" xfId="0" applyFont="1" applyFill="1" applyBorder="1" applyAlignment="1">
      <alignment horizontal="center"/>
    </xf>
    <xf numFmtId="0" fontId="77" fillId="24" borderId="137" xfId="0" applyFont="1" applyFill="1" applyBorder="1" applyAlignment="1">
      <alignment horizontal="center"/>
    </xf>
    <xf numFmtId="0" fontId="77" fillId="24" borderId="138" xfId="0" applyFont="1" applyFill="1" applyBorder="1" applyAlignment="1">
      <alignment horizontal="center"/>
    </xf>
    <xf numFmtId="0" fontId="80" fillId="12" borderId="106" xfId="0" applyFont="1" applyFill="1" applyBorder="1" applyAlignment="1">
      <alignment horizontal="center" vertical="center"/>
    </xf>
    <xf numFmtId="0" fontId="80" fillId="12" borderId="107" xfId="0" applyFont="1" applyFill="1" applyBorder="1" applyAlignment="1">
      <alignment horizontal="center" vertical="center"/>
    </xf>
    <xf numFmtId="0" fontId="80" fillId="12" borderId="108" xfId="0" applyFont="1" applyFill="1" applyBorder="1" applyAlignment="1">
      <alignment horizontal="center" vertical="center"/>
    </xf>
    <xf numFmtId="0" fontId="80" fillId="12" borderId="134" xfId="0" applyFont="1" applyFill="1" applyBorder="1" applyAlignment="1">
      <alignment horizontal="center" vertical="center"/>
    </xf>
    <xf numFmtId="0" fontId="80" fillId="12" borderId="0" xfId="0" applyFont="1" applyFill="1" applyBorder="1" applyAlignment="1">
      <alignment horizontal="center" vertical="center"/>
    </xf>
    <xf numFmtId="0" fontId="80" fillId="12" borderId="135" xfId="0" applyFont="1" applyFill="1" applyBorder="1" applyAlignment="1">
      <alignment horizontal="center" vertical="center"/>
    </xf>
    <xf numFmtId="0" fontId="80" fillId="12" borderId="109" xfId="0" applyFont="1" applyFill="1" applyBorder="1" applyAlignment="1">
      <alignment horizontal="center" vertical="center"/>
    </xf>
    <xf numFmtId="0" fontId="80" fillId="12" borderId="110" xfId="0" applyFont="1" applyFill="1" applyBorder="1" applyAlignment="1">
      <alignment horizontal="center" vertical="center"/>
    </xf>
    <xf numFmtId="0" fontId="80" fillId="12" borderId="111" xfId="0" applyFont="1" applyFill="1" applyBorder="1" applyAlignment="1">
      <alignment horizontal="center" vertical="center"/>
    </xf>
    <xf numFmtId="164" fontId="1" fillId="0" borderId="168" xfId="0" applyNumberFormat="1" applyFont="1" applyBorder="1" applyAlignment="1">
      <alignment horizontal="center" vertical="center"/>
    </xf>
    <xf numFmtId="172" fontId="1" fillId="0" borderId="169" xfId="0" applyNumberFormat="1" applyFont="1" applyFill="1" applyBorder="1" applyAlignment="1">
      <alignment horizontal="center" vertical="center"/>
    </xf>
    <xf numFmtId="167" fontId="82" fillId="5" borderId="170" xfId="0" applyNumberFormat="1" applyFont="1" applyFill="1" applyBorder="1" applyAlignment="1">
      <alignment horizontal="center" vertical="center"/>
    </xf>
    <xf numFmtId="168" fontId="58" fillId="18" borderId="171" xfId="0" applyNumberFormat="1" applyFont="1" applyFill="1" applyBorder="1" applyAlignment="1">
      <alignment horizontal="center" vertical="center"/>
    </xf>
    <xf numFmtId="168" fontId="58" fillId="18" borderId="172" xfId="0" applyNumberFormat="1" applyFont="1" applyFill="1" applyBorder="1" applyAlignment="1">
      <alignment horizontal="center" vertical="center"/>
    </xf>
    <xf numFmtId="168" fontId="58" fillId="18" borderId="173" xfId="0" applyNumberFormat="1" applyFont="1" applyFill="1" applyBorder="1" applyAlignment="1">
      <alignment horizontal="center" vertical="center"/>
    </xf>
    <xf numFmtId="168" fontId="58" fillId="18" borderId="174" xfId="0" applyNumberFormat="1" applyFont="1" applyFill="1" applyBorder="1" applyAlignment="1">
      <alignment horizontal="center" vertical="center"/>
    </xf>
    <xf numFmtId="168" fontId="58" fillId="18" borderId="175" xfId="0" applyNumberFormat="1" applyFont="1" applyFill="1" applyBorder="1" applyAlignment="1">
      <alignment horizontal="center" vertical="center"/>
    </xf>
    <xf numFmtId="168" fontId="15" fillId="13" borderId="174" xfId="4" applyNumberFormat="1" applyFont="1" applyFill="1" applyBorder="1" applyAlignment="1">
      <alignment horizontal="center" vertical="center"/>
    </xf>
    <xf numFmtId="168" fontId="15" fillId="13" borderId="173" xfId="4" applyNumberFormat="1" applyFont="1" applyFill="1" applyBorder="1" applyAlignment="1">
      <alignment horizontal="center" vertical="center"/>
    </xf>
    <xf numFmtId="168" fontId="3" fillId="13" borderId="174" xfId="0" applyNumberFormat="1" applyFont="1" applyFill="1" applyBorder="1" applyAlignment="1">
      <alignment horizontal="center" vertical="center"/>
    </xf>
    <xf numFmtId="168" fontId="3" fillId="13" borderId="173" xfId="0" applyNumberFormat="1" applyFont="1" applyFill="1" applyBorder="1" applyAlignment="1">
      <alignment horizontal="center" vertical="center"/>
    </xf>
    <xf numFmtId="168" fontId="78" fillId="17" borderId="174" xfId="4" applyNumberFormat="1" applyFont="1" applyFill="1" applyBorder="1" applyAlignment="1">
      <alignment horizontal="center" vertical="center"/>
    </xf>
    <xf numFmtId="168" fontId="78" fillId="17" borderId="173" xfId="4" applyNumberFormat="1" applyFont="1" applyFill="1" applyBorder="1" applyAlignment="1">
      <alignment horizontal="center" vertical="center"/>
    </xf>
    <xf numFmtId="168" fontId="53" fillId="12" borderId="176" xfId="4" applyNumberFormat="1" applyFont="1" applyFill="1" applyBorder="1" applyAlignment="1">
      <alignment horizontal="center" vertical="center"/>
    </xf>
    <xf numFmtId="168" fontId="53" fillId="12" borderId="177" xfId="4" applyNumberFormat="1" applyFont="1" applyFill="1" applyBorder="1" applyAlignment="1">
      <alignment horizontal="center" vertical="center"/>
    </xf>
    <xf numFmtId="0" fontId="42" fillId="12" borderId="178" xfId="0" applyNumberFormat="1" applyFont="1" applyFill="1" applyBorder="1" applyAlignment="1">
      <alignment horizontal="center" vertical="center"/>
    </xf>
    <xf numFmtId="0" fontId="3" fillId="12" borderId="58" xfId="0" applyNumberFormat="1" applyFont="1" applyFill="1" applyBorder="1" applyAlignment="1">
      <alignment horizontal="center" vertical="center"/>
    </xf>
    <xf numFmtId="0" fontId="52" fillId="12" borderId="60" xfId="0" applyNumberFormat="1" applyFont="1" applyFill="1" applyBorder="1" applyAlignment="1">
      <alignment horizontal="center" vertical="center"/>
    </xf>
    <xf numFmtId="175" fontId="52" fillId="12" borderId="60" xfId="0" applyNumberFormat="1" applyFont="1" applyFill="1" applyBorder="1" applyAlignment="1">
      <alignment horizontal="center" vertical="center"/>
    </xf>
    <xf numFmtId="170" fontId="52" fillId="12" borderId="60" xfId="0" applyNumberFormat="1" applyFont="1" applyFill="1" applyBorder="1" applyAlignment="1">
      <alignment horizontal="center" vertical="center"/>
    </xf>
    <xf numFmtId="174" fontId="52" fillId="12" borderId="60" xfId="0" applyNumberFormat="1" applyFont="1" applyFill="1" applyBorder="1" applyAlignment="1">
      <alignment horizontal="center" vertical="center"/>
    </xf>
    <xf numFmtId="168" fontId="52" fillId="12" borderId="60" xfId="0" applyNumberFormat="1" applyFont="1" applyFill="1" applyBorder="1" applyAlignment="1">
      <alignment horizontal="center" vertical="center"/>
    </xf>
    <xf numFmtId="0" fontId="52" fillId="12" borderId="179" xfId="0" applyNumberFormat="1" applyFont="1" applyFill="1" applyBorder="1" applyAlignment="1">
      <alignment horizontal="center" vertical="center"/>
    </xf>
    <xf numFmtId="168" fontId="52" fillId="12" borderId="178" xfId="0" applyNumberFormat="1" applyFont="1" applyFill="1" applyBorder="1" applyAlignment="1">
      <alignment horizontal="center" vertical="center"/>
    </xf>
    <xf numFmtId="168" fontId="52" fillId="12" borderId="179" xfId="0" applyNumberFormat="1" applyFont="1" applyFill="1" applyBorder="1" applyAlignment="1">
      <alignment horizontal="center" vertical="center"/>
    </xf>
    <xf numFmtId="0" fontId="87" fillId="24" borderId="96" xfId="0" applyFont="1" applyFill="1" applyBorder="1" applyAlignment="1">
      <alignment horizontal="center" vertical="center"/>
    </xf>
    <xf numFmtId="0" fontId="87" fillId="24" borderId="98" xfId="0" applyFont="1" applyFill="1" applyBorder="1" applyAlignment="1">
      <alignment horizontal="center" vertical="center"/>
    </xf>
    <xf numFmtId="0" fontId="87" fillId="24" borderId="99" xfId="0" applyFont="1" applyFill="1" applyBorder="1" applyAlignment="1">
      <alignment horizontal="center" vertical="center"/>
    </xf>
    <xf numFmtId="0" fontId="85" fillId="31" borderId="180" xfId="0" applyFont="1" applyFill="1" applyBorder="1" applyAlignment="1">
      <alignment horizontal="center" vertical="center"/>
    </xf>
    <xf numFmtId="0" fontId="85" fillId="31" borderId="0" xfId="0" applyFont="1" applyFill="1" applyBorder="1" applyAlignment="1">
      <alignment horizontal="center" vertical="center"/>
    </xf>
    <xf numFmtId="0" fontId="85" fillId="31" borderId="181" xfId="0" applyFont="1" applyFill="1" applyBorder="1" applyAlignment="1">
      <alignment horizontal="center" vertical="center"/>
    </xf>
    <xf numFmtId="0" fontId="16" fillId="32" borderId="180" xfId="0" applyFont="1" applyFill="1" applyBorder="1" applyAlignment="1">
      <alignment horizontal="center" vertical="center"/>
    </xf>
    <xf numFmtId="0" fontId="16" fillId="32" borderId="0" xfId="0" applyFont="1" applyFill="1" applyBorder="1" applyAlignment="1">
      <alignment horizontal="center" vertical="center"/>
    </xf>
    <xf numFmtId="0" fontId="16" fillId="32" borderId="181" xfId="0" applyFont="1" applyFill="1" applyBorder="1" applyAlignment="1">
      <alignment horizontal="center" vertical="center"/>
    </xf>
    <xf numFmtId="0" fontId="86" fillId="33" borderId="180" xfId="0" applyFont="1" applyFill="1" applyBorder="1" applyAlignment="1">
      <alignment horizontal="center" vertical="center"/>
    </xf>
    <xf numFmtId="0" fontId="86" fillId="33" borderId="0" xfId="0" applyFont="1" applyFill="1" applyBorder="1" applyAlignment="1">
      <alignment horizontal="center" vertical="center"/>
    </xf>
    <xf numFmtId="0" fontId="86" fillId="33" borderId="181" xfId="0" applyFont="1" applyFill="1" applyBorder="1" applyAlignment="1">
      <alignment horizontal="center" vertical="center"/>
    </xf>
    <xf numFmtId="0" fontId="88" fillId="24" borderId="97" xfId="0" applyFont="1" applyFill="1" applyBorder="1" applyAlignment="1">
      <alignment horizontal="center" vertical="center"/>
    </xf>
    <xf numFmtId="0" fontId="88" fillId="24" borderId="100" xfId="0" applyFont="1" applyFill="1" applyBorder="1" applyAlignment="1">
      <alignment horizontal="center" vertical="center"/>
    </xf>
    <xf numFmtId="0" fontId="88" fillId="24" borderId="101" xfId="0" applyFont="1" applyFill="1" applyBorder="1" applyAlignment="1">
      <alignment horizontal="center" vertical="center"/>
    </xf>
    <xf numFmtId="0" fontId="49" fillId="12" borderId="182" xfId="0" applyFont="1" applyFill="1" applyBorder="1" applyAlignment="1">
      <alignment horizontal="center" vertical="center"/>
    </xf>
    <xf numFmtId="165" fontId="59" fillId="12" borderId="183" xfId="0" applyNumberFormat="1" applyFont="1" applyFill="1" applyBorder="1" applyAlignment="1" applyProtection="1">
      <alignment horizontal="center" vertical="center"/>
      <protection locked="0"/>
    </xf>
    <xf numFmtId="0" fontId="72" fillId="12" borderId="50" xfId="0" applyNumberFormat="1" applyFont="1" applyFill="1" applyBorder="1" applyAlignment="1">
      <alignment horizontal="center" vertical="center"/>
    </xf>
    <xf numFmtId="0" fontId="72" fillId="12" borderId="53" xfId="0" applyNumberFormat="1" applyFont="1" applyFill="1" applyBorder="1" applyAlignment="1">
      <alignment horizontal="center" vertical="center"/>
    </xf>
    <xf numFmtId="0" fontId="5" fillId="12" borderId="44" xfId="0" applyFont="1" applyFill="1" applyBorder="1" applyAlignment="1">
      <alignment horizontal="center" vertical="center"/>
    </xf>
    <xf numFmtId="172" fontId="1" fillId="0" borderId="184" xfId="0" applyNumberFormat="1" applyFont="1" applyFill="1" applyBorder="1" applyAlignment="1">
      <alignment horizontal="center" vertical="center"/>
    </xf>
    <xf numFmtId="168" fontId="52" fillId="12" borderId="185" xfId="0" applyNumberFormat="1" applyFont="1" applyFill="1" applyBorder="1" applyAlignment="1">
      <alignment horizontal="center" vertical="center"/>
    </xf>
    <xf numFmtId="168" fontId="52" fillId="12" borderId="186" xfId="0" applyNumberFormat="1" applyFont="1" applyFill="1" applyBorder="1" applyAlignment="1">
      <alignment horizontal="center" vertical="center"/>
    </xf>
    <xf numFmtId="168" fontId="52" fillId="12" borderId="187" xfId="0" applyNumberFormat="1" applyFont="1" applyFill="1" applyBorder="1" applyAlignment="1">
      <alignment horizontal="center" vertical="center"/>
    </xf>
    <xf numFmtId="168" fontId="52" fillId="12" borderId="188" xfId="0" applyNumberFormat="1" applyFont="1" applyFill="1" applyBorder="1" applyAlignment="1">
      <alignment horizontal="center" vertical="center"/>
    </xf>
    <xf numFmtId="0" fontId="87" fillId="24" borderId="189" xfId="0" applyFont="1" applyFill="1" applyBorder="1" applyAlignment="1">
      <alignment horizontal="center" vertical="center"/>
    </xf>
    <xf numFmtId="0" fontId="87" fillId="24" borderId="190" xfId="0" applyFont="1" applyFill="1" applyBorder="1" applyAlignment="1">
      <alignment horizontal="center" vertical="center"/>
    </xf>
    <xf numFmtId="0" fontId="87" fillId="24" borderId="191" xfId="0" applyFont="1" applyFill="1" applyBorder="1" applyAlignment="1">
      <alignment horizontal="center" vertical="center"/>
    </xf>
    <xf numFmtId="0" fontId="85" fillId="31" borderId="192" xfId="0" applyFont="1" applyFill="1" applyBorder="1" applyAlignment="1">
      <alignment horizontal="center" vertical="center"/>
    </xf>
    <xf numFmtId="0" fontId="85" fillId="31" borderId="119" xfId="0" applyFont="1" applyFill="1" applyBorder="1" applyAlignment="1">
      <alignment horizontal="center" vertical="center"/>
    </xf>
    <xf numFmtId="0" fontId="16" fillId="32" borderId="192" xfId="0" applyFont="1" applyFill="1" applyBorder="1" applyAlignment="1">
      <alignment horizontal="center" vertical="center"/>
    </xf>
    <xf numFmtId="0" fontId="16" fillId="32" borderId="119" xfId="0" applyFont="1" applyFill="1" applyBorder="1" applyAlignment="1">
      <alignment horizontal="center" vertical="center"/>
    </xf>
    <xf numFmtId="0" fontId="86" fillId="33" borderId="192" xfId="0" applyFont="1" applyFill="1" applyBorder="1" applyAlignment="1">
      <alignment horizontal="center" vertical="center"/>
    </xf>
    <xf numFmtId="0" fontId="86" fillId="33" borderId="119" xfId="0" applyFont="1" applyFill="1" applyBorder="1" applyAlignment="1">
      <alignment horizontal="center" vertical="center"/>
    </xf>
    <xf numFmtId="0" fontId="88" fillId="24" borderId="193" xfId="0" applyFont="1" applyFill="1" applyBorder="1" applyAlignment="1">
      <alignment horizontal="center" vertical="center"/>
    </xf>
    <xf numFmtId="0" fontId="88" fillId="24" borderId="194" xfId="0" applyFont="1" applyFill="1" applyBorder="1" applyAlignment="1">
      <alignment horizontal="center" vertical="center"/>
    </xf>
    <xf numFmtId="0" fontId="88" fillId="24" borderId="195" xfId="0" applyFont="1" applyFill="1" applyBorder="1" applyAlignment="1">
      <alignment horizontal="center" vertical="center"/>
    </xf>
    <xf numFmtId="0" fontId="91" fillId="12" borderId="53" xfId="0" applyFont="1" applyFill="1" applyBorder="1" applyAlignment="1">
      <alignment horizontal="center" vertical="center"/>
    </xf>
    <xf numFmtId="0" fontId="91" fillId="14" borderId="53" xfId="0" applyFont="1" applyFill="1" applyBorder="1" applyAlignment="1">
      <alignment horizontal="center" vertical="center"/>
    </xf>
    <xf numFmtId="0" fontId="91" fillId="17" borderId="53" xfId="0" applyFont="1" applyFill="1" applyBorder="1" applyAlignment="1">
      <alignment horizontal="center" vertical="center"/>
    </xf>
    <xf numFmtId="0" fontId="91" fillId="17" borderId="54" xfId="0" applyFont="1" applyFill="1" applyBorder="1" applyAlignment="1">
      <alignment horizontal="center" vertical="center"/>
    </xf>
    <xf numFmtId="0" fontId="91" fillId="12" borderId="53" xfId="0" applyNumberFormat="1" applyFont="1" applyFill="1" applyBorder="1" applyAlignment="1">
      <alignment horizontal="center" vertical="center"/>
    </xf>
    <xf numFmtId="0" fontId="92" fillId="12" borderId="54" xfId="0" applyFont="1" applyFill="1" applyBorder="1" applyAlignment="1">
      <alignment horizontal="center" vertical="center"/>
    </xf>
    <xf numFmtId="168" fontId="92" fillId="12" borderId="54" xfId="0" applyNumberFormat="1" applyFont="1" applyFill="1" applyBorder="1" applyAlignment="1">
      <alignment horizontal="center" vertical="center"/>
    </xf>
    <xf numFmtId="0" fontId="92" fillId="14" borderId="54" xfId="0" applyNumberFormat="1" applyFont="1" applyFill="1" applyBorder="1" applyAlignment="1">
      <alignment horizontal="center" vertical="center"/>
    </xf>
    <xf numFmtId="168" fontId="92" fillId="14" borderId="54" xfId="0" applyNumberFormat="1" applyFont="1" applyFill="1" applyBorder="1" applyAlignment="1">
      <alignment horizontal="center" vertical="center"/>
    </xf>
    <xf numFmtId="0" fontId="92" fillId="12" borderId="54" xfId="0" applyNumberFormat="1" applyFont="1" applyFill="1" applyBorder="1" applyAlignment="1">
      <alignment horizontal="center" vertical="center"/>
    </xf>
  </cellXfs>
  <cellStyles count="47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Neutre" xfId="3" builtinId="28"/>
    <cellStyle name="Normal" xfId="0" builtinId="0"/>
    <cellStyle name="Normal 2" xfId="1"/>
    <cellStyle name="Sortie" xfId="4" builtinId="21"/>
  </cellStyles>
  <dxfs count="8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</dxfs>
  <tableStyles count="0" defaultTableStyle="TableStyleMedium9" defaultPivotStyle="PivotStyleLight16"/>
  <colors>
    <mruColors>
      <color rgb="FF00FF00"/>
      <color rgb="FF0087E8"/>
      <color rgb="FFD2FDCC"/>
      <color rgb="FFE0FD9F"/>
      <color rgb="FFBFE771"/>
      <color rgb="FFA2C45F"/>
      <color rgb="FFAEFB88"/>
      <color rgb="FFD0FC7C"/>
      <color rgb="FF99E352"/>
      <color rgb="FFC6FDC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385800" y="218721"/>
          <a:ext cx="0" cy="3570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378396</xdr:colOff>
      <xdr:row>2</xdr:row>
      <xdr:rowOff>80211</xdr:rowOff>
    </xdr:from>
    <xdr:to>
      <xdr:col>14</xdr:col>
      <xdr:colOff>3823369</xdr:colOff>
      <xdr:row>5</xdr:row>
      <xdr:rowOff>66842</xdr:rowOff>
    </xdr:to>
    <xdr:sp macro="[0]!AfficherStats" textlink="">
      <xdr:nvSpPr>
        <xdr:cNvPr id="4" name="Plaque 3"/>
        <xdr:cNvSpPr/>
      </xdr:nvSpPr>
      <xdr:spPr>
        <a:xfrm>
          <a:off x="10070501" y="481264"/>
          <a:ext cx="3444973" cy="588210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234692</xdr:colOff>
      <xdr:row>32</xdr:row>
      <xdr:rowOff>5201</xdr:rowOff>
    </xdr:from>
    <xdr:to>
      <xdr:col>36</xdr:col>
      <xdr:colOff>714470</xdr:colOff>
      <xdr:row>35</xdr:row>
      <xdr:rowOff>45305</xdr:rowOff>
    </xdr:to>
    <xdr:sp macro="[0]!EffacerTableau" textlink="">
      <xdr:nvSpPr>
        <xdr:cNvPr id="5" name="Plaque 4"/>
        <xdr:cNvSpPr/>
      </xdr:nvSpPr>
      <xdr:spPr>
        <a:xfrm>
          <a:off x="33094271" y="6154675"/>
          <a:ext cx="3821883" cy="601577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352778</xdr:colOff>
      <xdr:row>25</xdr:row>
      <xdr:rowOff>56447</xdr:rowOff>
    </xdr:from>
    <xdr:to>
      <xdr:col>19</xdr:col>
      <xdr:colOff>773289</xdr:colOff>
      <xdr:row>38</xdr:row>
      <xdr:rowOff>42335</xdr:rowOff>
    </xdr:to>
    <xdr:sp macro="" textlink="">
      <xdr:nvSpPr>
        <xdr:cNvPr id="4" name="Rectangle avec flèche vers le haut 3"/>
        <xdr:cNvSpPr/>
      </xdr:nvSpPr>
      <xdr:spPr>
        <a:xfrm>
          <a:off x="13095111" y="4826003"/>
          <a:ext cx="3214511" cy="2384776"/>
        </a:xfrm>
        <a:prstGeom prst="upArrowCallout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artDeco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tx1"/>
              </a:solidFill>
            </a:rPr>
            <a:t>Modifier les données ici, elles seront automatiquement affichées sous la même forme sur les 12 mois de votre planning.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56445</xdr:colOff>
      <xdr:row>26</xdr:row>
      <xdr:rowOff>15521</xdr:rowOff>
    </xdr:from>
    <xdr:to>
      <xdr:col>11</xdr:col>
      <xdr:colOff>183445</xdr:colOff>
      <xdr:row>39</xdr:row>
      <xdr:rowOff>112888</xdr:rowOff>
    </xdr:to>
    <xdr:sp macro="" textlink="">
      <xdr:nvSpPr>
        <xdr:cNvPr id="18" name="Rectangle avec flèche vers le haut 17"/>
        <xdr:cNvSpPr/>
      </xdr:nvSpPr>
      <xdr:spPr>
        <a:xfrm>
          <a:off x="5065889" y="4968521"/>
          <a:ext cx="3132667" cy="2496256"/>
        </a:xfrm>
        <a:prstGeom prst="upArrowCallout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artDeco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Indiquer ici l'année que vous désirez.</a:t>
          </a:r>
        </a:p>
        <a:p>
          <a:pPr algn="ctr"/>
          <a:r>
            <a:rPr lang="fr-FR" sz="1400" b="1">
              <a:solidFill>
                <a:schemeClr val="tx1"/>
              </a:solidFill>
            </a:rPr>
            <a:t>Elle se mettra automatiquement à jour dans la case M1 de cette feuille pour les jours fériés et dans les autres feuilles de ce classeur excel en remplissant automatiquement vos plannings.</a:t>
          </a:r>
        </a:p>
      </xdr:txBody>
    </xdr:sp>
    <xdr:clientData/>
  </xdr:twoCellAnchor>
  <xdr:twoCellAnchor>
    <xdr:from>
      <xdr:col>8</xdr:col>
      <xdr:colOff>522111</xdr:colOff>
      <xdr:row>0</xdr:row>
      <xdr:rowOff>155223</xdr:rowOff>
    </xdr:from>
    <xdr:to>
      <xdr:col>11</xdr:col>
      <xdr:colOff>155221</xdr:colOff>
      <xdr:row>9</xdr:row>
      <xdr:rowOff>1</xdr:rowOff>
    </xdr:to>
    <xdr:sp macro="" textlink="">
      <xdr:nvSpPr>
        <xdr:cNvPr id="21" name="Flèche vers la gauche 20"/>
        <xdr:cNvSpPr/>
      </xdr:nvSpPr>
      <xdr:spPr>
        <a:xfrm>
          <a:off x="5531555" y="155223"/>
          <a:ext cx="2638777" cy="1509889"/>
        </a:xfrm>
        <a:prstGeom prst="leftArrow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artDeco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00"/>
              </a:solidFill>
            </a:rPr>
            <a:t>Vous pouvez modifier les colonnes </a:t>
          </a:r>
          <a:r>
            <a:rPr lang="fr-FR" sz="1400" b="1">
              <a:solidFill>
                <a:schemeClr val="bg1"/>
              </a:solidFill>
            </a:rPr>
            <a:t>G</a:t>
          </a:r>
          <a:r>
            <a:rPr lang="fr-FR" sz="1400" b="1">
              <a:solidFill>
                <a:srgbClr val="000000"/>
              </a:solidFill>
            </a:rPr>
            <a:t> et </a:t>
          </a:r>
          <a:r>
            <a:rPr lang="fr-FR" sz="1400" b="1">
              <a:solidFill>
                <a:srgbClr val="FFFFFF"/>
              </a:solidFill>
            </a:rPr>
            <a:t>H</a:t>
          </a:r>
          <a:r>
            <a:rPr lang="fr-FR" sz="1400" b="1">
              <a:solidFill>
                <a:srgbClr val="000000"/>
              </a:solidFill>
            </a:rPr>
            <a:t>.</a:t>
          </a:r>
        </a:p>
      </xdr:txBody>
    </xdr:sp>
    <xdr:clientData/>
  </xdr:twoCellAnchor>
  <xdr:twoCellAnchor>
    <xdr:from>
      <xdr:col>16</xdr:col>
      <xdr:colOff>28224</xdr:colOff>
      <xdr:row>23</xdr:row>
      <xdr:rowOff>70556</xdr:rowOff>
    </xdr:from>
    <xdr:to>
      <xdr:col>20</xdr:col>
      <xdr:colOff>3</xdr:colOff>
      <xdr:row>24</xdr:row>
      <xdr:rowOff>112888</xdr:rowOff>
    </xdr:to>
    <xdr:sp macro="" textlink="">
      <xdr:nvSpPr>
        <xdr:cNvPr id="2" name="Parenthèse ouvrante 1"/>
        <xdr:cNvSpPr/>
      </xdr:nvSpPr>
      <xdr:spPr>
        <a:xfrm rot="16200000">
          <a:off x="14562670" y="2652887"/>
          <a:ext cx="239888" cy="3824113"/>
        </a:xfrm>
        <a:prstGeom prst="leftBracket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232834</xdr:colOff>
      <xdr:row>24</xdr:row>
      <xdr:rowOff>84666</xdr:rowOff>
    </xdr:from>
    <xdr:to>
      <xdr:col>10</xdr:col>
      <xdr:colOff>1</xdr:colOff>
      <xdr:row>25</xdr:row>
      <xdr:rowOff>63498</xdr:rowOff>
    </xdr:to>
    <xdr:sp macro="" textlink="">
      <xdr:nvSpPr>
        <xdr:cNvPr id="3" name="Parenthèse ouvrante 2"/>
        <xdr:cNvSpPr/>
      </xdr:nvSpPr>
      <xdr:spPr>
        <a:xfrm rot="16200000">
          <a:off x="6540502" y="4190998"/>
          <a:ext cx="176388" cy="1107723"/>
        </a:xfrm>
        <a:prstGeom prst="leftBracket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28222</xdr:colOff>
      <xdr:row>0</xdr:row>
      <xdr:rowOff>42333</xdr:rowOff>
    </xdr:from>
    <xdr:to>
      <xdr:col>8</xdr:col>
      <xdr:colOff>381000</xdr:colOff>
      <xdr:row>8</xdr:row>
      <xdr:rowOff>-1</xdr:rowOff>
    </xdr:to>
    <xdr:sp macro="" textlink="">
      <xdr:nvSpPr>
        <xdr:cNvPr id="5" name="Parenthèse fermante 4"/>
        <xdr:cNvSpPr/>
      </xdr:nvSpPr>
      <xdr:spPr>
        <a:xfrm>
          <a:off x="5037666" y="42333"/>
          <a:ext cx="352778" cy="1425222"/>
        </a:xfrm>
        <a:prstGeom prst="rightBracket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804334</xdr:colOff>
      <xdr:row>101</xdr:row>
      <xdr:rowOff>112889</xdr:rowOff>
    </xdr:from>
    <xdr:to>
      <xdr:col>24</xdr:col>
      <xdr:colOff>15523</xdr:colOff>
      <xdr:row>104</xdr:row>
      <xdr:rowOff>19755</xdr:rowOff>
    </xdr:to>
    <xdr:pic>
      <xdr:nvPicPr>
        <xdr:cNvPr id="49" name="Image 48" descr="Capture d’écran 2015-11-27 à 03.03.1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20556" y="18739556"/>
          <a:ext cx="876300" cy="457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externalLinkPath" Target="/Users/Olivier/AppData/Local/Microsoft/Windows/INetCache/IE/DFLLQTVQ/Planning%20auto%20V2%20modifi&#233;.xlsm" TargetMode="External"/><Relationship Id="rId4" Type="http://schemas.openxmlformats.org/officeDocument/2006/relationships/externalLinkPath" Target="/Users/Olivier/AppData/Local/Microsoft/Windows/INetCache/IE/DFLLQTVQ/Planning%20auto%20V2%20modifi&#233;.xlsm" TargetMode="External"/><Relationship Id="rId5" Type="http://schemas.openxmlformats.org/officeDocument/2006/relationships/externalLinkPath" Target="/Users/Olivier/AppData/Local/Microsoft/Windows/INetCache/IE/DFLLQTVQ/Planning%20auto%20V2%20modifi&#233;.xlsm" TargetMode="External"/><Relationship Id="rId6" Type="http://schemas.openxmlformats.org/officeDocument/2006/relationships/externalLinkPath" Target="/Users/Olivier/AppData/Local/Microsoft/Windows/INetCache/IE/DFLLQTVQ/Planning%20auto%20V2%20modifi&#233;.xlsm" TargetMode="External"/><Relationship Id="rId7" Type="http://schemas.openxmlformats.org/officeDocument/2006/relationships/externalLinkPath" Target="/Users/Olivier/AppData/Local/Microsoft/Windows/INetCache/IE/DFLLQTVQ/Planning%20auto%20V2%20modifi&#233;.xlsm" TargetMode="External"/><Relationship Id="rId8" Type="http://schemas.openxmlformats.org/officeDocument/2006/relationships/externalLinkPath" Target="/Users/Olivier/AppData/Local/Microsoft/Windows/INetCache/IE/DFLLQTVQ/Planning%20auto%20V2%20modifi&#233;.xlsm" TargetMode="External"/><Relationship Id="rId9" Type="http://schemas.openxmlformats.org/officeDocument/2006/relationships/externalLinkPath" Target="/Users/Olivier/AppData/Local/Microsoft/Windows/INetCache/IE/DFLLQTVQ/Planning%20auto%20V2%20modifi&#233;.xlsm" TargetMode="External"/><Relationship Id="rId10" Type="http://schemas.openxmlformats.org/officeDocument/2006/relationships/externalLinkPath" Target="/Users/Olivier/AppData/Local/Microsoft/Windows/INetCache/IE/DFLLQTVQ/Planning%20auto%20V2%20modifi&#233;.xlsm" TargetMode="External"/><Relationship Id="rId11" Type="http://schemas.openxmlformats.org/officeDocument/2006/relationships/externalLinkPath" Target="/Users/Olivier/AppData/Local/Microsoft/Windows/INetCache/IE/DFLLQTVQ/Planning%20auto%20V2%20modifi&#233;.xlsm" TargetMode="External"/><Relationship Id="rId1" Type="http://schemas.openxmlformats.org/officeDocument/2006/relationships/externalLinkPath" Target="/Users/Olivier/AppData/Local/Microsoft/Windows/INetCache/IE/DFLLQTVQ/Planning%20auto%20V2%20modifi&#233;.xlsm" TargetMode="External"/><Relationship Id="rId2" Type="http://schemas.openxmlformats.org/officeDocument/2006/relationships/externalLinkPath" Target="/Users/Olivier/AppData/Local/Microsoft/Windows/INetCache/IE/DFLLQTVQ/Planning%20auto%20V2%20modifi&#233;.xls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 enableFormatConditionsCalculation="0">
    <tabColor rgb="FF00B050"/>
    <pageSetUpPr autoPageBreaks="0"/>
  </sheetPr>
  <dimension ref="A1:AU50"/>
  <sheetViews>
    <sheetView tabSelected="1" zoomScale="95" zoomScaleNormal="95" zoomScalePageLayoutView="95" workbookViewId="0">
      <selection activeCell="AE2" sqref="AE2"/>
    </sheetView>
  </sheetViews>
  <sheetFormatPr baseColWidth="10" defaultColWidth="0" defaultRowHeight="14" zeroHeight="1" x14ac:dyDescent="0"/>
  <cols>
    <col min="1" max="1" width="3.83203125" customWidth="1"/>
    <col min="2" max="2" width="5.33203125" customWidth="1"/>
    <col min="3" max="3" width="10.33203125" hidden="1" customWidth="1"/>
    <col min="4" max="4" width="28.5" bestFit="1" customWidth="1"/>
    <col min="5" max="6" width="13.5" customWidth="1"/>
    <col min="7" max="8" width="7.6640625" customWidth="1"/>
    <col min="9" max="9" width="7.6640625" style="193" customWidth="1"/>
    <col min="10" max="14" width="7.83203125" customWidth="1"/>
    <col min="15" max="15" width="56" customWidth="1"/>
    <col min="16" max="29" width="14.33203125" customWidth="1"/>
    <col min="30" max="30" width="2.83203125" customWidth="1"/>
    <col min="31" max="31" width="30.83203125" customWidth="1"/>
    <col min="32" max="32" width="10.33203125" customWidth="1"/>
    <col min="33" max="33" width="2.6640625" customWidth="1"/>
    <col min="34" max="34" width="24.33203125" customWidth="1"/>
    <col min="35" max="35" width="9.83203125" customWidth="1"/>
    <col min="36" max="36" width="9.6640625" customWidth="1"/>
    <col min="37" max="37" width="11.83203125" customWidth="1"/>
    <col min="38" max="38" width="17.83203125" hidden="1" customWidth="1"/>
    <col min="39" max="39" width="15.5" hidden="1" customWidth="1"/>
    <col min="40" max="40" width="18.5" hidden="1" customWidth="1"/>
    <col min="41" max="41" width="0" hidden="1" customWidth="1"/>
    <col min="42" max="42" width="4.6640625" customWidth="1"/>
    <col min="43" max="47" width="0" hidden="1" customWidth="1"/>
    <col min="48" max="16384" width="11.5" hidden="1"/>
  </cols>
  <sheetData>
    <row r="1" spans="1:42" ht="16" customHeight="1">
      <c r="A1" s="99"/>
      <c r="B1" s="19"/>
      <c r="C1" s="20"/>
      <c r="D1" s="19"/>
      <c r="E1" s="19"/>
      <c r="F1" s="19"/>
      <c r="G1" s="20"/>
      <c r="H1" s="21"/>
      <c r="I1" s="187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  <c r="AM1" s="39"/>
      <c r="AN1" s="23"/>
      <c r="AO1" s="23"/>
      <c r="AP1" s="23"/>
    </row>
    <row r="2" spans="1:42" ht="16" customHeight="1" thickBot="1">
      <c r="A2" s="23"/>
      <c r="B2" s="121"/>
      <c r="C2" s="120"/>
      <c r="D2" s="23"/>
      <c r="E2" s="23"/>
      <c r="F2" s="23"/>
      <c r="G2" s="23"/>
      <c r="H2" s="23"/>
      <c r="I2" s="188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</row>
    <row r="3" spans="1:42" ht="16" customHeight="1">
      <c r="A3" s="23"/>
      <c r="B3" s="121"/>
      <c r="C3" s="120"/>
      <c r="D3" s="249" t="s">
        <v>116</v>
      </c>
      <c r="E3" s="251">
        <f ca="1">TODAY()</f>
        <v>42357</v>
      </c>
      <c r="F3" s="252"/>
      <c r="G3" s="23"/>
      <c r="H3" s="23"/>
      <c r="I3" s="188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255" t="s">
        <v>53</v>
      </c>
      <c r="W3" s="256"/>
      <c r="X3" s="257" t="s">
        <v>51</v>
      </c>
      <c r="Y3" s="257"/>
      <c r="Z3" s="256" t="s">
        <v>52</v>
      </c>
      <c r="AA3" s="256"/>
      <c r="AB3" s="256" t="s">
        <v>54</v>
      </c>
      <c r="AC3" s="267"/>
      <c r="AD3" s="30"/>
      <c r="AE3" s="258" t="s">
        <v>136</v>
      </c>
      <c r="AF3" s="259"/>
      <c r="AG3" s="23"/>
      <c r="AH3" s="260" t="s">
        <v>17</v>
      </c>
      <c r="AI3" s="261"/>
      <c r="AJ3" s="261"/>
      <c r="AK3" s="262"/>
      <c r="AL3" s="23"/>
      <c r="AM3" s="23"/>
      <c r="AN3" s="23"/>
      <c r="AO3" s="23"/>
      <c r="AP3" s="23"/>
    </row>
    <row r="4" spans="1:42" ht="16" customHeight="1" thickBot="1">
      <c r="A4" s="23"/>
      <c r="B4" s="23"/>
      <c r="C4" s="23"/>
      <c r="D4" s="250"/>
      <c r="E4" s="253"/>
      <c r="F4" s="254"/>
      <c r="G4" s="23"/>
      <c r="H4" s="34"/>
      <c r="I4" s="189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263" t="s">
        <v>127</v>
      </c>
      <c r="W4" s="264"/>
      <c r="X4" s="265" t="s">
        <v>126</v>
      </c>
      <c r="Y4" s="265"/>
      <c r="Z4" s="264" t="s">
        <v>128</v>
      </c>
      <c r="AA4" s="264"/>
      <c r="AB4" s="264" t="s">
        <v>39</v>
      </c>
      <c r="AC4" s="266"/>
      <c r="AD4" s="23"/>
      <c r="AE4" s="84" t="s">
        <v>2</v>
      </c>
      <c r="AF4" s="471">
        <f>COUNTA(G10:G40)</f>
        <v>2</v>
      </c>
      <c r="AG4" s="23"/>
      <c r="AH4" s="74"/>
      <c r="AI4" s="75" t="s">
        <v>34</v>
      </c>
      <c r="AJ4" s="76" t="s">
        <v>23</v>
      </c>
      <c r="AK4" s="77" t="s">
        <v>11</v>
      </c>
      <c r="AL4" s="23"/>
      <c r="AM4" s="23"/>
      <c r="AN4" s="23"/>
      <c r="AO4" s="23"/>
      <c r="AP4" s="23"/>
    </row>
    <row r="5" spans="1:42" ht="16" customHeight="1" thickBot="1">
      <c r="A5" s="23"/>
      <c r="B5" s="23"/>
      <c r="C5" s="23"/>
      <c r="D5" s="36"/>
      <c r="E5" s="36"/>
      <c r="F5" s="23"/>
      <c r="G5" s="23"/>
      <c r="H5" s="34"/>
      <c r="I5" s="189"/>
      <c r="J5" s="23"/>
      <c r="K5" s="31"/>
      <c r="L5" s="31"/>
      <c r="M5" s="31"/>
      <c r="N5" s="31"/>
      <c r="O5" s="22"/>
      <c r="P5" s="280" t="s">
        <v>31</v>
      </c>
      <c r="Q5" s="281"/>
      <c r="R5" s="281"/>
      <c r="S5" s="281" t="s">
        <v>32</v>
      </c>
      <c r="T5" s="281"/>
      <c r="U5" s="282"/>
      <c r="V5" s="283">
        <f>SUM(V7+W7)</f>
        <v>1.4166666666666667</v>
      </c>
      <c r="W5" s="284"/>
      <c r="X5" s="285">
        <f ca="1">SUM(X7+Y7)</f>
        <v>0</v>
      </c>
      <c r="Y5" s="285"/>
      <c r="Z5" s="284">
        <f ca="1">SUM(Z7+AA7)</f>
        <v>0.14583333333333304</v>
      </c>
      <c r="AA5" s="284"/>
      <c r="AB5" s="284">
        <f ca="1">SUMPRODUCT((MONTH(INDIRECT("$D$10:$D$"&amp;DAY(EOMONTH($D$10,0))+9)=$E$8)*(INDIRECT("$C$10:$C$"&amp;DAY(EOMONTH($D$10,0))+9)&lt;&gt;"")*(INDIRECT("$AB$10:$AC$"&amp;DAY(EOMONTH($D$10,0))+9))))</f>
        <v>1.5624999999999998</v>
      </c>
      <c r="AC5" s="286"/>
      <c r="AD5" s="23"/>
      <c r="AE5" s="268"/>
      <c r="AF5" s="269"/>
      <c r="AG5" s="23"/>
      <c r="AH5" s="17" t="s">
        <v>1</v>
      </c>
      <c r="AI5" s="18">
        <f>SUM(V7)*24</f>
        <v>26.750000000000004</v>
      </c>
      <c r="AJ5" s="95">
        <v>9.93</v>
      </c>
      <c r="AK5" s="185">
        <f t="shared" ref="AK5:AK10" si="0">AI5*AJ5</f>
        <v>265.62750000000005</v>
      </c>
      <c r="AL5" s="23"/>
      <c r="AM5" s="23"/>
      <c r="AN5" s="23"/>
      <c r="AO5" s="23"/>
      <c r="AP5" s="23"/>
    </row>
    <row r="6" spans="1:42" ht="16" customHeight="1" thickBot="1">
      <c r="A6" s="23"/>
      <c r="B6" s="49"/>
      <c r="C6" s="73"/>
      <c r="D6" s="446" t="str">
        <f>UPPER(TEXT($D10,"mmmm aaaa"))</f>
        <v>JANVIER 2016</v>
      </c>
      <c r="E6" s="162" t="s">
        <v>37</v>
      </c>
      <c r="F6" s="50">
        <v>0.875</v>
      </c>
      <c r="G6" s="23"/>
      <c r="H6" s="23"/>
      <c r="I6" s="188"/>
      <c r="J6" s="35"/>
      <c r="K6" s="23"/>
      <c r="L6" s="23"/>
      <c r="M6" s="23"/>
      <c r="N6" s="23"/>
      <c r="O6" s="38"/>
      <c r="P6" s="57" t="s">
        <v>30</v>
      </c>
      <c r="Q6" s="58" t="s">
        <v>28</v>
      </c>
      <c r="R6" s="58" t="s">
        <v>29</v>
      </c>
      <c r="S6" s="58" t="s">
        <v>30</v>
      </c>
      <c r="T6" s="58" t="s">
        <v>28</v>
      </c>
      <c r="U6" s="59" t="s">
        <v>29</v>
      </c>
      <c r="V6" s="63" t="s">
        <v>40</v>
      </c>
      <c r="W6" s="60" t="s">
        <v>41</v>
      </c>
      <c r="X6" s="62" t="s">
        <v>49</v>
      </c>
      <c r="Y6" s="62" t="s">
        <v>50</v>
      </c>
      <c r="Z6" s="60" t="s">
        <v>42</v>
      </c>
      <c r="AA6" s="60" t="s">
        <v>43</v>
      </c>
      <c r="AB6" s="60" t="s">
        <v>1</v>
      </c>
      <c r="AC6" s="61" t="s">
        <v>18</v>
      </c>
      <c r="AD6" s="23"/>
      <c r="AE6" s="466" t="s">
        <v>67</v>
      </c>
      <c r="AF6" s="472">
        <f>SUM(N10:N40)</f>
        <v>1.5625</v>
      </c>
      <c r="AG6" s="23"/>
      <c r="AH6" s="10" t="s">
        <v>18</v>
      </c>
      <c r="AI6" s="2">
        <f>SUM(W7)*24</f>
        <v>7.25</v>
      </c>
      <c r="AJ6" s="96">
        <v>0.99299999999999999</v>
      </c>
      <c r="AK6" s="186">
        <f t="shared" si="0"/>
        <v>7.1992500000000001</v>
      </c>
      <c r="AL6" s="23"/>
      <c r="AM6" s="23"/>
      <c r="AN6" s="23"/>
      <c r="AO6" s="23"/>
      <c r="AP6" s="23"/>
    </row>
    <row r="7" spans="1:42" ht="16" customHeight="1" thickBot="1">
      <c r="A7" s="23"/>
      <c r="B7" s="49"/>
      <c r="C7" s="73"/>
      <c r="D7" s="447"/>
      <c r="E7" s="163" t="s">
        <v>38</v>
      </c>
      <c r="F7" s="51">
        <v>0.25</v>
      </c>
      <c r="G7" s="23"/>
      <c r="H7" s="37"/>
      <c r="I7" s="190"/>
      <c r="J7" s="23"/>
      <c r="K7" s="23"/>
      <c r="L7" s="270" t="s">
        <v>55</v>
      </c>
      <c r="M7" s="271"/>
      <c r="N7" s="53" t="s">
        <v>34</v>
      </c>
      <c r="O7" s="272" t="s">
        <v>0</v>
      </c>
      <c r="P7" s="196" t="str">
        <f>TEXT(P8,"[hh]:mm")&amp;"h"&amp;" à "&amp;TEXT(P9,"[hh]:mm")&amp;"h"</f>
        <v>00:00h à 06:00h</v>
      </c>
      <c r="Q7" s="197" t="str">
        <f>TEXT(Q8,"[hh]:mm")&amp;"h"&amp;" à "&amp;TEXT(Q9,"[hh]:mm")&amp;"h"</f>
        <v>06:00h à 21:00h</v>
      </c>
      <c r="R7" s="197" t="str">
        <f>TEXT(R8,"[hh]:mm")&amp;"h"&amp;" à "&amp;TEXT(R9,"[hh]:mm")&amp;"h"</f>
        <v>21:00h à 24:00h</v>
      </c>
      <c r="S7" s="197" t="str">
        <f>TEXT(S8,"[hh]:mm")&amp;"h"&amp;" à "&amp;TEXT(S9,"hh:mm")&amp;"h"</f>
        <v>24:00h à 06:00h</v>
      </c>
      <c r="T7" s="197" t="str">
        <f>TEXT(T8,"hh:mm")&amp;"h"&amp;" à "&amp;TEXT(T9,"hh:mm")&amp;"h"</f>
        <v>06:00h à 21:00h</v>
      </c>
      <c r="U7" s="198" t="str">
        <f>TEXT(U8,"hh:mm")&amp;"h"&amp;" à "&amp;TEXT(U9-24/24,"[hh]:mm")&amp;"h"</f>
        <v>21:00h à 24:00h</v>
      </c>
      <c r="V7" s="69">
        <f>SUMIF(D10:D40,"&gt;0",V10:V40)</f>
        <v>1.1145833333333335</v>
      </c>
      <c r="W7" s="68">
        <f>SUMIF(D10:D40,"&gt;0",W10:W40)</f>
        <v>0.30208333333333331</v>
      </c>
      <c r="X7" s="177">
        <f ca="1">SUMPRODUCT((WEEKDAY(INDIRECT("$D$10:$D$"&amp;DAY(EOMONTH($D$10,0))+9))=1)*(INDIRECT("$AB$10:$AB$"&amp;DAY(EOMONTH($D$10,0))+9)))</f>
        <v>0</v>
      </c>
      <c r="Y7" s="177">
        <f ca="1">SUMPRODUCT((WEEKDAY(INDIRECT("$D$10:$D$"&amp;DAY(EOMONTH($D$10,0))+9))=1)*(INDIRECT("$AC$10:$AC$"&amp;DAY(EOMONTH($D$10,0))+9)))</f>
        <v>0</v>
      </c>
      <c r="Z7" s="68">
        <f ca="1">SUMPRODUCT((INDIRECT("$C$10:$C$"&amp;DAY(EOMONTH($D$10,0))+9)="férié")*(INDIRECT("$Z$10:$Z$"&amp;DAY(EOMONTH($D$10,0))+9)))</f>
        <v>2.0833333333333037E-2</v>
      </c>
      <c r="AA7" s="68">
        <f ca="1">SUMPRODUCT((INDIRECT("$C$10:$C$"&amp;DAY(EOMONTH($D$10,0))+9)="férié")*(INDIRECT("$AA$10:$AA$"&amp;DAY(EOMONTH($D$10,0))+9)))</f>
        <v>0.125</v>
      </c>
      <c r="AB7" s="68">
        <f>SUMIF(D10:D40,"&gt;0",AB10:AB40)</f>
        <v>1.1354166666666665</v>
      </c>
      <c r="AC7" s="217">
        <f>SUMIF(D10:D40,"&gt;0",AC10:AC40)</f>
        <v>0.42708333333333331</v>
      </c>
      <c r="AD7" s="23"/>
      <c r="AE7" s="275"/>
      <c r="AF7" s="276"/>
      <c r="AG7" s="23"/>
      <c r="AH7" s="10" t="s">
        <v>20</v>
      </c>
      <c r="AI7" s="2">
        <f ca="1">X7*24</f>
        <v>0</v>
      </c>
      <c r="AJ7" s="96">
        <v>0.99299999999999999</v>
      </c>
      <c r="AK7" s="186">
        <f t="shared" ca="1" si="0"/>
        <v>0</v>
      </c>
      <c r="AL7" s="23"/>
      <c r="AM7" s="23"/>
      <c r="AN7" s="23"/>
      <c r="AO7" s="23"/>
      <c r="AP7" s="23"/>
    </row>
    <row r="8" spans="1:42" ht="16" customHeight="1" thickBot="1">
      <c r="A8" s="23"/>
      <c r="B8" s="23"/>
      <c r="C8" s="23"/>
      <c r="D8" s="447"/>
      <c r="E8" s="444" t="s">
        <v>10</v>
      </c>
      <c r="F8" s="445"/>
      <c r="G8" s="53" t="s">
        <v>34</v>
      </c>
      <c r="H8" s="53" t="s">
        <v>34</v>
      </c>
      <c r="I8" s="191" t="s">
        <v>34</v>
      </c>
      <c r="J8" s="53" t="s">
        <v>34</v>
      </c>
      <c r="K8" s="55" t="s">
        <v>34</v>
      </c>
      <c r="L8" s="58" t="s">
        <v>47</v>
      </c>
      <c r="M8" s="161" t="s">
        <v>48</v>
      </c>
      <c r="N8" s="165" t="s">
        <v>11</v>
      </c>
      <c r="O8" s="273"/>
      <c r="P8" s="199">
        <v>0</v>
      </c>
      <c r="Q8" s="64">
        <f>IF(ISBLANK(F7),0/24,P9)</f>
        <v>0.25</v>
      </c>
      <c r="R8" s="64">
        <f>Q9</f>
        <v>0.875</v>
      </c>
      <c r="S8" s="64">
        <f>R9</f>
        <v>1</v>
      </c>
      <c r="T8" s="64">
        <f>S9</f>
        <v>1.25</v>
      </c>
      <c r="U8" s="65">
        <f>T9</f>
        <v>1.875</v>
      </c>
      <c r="V8" s="263" t="s">
        <v>44</v>
      </c>
      <c r="W8" s="264"/>
      <c r="X8" s="277" t="s">
        <v>4</v>
      </c>
      <c r="Y8" s="277"/>
      <c r="Z8" s="264" t="s">
        <v>3</v>
      </c>
      <c r="AA8" s="264"/>
      <c r="AB8" s="264" t="s">
        <v>2</v>
      </c>
      <c r="AC8" s="266"/>
      <c r="AD8" s="38"/>
      <c r="AE8" s="84" t="s">
        <v>61</v>
      </c>
      <c r="AF8" s="471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2</v>
      </c>
      <c r="AG8" s="23"/>
      <c r="AH8" s="10" t="s">
        <v>19</v>
      </c>
      <c r="AI8" s="2">
        <f ca="1">Y7*24</f>
        <v>0</v>
      </c>
      <c r="AJ8" s="96">
        <v>1.88</v>
      </c>
      <c r="AK8" s="186">
        <f t="shared" ca="1" si="0"/>
        <v>0</v>
      </c>
      <c r="AL8" s="23"/>
      <c r="AM8" s="23"/>
      <c r="AN8" s="23"/>
      <c r="AO8" s="23"/>
      <c r="AP8" s="23"/>
    </row>
    <row r="9" spans="1:42" ht="16" customHeight="1" thickBot="1">
      <c r="A9" s="23"/>
      <c r="B9" s="167" t="s">
        <v>5</v>
      </c>
      <c r="C9" s="168" t="s">
        <v>25</v>
      </c>
      <c r="D9" s="448" t="s">
        <v>12</v>
      </c>
      <c r="E9" s="54" t="s">
        <v>7</v>
      </c>
      <c r="F9" s="56" t="s">
        <v>13</v>
      </c>
      <c r="G9" s="54" t="s">
        <v>35</v>
      </c>
      <c r="H9" s="54" t="s">
        <v>36</v>
      </c>
      <c r="I9" s="192" t="s">
        <v>86</v>
      </c>
      <c r="J9" s="54" t="s">
        <v>45</v>
      </c>
      <c r="K9" s="56" t="s">
        <v>46</v>
      </c>
      <c r="L9" s="164">
        <f>SUM(L10:L40)</f>
        <v>2</v>
      </c>
      <c r="M9" s="176">
        <f>SUM(M10:M40)</f>
        <v>0.5625</v>
      </c>
      <c r="N9" s="166" t="s">
        <v>107</v>
      </c>
      <c r="O9" s="274"/>
      <c r="P9" s="200">
        <v>0.25</v>
      </c>
      <c r="Q9" s="66">
        <f>F6</f>
        <v>0.875</v>
      </c>
      <c r="R9" s="66">
        <f>24/24</f>
        <v>1</v>
      </c>
      <c r="S9" s="66">
        <f>IF(ISBLANK(F7),Q9+24/24,IF(P9=0/24,Q9+24/24,P9+24/24))</f>
        <v>1.25</v>
      </c>
      <c r="T9" s="66">
        <f>Q9+24/24</f>
        <v>1.875</v>
      </c>
      <c r="U9" s="67">
        <v>2</v>
      </c>
      <c r="V9" s="278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2</v>
      </c>
      <c r="W9" s="279"/>
      <c r="X9" s="299">
        <f ca="1">SUMPRODUCT((WEEKDAY(INDIRECT("$D$10:$D$"&amp;DAY(EOMONTH($D$10,0))+9))=1)*(INDIRECT("$N$10:$N$"&amp;DAY(EOMONTH($D$10,0))+9)&gt;0))</f>
        <v>0</v>
      </c>
      <c r="Y9" s="299"/>
      <c r="Z9" s="279">
        <f ca="1">SUMPRODUCT((INDIRECT("$C$10:$C$"&amp;DAY(EOMONTH($D$10,0))+9)="férié")*(INDIRECT("$N$10:$N$"&amp;DAY(EOMONTH($D$10,0))+9)&gt;0))</f>
        <v>1</v>
      </c>
      <c r="AA9" s="279"/>
      <c r="AB9" s="279">
        <f>COUNTA(G10:G40)</f>
        <v>2</v>
      </c>
      <c r="AC9" s="300"/>
      <c r="AD9" s="38"/>
      <c r="AE9" s="275"/>
      <c r="AF9" s="276"/>
      <c r="AG9" s="23"/>
      <c r="AH9" s="10" t="s">
        <v>21</v>
      </c>
      <c r="AI9" s="2">
        <f ca="1">Z5*24</f>
        <v>3.4999999999999929</v>
      </c>
      <c r="AJ9" s="96">
        <v>9.93</v>
      </c>
      <c r="AK9" s="186">
        <f t="shared" ca="1" si="0"/>
        <v>34.754999999999932</v>
      </c>
      <c r="AL9" s="23"/>
      <c r="AM9" s="23"/>
      <c r="AN9" s="23"/>
      <c r="AO9" s="23"/>
      <c r="AP9" s="23"/>
    </row>
    <row r="10" spans="1:42" ht="15">
      <c r="A10" s="23"/>
      <c r="B10" s="169">
        <v>1</v>
      </c>
      <c r="C10" s="52" t="str">
        <f t="shared" ref="C10:C40" si="1">IF(D10=0,0,IF(COUNTIF(Fériés,D10)&gt;0,"Férié",IF(WEEKDAY(D10,2)&lt;=6,"Se","Dim")))</f>
        <v>Férié</v>
      </c>
      <c r="D10" s="449">
        <f>DATE(An,1,1)</f>
        <v>42370</v>
      </c>
      <c r="E10" s="100" t="s">
        <v>8</v>
      </c>
      <c r="F10" s="100" t="s">
        <v>57</v>
      </c>
      <c r="G10" s="101">
        <v>0.85416666666666696</v>
      </c>
      <c r="H10" s="101">
        <v>0.85416666666666696</v>
      </c>
      <c r="I10" s="194">
        <f>IF(OR(G10="",H10=""),"",MOD(H10-G10,1)+(G10=H10))</f>
        <v>1</v>
      </c>
      <c r="J10" s="104"/>
      <c r="K10" s="105"/>
      <c r="L10" s="178">
        <f>IF(N10*24&gt;=6,1,"")</f>
        <v>1</v>
      </c>
      <c r="M10" s="212" t="str">
        <f t="shared" ref="M10:M40" si="2">IF(E10="Maitre chien",I10+J10+K10,"")</f>
        <v/>
      </c>
      <c r="N10" s="208">
        <f t="shared" ref="N10:N40" si="3">SUM(I10,J10,K10)</f>
        <v>1</v>
      </c>
      <c r="O10" s="108"/>
      <c r="P10" s="214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>0</v>
      </c>
      <c r="Q10" s="215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>2.0833333333333037E-2</v>
      </c>
      <c r="R10" s="203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>0.125</v>
      </c>
      <c r="S10" s="201"/>
      <c r="T10" s="202"/>
      <c r="U10" s="203"/>
      <c r="V10" s="225">
        <f t="shared" ref="V10:V39" si="4">IFERROR(SUMPRODUCT(($C10="se")*($AB10)),"")</f>
        <v>0</v>
      </c>
      <c r="W10" s="218">
        <f>IFERROR(SUMPRODUCT(($C10="se")*($AC10)),"")</f>
        <v>0</v>
      </c>
      <c r="X10" s="219">
        <f>IFERROR((WEEKDAY($D10)=1)*($AB10),"")</f>
        <v>0</v>
      </c>
      <c r="Y10" s="220">
        <f>IFERROR((WEEKDAY($D10)=1)*($AC10),"")</f>
        <v>0</v>
      </c>
      <c r="Z10" s="221">
        <f>IFERROR(SUMPRODUCT(($C10="férié")*($AB10)),"")</f>
        <v>2.0833333333333037E-2</v>
      </c>
      <c r="AA10" s="222">
        <f>IFERROR(SUMPRODUCT(($C10="férié")*($AC10)),"")</f>
        <v>0.125</v>
      </c>
      <c r="AB10" s="223">
        <f>SUM(J10,Q10,T10)</f>
        <v>2.0833333333333037E-2</v>
      </c>
      <c r="AC10" s="224">
        <f>SUM(K10,P10,R10,S10,U10)</f>
        <v>0.125</v>
      </c>
      <c r="AD10" s="38"/>
      <c r="AE10" s="466" t="s">
        <v>71</v>
      </c>
      <c r="AF10" s="472">
        <f>SUMIF(D10:D40,"&gt;0",AB10:AB40)</f>
        <v>1.1354166666666665</v>
      </c>
      <c r="AG10" s="23"/>
      <c r="AH10" s="11" t="s">
        <v>22</v>
      </c>
      <c r="AI10" s="2">
        <f ca="1">SUM(AI5:AI9)</f>
        <v>37.499999999999993</v>
      </c>
      <c r="AJ10" s="96">
        <v>0.13100000000000001</v>
      </c>
      <c r="AK10" s="186">
        <f t="shared" ca="1" si="0"/>
        <v>4.9124999999999996</v>
      </c>
      <c r="AL10" s="23"/>
      <c r="AM10" s="23"/>
      <c r="AN10" s="23"/>
      <c r="AO10" s="23"/>
      <c r="AP10" s="23"/>
    </row>
    <row r="11" spans="1:42" ht="16" thickBot="1">
      <c r="A11" s="23"/>
      <c r="B11" s="169">
        <v>2</v>
      </c>
      <c r="C11" s="52" t="str">
        <f t="shared" si="1"/>
        <v>Se</v>
      </c>
      <c r="D11" s="139">
        <f t="shared" ref="D11:D39" si="5">IF(D10="","",IF(MONTH(D10+1)=MONTH($D$10),D10+1,""))</f>
        <v>42371</v>
      </c>
      <c r="E11" s="102"/>
      <c r="F11" s="102"/>
      <c r="G11" s="103"/>
      <c r="H11" s="103"/>
      <c r="I11" s="195" t="str">
        <f t="shared" ref="I11:I40" si="6">IF(OR(G11="",H11=""),"",MOD(H11-G11,1)+(G11=H11))</f>
        <v/>
      </c>
      <c r="J11" s="106"/>
      <c r="K11" s="107"/>
      <c r="L11" s="179" t="str">
        <f t="shared" ref="L11:L40" si="7">IF(N11*24&gt;=6,1,"")</f>
        <v/>
      </c>
      <c r="M11" s="211" t="str">
        <f t="shared" si="2"/>
        <v/>
      </c>
      <c r="N11" s="209">
        <f t="shared" si="3"/>
        <v>0</v>
      </c>
      <c r="O11" s="109"/>
      <c r="P11" s="204" t="str">
        <f t="shared" ref="P11:P40" si="8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16" t="str">
        <f t="shared" ref="Q11:Q40" si="9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207" t="str">
        <f t="shared" ref="R11:R39" si="10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205">
        <f>IF(OR(R10="",S$9=""),"",IF(IF($G10&gt;0,IF($G10&gt;=$H10,MAX(,MIN(S$9,$H10+24/24)-MAX(S$8,$G10)),MAX(MIN(S$9,$H10)-MAX(S$8,$G10))),0)&lt;0,0,IF($G10&gt;0,IF($G10&gt;=$H10,MAX(,MIN(S$9,$H10+24/24)-MAX(S$8,$G10)),MAX(MIN(S$9,$H10)-MAX(S$8,$G10))),0)))</f>
        <v>0.25</v>
      </c>
      <c r="T11" s="206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>0.60416666666666696</v>
      </c>
      <c r="U11" s="207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>0</v>
      </c>
      <c r="V11" s="225">
        <f t="shared" si="4"/>
        <v>0.60416666666666696</v>
      </c>
      <c r="W11" s="226">
        <f t="shared" ref="W11:W40" si="11">IFERROR(SUMPRODUCT(($C11="se")*($AC11)),"")</f>
        <v>0.25</v>
      </c>
      <c r="X11" s="227">
        <f t="shared" ref="X11:X40" si="12">IFERROR((WEEKDAY($D11)=1)*($AB11),"")</f>
        <v>0</v>
      </c>
      <c r="Y11" s="228">
        <f t="shared" ref="Y11:Y40" si="13">IFERROR((WEEKDAY($D11)=1)*($AC11),"")</f>
        <v>0</v>
      </c>
      <c r="Z11" s="229">
        <f t="shared" ref="Z11:Z40" si="14">IFERROR(SUMPRODUCT(($C11="férié")*($AB11)),"")</f>
        <v>0</v>
      </c>
      <c r="AA11" s="230">
        <f t="shared" ref="AA11:AA40" si="15">IFERROR(SUMPRODUCT(($C11="férié")*($AC11)),"")</f>
        <v>0</v>
      </c>
      <c r="AB11" s="231">
        <f>SUM(J11,Q11,T11)</f>
        <v>0.60416666666666696</v>
      </c>
      <c r="AC11" s="232">
        <f>SUM(K11,P11,R11,S11,U11)</f>
        <v>0.25</v>
      </c>
      <c r="AD11" s="38"/>
      <c r="AE11" s="301"/>
      <c r="AF11" s="302"/>
      <c r="AG11" s="23"/>
      <c r="AH11" s="12" t="s">
        <v>24</v>
      </c>
      <c r="AI11" s="13">
        <f ca="1">SUM(AI6+AI8)</f>
        <v>7.25</v>
      </c>
      <c r="AJ11" s="97"/>
      <c r="AK11" s="184"/>
      <c r="AL11" s="23"/>
      <c r="AM11" s="23"/>
      <c r="AN11" s="23"/>
      <c r="AO11" s="23"/>
      <c r="AP11" s="23"/>
    </row>
    <row r="12" spans="1:42" ht="16" thickBot="1">
      <c r="A12" s="23"/>
      <c r="B12" s="169">
        <v>3</v>
      </c>
      <c r="C12" s="52" t="str">
        <f t="shared" si="1"/>
        <v>Dim</v>
      </c>
      <c r="D12" s="139">
        <f t="shared" si="5"/>
        <v>42372</v>
      </c>
      <c r="E12" s="102"/>
      <c r="F12" s="102"/>
      <c r="G12" s="103"/>
      <c r="H12" s="103"/>
      <c r="I12" s="195" t="str">
        <f t="shared" si="6"/>
        <v/>
      </c>
      <c r="J12" s="106"/>
      <c r="K12" s="107"/>
      <c r="L12" s="179" t="str">
        <f t="shared" si="7"/>
        <v/>
      </c>
      <c r="M12" s="211" t="str">
        <f t="shared" si="2"/>
        <v/>
      </c>
      <c r="N12" s="209">
        <f t="shared" si="3"/>
        <v>0</v>
      </c>
      <c r="O12" s="109"/>
      <c r="P12" s="204" t="str">
        <f t="shared" si="8"/>
        <v/>
      </c>
      <c r="Q12" s="216" t="str">
        <f t="shared" si="9"/>
        <v/>
      </c>
      <c r="R12" s="207" t="str">
        <f t="shared" si="10"/>
        <v/>
      </c>
      <c r="S12" s="205" t="str">
        <f t="shared" ref="S12:S40" si="16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206" t="str">
        <f t="shared" ref="T12:U12" si="17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207" t="str">
        <f t="shared" si="17"/>
        <v/>
      </c>
      <c r="V12" s="225">
        <f t="shared" si="4"/>
        <v>0</v>
      </c>
      <c r="W12" s="226">
        <f t="shared" si="11"/>
        <v>0</v>
      </c>
      <c r="X12" s="227">
        <f t="shared" si="12"/>
        <v>0</v>
      </c>
      <c r="Y12" s="228">
        <f t="shared" si="13"/>
        <v>0</v>
      </c>
      <c r="Z12" s="229">
        <f t="shared" si="14"/>
        <v>0</v>
      </c>
      <c r="AA12" s="230">
        <f t="shared" si="15"/>
        <v>0</v>
      </c>
      <c r="AB12" s="231">
        <f t="shared" ref="AB12:AB40" si="18">SUM(J12,Q12,T12)</f>
        <v>0</v>
      </c>
      <c r="AC12" s="232">
        <f t="shared" ref="AC12:AC40" si="19">SUM(K12,P12,R12,S12,U12)</f>
        <v>0</v>
      </c>
      <c r="AD12" s="38"/>
      <c r="AE12" s="466" t="s">
        <v>72</v>
      </c>
      <c r="AF12" s="472">
        <f>SUMIF(D10:D40,"&gt;0",AC10:AC40)</f>
        <v>0.42708333333333331</v>
      </c>
      <c r="AG12" s="23"/>
      <c r="AH12" s="42"/>
      <c r="AI12" s="35"/>
      <c r="AJ12" s="16" t="s">
        <v>76</v>
      </c>
      <c r="AK12" s="182">
        <f ca="1">SUM(AK5:AK11)</f>
        <v>312.49425000000002</v>
      </c>
      <c r="AL12" s="23"/>
      <c r="AM12" s="23"/>
      <c r="AN12" s="23"/>
      <c r="AO12" s="23"/>
      <c r="AP12" s="23"/>
    </row>
    <row r="13" spans="1:42" ht="16" thickBot="1">
      <c r="A13" s="23"/>
      <c r="B13" s="169">
        <v>4</v>
      </c>
      <c r="C13" s="52" t="str">
        <f t="shared" si="1"/>
        <v>Se</v>
      </c>
      <c r="D13" s="139">
        <f t="shared" si="5"/>
        <v>42373</v>
      </c>
      <c r="E13" s="102" t="s">
        <v>27</v>
      </c>
      <c r="F13" s="102" t="s">
        <v>56</v>
      </c>
      <c r="G13" s="103">
        <v>0.29166666666666702</v>
      </c>
      <c r="H13" s="103">
        <v>0.79166666666666696</v>
      </c>
      <c r="I13" s="195">
        <f t="shared" si="6"/>
        <v>0.49999999999999994</v>
      </c>
      <c r="J13" s="106">
        <v>1.0416666666666666E-2</v>
      </c>
      <c r="K13" s="107">
        <v>5.2083333333333336E-2</v>
      </c>
      <c r="L13" s="179">
        <f t="shared" si="7"/>
        <v>1</v>
      </c>
      <c r="M13" s="211">
        <f t="shared" si="2"/>
        <v>0.5625</v>
      </c>
      <c r="N13" s="209">
        <f t="shared" si="3"/>
        <v>0.5625</v>
      </c>
      <c r="O13" s="109"/>
      <c r="P13" s="204">
        <f t="shared" si="8"/>
        <v>0</v>
      </c>
      <c r="Q13" s="216">
        <f t="shared" si="9"/>
        <v>0.49999999999999994</v>
      </c>
      <c r="R13" s="207">
        <f t="shared" si="10"/>
        <v>0</v>
      </c>
      <c r="S13" s="205" t="str">
        <f t="shared" si="16"/>
        <v/>
      </c>
      <c r="T13" s="206" t="str">
        <f t="shared" ref="T13:U13" si="20">IF(OR(S13="",T$9=""),"",IF(IF($G12&gt;0,IF($G12&gt;=$H12,MAX(,MIN(T$9,$H12+24/24)-MAX(T$8,$G12)),MAX(,MIN(T$9,$H12)-MAX(T$8,$G12))),0)&lt;0,0,IF($G12&gt;0,IF($G12&gt;=$H12,MAX(,MIN(T$9,$H12+24/24)-MAX(T$8,$G12)),MAX(,MIN(T$9,$H12)-MAX(T$8,$G12))),0)))</f>
        <v/>
      </c>
      <c r="U13" s="207" t="str">
        <f t="shared" si="20"/>
        <v/>
      </c>
      <c r="V13" s="225">
        <f t="shared" si="4"/>
        <v>0.51041666666666663</v>
      </c>
      <c r="W13" s="226">
        <f t="shared" si="11"/>
        <v>5.2083333333333336E-2</v>
      </c>
      <c r="X13" s="227">
        <f t="shared" si="12"/>
        <v>0</v>
      </c>
      <c r="Y13" s="228">
        <f t="shared" si="13"/>
        <v>0</v>
      </c>
      <c r="Z13" s="229">
        <f t="shared" si="14"/>
        <v>0</v>
      </c>
      <c r="AA13" s="230">
        <f t="shared" si="15"/>
        <v>0</v>
      </c>
      <c r="AB13" s="231">
        <f t="shared" si="18"/>
        <v>0.51041666666666663</v>
      </c>
      <c r="AC13" s="232">
        <f t="shared" si="19"/>
        <v>5.2083333333333336E-2</v>
      </c>
      <c r="AD13" s="38"/>
      <c r="AE13" s="287"/>
      <c r="AF13" s="288"/>
      <c r="AG13" s="23"/>
      <c r="AH13" s="23"/>
      <c r="AI13" s="23"/>
      <c r="AJ13" s="23"/>
      <c r="AK13" s="23"/>
      <c r="AL13" s="23"/>
      <c r="AM13" s="23"/>
      <c r="AN13" s="23"/>
      <c r="AO13" s="23"/>
      <c r="AP13" s="23"/>
    </row>
    <row r="14" spans="1:42" ht="15">
      <c r="A14" s="23"/>
      <c r="B14" s="169">
        <v>5</v>
      </c>
      <c r="C14" s="52" t="str">
        <f t="shared" si="1"/>
        <v>Se</v>
      </c>
      <c r="D14" s="139">
        <f t="shared" si="5"/>
        <v>42374</v>
      </c>
      <c r="E14" s="102"/>
      <c r="F14" s="102"/>
      <c r="G14" s="103"/>
      <c r="H14" s="103"/>
      <c r="I14" s="195" t="str">
        <f t="shared" si="6"/>
        <v/>
      </c>
      <c r="J14" s="106"/>
      <c r="K14" s="107"/>
      <c r="L14" s="179" t="str">
        <f t="shared" si="7"/>
        <v/>
      </c>
      <c r="M14" s="211" t="str">
        <f t="shared" si="2"/>
        <v/>
      </c>
      <c r="N14" s="209">
        <f t="shared" si="3"/>
        <v>0</v>
      </c>
      <c r="O14" s="109"/>
      <c r="P14" s="204" t="str">
        <f t="shared" si="8"/>
        <v/>
      </c>
      <c r="Q14" s="216" t="str">
        <f t="shared" si="9"/>
        <v/>
      </c>
      <c r="R14" s="207" t="str">
        <f t="shared" si="10"/>
        <v/>
      </c>
      <c r="S14" s="205">
        <f t="shared" si="16"/>
        <v>0</v>
      </c>
      <c r="T14" s="206">
        <f t="shared" ref="T14:U14" si="21">IF(OR(S14="",T$9=""),"",IF(IF($G13&gt;0,IF($G13&gt;=$H13,MAX(,MIN(T$9,$H13+24/24)-MAX(T$8,$G13)),MAX(,MIN(T$9,$H13)-MAX(T$8,$G13))),0)&lt;0,0,IF($G13&gt;0,IF($G13&gt;=$H13,MAX(,MIN(T$9,$H13+24/24)-MAX(T$8,$G13)),MAX(,MIN(T$9,$H13)-MAX(T$8,$G13))),0)))</f>
        <v>0</v>
      </c>
      <c r="U14" s="207">
        <f t="shared" si="21"/>
        <v>0</v>
      </c>
      <c r="V14" s="225">
        <f t="shared" si="4"/>
        <v>0</v>
      </c>
      <c r="W14" s="226">
        <f t="shared" si="11"/>
        <v>0</v>
      </c>
      <c r="X14" s="227">
        <f t="shared" si="12"/>
        <v>0</v>
      </c>
      <c r="Y14" s="228">
        <f t="shared" si="13"/>
        <v>0</v>
      </c>
      <c r="Z14" s="229">
        <f t="shared" si="14"/>
        <v>0</v>
      </c>
      <c r="AA14" s="230">
        <f t="shared" si="15"/>
        <v>0</v>
      </c>
      <c r="AB14" s="231">
        <f t="shared" si="18"/>
        <v>0</v>
      </c>
      <c r="AC14" s="232">
        <f t="shared" si="19"/>
        <v>0</v>
      </c>
      <c r="AD14" s="38"/>
      <c r="AE14" s="85" t="s">
        <v>81</v>
      </c>
      <c r="AF14" s="473">
        <f ca="1">SUMPRODUCT((WEEKDAY(INDIRECT("$D$10:$D$"&amp;DAY(EOMONTH($D$10,0))+9))=1)*(INDIRECT("$N$10:$N$"&amp;DAY(EOMONTH($D$10,0))+9)&gt;0))</f>
        <v>0</v>
      </c>
      <c r="AG14" s="23"/>
      <c r="AH14" s="293" t="s">
        <v>16</v>
      </c>
      <c r="AI14" s="294"/>
      <c r="AJ14" s="294"/>
      <c r="AK14" s="295"/>
      <c r="AL14" s="23"/>
      <c r="AM14" s="23"/>
      <c r="AN14" s="23"/>
      <c r="AO14" s="23"/>
      <c r="AP14" s="23"/>
    </row>
    <row r="15" spans="1:42" ht="15">
      <c r="A15" s="23"/>
      <c r="B15" s="169">
        <v>6</v>
      </c>
      <c r="C15" s="52" t="str">
        <f t="shared" si="1"/>
        <v>Se</v>
      </c>
      <c r="D15" s="139">
        <f t="shared" si="5"/>
        <v>42375</v>
      </c>
      <c r="E15" s="102"/>
      <c r="F15" s="102"/>
      <c r="G15" s="103"/>
      <c r="H15" s="103"/>
      <c r="I15" s="195" t="str">
        <f t="shared" si="6"/>
        <v/>
      </c>
      <c r="J15" s="106"/>
      <c r="K15" s="107"/>
      <c r="L15" s="179" t="str">
        <f t="shared" si="7"/>
        <v/>
      </c>
      <c r="M15" s="211" t="str">
        <f t="shared" si="2"/>
        <v/>
      </c>
      <c r="N15" s="209">
        <f t="shared" si="3"/>
        <v>0</v>
      </c>
      <c r="O15" s="109"/>
      <c r="P15" s="204" t="str">
        <f t="shared" si="8"/>
        <v/>
      </c>
      <c r="Q15" s="216" t="str">
        <f t="shared" si="9"/>
        <v/>
      </c>
      <c r="R15" s="207" t="str">
        <f t="shared" si="10"/>
        <v/>
      </c>
      <c r="S15" s="205" t="str">
        <f t="shared" si="16"/>
        <v/>
      </c>
      <c r="T15" s="206" t="str">
        <f t="shared" ref="T15:U15" si="22">IF(OR(S15="",T$9=""),"",IF(IF($G14&gt;0,IF($G14&gt;=$H14,MAX(,MIN(T$9,$H14+24/24)-MAX(T$8,$G14)),MAX(,MIN(T$9,$H14)-MAX(T$8,$G14))),0)&lt;0,0,IF($G14&gt;0,IF($G14&gt;=$H14,MAX(,MIN(T$9,$H14+24/24)-MAX(T$8,$G14)),MAX(,MIN(T$9,$H14)-MAX(T$8,$G14))),0)))</f>
        <v/>
      </c>
      <c r="U15" s="207" t="str">
        <f t="shared" si="22"/>
        <v/>
      </c>
      <c r="V15" s="225">
        <f t="shared" si="4"/>
        <v>0</v>
      </c>
      <c r="W15" s="226">
        <f t="shared" si="11"/>
        <v>0</v>
      </c>
      <c r="X15" s="227">
        <f t="shared" si="12"/>
        <v>0</v>
      </c>
      <c r="Y15" s="228">
        <f t="shared" si="13"/>
        <v>0</v>
      </c>
      <c r="Z15" s="229">
        <f t="shared" si="14"/>
        <v>0</v>
      </c>
      <c r="AA15" s="230">
        <f t="shared" si="15"/>
        <v>0</v>
      </c>
      <c r="AB15" s="231">
        <f t="shared" si="18"/>
        <v>0</v>
      </c>
      <c r="AC15" s="232">
        <f t="shared" si="19"/>
        <v>0</v>
      </c>
      <c r="AD15" s="38"/>
      <c r="AE15" s="275"/>
      <c r="AF15" s="276"/>
      <c r="AG15" s="23"/>
      <c r="AH15" s="78"/>
      <c r="AI15" s="79" t="s">
        <v>11</v>
      </c>
      <c r="AJ15" s="79" t="s">
        <v>23</v>
      </c>
      <c r="AK15" s="80" t="s">
        <v>11</v>
      </c>
      <c r="AL15" s="23"/>
      <c r="AM15" s="23"/>
      <c r="AN15" s="23"/>
      <c r="AO15" s="23"/>
      <c r="AP15" s="23"/>
    </row>
    <row r="16" spans="1:42" ht="15">
      <c r="A16" s="23"/>
      <c r="B16" s="169">
        <v>7</v>
      </c>
      <c r="C16" s="52" t="str">
        <f t="shared" si="1"/>
        <v>Se</v>
      </c>
      <c r="D16" s="139">
        <f t="shared" si="5"/>
        <v>42376</v>
      </c>
      <c r="E16" s="102"/>
      <c r="F16" s="102"/>
      <c r="G16" s="103"/>
      <c r="H16" s="103"/>
      <c r="I16" s="195" t="str">
        <f t="shared" si="6"/>
        <v/>
      </c>
      <c r="J16" s="106"/>
      <c r="K16" s="107"/>
      <c r="L16" s="179" t="str">
        <f t="shared" si="7"/>
        <v/>
      </c>
      <c r="M16" s="211" t="str">
        <f t="shared" si="2"/>
        <v/>
      </c>
      <c r="N16" s="209">
        <f t="shared" si="3"/>
        <v>0</v>
      </c>
      <c r="O16" s="109"/>
      <c r="P16" s="204" t="str">
        <f t="shared" si="8"/>
        <v/>
      </c>
      <c r="Q16" s="216" t="str">
        <f t="shared" si="9"/>
        <v/>
      </c>
      <c r="R16" s="207" t="str">
        <f t="shared" si="10"/>
        <v/>
      </c>
      <c r="S16" s="205" t="str">
        <f t="shared" si="16"/>
        <v/>
      </c>
      <c r="T16" s="206" t="str">
        <f t="shared" ref="T16:U16" si="23">IF(OR(S16="",T$9=""),"",IF(IF($G15&gt;0,IF($G15&gt;=$H15,MAX(,MIN(T$9,$H15+24/24)-MAX(T$8,$G15)),MAX(,MIN(T$9,$H15)-MAX(T$8,$G15))),0)&lt;0,0,IF($G15&gt;0,IF($G15&gt;=$H15,MAX(,MIN(T$9,$H15+24/24)-MAX(T$8,$G15)),MAX(,MIN(T$9,$H15)-MAX(T$8,$G15))),0)))</f>
        <v/>
      </c>
      <c r="U16" s="207" t="str">
        <f t="shared" si="23"/>
        <v/>
      </c>
      <c r="V16" s="225">
        <f t="shared" si="4"/>
        <v>0</v>
      </c>
      <c r="W16" s="226">
        <f t="shared" si="11"/>
        <v>0</v>
      </c>
      <c r="X16" s="227">
        <f t="shared" si="12"/>
        <v>0</v>
      </c>
      <c r="Y16" s="228">
        <f t="shared" si="13"/>
        <v>0</v>
      </c>
      <c r="Z16" s="229">
        <f t="shared" si="14"/>
        <v>0</v>
      </c>
      <c r="AA16" s="230">
        <f t="shared" si="15"/>
        <v>0</v>
      </c>
      <c r="AB16" s="231">
        <f t="shared" si="18"/>
        <v>0</v>
      </c>
      <c r="AC16" s="232">
        <f t="shared" si="19"/>
        <v>0</v>
      </c>
      <c r="AD16" s="38"/>
      <c r="AE16" s="467" t="s">
        <v>75</v>
      </c>
      <c r="AF16" s="474">
        <f ca="1">SUM(X7+Y7)</f>
        <v>0</v>
      </c>
      <c r="AG16" s="23"/>
      <c r="AH16" s="14" t="s">
        <v>78</v>
      </c>
      <c r="AI16" s="3">
        <f>SUM(L10:L40)</f>
        <v>2</v>
      </c>
      <c r="AJ16" s="98">
        <v>3.43</v>
      </c>
      <c r="AK16" s="183">
        <f>AI16*AJ16</f>
        <v>6.86</v>
      </c>
      <c r="AL16" s="23"/>
      <c r="AM16" s="23"/>
      <c r="AN16" s="23"/>
      <c r="AO16" s="23"/>
      <c r="AP16" s="23"/>
    </row>
    <row r="17" spans="1:42" ht="15" customHeight="1" thickBot="1">
      <c r="A17" s="23"/>
      <c r="B17" s="169">
        <v>8</v>
      </c>
      <c r="C17" s="52" t="str">
        <f t="shared" si="1"/>
        <v>Se</v>
      </c>
      <c r="D17" s="139">
        <f t="shared" si="5"/>
        <v>42377</v>
      </c>
      <c r="E17" s="102"/>
      <c r="F17" s="102"/>
      <c r="G17" s="103"/>
      <c r="H17" s="103"/>
      <c r="I17" s="195" t="str">
        <f t="shared" si="6"/>
        <v/>
      </c>
      <c r="J17" s="106"/>
      <c r="K17" s="107"/>
      <c r="L17" s="179" t="str">
        <f t="shared" si="7"/>
        <v/>
      </c>
      <c r="M17" s="211" t="str">
        <f t="shared" si="2"/>
        <v/>
      </c>
      <c r="N17" s="209">
        <f t="shared" si="3"/>
        <v>0</v>
      </c>
      <c r="O17" s="109"/>
      <c r="P17" s="204" t="str">
        <f t="shared" si="8"/>
        <v/>
      </c>
      <c r="Q17" s="216" t="str">
        <f t="shared" si="9"/>
        <v/>
      </c>
      <c r="R17" s="207" t="str">
        <f t="shared" si="10"/>
        <v/>
      </c>
      <c r="S17" s="205" t="str">
        <f t="shared" si="16"/>
        <v/>
      </c>
      <c r="T17" s="206" t="str">
        <f t="shared" ref="T17:U17" si="24">IF(OR(S17="",T$9=""),"",IF(IF($G16&gt;0,IF($G16&gt;=$H16,MAX(,MIN(T$9,$H16+24/24)-MAX(T$8,$G16)),MAX(,MIN(T$9,$H16)-MAX(T$8,$G16))),0)&lt;0,0,IF($G16&gt;0,IF($G16&gt;=$H16,MAX(,MIN(T$9,$H16+24/24)-MAX(T$8,$G16)),MAX(,MIN(T$9,$H16)-MAX(T$8,$G16))),0)))</f>
        <v/>
      </c>
      <c r="U17" s="207" t="str">
        <f t="shared" si="24"/>
        <v/>
      </c>
      <c r="V17" s="225">
        <f t="shared" si="4"/>
        <v>0</v>
      </c>
      <c r="W17" s="226">
        <f t="shared" si="11"/>
        <v>0</v>
      </c>
      <c r="X17" s="227">
        <f t="shared" si="12"/>
        <v>0</v>
      </c>
      <c r="Y17" s="228">
        <f t="shared" si="13"/>
        <v>0</v>
      </c>
      <c r="Z17" s="229">
        <f t="shared" si="14"/>
        <v>0</v>
      </c>
      <c r="AA17" s="230">
        <f t="shared" si="15"/>
        <v>0</v>
      </c>
      <c r="AB17" s="231">
        <f t="shared" si="18"/>
        <v>0</v>
      </c>
      <c r="AC17" s="232">
        <f t="shared" si="19"/>
        <v>0</v>
      </c>
      <c r="AD17" s="38"/>
      <c r="AE17" s="275"/>
      <c r="AF17" s="276"/>
      <c r="AG17" s="23"/>
      <c r="AH17" s="15" t="s">
        <v>77</v>
      </c>
      <c r="AI17" s="81">
        <f>SUM(M10:M40)*24</f>
        <v>13.5</v>
      </c>
      <c r="AJ17" s="97">
        <v>0.81</v>
      </c>
      <c r="AK17" s="181">
        <f>AI17*AJ17</f>
        <v>10.935</v>
      </c>
      <c r="AL17" s="23"/>
      <c r="AM17" s="23"/>
      <c r="AN17" s="23"/>
      <c r="AO17" s="23"/>
      <c r="AP17" s="23"/>
    </row>
    <row r="18" spans="1:42" ht="15" customHeight="1" thickBot="1">
      <c r="A18" s="23"/>
      <c r="B18" s="169">
        <v>9</v>
      </c>
      <c r="C18" s="52" t="str">
        <f t="shared" si="1"/>
        <v>Se</v>
      </c>
      <c r="D18" s="139">
        <f t="shared" si="5"/>
        <v>42378</v>
      </c>
      <c r="E18" s="102"/>
      <c r="F18" s="102"/>
      <c r="G18" s="103"/>
      <c r="H18" s="103"/>
      <c r="I18" s="195" t="str">
        <f t="shared" si="6"/>
        <v/>
      </c>
      <c r="J18" s="106"/>
      <c r="K18" s="107"/>
      <c r="L18" s="179" t="str">
        <f t="shared" si="7"/>
        <v/>
      </c>
      <c r="M18" s="211" t="str">
        <f t="shared" si="2"/>
        <v/>
      </c>
      <c r="N18" s="209">
        <f t="shared" si="3"/>
        <v>0</v>
      </c>
      <c r="O18" s="109"/>
      <c r="P18" s="204" t="str">
        <f t="shared" si="8"/>
        <v/>
      </c>
      <c r="Q18" s="216" t="str">
        <f t="shared" si="9"/>
        <v/>
      </c>
      <c r="R18" s="207" t="str">
        <f t="shared" si="10"/>
        <v/>
      </c>
      <c r="S18" s="205" t="str">
        <f t="shared" si="16"/>
        <v/>
      </c>
      <c r="T18" s="206" t="str">
        <f t="shared" ref="T18:U18" si="25">IF(OR(S18="",T$9=""),"",IF(IF($G17&gt;0,IF($G17&gt;=$H17,MAX(,MIN(T$9,$H17+24/24)-MAX(T$8,$G17)),MAX(,MIN(T$9,$H17)-MAX(T$8,$G17))),0)&lt;0,0,IF($G17&gt;0,IF($G17&gt;=$H17,MAX(,MIN(T$9,$H17+24/24)-MAX(T$8,$G17)),MAX(,MIN(T$9,$H17)-MAX(T$8,$G17))),0)))</f>
        <v/>
      </c>
      <c r="U18" s="207" t="str">
        <f t="shared" si="25"/>
        <v/>
      </c>
      <c r="V18" s="225">
        <f t="shared" si="4"/>
        <v>0</v>
      </c>
      <c r="W18" s="226">
        <f t="shared" si="11"/>
        <v>0</v>
      </c>
      <c r="X18" s="227">
        <f t="shared" si="12"/>
        <v>0</v>
      </c>
      <c r="Y18" s="228">
        <f t="shared" si="13"/>
        <v>0</v>
      </c>
      <c r="Z18" s="229">
        <f t="shared" si="14"/>
        <v>0</v>
      </c>
      <c r="AA18" s="230">
        <f t="shared" si="15"/>
        <v>0</v>
      </c>
      <c r="AB18" s="231">
        <f t="shared" si="18"/>
        <v>0</v>
      </c>
      <c r="AC18" s="232">
        <f t="shared" si="19"/>
        <v>0</v>
      </c>
      <c r="AD18" s="38"/>
      <c r="AE18" s="466" t="s">
        <v>73</v>
      </c>
      <c r="AF18" s="472">
        <f ca="1">SUMPRODUCT((INDIRECT("$C$10:$C$"&amp;DAY(EOMONTH($D$10,0))+9)="dim")*(INDIRECT("$AB$10:$AB$"&amp;DAY(EOMONTH($D$10,0))+9)))</f>
        <v>0</v>
      </c>
      <c r="AG18" s="23"/>
      <c r="AH18" s="43"/>
      <c r="AI18" s="44"/>
      <c r="AJ18" s="16" t="s">
        <v>76</v>
      </c>
      <c r="AK18" s="182">
        <f>SUM(AK16:AK17)</f>
        <v>17.795000000000002</v>
      </c>
      <c r="AL18" s="23"/>
      <c r="AM18" s="23"/>
      <c r="AN18" s="23"/>
      <c r="AO18" s="23"/>
      <c r="AP18" s="23"/>
    </row>
    <row r="19" spans="1:42" ht="15" customHeight="1" thickBot="1">
      <c r="A19" s="23"/>
      <c r="B19" s="169">
        <v>10</v>
      </c>
      <c r="C19" s="52" t="str">
        <f t="shared" si="1"/>
        <v>Dim</v>
      </c>
      <c r="D19" s="139">
        <f t="shared" si="5"/>
        <v>42379</v>
      </c>
      <c r="E19" s="102"/>
      <c r="F19" s="102"/>
      <c r="G19" s="103"/>
      <c r="H19" s="103"/>
      <c r="I19" s="195" t="str">
        <f t="shared" si="6"/>
        <v/>
      </c>
      <c r="J19" s="106"/>
      <c r="K19" s="107"/>
      <c r="L19" s="179" t="str">
        <f t="shared" si="7"/>
        <v/>
      </c>
      <c r="M19" s="211" t="str">
        <f t="shared" si="2"/>
        <v/>
      </c>
      <c r="N19" s="209">
        <f t="shared" si="3"/>
        <v>0</v>
      </c>
      <c r="O19" s="109"/>
      <c r="P19" s="204" t="str">
        <f t="shared" si="8"/>
        <v/>
      </c>
      <c r="Q19" s="216" t="str">
        <f t="shared" si="9"/>
        <v/>
      </c>
      <c r="R19" s="207" t="str">
        <f t="shared" si="10"/>
        <v/>
      </c>
      <c r="S19" s="205" t="str">
        <f t="shared" si="16"/>
        <v/>
      </c>
      <c r="T19" s="206" t="str">
        <f t="shared" ref="T19:U19" si="26">IF(OR(S19="",T$9=""),"",IF(IF($G18&gt;0,IF($G18&gt;=$H18,MAX(,MIN(T$9,$H18+24/24)-MAX(T$8,$G18)),MAX(,MIN(T$9,$H18)-MAX(T$8,$G18))),0)&lt;0,0,IF($G18&gt;0,IF($G18&gt;=$H18,MAX(,MIN(T$9,$H18+24/24)-MAX(T$8,$G18)),MAX(,MIN(T$9,$H18)-MAX(T$8,$G18))),0)))</f>
        <v/>
      </c>
      <c r="U19" s="207" t="str">
        <f t="shared" si="26"/>
        <v/>
      </c>
      <c r="V19" s="225">
        <f t="shared" si="4"/>
        <v>0</v>
      </c>
      <c r="W19" s="226">
        <f t="shared" si="11"/>
        <v>0</v>
      </c>
      <c r="X19" s="227">
        <f t="shared" si="12"/>
        <v>0</v>
      </c>
      <c r="Y19" s="228">
        <f t="shared" si="13"/>
        <v>0</v>
      </c>
      <c r="Z19" s="229">
        <f t="shared" si="14"/>
        <v>0</v>
      </c>
      <c r="AA19" s="230">
        <f t="shared" si="15"/>
        <v>0</v>
      </c>
      <c r="AB19" s="231">
        <f t="shared" si="18"/>
        <v>0</v>
      </c>
      <c r="AC19" s="232">
        <f t="shared" si="19"/>
        <v>0</v>
      </c>
      <c r="AD19" s="38"/>
      <c r="AE19" s="287"/>
      <c r="AF19" s="288"/>
      <c r="AG19" s="23"/>
      <c r="AH19" s="23"/>
      <c r="AI19" s="23"/>
      <c r="AJ19" s="23"/>
      <c r="AK19" s="23"/>
      <c r="AL19" s="23"/>
      <c r="AM19" s="23"/>
      <c r="AN19" s="23"/>
      <c r="AO19" s="23"/>
      <c r="AP19" s="23"/>
    </row>
    <row r="20" spans="1:42" ht="15">
      <c r="A20" s="23"/>
      <c r="B20" s="169">
        <v>11</v>
      </c>
      <c r="C20" s="52" t="str">
        <f t="shared" si="1"/>
        <v>Se</v>
      </c>
      <c r="D20" s="139">
        <f t="shared" si="5"/>
        <v>42380</v>
      </c>
      <c r="E20" s="102"/>
      <c r="F20" s="102"/>
      <c r="G20" s="103"/>
      <c r="H20" s="103"/>
      <c r="I20" s="195" t="str">
        <f t="shared" si="6"/>
        <v/>
      </c>
      <c r="J20" s="106"/>
      <c r="K20" s="107"/>
      <c r="L20" s="179" t="str">
        <f t="shared" si="7"/>
        <v/>
      </c>
      <c r="M20" s="211" t="str">
        <f t="shared" si="2"/>
        <v/>
      </c>
      <c r="N20" s="209">
        <f t="shared" si="3"/>
        <v>0</v>
      </c>
      <c r="O20" s="109"/>
      <c r="P20" s="204" t="str">
        <f t="shared" si="8"/>
        <v/>
      </c>
      <c r="Q20" s="216" t="str">
        <f t="shared" si="9"/>
        <v/>
      </c>
      <c r="R20" s="207" t="str">
        <f t="shared" si="10"/>
        <v/>
      </c>
      <c r="S20" s="205" t="str">
        <f t="shared" si="16"/>
        <v/>
      </c>
      <c r="T20" s="206" t="str">
        <f t="shared" ref="T20:U20" si="27">IF(OR(S20="",T$9=""),"",IF(IF($G19&gt;0,IF($G19&gt;=$H19,MAX(,MIN(T$9,$H19+24/24)-MAX(T$8,$G19)),MAX(,MIN(T$9,$H19)-MAX(T$8,$G19))),0)&lt;0,0,IF($G19&gt;0,IF($G19&gt;=$H19,MAX(,MIN(T$9,$H19+24/24)-MAX(T$8,$G19)),MAX(,MIN(T$9,$H19)-MAX(T$8,$G19))),0)))</f>
        <v/>
      </c>
      <c r="U20" s="207" t="str">
        <f t="shared" si="27"/>
        <v/>
      </c>
      <c r="V20" s="225">
        <f t="shared" si="4"/>
        <v>0</v>
      </c>
      <c r="W20" s="226">
        <f t="shared" si="11"/>
        <v>0</v>
      </c>
      <c r="X20" s="227">
        <f t="shared" si="12"/>
        <v>0</v>
      </c>
      <c r="Y20" s="228">
        <f t="shared" si="13"/>
        <v>0</v>
      </c>
      <c r="Z20" s="229">
        <f t="shared" si="14"/>
        <v>0</v>
      </c>
      <c r="AA20" s="230">
        <f t="shared" si="15"/>
        <v>0</v>
      </c>
      <c r="AB20" s="231">
        <f t="shared" si="18"/>
        <v>0</v>
      </c>
      <c r="AC20" s="232">
        <f t="shared" si="19"/>
        <v>0</v>
      </c>
      <c r="AD20" s="38"/>
      <c r="AE20" s="466" t="s">
        <v>74</v>
      </c>
      <c r="AF20" s="472">
        <f ca="1">SUMPRODUCT((INDIRECT("$C$10:$C$"&amp;DAY(EOMONTH($D$10,0))+9)="dim")*(INDIRECT("$AC$10:$AC$"&amp;DAY(EOMONTH($D$10,0))+9)))</f>
        <v>0</v>
      </c>
      <c r="AG20" s="23"/>
      <c r="AH20" s="296" t="s">
        <v>82</v>
      </c>
      <c r="AI20" s="297"/>
      <c r="AJ20" s="297"/>
      <c r="AK20" s="298"/>
      <c r="AL20" s="23"/>
      <c r="AM20" s="23"/>
      <c r="AN20" s="23"/>
      <c r="AO20" s="23"/>
      <c r="AP20" s="23"/>
    </row>
    <row r="21" spans="1:42" ht="15">
      <c r="A21" s="23"/>
      <c r="B21" s="169">
        <v>12</v>
      </c>
      <c r="C21" s="52" t="str">
        <f t="shared" si="1"/>
        <v>Se</v>
      </c>
      <c r="D21" s="139">
        <f t="shared" si="5"/>
        <v>42381</v>
      </c>
      <c r="E21" s="102"/>
      <c r="F21" s="102"/>
      <c r="G21" s="103"/>
      <c r="H21" s="103"/>
      <c r="I21" s="195" t="str">
        <f t="shared" si="6"/>
        <v/>
      </c>
      <c r="J21" s="106"/>
      <c r="K21" s="107"/>
      <c r="L21" s="179" t="str">
        <f t="shared" si="7"/>
        <v/>
      </c>
      <c r="M21" s="211" t="str">
        <f t="shared" si="2"/>
        <v/>
      </c>
      <c r="N21" s="209">
        <f t="shared" si="3"/>
        <v>0</v>
      </c>
      <c r="O21" s="109"/>
      <c r="P21" s="204" t="str">
        <f t="shared" si="8"/>
        <v/>
      </c>
      <c r="Q21" s="216" t="str">
        <f t="shared" si="9"/>
        <v/>
      </c>
      <c r="R21" s="207" t="str">
        <f t="shared" si="10"/>
        <v/>
      </c>
      <c r="S21" s="205" t="str">
        <f t="shared" si="16"/>
        <v/>
      </c>
      <c r="T21" s="206" t="str">
        <f t="shared" ref="T21:U21" si="28">IF(OR(S21="",T$9=""),"",IF(IF($G20&gt;0,IF($G20&gt;=$H20,MAX(,MIN(T$9,$H20+24/24)-MAX(T$8,$G20)),MAX(,MIN(T$9,$H20)-MAX(T$8,$G20))),0)&lt;0,0,IF($G20&gt;0,IF($G20&gt;=$H20,MAX(,MIN(T$9,$H20+24/24)-MAX(T$8,$G20)),MAX(,MIN(T$9,$H20)-MAX(T$8,$G20))),0)))</f>
        <v/>
      </c>
      <c r="U21" s="207" t="str">
        <f t="shared" si="28"/>
        <v/>
      </c>
      <c r="V21" s="225">
        <f t="shared" si="4"/>
        <v>0</v>
      </c>
      <c r="W21" s="226">
        <f t="shared" si="11"/>
        <v>0</v>
      </c>
      <c r="X21" s="227">
        <f t="shared" si="12"/>
        <v>0</v>
      </c>
      <c r="Y21" s="228">
        <f t="shared" si="13"/>
        <v>0</v>
      </c>
      <c r="Z21" s="229">
        <f t="shared" si="14"/>
        <v>0</v>
      </c>
      <c r="AA21" s="230">
        <f t="shared" si="15"/>
        <v>0</v>
      </c>
      <c r="AB21" s="231">
        <f t="shared" si="18"/>
        <v>0</v>
      </c>
      <c r="AC21" s="232">
        <f t="shared" si="19"/>
        <v>0</v>
      </c>
      <c r="AD21" s="38"/>
      <c r="AE21" s="287"/>
      <c r="AF21" s="288"/>
      <c r="AG21" s="23"/>
      <c r="AH21" s="289" t="str">
        <f>Réglages!Q20</f>
        <v>Carte SST</v>
      </c>
      <c r="AI21" s="290"/>
      <c r="AJ21" s="291">
        <f>Réglages!S20</f>
        <v>42402</v>
      </c>
      <c r="AK21" s="292"/>
      <c r="AL21" s="23"/>
      <c r="AM21" s="23"/>
      <c r="AN21" s="23"/>
      <c r="AO21" s="23"/>
      <c r="AP21" s="23"/>
    </row>
    <row r="22" spans="1:42" ht="15">
      <c r="A22" s="23"/>
      <c r="B22" s="169">
        <v>13</v>
      </c>
      <c r="C22" s="52" t="str">
        <f t="shared" si="1"/>
        <v>Se</v>
      </c>
      <c r="D22" s="139">
        <f t="shared" si="5"/>
        <v>42382</v>
      </c>
      <c r="E22" s="102"/>
      <c r="F22" s="102"/>
      <c r="G22" s="103"/>
      <c r="H22" s="103"/>
      <c r="I22" s="195" t="str">
        <f t="shared" si="6"/>
        <v/>
      </c>
      <c r="J22" s="106"/>
      <c r="K22" s="107"/>
      <c r="L22" s="179" t="str">
        <f t="shared" si="7"/>
        <v/>
      </c>
      <c r="M22" s="211" t="str">
        <f t="shared" si="2"/>
        <v/>
      </c>
      <c r="N22" s="209">
        <f t="shared" si="3"/>
        <v>0</v>
      </c>
      <c r="O22" s="109"/>
      <c r="P22" s="204" t="str">
        <f t="shared" si="8"/>
        <v/>
      </c>
      <c r="Q22" s="216" t="str">
        <f t="shared" si="9"/>
        <v/>
      </c>
      <c r="R22" s="207" t="str">
        <f t="shared" si="10"/>
        <v/>
      </c>
      <c r="S22" s="205" t="str">
        <f t="shared" si="16"/>
        <v/>
      </c>
      <c r="T22" s="206" t="str">
        <f t="shared" ref="T22:U22" si="29">IF(OR(S22="",T$9=""),"",IF(IF($G21&gt;0,IF($G21&gt;=$H21,MAX(,MIN(T$9,$H21+24/24)-MAX(T$8,$G21)),MAX(,MIN(T$9,$H21)-MAX(T$8,$G21))),0)&lt;0,0,IF($G21&gt;0,IF($G21&gt;=$H21,MAX(,MIN(T$9,$H21+24/24)-MAX(T$8,$G21)),MAX(,MIN(T$9,$H21)-MAX(T$8,$G21))),0)))</f>
        <v/>
      </c>
      <c r="U22" s="207" t="str">
        <f t="shared" si="29"/>
        <v/>
      </c>
      <c r="V22" s="225">
        <f t="shared" si="4"/>
        <v>0</v>
      </c>
      <c r="W22" s="226">
        <f t="shared" si="11"/>
        <v>0</v>
      </c>
      <c r="X22" s="227">
        <f t="shared" si="12"/>
        <v>0</v>
      </c>
      <c r="Y22" s="228">
        <f t="shared" si="13"/>
        <v>0</v>
      </c>
      <c r="Z22" s="229">
        <f t="shared" si="14"/>
        <v>0</v>
      </c>
      <c r="AA22" s="230">
        <f t="shared" si="15"/>
        <v>0</v>
      </c>
      <c r="AB22" s="231">
        <f t="shared" si="18"/>
        <v>0</v>
      </c>
      <c r="AC22" s="232">
        <f t="shared" si="19"/>
        <v>0</v>
      </c>
      <c r="AD22" s="38"/>
      <c r="AE22" s="84" t="s">
        <v>80</v>
      </c>
      <c r="AF22" s="475">
        <f ca="1">SUMPRODUCT((INDIRECT("$C$10:$C$"&amp;DAY(EOMONTH($D$10,0))+9)="férié")*(INDIRECT("$N$10:$N$"&amp;DAY(EOMONTH($D$10,0))+9)&gt;0))</f>
        <v>1</v>
      </c>
      <c r="AG22" s="23"/>
      <c r="AH22" s="312" t="str">
        <f>Réglages!Q21</f>
        <v>HOBS-BE (Manœuvre)</v>
      </c>
      <c r="AI22" s="313"/>
      <c r="AJ22" s="310">
        <f>Réglages!S21</f>
        <v>42461</v>
      </c>
      <c r="AK22" s="311"/>
      <c r="AL22" s="23"/>
      <c r="AM22" s="23"/>
      <c r="AN22" s="23"/>
      <c r="AO22" s="23"/>
      <c r="AP22" s="23"/>
    </row>
    <row r="23" spans="1:42" ht="15">
      <c r="A23" s="23"/>
      <c r="B23" s="169">
        <v>14</v>
      </c>
      <c r="C23" s="52" t="str">
        <f t="shared" si="1"/>
        <v>Se</v>
      </c>
      <c r="D23" s="139">
        <f t="shared" si="5"/>
        <v>42383</v>
      </c>
      <c r="E23" s="102"/>
      <c r="F23" s="102"/>
      <c r="G23" s="103"/>
      <c r="H23" s="103"/>
      <c r="I23" s="195" t="str">
        <f t="shared" si="6"/>
        <v/>
      </c>
      <c r="J23" s="106"/>
      <c r="K23" s="107"/>
      <c r="L23" s="179" t="str">
        <f t="shared" si="7"/>
        <v/>
      </c>
      <c r="M23" s="211" t="str">
        <f t="shared" si="2"/>
        <v/>
      </c>
      <c r="N23" s="209">
        <f t="shared" si="3"/>
        <v>0</v>
      </c>
      <c r="O23" s="109"/>
      <c r="P23" s="204" t="str">
        <f t="shared" si="8"/>
        <v/>
      </c>
      <c r="Q23" s="216" t="str">
        <f t="shared" si="9"/>
        <v/>
      </c>
      <c r="R23" s="207" t="str">
        <f t="shared" si="10"/>
        <v/>
      </c>
      <c r="S23" s="205" t="str">
        <f t="shared" si="16"/>
        <v/>
      </c>
      <c r="T23" s="206" t="str">
        <f t="shared" ref="T23:U23" si="30">IF(OR(S23="",T$9=""),"",IF(IF($G22&gt;0,IF($G22&gt;=$H22,MAX(,MIN(T$9,$H22+24/24)-MAX(T$8,$G22)),MAX(,MIN(T$9,$H22)-MAX(T$8,$G22))),0)&lt;0,0,IF($G22&gt;0,IF($G22&gt;=$H22,MAX(,MIN(T$9,$H22+24/24)-MAX(T$8,$G22)),MAX(,MIN(T$9,$H22)-MAX(T$8,$G22))),0)))</f>
        <v/>
      </c>
      <c r="U23" s="207" t="str">
        <f t="shared" si="30"/>
        <v/>
      </c>
      <c r="V23" s="225">
        <f t="shared" si="4"/>
        <v>0</v>
      </c>
      <c r="W23" s="226">
        <f t="shared" si="11"/>
        <v>0</v>
      </c>
      <c r="X23" s="227">
        <f t="shared" si="12"/>
        <v>0</v>
      </c>
      <c r="Y23" s="228">
        <f t="shared" si="13"/>
        <v>0</v>
      </c>
      <c r="Z23" s="229">
        <f t="shared" si="14"/>
        <v>0</v>
      </c>
      <c r="AA23" s="230">
        <f t="shared" si="15"/>
        <v>0</v>
      </c>
      <c r="AB23" s="231">
        <f t="shared" si="18"/>
        <v>0</v>
      </c>
      <c r="AC23" s="232">
        <f t="shared" si="19"/>
        <v>0</v>
      </c>
      <c r="AD23" s="38"/>
      <c r="AE23" s="316"/>
      <c r="AF23" s="317"/>
      <c r="AG23" s="23"/>
      <c r="AH23" s="312" t="str">
        <f>Réglages!Q22</f>
        <v>SSIAP 1</v>
      </c>
      <c r="AI23" s="313"/>
      <c r="AJ23" s="310">
        <f>Réglages!S22</f>
        <v>42552</v>
      </c>
      <c r="AK23" s="311"/>
      <c r="AL23" s="23"/>
      <c r="AM23" s="23"/>
      <c r="AN23" s="23"/>
      <c r="AO23" s="23"/>
      <c r="AP23" s="23"/>
    </row>
    <row r="24" spans="1:42" ht="15" customHeight="1" thickBot="1">
      <c r="A24" s="23"/>
      <c r="B24" s="169">
        <v>15</v>
      </c>
      <c r="C24" s="52" t="str">
        <f t="shared" si="1"/>
        <v>Se</v>
      </c>
      <c r="D24" s="139">
        <f t="shared" si="5"/>
        <v>42384</v>
      </c>
      <c r="E24" s="102"/>
      <c r="F24" s="102"/>
      <c r="G24" s="103"/>
      <c r="H24" s="103"/>
      <c r="I24" s="195" t="str">
        <f t="shared" si="6"/>
        <v/>
      </c>
      <c r="J24" s="106"/>
      <c r="K24" s="107"/>
      <c r="L24" s="179" t="str">
        <f t="shared" si="7"/>
        <v/>
      </c>
      <c r="M24" s="211" t="str">
        <f t="shared" si="2"/>
        <v/>
      </c>
      <c r="N24" s="209">
        <f t="shared" si="3"/>
        <v>0</v>
      </c>
      <c r="O24" s="109"/>
      <c r="P24" s="204" t="str">
        <f t="shared" si="8"/>
        <v/>
      </c>
      <c r="Q24" s="216" t="str">
        <f t="shared" si="9"/>
        <v/>
      </c>
      <c r="R24" s="207" t="str">
        <f t="shared" si="10"/>
        <v/>
      </c>
      <c r="S24" s="205" t="str">
        <f t="shared" si="16"/>
        <v/>
      </c>
      <c r="T24" s="206" t="str">
        <f t="shared" ref="T24:U24" si="31">IF(OR(S24="",T$9=""),"",IF(IF($G23&gt;0,IF($G23&gt;=$H23,MAX(,MIN(T$9,$H23+24/24)-MAX(T$8,$G23)),MAX(,MIN(T$9,$H23)-MAX(T$8,$G23))),0)&lt;0,0,IF($G23&gt;0,IF($G23&gt;=$H23,MAX(,MIN(T$9,$H23+24/24)-MAX(T$8,$G23)),MAX(,MIN(T$9,$H23)-MAX(T$8,$G23))),0)))</f>
        <v/>
      </c>
      <c r="U24" s="207" t="str">
        <f t="shared" si="31"/>
        <v/>
      </c>
      <c r="V24" s="225">
        <f t="shared" si="4"/>
        <v>0</v>
      </c>
      <c r="W24" s="226">
        <f t="shared" si="11"/>
        <v>0</v>
      </c>
      <c r="X24" s="227">
        <f t="shared" si="12"/>
        <v>0</v>
      </c>
      <c r="Y24" s="228">
        <f t="shared" si="13"/>
        <v>0</v>
      </c>
      <c r="Z24" s="229">
        <f t="shared" si="14"/>
        <v>0</v>
      </c>
      <c r="AA24" s="230">
        <f t="shared" si="15"/>
        <v>0</v>
      </c>
      <c r="AB24" s="231">
        <f t="shared" si="18"/>
        <v>0</v>
      </c>
      <c r="AC24" s="232">
        <f t="shared" si="19"/>
        <v>0</v>
      </c>
      <c r="AD24" s="38"/>
      <c r="AE24" s="466" t="s">
        <v>68</v>
      </c>
      <c r="AF24" s="472">
        <f ca="1">SUM(Z7+AA7)</f>
        <v>0.14583333333333304</v>
      </c>
      <c r="AG24" s="23"/>
      <c r="AH24" s="314" t="str">
        <f>Réglages!Q23</f>
        <v>Carte PRO CNAPS</v>
      </c>
      <c r="AI24" s="315"/>
      <c r="AJ24" s="305">
        <f>Réglages!S23</f>
        <v>43405</v>
      </c>
      <c r="AK24" s="306"/>
      <c r="AL24" s="23"/>
      <c r="AM24" s="23"/>
      <c r="AN24" s="23"/>
      <c r="AO24" s="23"/>
      <c r="AP24" s="23"/>
    </row>
    <row r="25" spans="1:42" ht="15" customHeight="1" thickBot="1">
      <c r="A25" s="23"/>
      <c r="B25" s="169">
        <v>16</v>
      </c>
      <c r="C25" s="52" t="str">
        <f t="shared" si="1"/>
        <v>Se</v>
      </c>
      <c r="D25" s="139">
        <f t="shared" si="5"/>
        <v>42385</v>
      </c>
      <c r="E25" s="102"/>
      <c r="F25" s="102"/>
      <c r="G25" s="103"/>
      <c r="H25" s="103"/>
      <c r="I25" s="195" t="str">
        <f t="shared" si="6"/>
        <v/>
      </c>
      <c r="J25" s="106"/>
      <c r="K25" s="107"/>
      <c r="L25" s="179" t="str">
        <f t="shared" si="7"/>
        <v/>
      </c>
      <c r="M25" s="211" t="str">
        <f t="shared" si="2"/>
        <v/>
      </c>
      <c r="N25" s="209">
        <f t="shared" si="3"/>
        <v>0</v>
      </c>
      <c r="O25" s="109"/>
      <c r="P25" s="204" t="str">
        <f t="shared" si="8"/>
        <v/>
      </c>
      <c r="Q25" s="216" t="str">
        <f t="shared" si="9"/>
        <v/>
      </c>
      <c r="R25" s="207" t="str">
        <f t="shared" si="10"/>
        <v/>
      </c>
      <c r="S25" s="205" t="str">
        <f t="shared" si="16"/>
        <v/>
      </c>
      <c r="T25" s="206" t="str">
        <f t="shared" ref="T25:U25" si="32">IF(OR(S25="",T$9=""),"",IF(IF($G24&gt;0,IF($G24&gt;=$H24,MAX(,MIN(T$9,$H24+24/24)-MAX(T$8,$G24)),MAX(,MIN(T$9,$H24)-MAX(T$8,$G24))),0)&lt;0,0,IF($G24&gt;0,IF($G24&gt;=$H24,MAX(,MIN(T$9,$H24+24/24)-MAX(T$8,$G24)),MAX(,MIN(T$9,$H24)-MAX(T$8,$G24))),0)))</f>
        <v/>
      </c>
      <c r="U25" s="207" t="str">
        <f t="shared" si="32"/>
        <v/>
      </c>
      <c r="V25" s="225">
        <f t="shared" si="4"/>
        <v>0</v>
      </c>
      <c r="W25" s="226">
        <f t="shared" si="11"/>
        <v>0</v>
      </c>
      <c r="X25" s="227">
        <f t="shared" si="12"/>
        <v>0</v>
      </c>
      <c r="Y25" s="228">
        <f t="shared" si="13"/>
        <v>0</v>
      </c>
      <c r="Z25" s="229">
        <f t="shared" si="14"/>
        <v>0</v>
      </c>
      <c r="AA25" s="230">
        <f t="shared" si="15"/>
        <v>0</v>
      </c>
      <c r="AB25" s="231">
        <f t="shared" si="18"/>
        <v>0</v>
      </c>
      <c r="AC25" s="232">
        <f t="shared" si="19"/>
        <v>0</v>
      </c>
      <c r="AD25" s="38"/>
      <c r="AE25" s="287"/>
      <c r="AF25" s="288"/>
      <c r="AG25" s="23"/>
      <c r="AH25" s="23"/>
      <c r="AI25" s="23"/>
      <c r="AJ25" s="23"/>
      <c r="AK25" s="23"/>
      <c r="AL25" s="23"/>
      <c r="AM25" s="23"/>
      <c r="AN25" s="23"/>
      <c r="AO25" s="23"/>
      <c r="AP25" s="23"/>
    </row>
    <row r="26" spans="1:42" ht="15" customHeight="1">
      <c r="A26" s="23"/>
      <c r="B26" s="169">
        <v>17</v>
      </c>
      <c r="C26" s="52" t="str">
        <f t="shared" si="1"/>
        <v>Dim</v>
      </c>
      <c r="D26" s="139">
        <f t="shared" si="5"/>
        <v>42386</v>
      </c>
      <c r="E26" s="102"/>
      <c r="F26" s="102"/>
      <c r="G26" s="103"/>
      <c r="H26" s="103"/>
      <c r="I26" s="195" t="str">
        <f t="shared" si="6"/>
        <v/>
      </c>
      <c r="J26" s="106"/>
      <c r="K26" s="107"/>
      <c r="L26" s="179" t="str">
        <f t="shared" si="7"/>
        <v/>
      </c>
      <c r="M26" s="211" t="str">
        <f t="shared" si="2"/>
        <v/>
      </c>
      <c r="N26" s="209">
        <f t="shared" si="3"/>
        <v>0</v>
      </c>
      <c r="O26" s="109"/>
      <c r="P26" s="204" t="str">
        <f t="shared" si="8"/>
        <v/>
      </c>
      <c r="Q26" s="216" t="str">
        <f t="shared" si="9"/>
        <v/>
      </c>
      <c r="R26" s="207" t="str">
        <f t="shared" si="10"/>
        <v/>
      </c>
      <c r="S26" s="205" t="str">
        <f t="shared" si="16"/>
        <v/>
      </c>
      <c r="T26" s="206" t="str">
        <f t="shared" ref="T26:U26" si="33">IF(OR(S26="",T$9=""),"",IF(IF($G25&gt;0,IF($G25&gt;=$H25,MAX(,MIN(T$9,$H25+24/24)-MAX(T$8,$G25)),MAX(,MIN(T$9,$H25)-MAX(T$8,$G25))),0)&lt;0,0,IF($G25&gt;0,IF($G25&gt;=$H25,MAX(,MIN(T$9,$H25+24/24)-MAX(T$8,$G25)),MAX(,MIN(T$9,$H25)-MAX(T$8,$G25))),0)))</f>
        <v/>
      </c>
      <c r="U26" s="207" t="str">
        <f t="shared" si="33"/>
        <v/>
      </c>
      <c r="V26" s="225">
        <f t="shared" si="4"/>
        <v>0</v>
      </c>
      <c r="W26" s="226">
        <f t="shared" si="11"/>
        <v>0</v>
      </c>
      <c r="X26" s="227">
        <f t="shared" si="12"/>
        <v>0</v>
      </c>
      <c r="Y26" s="228">
        <f t="shared" si="13"/>
        <v>0</v>
      </c>
      <c r="Z26" s="229">
        <f t="shared" si="14"/>
        <v>0</v>
      </c>
      <c r="AA26" s="230">
        <f t="shared" si="15"/>
        <v>0</v>
      </c>
      <c r="AB26" s="231">
        <f t="shared" si="18"/>
        <v>0</v>
      </c>
      <c r="AC26" s="232">
        <f t="shared" si="19"/>
        <v>0</v>
      </c>
      <c r="AD26" s="38"/>
      <c r="AE26" s="466" t="s">
        <v>69</v>
      </c>
      <c r="AF26" s="472">
        <f ca="1">SUM(Z7)</f>
        <v>2.0833333333333037E-2</v>
      </c>
      <c r="AG26" s="23"/>
      <c r="AH26" s="454" t="s">
        <v>131</v>
      </c>
      <c r="AI26" s="455"/>
      <c r="AJ26" s="455"/>
      <c r="AK26" s="456"/>
      <c r="AL26" s="23"/>
      <c r="AM26" s="23"/>
      <c r="AN26" s="23"/>
      <c r="AO26" s="23"/>
      <c r="AP26" s="23"/>
    </row>
    <row r="27" spans="1:42" ht="15" customHeight="1">
      <c r="A27" s="23"/>
      <c r="B27" s="169">
        <v>18</v>
      </c>
      <c r="C27" s="52" t="str">
        <f t="shared" si="1"/>
        <v>Se</v>
      </c>
      <c r="D27" s="139">
        <f t="shared" si="5"/>
        <v>42387</v>
      </c>
      <c r="E27" s="102"/>
      <c r="F27" s="102"/>
      <c r="G27" s="103"/>
      <c r="H27" s="103"/>
      <c r="I27" s="195" t="str">
        <f t="shared" si="6"/>
        <v/>
      </c>
      <c r="J27" s="106"/>
      <c r="K27" s="107"/>
      <c r="L27" s="179" t="str">
        <f t="shared" si="7"/>
        <v/>
      </c>
      <c r="M27" s="211" t="str">
        <f t="shared" si="2"/>
        <v/>
      </c>
      <c r="N27" s="209">
        <f t="shared" si="3"/>
        <v>0</v>
      </c>
      <c r="O27" s="109"/>
      <c r="P27" s="204" t="str">
        <f t="shared" si="8"/>
        <v/>
      </c>
      <c r="Q27" s="216" t="str">
        <f t="shared" si="9"/>
        <v/>
      </c>
      <c r="R27" s="207" t="str">
        <f t="shared" si="10"/>
        <v/>
      </c>
      <c r="S27" s="205" t="str">
        <f t="shared" si="16"/>
        <v/>
      </c>
      <c r="T27" s="206" t="str">
        <f t="shared" ref="T27:U27" si="34">IF(OR(S27="",T$9=""),"",IF(IF($G26&gt;0,IF($G26&gt;=$H26,MAX(,MIN(T$9,$H26+24/24)-MAX(T$8,$G26)),MAX(,MIN(T$9,$H26)-MAX(T$8,$G26))),0)&lt;0,0,IF($G26&gt;0,IF($G26&gt;=$H26,MAX(,MIN(T$9,$H26+24/24)-MAX(T$8,$G26)),MAX(,MIN(T$9,$H26)-MAX(T$8,$G26))),0)))</f>
        <v/>
      </c>
      <c r="U27" s="207" t="str">
        <f t="shared" si="34"/>
        <v/>
      </c>
      <c r="V27" s="225">
        <f t="shared" si="4"/>
        <v>0</v>
      </c>
      <c r="W27" s="226">
        <f t="shared" si="11"/>
        <v>0</v>
      </c>
      <c r="X27" s="227">
        <f t="shared" si="12"/>
        <v>0</v>
      </c>
      <c r="Y27" s="228">
        <f t="shared" si="13"/>
        <v>0</v>
      </c>
      <c r="Z27" s="229">
        <f t="shared" si="14"/>
        <v>0</v>
      </c>
      <c r="AA27" s="230">
        <f t="shared" si="15"/>
        <v>0</v>
      </c>
      <c r="AB27" s="231">
        <f t="shared" si="18"/>
        <v>0</v>
      </c>
      <c r="AC27" s="232">
        <f t="shared" si="19"/>
        <v>0</v>
      </c>
      <c r="AD27" s="38"/>
      <c r="AE27" s="468"/>
      <c r="AF27" s="469"/>
      <c r="AG27" s="23"/>
      <c r="AH27" s="457" t="s">
        <v>132</v>
      </c>
      <c r="AI27" s="433"/>
      <c r="AJ27" s="433"/>
      <c r="AK27" s="458"/>
      <c r="AL27" s="23"/>
      <c r="AM27" s="23"/>
      <c r="AN27" s="23"/>
      <c r="AO27" s="23"/>
      <c r="AP27" s="23"/>
    </row>
    <row r="28" spans="1:42" ht="15" customHeight="1">
      <c r="A28" s="23"/>
      <c r="B28" s="169">
        <v>19</v>
      </c>
      <c r="C28" s="52" t="str">
        <f t="shared" si="1"/>
        <v>Se</v>
      </c>
      <c r="D28" s="139">
        <f t="shared" si="5"/>
        <v>42388</v>
      </c>
      <c r="E28" s="102"/>
      <c r="F28" s="102"/>
      <c r="G28" s="103"/>
      <c r="H28" s="103"/>
      <c r="I28" s="195" t="str">
        <f t="shared" si="6"/>
        <v/>
      </c>
      <c r="J28" s="106"/>
      <c r="K28" s="107"/>
      <c r="L28" s="179" t="str">
        <f t="shared" si="7"/>
        <v/>
      </c>
      <c r="M28" s="211" t="str">
        <f t="shared" si="2"/>
        <v/>
      </c>
      <c r="N28" s="209">
        <f t="shared" si="3"/>
        <v>0</v>
      </c>
      <c r="O28" s="109"/>
      <c r="P28" s="204" t="str">
        <f t="shared" si="8"/>
        <v/>
      </c>
      <c r="Q28" s="216" t="str">
        <f t="shared" si="9"/>
        <v/>
      </c>
      <c r="R28" s="207" t="str">
        <f t="shared" si="10"/>
        <v/>
      </c>
      <c r="S28" s="205" t="str">
        <f t="shared" si="16"/>
        <v/>
      </c>
      <c r="T28" s="206" t="str">
        <f t="shared" ref="T28:U28" si="35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207" t="str">
        <f t="shared" si="35"/>
        <v/>
      </c>
      <c r="V28" s="225">
        <f t="shared" si="4"/>
        <v>0</v>
      </c>
      <c r="W28" s="226">
        <f t="shared" si="11"/>
        <v>0</v>
      </c>
      <c r="X28" s="227">
        <f t="shared" si="12"/>
        <v>0</v>
      </c>
      <c r="Y28" s="228">
        <f t="shared" si="13"/>
        <v>0</v>
      </c>
      <c r="Z28" s="229">
        <f t="shared" si="14"/>
        <v>0</v>
      </c>
      <c r="AA28" s="230">
        <f t="shared" si="15"/>
        <v>0</v>
      </c>
      <c r="AB28" s="231">
        <f t="shared" si="18"/>
        <v>0</v>
      </c>
      <c r="AC28" s="232">
        <f t="shared" si="19"/>
        <v>0</v>
      </c>
      <c r="AD28" s="38"/>
      <c r="AE28" s="466" t="s">
        <v>70</v>
      </c>
      <c r="AF28" s="472">
        <f ca="1">SUM(AA7)</f>
        <v>0.125</v>
      </c>
      <c r="AG28" s="23"/>
      <c r="AH28" s="459" t="s">
        <v>133</v>
      </c>
      <c r="AI28" s="436"/>
      <c r="AJ28" s="436"/>
      <c r="AK28" s="460"/>
      <c r="AL28" s="23"/>
      <c r="AM28" s="23"/>
      <c r="AN28" s="23"/>
      <c r="AO28" s="23"/>
      <c r="AP28" s="23"/>
    </row>
    <row r="29" spans="1:42" ht="15" customHeight="1">
      <c r="A29" s="23"/>
      <c r="B29" s="169">
        <v>20</v>
      </c>
      <c r="C29" s="52" t="str">
        <f t="shared" si="1"/>
        <v>Se</v>
      </c>
      <c r="D29" s="139">
        <f t="shared" si="5"/>
        <v>42389</v>
      </c>
      <c r="E29" s="102"/>
      <c r="F29" s="102"/>
      <c r="G29" s="103"/>
      <c r="H29" s="103"/>
      <c r="I29" s="195" t="str">
        <f t="shared" si="6"/>
        <v/>
      </c>
      <c r="J29" s="106"/>
      <c r="K29" s="107"/>
      <c r="L29" s="179" t="str">
        <f t="shared" si="7"/>
        <v/>
      </c>
      <c r="M29" s="211" t="str">
        <f t="shared" si="2"/>
        <v/>
      </c>
      <c r="N29" s="209">
        <f t="shared" si="3"/>
        <v>0</v>
      </c>
      <c r="O29" s="109"/>
      <c r="P29" s="204" t="str">
        <f t="shared" si="8"/>
        <v/>
      </c>
      <c r="Q29" s="216" t="str">
        <f t="shared" si="9"/>
        <v/>
      </c>
      <c r="R29" s="207" t="str">
        <f t="shared" si="10"/>
        <v/>
      </c>
      <c r="S29" s="205" t="str">
        <f t="shared" si="16"/>
        <v/>
      </c>
      <c r="T29" s="206" t="str">
        <f t="shared" ref="T29:U29" si="36">IF(OR(S29="",T$9=""),"",IF(IF($G28&gt;0,IF($G28&gt;=$H28,MAX(,MIN(T$9,$H28+24/24)-MAX(T$8,$G28)),MAX(,MIN(T$9,$H28)-MAX(T$8,$G28))),0)&lt;0,0,IF($G28&gt;0,IF($G28&gt;=$H28,MAX(,MIN(T$9,$H28+24/24)-MAX(T$8,$G28)),MAX(,MIN(T$9,$H28)-MAX(T$8,$G28))),0)))</f>
        <v/>
      </c>
      <c r="U29" s="207" t="str">
        <f t="shared" si="36"/>
        <v/>
      </c>
      <c r="V29" s="225">
        <f t="shared" si="4"/>
        <v>0</v>
      </c>
      <c r="W29" s="226">
        <f t="shared" si="11"/>
        <v>0</v>
      </c>
      <c r="X29" s="227">
        <f t="shared" si="12"/>
        <v>0</v>
      </c>
      <c r="Y29" s="228">
        <f t="shared" si="13"/>
        <v>0</v>
      </c>
      <c r="Z29" s="229">
        <f t="shared" si="14"/>
        <v>0</v>
      </c>
      <c r="AA29" s="230">
        <f t="shared" si="15"/>
        <v>0</v>
      </c>
      <c r="AB29" s="231">
        <f t="shared" si="18"/>
        <v>0</v>
      </c>
      <c r="AC29" s="232">
        <f t="shared" si="19"/>
        <v>0</v>
      </c>
      <c r="AD29" s="38"/>
      <c r="AE29" s="287"/>
      <c r="AF29" s="288"/>
      <c r="AG29" s="23"/>
      <c r="AH29" s="461" t="s">
        <v>134</v>
      </c>
      <c r="AI29" s="439"/>
      <c r="AJ29" s="439"/>
      <c r="AK29" s="462"/>
      <c r="AL29" s="23"/>
      <c r="AM29" s="23"/>
      <c r="AN29" s="23"/>
      <c r="AO29" s="23"/>
      <c r="AP29" s="23"/>
    </row>
    <row r="30" spans="1:42" ht="15" customHeight="1" thickBot="1">
      <c r="A30" s="23"/>
      <c r="B30" s="169">
        <v>21</v>
      </c>
      <c r="C30" s="52" t="str">
        <f t="shared" si="1"/>
        <v>Se</v>
      </c>
      <c r="D30" s="139">
        <f t="shared" si="5"/>
        <v>42390</v>
      </c>
      <c r="E30" s="102"/>
      <c r="F30" s="102"/>
      <c r="G30" s="103"/>
      <c r="H30" s="103"/>
      <c r="I30" s="195" t="str">
        <f t="shared" si="6"/>
        <v/>
      </c>
      <c r="J30" s="106"/>
      <c r="K30" s="107"/>
      <c r="L30" s="179" t="str">
        <f t="shared" si="7"/>
        <v/>
      </c>
      <c r="M30" s="211" t="str">
        <f t="shared" si="2"/>
        <v/>
      </c>
      <c r="N30" s="209">
        <f t="shared" si="3"/>
        <v>0</v>
      </c>
      <c r="O30" s="109"/>
      <c r="P30" s="204" t="str">
        <f t="shared" si="8"/>
        <v/>
      </c>
      <c r="Q30" s="216" t="str">
        <f t="shared" si="9"/>
        <v/>
      </c>
      <c r="R30" s="207" t="str">
        <f t="shared" si="10"/>
        <v/>
      </c>
      <c r="S30" s="205" t="str">
        <f t="shared" si="16"/>
        <v/>
      </c>
      <c r="T30" s="206" t="str">
        <f t="shared" ref="T30:U30" si="37">IF(OR(S30="",T$9=""),"",IF(IF($G29&gt;0,IF($G29&gt;=$H29,MAX(,MIN(T$9,$H29+24/24)-MAX(T$8,$G29)),MAX(,MIN(T$9,$H29)-MAX(T$8,$G29))),0)&lt;0,0,IF($G29&gt;0,IF($G29&gt;=$H29,MAX(,MIN(T$9,$H29+24/24)-MAX(T$8,$G29)),MAX(,MIN(T$9,$H29)-MAX(T$8,$G29))),0)))</f>
        <v/>
      </c>
      <c r="U30" s="207" t="str">
        <f t="shared" si="37"/>
        <v/>
      </c>
      <c r="V30" s="225">
        <f t="shared" si="4"/>
        <v>0</v>
      </c>
      <c r="W30" s="226">
        <f t="shared" si="11"/>
        <v>0</v>
      </c>
      <c r="X30" s="227">
        <f t="shared" si="12"/>
        <v>0</v>
      </c>
      <c r="Y30" s="228">
        <f t="shared" si="13"/>
        <v>0</v>
      </c>
      <c r="Z30" s="229">
        <f t="shared" si="14"/>
        <v>0</v>
      </c>
      <c r="AA30" s="230">
        <f t="shared" si="15"/>
        <v>0</v>
      </c>
      <c r="AB30" s="231">
        <f t="shared" si="18"/>
        <v>0</v>
      </c>
      <c r="AC30" s="232">
        <f t="shared" si="19"/>
        <v>0</v>
      </c>
      <c r="AD30" s="41"/>
      <c r="AE30" s="467" t="s">
        <v>62</v>
      </c>
      <c r="AF30" s="474">
        <f>SUM(J10:J40,K10:K40)</f>
        <v>6.25E-2</v>
      </c>
      <c r="AG30" s="23"/>
      <c r="AH30" s="463" t="s">
        <v>135</v>
      </c>
      <c r="AI30" s="464"/>
      <c r="AJ30" s="464"/>
      <c r="AK30" s="465"/>
      <c r="AL30" s="23"/>
      <c r="AM30" s="23"/>
      <c r="AN30" s="23"/>
      <c r="AO30" s="23"/>
      <c r="AP30" s="23"/>
    </row>
    <row r="31" spans="1:42" ht="15">
      <c r="A31" s="23"/>
      <c r="B31" s="169">
        <v>22</v>
      </c>
      <c r="C31" s="52" t="str">
        <f t="shared" si="1"/>
        <v>Se</v>
      </c>
      <c r="D31" s="139">
        <f t="shared" si="5"/>
        <v>42391</v>
      </c>
      <c r="E31" s="102"/>
      <c r="F31" s="102"/>
      <c r="G31" s="103"/>
      <c r="H31" s="103"/>
      <c r="I31" s="195" t="str">
        <f t="shared" si="6"/>
        <v/>
      </c>
      <c r="J31" s="106"/>
      <c r="K31" s="107"/>
      <c r="L31" s="179" t="str">
        <f t="shared" si="7"/>
        <v/>
      </c>
      <c r="M31" s="211" t="str">
        <f t="shared" si="2"/>
        <v/>
      </c>
      <c r="N31" s="209">
        <f t="shared" si="3"/>
        <v>0</v>
      </c>
      <c r="O31" s="109"/>
      <c r="P31" s="204" t="str">
        <f t="shared" si="8"/>
        <v/>
      </c>
      <c r="Q31" s="216" t="str">
        <f t="shared" si="9"/>
        <v/>
      </c>
      <c r="R31" s="207" t="str">
        <f t="shared" si="10"/>
        <v/>
      </c>
      <c r="S31" s="205" t="str">
        <f t="shared" si="16"/>
        <v/>
      </c>
      <c r="T31" s="206" t="str">
        <f t="shared" ref="T31:U31" si="38">IF(OR(S31="",T$9=""),"",IF(IF($G30&gt;0,IF($G30&gt;=$H30,MAX(,MIN(T$9,$H30+24/24)-MAX(T$8,$G30)),MAX(,MIN(T$9,$H30)-MAX(T$8,$G30))),0)&lt;0,0,IF($G30&gt;0,IF($G30&gt;=$H30,MAX(,MIN(T$9,$H30+24/24)-MAX(T$8,$G30)),MAX(,MIN(T$9,$H30)-MAX(T$8,$G30))),0)))</f>
        <v/>
      </c>
      <c r="U31" s="207" t="str">
        <f t="shared" si="38"/>
        <v/>
      </c>
      <c r="V31" s="225">
        <f t="shared" si="4"/>
        <v>0</v>
      </c>
      <c r="W31" s="226">
        <f t="shared" si="11"/>
        <v>0</v>
      </c>
      <c r="X31" s="227">
        <f t="shared" si="12"/>
        <v>0</v>
      </c>
      <c r="Y31" s="228">
        <f t="shared" si="13"/>
        <v>0</v>
      </c>
      <c r="Z31" s="229">
        <f t="shared" si="14"/>
        <v>0</v>
      </c>
      <c r="AA31" s="230">
        <f t="shared" si="15"/>
        <v>0</v>
      </c>
      <c r="AB31" s="231">
        <f t="shared" si="18"/>
        <v>0</v>
      </c>
      <c r="AC31" s="232">
        <f t="shared" si="19"/>
        <v>0</v>
      </c>
      <c r="AD31" s="38"/>
      <c r="AE31" s="307"/>
      <c r="AF31" s="308"/>
      <c r="AG31" s="23"/>
      <c r="AH31" s="23"/>
      <c r="AI31" s="23"/>
      <c r="AJ31" s="45"/>
      <c r="AK31" s="45"/>
      <c r="AL31" s="23"/>
      <c r="AM31" s="23"/>
      <c r="AN31" s="23"/>
      <c r="AO31" s="23"/>
      <c r="AP31" s="23"/>
    </row>
    <row r="32" spans="1:42" ht="15" customHeight="1">
      <c r="A32" s="23"/>
      <c r="B32" s="169">
        <v>23</v>
      </c>
      <c r="C32" s="52" t="str">
        <f t="shared" si="1"/>
        <v>Se</v>
      </c>
      <c r="D32" s="139">
        <f t="shared" si="5"/>
        <v>42392</v>
      </c>
      <c r="E32" s="102"/>
      <c r="F32" s="102"/>
      <c r="G32" s="103"/>
      <c r="H32" s="103"/>
      <c r="I32" s="195" t="str">
        <f t="shared" si="6"/>
        <v/>
      </c>
      <c r="J32" s="106"/>
      <c r="K32" s="107"/>
      <c r="L32" s="179" t="str">
        <f t="shared" si="7"/>
        <v/>
      </c>
      <c r="M32" s="211" t="str">
        <f t="shared" si="2"/>
        <v/>
      </c>
      <c r="N32" s="209">
        <f t="shared" si="3"/>
        <v>0</v>
      </c>
      <c r="O32" s="109"/>
      <c r="P32" s="204" t="str">
        <f t="shared" si="8"/>
        <v/>
      </c>
      <c r="Q32" s="216" t="str">
        <f t="shared" si="9"/>
        <v/>
      </c>
      <c r="R32" s="207" t="str">
        <f t="shared" si="10"/>
        <v/>
      </c>
      <c r="S32" s="205" t="str">
        <f t="shared" si="16"/>
        <v/>
      </c>
      <c r="T32" s="206" t="str">
        <f t="shared" ref="T32:U32" si="39">IF(OR(S32="",T$9=""),"",IF(IF($G31&gt;0,IF($G31&gt;=$H31,MAX(,MIN(T$9,$H31+24/24)-MAX(T$8,$G31)),MAX(,MIN(T$9,$H31)-MAX(T$8,$G31))),0)&lt;0,0,IF($G31&gt;0,IF($G31&gt;=$H31,MAX(,MIN(T$9,$H31+24/24)-MAX(T$8,$G31)),MAX(,MIN(T$9,$H31)-MAX(T$8,$G31))),0)))</f>
        <v/>
      </c>
      <c r="U32" s="207" t="str">
        <f t="shared" si="39"/>
        <v/>
      </c>
      <c r="V32" s="225">
        <f t="shared" si="4"/>
        <v>0</v>
      </c>
      <c r="W32" s="226">
        <f t="shared" si="11"/>
        <v>0</v>
      </c>
      <c r="X32" s="227">
        <f t="shared" si="12"/>
        <v>0</v>
      </c>
      <c r="Y32" s="228">
        <f t="shared" si="13"/>
        <v>0</v>
      </c>
      <c r="Z32" s="229">
        <f t="shared" si="14"/>
        <v>0</v>
      </c>
      <c r="AA32" s="230">
        <f t="shared" si="15"/>
        <v>0</v>
      </c>
      <c r="AB32" s="231">
        <f t="shared" si="18"/>
        <v>0</v>
      </c>
      <c r="AC32" s="232">
        <f t="shared" si="19"/>
        <v>0</v>
      </c>
      <c r="AD32" s="41"/>
      <c r="AE32" s="467" t="s">
        <v>63</v>
      </c>
      <c r="AF32" s="474">
        <f>SUM(J10:J40)</f>
        <v>1.0416666666666666E-2</v>
      </c>
      <c r="AG32" s="23"/>
      <c r="AH32" s="146"/>
      <c r="AI32" s="309"/>
      <c r="AJ32" s="309"/>
      <c r="AK32" s="309"/>
      <c r="AL32" s="23"/>
      <c r="AM32" s="23"/>
      <c r="AN32" s="23"/>
      <c r="AO32" s="23"/>
      <c r="AP32" s="23"/>
    </row>
    <row r="33" spans="1:47" ht="15" customHeight="1">
      <c r="A33" s="23"/>
      <c r="B33" s="169">
        <v>24</v>
      </c>
      <c r="C33" s="52" t="str">
        <f t="shared" si="1"/>
        <v>Dim</v>
      </c>
      <c r="D33" s="139">
        <f t="shared" si="5"/>
        <v>42393</v>
      </c>
      <c r="E33" s="102"/>
      <c r="F33" s="102"/>
      <c r="G33" s="103"/>
      <c r="H33" s="103"/>
      <c r="I33" s="195" t="str">
        <f t="shared" si="6"/>
        <v/>
      </c>
      <c r="J33" s="106"/>
      <c r="K33" s="107"/>
      <c r="L33" s="179" t="str">
        <f t="shared" si="7"/>
        <v/>
      </c>
      <c r="M33" s="211" t="str">
        <f t="shared" si="2"/>
        <v/>
      </c>
      <c r="N33" s="209">
        <f t="shared" si="3"/>
        <v>0</v>
      </c>
      <c r="O33" s="109"/>
      <c r="P33" s="204" t="str">
        <f t="shared" si="8"/>
        <v/>
      </c>
      <c r="Q33" s="216" t="str">
        <f t="shared" si="9"/>
        <v/>
      </c>
      <c r="R33" s="207" t="str">
        <f t="shared" si="10"/>
        <v/>
      </c>
      <c r="S33" s="205" t="str">
        <f t="shared" si="16"/>
        <v/>
      </c>
      <c r="T33" s="206" t="str">
        <f t="shared" ref="T33:U33" si="40">IF(OR(S33="",T$9=""),"",IF(IF($G32&gt;0,IF($G32&gt;=$H32,MAX(,MIN(T$9,$H32+24/24)-MAX(T$8,$G32)),MAX(,MIN(T$9,$H32)-MAX(T$8,$G32))),0)&lt;0,0,IF($G32&gt;0,IF($G32&gt;=$H32,MAX(,MIN(T$9,$H32+24/24)-MAX(T$8,$G32)),MAX(,MIN(T$9,$H32)-MAX(T$8,$G32))),0)))</f>
        <v/>
      </c>
      <c r="U33" s="207" t="str">
        <f t="shared" si="40"/>
        <v/>
      </c>
      <c r="V33" s="225">
        <f t="shared" si="4"/>
        <v>0</v>
      </c>
      <c r="W33" s="226">
        <f t="shared" si="11"/>
        <v>0</v>
      </c>
      <c r="X33" s="227">
        <f t="shared" si="12"/>
        <v>0</v>
      </c>
      <c r="Y33" s="228">
        <f t="shared" si="13"/>
        <v>0</v>
      </c>
      <c r="Z33" s="229">
        <f t="shared" si="14"/>
        <v>0</v>
      </c>
      <c r="AA33" s="230">
        <f t="shared" si="15"/>
        <v>0</v>
      </c>
      <c r="AB33" s="231">
        <f t="shared" si="18"/>
        <v>0</v>
      </c>
      <c r="AC33" s="232">
        <f t="shared" si="19"/>
        <v>0</v>
      </c>
      <c r="AD33" s="41"/>
      <c r="AE33" s="307"/>
      <c r="AF33" s="308"/>
      <c r="AG33" s="23"/>
      <c r="AH33" s="146"/>
      <c r="AI33" s="309"/>
      <c r="AJ33" s="309"/>
      <c r="AK33" s="309"/>
      <c r="AL33" s="23"/>
      <c r="AM33" s="23"/>
      <c r="AN33" s="23"/>
      <c r="AO33" s="23"/>
      <c r="AP33" s="23"/>
    </row>
    <row r="34" spans="1:47" ht="15">
      <c r="A34" s="23"/>
      <c r="B34" s="169">
        <v>25</v>
      </c>
      <c r="C34" s="52" t="str">
        <f t="shared" si="1"/>
        <v>Se</v>
      </c>
      <c r="D34" s="139">
        <f t="shared" si="5"/>
        <v>42394</v>
      </c>
      <c r="E34" s="102"/>
      <c r="F34" s="102"/>
      <c r="G34" s="103"/>
      <c r="H34" s="103"/>
      <c r="I34" s="195" t="str">
        <f t="shared" si="6"/>
        <v/>
      </c>
      <c r="J34" s="106"/>
      <c r="K34" s="107"/>
      <c r="L34" s="179" t="str">
        <f t="shared" si="7"/>
        <v/>
      </c>
      <c r="M34" s="211" t="str">
        <f t="shared" si="2"/>
        <v/>
      </c>
      <c r="N34" s="209">
        <f t="shared" si="3"/>
        <v>0</v>
      </c>
      <c r="O34" s="109"/>
      <c r="P34" s="204" t="str">
        <f t="shared" si="8"/>
        <v/>
      </c>
      <c r="Q34" s="216" t="str">
        <f t="shared" si="9"/>
        <v/>
      </c>
      <c r="R34" s="207" t="str">
        <f t="shared" si="10"/>
        <v/>
      </c>
      <c r="S34" s="205" t="str">
        <f t="shared" si="16"/>
        <v/>
      </c>
      <c r="T34" s="206" t="str">
        <f t="shared" ref="T34:U34" si="41">IF(OR(S34="",T$9=""),"",IF(IF($G33&gt;0,IF($G33&gt;=$H33,MAX(,MIN(T$9,$H33+24/24)-MAX(T$8,$G33)),MAX(,MIN(T$9,$H33)-MAX(T$8,$G33))),0)&lt;0,0,IF($G33&gt;0,IF($G33&gt;=$H33,MAX(,MIN(T$9,$H33+24/24)-MAX(T$8,$G33)),MAX(,MIN(T$9,$H33)-MAX(T$8,$G33))),0)))</f>
        <v/>
      </c>
      <c r="U34" s="207" t="str">
        <f t="shared" si="41"/>
        <v/>
      </c>
      <c r="V34" s="225">
        <f t="shared" si="4"/>
        <v>0</v>
      </c>
      <c r="W34" s="226">
        <f t="shared" si="11"/>
        <v>0</v>
      </c>
      <c r="X34" s="227">
        <f t="shared" si="12"/>
        <v>0</v>
      </c>
      <c r="Y34" s="228">
        <f t="shared" si="13"/>
        <v>0</v>
      </c>
      <c r="Z34" s="229">
        <f t="shared" si="14"/>
        <v>0</v>
      </c>
      <c r="AA34" s="230">
        <f t="shared" si="15"/>
        <v>0</v>
      </c>
      <c r="AB34" s="231">
        <f t="shared" si="18"/>
        <v>0</v>
      </c>
      <c r="AC34" s="232">
        <f t="shared" si="19"/>
        <v>0</v>
      </c>
      <c r="AD34" s="41"/>
      <c r="AE34" s="466" t="s">
        <v>64</v>
      </c>
      <c r="AF34" s="472">
        <f>SUM(K10:K40)</f>
        <v>5.2083333333333336E-2</v>
      </c>
      <c r="AG34" s="23"/>
      <c r="AH34" s="23"/>
      <c r="AI34" s="23"/>
      <c r="AJ34" s="23"/>
      <c r="AK34" s="23"/>
      <c r="AL34" s="23"/>
      <c r="AM34" s="23"/>
      <c r="AN34" s="23"/>
      <c r="AO34" s="23"/>
      <c r="AP34" s="23"/>
    </row>
    <row r="35" spans="1:47" ht="15">
      <c r="A35" s="23"/>
      <c r="B35" s="169">
        <v>26</v>
      </c>
      <c r="C35" s="52" t="str">
        <f t="shared" si="1"/>
        <v>Se</v>
      </c>
      <c r="D35" s="139">
        <f t="shared" si="5"/>
        <v>42395</v>
      </c>
      <c r="E35" s="102"/>
      <c r="F35" s="102"/>
      <c r="G35" s="103"/>
      <c r="H35" s="103"/>
      <c r="I35" s="195" t="str">
        <f t="shared" si="6"/>
        <v/>
      </c>
      <c r="J35" s="106"/>
      <c r="K35" s="107"/>
      <c r="L35" s="179" t="str">
        <f t="shared" si="7"/>
        <v/>
      </c>
      <c r="M35" s="211" t="str">
        <f t="shared" si="2"/>
        <v/>
      </c>
      <c r="N35" s="209">
        <f t="shared" si="3"/>
        <v>0</v>
      </c>
      <c r="O35" s="109"/>
      <c r="P35" s="204" t="str">
        <f t="shared" si="8"/>
        <v/>
      </c>
      <c r="Q35" s="216" t="str">
        <f t="shared" si="9"/>
        <v/>
      </c>
      <c r="R35" s="207" t="str">
        <f t="shared" si="10"/>
        <v/>
      </c>
      <c r="S35" s="205" t="str">
        <f t="shared" si="16"/>
        <v/>
      </c>
      <c r="T35" s="206" t="str">
        <f t="shared" ref="T35:U35" si="42">IF(OR(S35="",T$9=""),"",IF(IF($G34&gt;0,IF($G34&gt;=$H34,MAX(,MIN(T$9,$H34+24/24)-MAX(T$8,$G34)),MAX(,MIN(T$9,$H34)-MAX(T$8,$G34))),0)&lt;0,0,IF($G34&gt;0,IF($G34&gt;=$H34,MAX(,MIN(T$9,$H34+24/24)-MAX(T$8,$G34)),MAX(,MIN(T$9,$H34)-MAX(T$8,$G34))),0)))</f>
        <v/>
      </c>
      <c r="U35" s="207" t="str">
        <f t="shared" si="42"/>
        <v/>
      </c>
      <c r="V35" s="225">
        <f t="shared" si="4"/>
        <v>0</v>
      </c>
      <c r="W35" s="226">
        <f t="shared" si="11"/>
        <v>0</v>
      </c>
      <c r="X35" s="227">
        <f t="shared" si="12"/>
        <v>0</v>
      </c>
      <c r="Y35" s="228">
        <f t="shared" si="13"/>
        <v>0</v>
      </c>
      <c r="Z35" s="229">
        <f t="shared" si="14"/>
        <v>0</v>
      </c>
      <c r="AA35" s="230">
        <f t="shared" si="15"/>
        <v>0</v>
      </c>
      <c r="AB35" s="231">
        <f t="shared" si="18"/>
        <v>0</v>
      </c>
      <c r="AC35" s="232">
        <f t="shared" si="19"/>
        <v>0</v>
      </c>
      <c r="AD35" s="41"/>
      <c r="AE35" s="287"/>
      <c r="AF35" s="288"/>
      <c r="AG35" s="23"/>
      <c r="AH35" s="23"/>
      <c r="AI35" s="23"/>
      <c r="AJ35" s="23"/>
      <c r="AK35" s="23"/>
      <c r="AL35" s="23"/>
      <c r="AM35" s="23"/>
      <c r="AN35" s="23"/>
      <c r="AO35" s="23"/>
      <c r="AP35" s="23"/>
    </row>
    <row r="36" spans="1:47" ht="15">
      <c r="A36" s="23"/>
      <c r="B36" s="169">
        <v>27</v>
      </c>
      <c r="C36" s="52" t="str">
        <f t="shared" si="1"/>
        <v>Se</v>
      </c>
      <c r="D36" s="139">
        <f t="shared" si="5"/>
        <v>42396</v>
      </c>
      <c r="E36" s="102"/>
      <c r="F36" s="102"/>
      <c r="G36" s="103"/>
      <c r="H36" s="103"/>
      <c r="I36" s="195" t="str">
        <f t="shared" si="6"/>
        <v/>
      </c>
      <c r="J36" s="106"/>
      <c r="K36" s="107"/>
      <c r="L36" s="179" t="str">
        <f t="shared" si="7"/>
        <v/>
      </c>
      <c r="M36" s="211" t="str">
        <f t="shared" si="2"/>
        <v/>
      </c>
      <c r="N36" s="209">
        <f t="shared" si="3"/>
        <v>0</v>
      </c>
      <c r="O36" s="109"/>
      <c r="P36" s="204" t="str">
        <f t="shared" si="8"/>
        <v/>
      </c>
      <c r="Q36" s="216" t="str">
        <f t="shared" si="9"/>
        <v/>
      </c>
      <c r="R36" s="207" t="str">
        <f t="shared" si="10"/>
        <v/>
      </c>
      <c r="S36" s="205" t="str">
        <f t="shared" si="16"/>
        <v/>
      </c>
      <c r="T36" s="206" t="str">
        <f t="shared" ref="T36:U36" si="43">IF(OR(S36="",T$9=""),"",IF(IF($G35&gt;0,IF($G35&gt;=$H35,MAX(,MIN(T$9,$H35+24/24)-MAX(T$8,$G35)),MAX(,MIN(T$9,$H35)-MAX(T$8,$G35))),0)&lt;0,0,IF($G35&gt;0,IF($G35&gt;=$H35,MAX(,MIN(T$9,$H35+24/24)-MAX(T$8,$G35)),MAX(,MIN(T$9,$H35)-MAX(T$8,$G35))),0)))</f>
        <v/>
      </c>
      <c r="U36" s="207" t="str">
        <f t="shared" si="43"/>
        <v/>
      </c>
      <c r="V36" s="225">
        <f t="shared" si="4"/>
        <v>0</v>
      </c>
      <c r="W36" s="226">
        <f t="shared" si="11"/>
        <v>0</v>
      </c>
      <c r="X36" s="227">
        <f t="shared" si="12"/>
        <v>0</v>
      </c>
      <c r="Y36" s="228">
        <f t="shared" si="13"/>
        <v>0</v>
      </c>
      <c r="Z36" s="229">
        <f t="shared" si="14"/>
        <v>0</v>
      </c>
      <c r="AA36" s="230">
        <f t="shared" si="15"/>
        <v>0</v>
      </c>
      <c r="AB36" s="231">
        <f t="shared" si="18"/>
        <v>0</v>
      </c>
      <c r="AC36" s="232">
        <f t="shared" si="19"/>
        <v>0</v>
      </c>
      <c r="AD36" s="41"/>
      <c r="AE36" s="84" t="s">
        <v>65</v>
      </c>
      <c r="AF36" s="475">
        <f>COUNTA(G10:G40)</f>
        <v>2</v>
      </c>
      <c r="AG36" s="23"/>
      <c r="AH36" s="23"/>
      <c r="AI36" s="23"/>
      <c r="AJ36" s="23"/>
      <c r="AK36" s="23"/>
      <c r="AL36" s="23"/>
      <c r="AM36" s="23"/>
      <c r="AN36" s="23"/>
      <c r="AO36" s="23"/>
      <c r="AP36" s="23"/>
    </row>
    <row r="37" spans="1:47" ht="15">
      <c r="A37" s="23"/>
      <c r="B37" s="169">
        <v>28</v>
      </c>
      <c r="C37" s="52" t="str">
        <f t="shared" si="1"/>
        <v>Se</v>
      </c>
      <c r="D37" s="139">
        <f t="shared" si="5"/>
        <v>42397</v>
      </c>
      <c r="E37" s="102"/>
      <c r="F37" s="102"/>
      <c r="G37" s="103"/>
      <c r="H37" s="103"/>
      <c r="I37" s="195" t="str">
        <f t="shared" si="6"/>
        <v/>
      </c>
      <c r="J37" s="106"/>
      <c r="K37" s="107"/>
      <c r="L37" s="179" t="str">
        <f t="shared" si="7"/>
        <v/>
      </c>
      <c r="M37" s="211" t="str">
        <f t="shared" si="2"/>
        <v/>
      </c>
      <c r="N37" s="209">
        <f t="shared" si="3"/>
        <v>0</v>
      </c>
      <c r="O37" s="109"/>
      <c r="P37" s="204" t="str">
        <f t="shared" si="8"/>
        <v/>
      </c>
      <c r="Q37" s="216" t="str">
        <f t="shared" si="9"/>
        <v/>
      </c>
      <c r="R37" s="207" t="str">
        <f t="shared" si="10"/>
        <v/>
      </c>
      <c r="S37" s="205" t="str">
        <f t="shared" si="16"/>
        <v/>
      </c>
      <c r="T37" s="206" t="str">
        <f t="shared" ref="T37:U37" si="44">IF(OR(S37="",T$9=""),"",IF(IF($G36&gt;0,IF($G36&gt;=$H36,MAX(,MIN(T$9,$H36+24/24)-MAX(T$8,$G36)),MAX(,MIN(T$9,$H36)-MAX(T$8,$G36))),0)&lt;0,0,IF($G36&gt;0,IF($G36&gt;=$H36,MAX(,MIN(T$9,$H36+24/24)-MAX(T$8,$G36)),MAX(,MIN(T$9,$H36)-MAX(T$8,$G36))),0)))</f>
        <v/>
      </c>
      <c r="U37" s="207" t="str">
        <f t="shared" si="44"/>
        <v/>
      </c>
      <c r="V37" s="225">
        <f t="shared" si="4"/>
        <v>0</v>
      </c>
      <c r="W37" s="226">
        <f t="shared" si="11"/>
        <v>0</v>
      </c>
      <c r="X37" s="227">
        <f t="shared" si="12"/>
        <v>0</v>
      </c>
      <c r="Y37" s="228">
        <f t="shared" si="13"/>
        <v>0</v>
      </c>
      <c r="Z37" s="229">
        <f t="shared" si="14"/>
        <v>0</v>
      </c>
      <c r="AA37" s="230">
        <f t="shared" si="15"/>
        <v>0</v>
      </c>
      <c r="AB37" s="231">
        <f t="shared" si="18"/>
        <v>0</v>
      </c>
      <c r="AC37" s="232">
        <f t="shared" si="19"/>
        <v>0</v>
      </c>
      <c r="AD37" s="41"/>
      <c r="AE37" s="287"/>
      <c r="AF37" s="288"/>
      <c r="AG37" s="23"/>
      <c r="AH37" s="23"/>
      <c r="AI37" s="23"/>
      <c r="AJ37" s="23"/>
      <c r="AK37" s="23"/>
      <c r="AL37" s="23"/>
      <c r="AM37" s="23"/>
      <c r="AN37" s="23"/>
      <c r="AO37" s="23"/>
      <c r="AP37" s="23"/>
    </row>
    <row r="38" spans="1:47" ht="15">
      <c r="A38" s="23"/>
      <c r="B38" s="169">
        <v>29</v>
      </c>
      <c r="C38" s="52" t="str">
        <f t="shared" si="1"/>
        <v>Se</v>
      </c>
      <c r="D38" s="139">
        <f t="shared" si="5"/>
        <v>42398</v>
      </c>
      <c r="E38" s="102"/>
      <c r="F38" s="102"/>
      <c r="G38" s="103"/>
      <c r="H38" s="103"/>
      <c r="I38" s="195" t="str">
        <f t="shared" si="6"/>
        <v/>
      </c>
      <c r="J38" s="106"/>
      <c r="K38" s="107"/>
      <c r="L38" s="179" t="str">
        <f t="shared" si="7"/>
        <v/>
      </c>
      <c r="M38" s="211" t="str">
        <f t="shared" si="2"/>
        <v/>
      </c>
      <c r="N38" s="209">
        <f t="shared" si="3"/>
        <v>0</v>
      </c>
      <c r="O38" s="109"/>
      <c r="P38" s="204" t="str">
        <f t="shared" si="8"/>
        <v/>
      </c>
      <c r="Q38" s="216" t="str">
        <f t="shared" si="9"/>
        <v/>
      </c>
      <c r="R38" s="207" t="str">
        <f t="shared" si="10"/>
        <v/>
      </c>
      <c r="S38" s="205" t="str">
        <f t="shared" si="16"/>
        <v/>
      </c>
      <c r="T38" s="206" t="str">
        <f t="shared" ref="T38:U38" si="45">IF(OR(S38="",T$9=""),"",IF(IF($G37&gt;0,IF($G37&gt;=$H37,MAX(,MIN(T$9,$H37+24/24)-MAX(T$8,$G37)),MAX(,MIN(T$9,$H37)-MAX(T$8,$G37))),0)&lt;0,0,IF($G37&gt;0,IF($G37&gt;=$H37,MAX(,MIN(T$9,$H37+24/24)-MAX(T$8,$G37)),MAX(,MIN(T$9,$H37)-MAX(T$8,$G37))),0)))</f>
        <v/>
      </c>
      <c r="U38" s="207" t="str">
        <f t="shared" si="45"/>
        <v/>
      </c>
      <c r="V38" s="225">
        <f t="shared" si="4"/>
        <v>0</v>
      </c>
      <c r="W38" s="226">
        <f t="shared" si="11"/>
        <v>0</v>
      </c>
      <c r="X38" s="227">
        <f t="shared" si="12"/>
        <v>0</v>
      </c>
      <c r="Y38" s="228">
        <f t="shared" si="13"/>
        <v>0</v>
      </c>
      <c r="Z38" s="229">
        <f t="shared" si="14"/>
        <v>0</v>
      </c>
      <c r="AA38" s="230">
        <f t="shared" si="15"/>
        <v>0</v>
      </c>
      <c r="AB38" s="231">
        <f t="shared" si="18"/>
        <v>0</v>
      </c>
      <c r="AC38" s="232">
        <f t="shared" si="19"/>
        <v>0</v>
      </c>
      <c r="AD38" s="41"/>
      <c r="AE38" s="470" t="s">
        <v>66</v>
      </c>
      <c r="AF38" s="472">
        <f>SUM(M10:M40)</f>
        <v>0.5625</v>
      </c>
      <c r="AG38" s="23"/>
      <c r="AH38" s="23"/>
      <c r="AI38" s="23"/>
      <c r="AJ38" s="23"/>
      <c r="AK38" s="23"/>
      <c r="AL38" s="23"/>
      <c r="AM38" s="23"/>
      <c r="AN38" s="23"/>
      <c r="AO38" s="23"/>
      <c r="AP38" s="23"/>
    </row>
    <row r="39" spans="1:47" ht="15" customHeight="1" thickBot="1">
      <c r="A39" s="23"/>
      <c r="B39" s="169">
        <v>30</v>
      </c>
      <c r="C39" s="52" t="str">
        <f t="shared" si="1"/>
        <v>Se</v>
      </c>
      <c r="D39" s="139">
        <f t="shared" si="5"/>
        <v>42399</v>
      </c>
      <c r="E39" s="102"/>
      <c r="F39" s="102"/>
      <c r="G39" s="103"/>
      <c r="H39" s="103"/>
      <c r="I39" s="195" t="str">
        <f t="shared" si="6"/>
        <v/>
      </c>
      <c r="J39" s="106"/>
      <c r="K39" s="107"/>
      <c r="L39" s="179" t="str">
        <f t="shared" si="7"/>
        <v/>
      </c>
      <c r="M39" s="211" t="str">
        <f t="shared" si="2"/>
        <v/>
      </c>
      <c r="N39" s="209">
        <f t="shared" si="3"/>
        <v>0</v>
      </c>
      <c r="O39" s="109"/>
      <c r="P39" s="204" t="str">
        <f t="shared" si="8"/>
        <v/>
      </c>
      <c r="Q39" s="216" t="str">
        <f t="shared" si="9"/>
        <v/>
      </c>
      <c r="R39" s="207" t="str">
        <f t="shared" si="10"/>
        <v/>
      </c>
      <c r="S39" s="205" t="str">
        <f t="shared" si="16"/>
        <v/>
      </c>
      <c r="T39" s="206" t="str">
        <f t="shared" ref="T39:U39" si="46">IF(OR(S39="",T$9=""),"",IF(IF($G38&gt;0,IF($G38&gt;=$H38,MAX(,MIN(T$9,$H38+24/24)-MAX(T$8,$G38)),MAX(,MIN(T$9,$H38)-MAX(T$8,$G38))),0)&lt;0,0,IF($G38&gt;0,IF($G38&gt;=$H38,MAX(,MIN(T$9,$H38+24/24)-MAX(T$8,$G38)),MAX(,MIN(T$9,$H38)-MAX(T$8,$G38))),0)))</f>
        <v/>
      </c>
      <c r="U39" s="207" t="str">
        <f t="shared" si="46"/>
        <v/>
      </c>
      <c r="V39" s="225">
        <f t="shared" si="4"/>
        <v>0</v>
      </c>
      <c r="W39" s="226">
        <f t="shared" si="11"/>
        <v>0</v>
      </c>
      <c r="X39" s="227">
        <f t="shared" si="12"/>
        <v>0</v>
      </c>
      <c r="Y39" s="228">
        <f t="shared" si="13"/>
        <v>0</v>
      </c>
      <c r="Z39" s="229">
        <f t="shared" si="14"/>
        <v>0</v>
      </c>
      <c r="AA39" s="230">
        <f t="shared" si="15"/>
        <v>0</v>
      </c>
      <c r="AB39" s="231">
        <f t="shared" si="18"/>
        <v>0</v>
      </c>
      <c r="AC39" s="232">
        <f t="shared" si="19"/>
        <v>0</v>
      </c>
      <c r="AD39" s="41"/>
      <c r="AE39" s="303"/>
      <c r="AF39" s="304"/>
      <c r="AG39" s="23"/>
      <c r="AH39" s="46"/>
      <c r="AI39" s="45"/>
      <c r="AJ39" s="23"/>
      <c r="AK39" s="23"/>
      <c r="AL39" s="23"/>
      <c r="AM39" s="23"/>
      <c r="AN39" s="23"/>
      <c r="AO39" s="23"/>
      <c r="AP39" s="23"/>
    </row>
    <row r="40" spans="1:47" ht="15" customHeight="1" thickBot="1">
      <c r="A40" s="23"/>
      <c r="B40" s="170">
        <v>31</v>
      </c>
      <c r="C40" s="403" t="str">
        <f t="shared" si="1"/>
        <v>Dim</v>
      </c>
      <c r="D40" s="404">
        <f t="shared" ref="D40" si="47">IF(D39="","",IF(MONTH(D39+1)=MONTH($D$10),D39+1,""))</f>
        <v>42400</v>
      </c>
      <c r="E40" s="171"/>
      <c r="F40" s="171"/>
      <c r="G40" s="172"/>
      <c r="H40" s="172"/>
      <c r="I40" s="405" t="str">
        <f t="shared" si="6"/>
        <v/>
      </c>
      <c r="J40" s="173"/>
      <c r="K40" s="174"/>
      <c r="L40" s="180" t="str">
        <f t="shared" si="7"/>
        <v/>
      </c>
      <c r="M40" s="213" t="str">
        <f t="shared" si="2"/>
        <v/>
      </c>
      <c r="N40" s="210">
        <f t="shared" si="3"/>
        <v>0</v>
      </c>
      <c r="O40" s="175"/>
      <c r="P40" s="406" t="str">
        <f t="shared" si="8"/>
        <v/>
      </c>
      <c r="Q40" s="407" t="str">
        <f t="shared" si="9"/>
        <v/>
      </c>
      <c r="R40" s="408" t="str">
        <f t="shared" ref="R40" si="48">IF(OR($D40="",Q40="",R$9=""),"",IF(AND($I40=1,$G40&lt;&gt;$H40),(1/8),IF($G40&gt;=$H40,MAX(,MIN(R$9,$H40+24/24)-MAX(R$8,$G40)),MAX(,MIN(R$9,$H40)-MAX(R$8,$G40)))))</f>
        <v/>
      </c>
      <c r="S40" s="409" t="str">
        <f t="shared" si="16"/>
        <v/>
      </c>
      <c r="T40" s="410" t="str">
        <f t="shared" ref="T40:U40" si="49">IF(OR(S40="",T$9=""),"",IF(IF($G39&gt;0,IF($G39&gt;=$H39,MAX(,MIN(T$9,$H39+24/24)-MAX(T$8,$G39)),MAX(,MIN(T$9,$H39)-MAX(T$8,$G39))),0)&lt;0,0,IF($G39&gt;0,IF($G39&gt;=$H39,MAX(,MIN(T$9,$H39+24/24)-MAX(T$8,$G39)),MAX(,MIN(T$9,$H39)-MAX(T$8,$G39))),0)))</f>
        <v/>
      </c>
      <c r="U40" s="408" t="str">
        <f t="shared" si="49"/>
        <v/>
      </c>
      <c r="V40" s="411">
        <f>IFERROR(SUMPRODUCT(($C40="se")*($AB40)),"")</f>
        <v>0</v>
      </c>
      <c r="W40" s="412">
        <f t="shared" si="11"/>
        <v>0</v>
      </c>
      <c r="X40" s="413">
        <f t="shared" si="12"/>
        <v>0</v>
      </c>
      <c r="Y40" s="414">
        <f t="shared" si="13"/>
        <v>0</v>
      </c>
      <c r="Z40" s="415">
        <f t="shared" si="14"/>
        <v>0</v>
      </c>
      <c r="AA40" s="416">
        <f t="shared" si="15"/>
        <v>0</v>
      </c>
      <c r="AB40" s="417">
        <f t="shared" si="18"/>
        <v>0</v>
      </c>
      <c r="AC40" s="418">
        <f t="shared" si="19"/>
        <v>0</v>
      </c>
      <c r="AD40" s="41"/>
      <c r="AE40" s="23"/>
      <c r="AF40" s="23"/>
      <c r="AG40" s="23"/>
      <c r="AH40" s="46"/>
      <c r="AI40" s="45"/>
      <c r="AJ40" s="23"/>
      <c r="AK40" s="23"/>
      <c r="AL40" s="23"/>
      <c r="AM40" s="23"/>
      <c r="AN40" s="23"/>
      <c r="AO40" s="23"/>
      <c r="AP40" s="23"/>
    </row>
    <row r="41" spans="1:47" s="1" customFormat="1" ht="16" customHeight="1" thickBot="1">
      <c r="A41" s="40"/>
      <c r="B41" s="419" t="s">
        <v>60</v>
      </c>
      <c r="C41" s="420"/>
      <c r="D41" s="421">
        <f>COUNTA(D10:D40)</f>
        <v>31</v>
      </c>
      <c r="E41" s="421">
        <f>COUNTA(E10:E40)</f>
        <v>2</v>
      </c>
      <c r="F41" s="421">
        <f>COUNTA(F10:F40)</f>
        <v>2</v>
      </c>
      <c r="G41" s="421">
        <f>COUNTA(G10:G40)</f>
        <v>2</v>
      </c>
      <c r="H41" s="421">
        <f>COUNTA(H10:H40)</f>
        <v>2</v>
      </c>
      <c r="I41" s="422">
        <f>SUM(I10:I40)</f>
        <v>1.5</v>
      </c>
      <c r="J41" s="423">
        <f t="shared" ref="J41:M41" si="50">SUM(J10:J40)</f>
        <v>1.0416666666666666E-2</v>
      </c>
      <c r="K41" s="423">
        <f t="shared" si="50"/>
        <v>5.2083333333333336E-2</v>
      </c>
      <c r="L41" s="424">
        <f t="shared" si="50"/>
        <v>2</v>
      </c>
      <c r="M41" s="425">
        <f t="shared" si="50"/>
        <v>0.5625</v>
      </c>
      <c r="N41" s="425">
        <f>SUM(N10:N40)</f>
        <v>1.5625</v>
      </c>
      <c r="O41" s="426"/>
      <c r="P41" s="427">
        <f t="shared" ref="P41:R41" si="51">SUM(P10:P40)</f>
        <v>0</v>
      </c>
      <c r="Q41" s="425">
        <f t="shared" si="51"/>
        <v>0.52083333333333304</v>
      </c>
      <c r="R41" s="428">
        <f t="shared" si="51"/>
        <v>0.125</v>
      </c>
      <c r="S41" s="427">
        <f>SUM(S10:S40)</f>
        <v>0.25</v>
      </c>
      <c r="T41" s="425">
        <f>SUM(T10:T40)</f>
        <v>0.60416666666666696</v>
      </c>
      <c r="U41" s="428">
        <f>SUM(U10:U40)</f>
        <v>0</v>
      </c>
      <c r="V41" s="453">
        <f>SUMIF(D10:D40,"&gt;0",V10:V40)</f>
        <v>1.1145833333333335</v>
      </c>
      <c r="W41" s="452">
        <f>SUMIF(D10:D40,"&gt;0",W10:W40)</f>
        <v>0.30208333333333331</v>
      </c>
      <c r="X41" s="450">
        <f ca="1">SUMPRODUCT((WEEKDAY(INDIRECT("$D$10:$D$"&amp;DAY(EOMONTH($D$10,0))+9))=1)*(INDIRECT("$AB$10:$AB$"&amp;DAY(EOMONTH($D$10,0))+9)))</f>
        <v>0</v>
      </c>
      <c r="Y41" s="452">
        <f ca="1">SUMPRODUCT((INDIRECT("$C$10:$C$"&amp;DAY(EOMONTH($D$10,0))+9)="dim")*(INDIRECT("$AC$10:$AC$"&amp;DAY(EOMONTH($D$10,0))+9)))</f>
        <v>0</v>
      </c>
      <c r="Z41" s="450">
        <f ca="1">SUMPRODUCT((INDIRECT("$C$10:$C$"&amp;DAY(EOMONTH($D$10,0))+9)="férié")*(INDIRECT("$Z$10:$Z$"&amp;DAY(EOMONTH($D$10,0))+9)))</f>
        <v>2.0833333333333037E-2</v>
      </c>
      <c r="AA41" s="452">
        <f ca="1">SUMPRODUCT((INDIRECT("$C$10:$C$"&amp;DAY(EOMONTH($D$10,0))+9)="férié")*(INDIRECT("$AA$10:$AA$"&amp;DAY(EOMONTH($D$10,0))+9)))</f>
        <v>0.125</v>
      </c>
      <c r="AB41" s="450">
        <f>SUMIF(D10:D40,"&gt;0",AB10:AB40)</f>
        <v>1.1354166666666665</v>
      </c>
      <c r="AC41" s="451">
        <f>SUMIF(D10:D40,"&gt;0",AC10:AC40)</f>
        <v>0.42708333333333331</v>
      </c>
      <c r="AD41" s="47"/>
      <c r="AE41" s="38"/>
      <c r="AF41" s="38"/>
      <c r="AG41" s="40"/>
      <c r="AH41" s="47"/>
      <c r="AI41" s="47"/>
      <c r="AJ41" s="40"/>
      <c r="AK41" s="40"/>
      <c r="AL41" s="40"/>
      <c r="AM41" s="40"/>
      <c r="AN41" s="40"/>
      <c r="AO41" s="40"/>
      <c r="AP41" s="40"/>
    </row>
    <row r="42" spans="1:47">
      <c r="A42" s="23"/>
      <c r="B42" s="23"/>
      <c r="C42" s="23"/>
      <c r="D42" s="23"/>
      <c r="E42" s="23"/>
      <c r="F42" s="23"/>
      <c r="G42" s="23"/>
      <c r="H42" s="23"/>
      <c r="I42" s="188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48"/>
      <c r="AF42" s="48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5"/>
      <c r="AR42" s="5"/>
      <c r="AS42" s="5"/>
      <c r="AT42" s="5"/>
      <c r="AU42" s="5"/>
    </row>
    <row r="43" spans="1:47" hidden="1">
      <c r="A43" s="23"/>
      <c r="B43" s="23"/>
      <c r="C43" s="23"/>
      <c r="D43" s="23"/>
      <c r="E43" s="23"/>
      <c r="F43" s="23"/>
      <c r="G43" s="23"/>
      <c r="H43" s="23"/>
      <c r="I43" s="188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5"/>
      <c r="AR43" s="5"/>
      <c r="AS43" s="5"/>
      <c r="AT43" s="5"/>
      <c r="AU43" s="5"/>
    </row>
    <row r="44" spans="1:47" s="4" customFormat="1" hidden="1">
      <c r="A44" s="23"/>
      <c r="B44" s="23"/>
      <c r="C44" s="23"/>
      <c r="D44" s="23"/>
      <c r="E44" s="23"/>
      <c r="F44" s="23"/>
      <c r="G44" s="23"/>
      <c r="H44" s="23"/>
      <c r="I44" s="188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6"/>
      <c r="AR44" s="6"/>
      <c r="AS44" s="6"/>
      <c r="AT44" s="6"/>
      <c r="AU44" s="6"/>
    </row>
    <row r="45" spans="1:47" s="4" customFormat="1" hidden="1">
      <c r="A45" s="23"/>
      <c r="B45" s="23"/>
      <c r="C45" s="23"/>
      <c r="D45" s="23"/>
      <c r="E45" s="23"/>
      <c r="F45" s="23"/>
      <c r="G45" s="23"/>
      <c r="H45" s="23"/>
      <c r="I45" s="188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6"/>
      <c r="AR45" s="6"/>
      <c r="AS45" s="6"/>
      <c r="AT45" s="6"/>
      <c r="AU45" s="6"/>
    </row>
    <row r="46" spans="1:47" s="4" customFormat="1" hidden="1">
      <c r="A46" s="23"/>
      <c r="B46" s="23"/>
      <c r="C46" s="23"/>
      <c r="D46" s="23"/>
      <c r="E46" s="23"/>
      <c r="F46" s="23"/>
      <c r="G46" s="23"/>
      <c r="H46" s="23"/>
      <c r="I46" s="188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6"/>
      <c r="AR46" s="6"/>
      <c r="AS46" s="6"/>
      <c r="AT46" s="6"/>
      <c r="AU46" s="6"/>
    </row>
    <row r="47" spans="1:47" s="4" customFormat="1" hidden="1">
      <c r="A47" s="23"/>
      <c r="B47" s="23"/>
      <c r="C47" s="23"/>
      <c r="D47" s="23"/>
      <c r="E47" s="23"/>
      <c r="F47" s="23"/>
      <c r="G47" s="23"/>
      <c r="H47" s="23"/>
      <c r="I47" s="188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6"/>
      <c r="AR47" s="6"/>
      <c r="AS47" s="6"/>
      <c r="AT47" s="6"/>
      <c r="AU47" s="6"/>
    </row>
    <row r="48" spans="1:47" s="4" customFormat="1" hidden="1">
      <c r="A48" s="23"/>
      <c r="B48" s="23"/>
      <c r="C48" s="23"/>
      <c r="D48" s="23"/>
      <c r="E48" s="23"/>
      <c r="F48" s="23"/>
      <c r="G48" s="23"/>
      <c r="H48" s="23"/>
      <c r="I48" s="188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6"/>
      <c r="AR48" s="6"/>
      <c r="AS48" s="6"/>
      <c r="AT48" s="6"/>
      <c r="AU48" s="6"/>
    </row>
    <row r="49" spans="43:47" hidden="1">
      <c r="AQ49" s="5"/>
      <c r="AR49" s="5"/>
      <c r="AS49" s="5"/>
      <c r="AT49" s="5"/>
      <c r="AU49" s="5"/>
    </row>
    <row r="50" spans="43:47" hidden="1">
      <c r="AQ50" s="5"/>
      <c r="AR50" s="5"/>
      <c r="AS50" s="5"/>
      <c r="AT50" s="5"/>
      <c r="AU50" s="5"/>
    </row>
  </sheetData>
  <sheetProtection selectLockedCells="1"/>
  <mergeCells count="63">
    <mergeCell ref="AJ22:AK22"/>
    <mergeCell ref="AH22:AI22"/>
    <mergeCell ref="AH24:AI24"/>
    <mergeCell ref="AE35:AF35"/>
    <mergeCell ref="AE37:AF37"/>
    <mergeCell ref="AE23:AF23"/>
    <mergeCell ref="AH23:AI23"/>
    <mergeCell ref="AJ23:AK23"/>
    <mergeCell ref="AH26:AK26"/>
    <mergeCell ref="AH27:AK27"/>
    <mergeCell ref="AH28:AK28"/>
    <mergeCell ref="AH29:AK29"/>
    <mergeCell ref="AH30:AK30"/>
    <mergeCell ref="AE39:AF39"/>
    <mergeCell ref="AE29:AF29"/>
    <mergeCell ref="AJ24:AK24"/>
    <mergeCell ref="AE31:AF31"/>
    <mergeCell ref="AE33:AF33"/>
    <mergeCell ref="AI32:AK33"/>
    <mergeCell ref="AE25:AF25"/>
    <mergeCell ref="AE27:AF27"/>
    <mergeCell ref="X9:Y9"/>
    <mergeCell ref="Z9:AA9"/>
    <mergeCell ref="AB9:AC9"/>
    <mergeCell ref="AE9:AF9"/>
    <mergeCell ref="AE11:AF11"/>
    <mergeCell ref="AE13:AF13"/>
    <mergeCell ref="AE21:AF21"/>
    <mergeCell ref="AH21:AI21"/>
    <mergeCell ref="AJ21:AK21"/>
    <mergeCell ref="AH14:AK14"/>
    <mergeCell ref="AE15:AF15"/>
    <mergeCell ref="AE17:AF17"/>
    <mergeCell ref="AE19:AF19"/>
    <mergeCell ref="AH20:AK20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E3:AF3"/>
    <mergeCell ref="AH3:AK3"/>
    <mergeCell ref="V4:W4"/>
    <mergeCell ref="X4:Y4"/>
    <mergeCell ref="Z4:AA4"/>
    <mergeCell ref="AB4:AC4"/>
    <mergeCell ref="AB3:AC3"/>
    <mergeCell ref="D3:D4"/>
    <mergeCell ref="E3:F4"/>
    <mergeCell ref="V3:W3"/>
    <mergeCell ref="X3:Y3"/>
    <mergeCell ref="Z3:AA3"/>
  </mergeCells>
  <phoneticPr fontId="65" type="noConversion"/>
  <conditionalFormatting sqref="C10:D40">
    <cfRule type="expression" dxfId="7" priority="4" stopIfTrue="1">
      <formula>COUNTIF(Fériés,$D10)&gt;0</formula>
    </cfRule>
  </conditionalFormatting>
  <conditionalFormatting sqref="AJ21:AK24">
    <cfRule type="expression" dxfId="6" priority="1" stopIfTrue="1">
      <formula>(AJ21:AJ24&lt;=TODAY()+120)*(AJ21:AJ24&lt;&gt;"")</formula>
    </cfRule>
    <cfRule type="expression" dxfId="5" priority="2" stopIfTrue="1">
      <formula>(AJ21:AJ24&lt;=TODAY()+180)*(AJ21:AJ24&lt;&gt;"")</formula>
    </cfRule>
    <cfRule type="expression" dxfId="4" priority="3" stopIfTrue="1">
      <formula>(AJ21:AJ24&lt;=TODAY()&gt;180)*(AJ21:AJ24&lt;&gt;"")</formula>
    </cfRule>
  </conditionalFormatting>
  <conditionalFormatting sqref="C10:AC40">
    <cfRule type="expression" dxfId="3" priority="7" stopIfTrue="1">
      <formula>WEEKDAY($D10,2)=7</formula>
    </cfRule>
  </conditionalFormatting>
  <pageMargins left="0.7" right="0.7" top="0.75" bottom="0.75" header="0.3" footer="0.3"/>
  <pageSetup paperSize="9" orientation="portrait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5">
        <x14:dataValidation type="list" allowBlank="1" showErrorMessage="1" prompt="Choisissez votre heure de fin de journée.">
          <x14:formula1>
            <xm:f>Réglages!$D$2:$D$49</xm:f>
          </x14:formula1>
          <xm:sqref>H10:H40</xm:sqref>
        </x14:dataValidation>
        <x14:dataValidation type="list" allowBlank="1" showErrorMessage="1" prompt="Choisissez votre heure de début de journée">
          <x14:formula1>
            <xm:f>Réglages!$D$2:$D$49</xm:f>
          </x14:formula1>
          <xm:sqref>G10:G40</xm:sqref>
        </x14:dataValidation>
        <x14:dataValidation type="list" allowBlank="1" showInputMessage="1" showErrorMessage="1">
          <x14:formula1>
            <xm:f>Réglages!$E$2:$E$21</xm:f>
          </x14:formula1>
          <xm:sqref>J10:K40</xm:sqref>
        </x14:dataValidation>
        <x14:dataValidation type="list" allowBlank="1" showInputMessage="1" showErrorMessage="1">
          <x14:formula1>
            <xm:f>Réglages!$G$2:$G$8</xm:f>
          </x14:formula1>
          <xm:sqref>F10:F40</xm:sqref>
        </x14:dataValidation>
        <x14:dataValidation type="list" allowBlank="1" showInputMessage="1" showErrorMessage="1">
          <x14:formula1>
            <xm:f>Réglages!$H$2:$H$6</xm:f>
          </x14:formula1>
          <xm:sqref>E10:E40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tabColor rgb="FF0087E8"/>
  </sheetPr>
  <dimension ref="A1:AL78"/>
  <sheetViews>
    <sheetView zoomScale="90" zoomScaleNormal="90" zoomScalePageLayoutView="90" workbookViewId="0">
      <selection activeCell="C31" sqref="C31"/>
    </sheetView>
  </sheetViews>
  <sheetFormatPr baseColWidth="10" defaultRowHeight="14" x14ac:dyDescent="0"/>
  <cols>
    <col min="2" max="2" width="24.33203125" customWidth="1"/>
    <col min="3" max="3" width="15.5" customWidth="1"/>
    <col min="5" max="5" width="11.33203125" customWidth="1"/>
    <col min="6" max="6" width="26.6640625" customWidth="1"/>
    <col min="8" max="8" width="12.83203125" customWidth="1"/>
    <col min="9" max="9" width="23.6640625" customWidth="1"/>
  </cols>
  <sheetData>
    <row r="1" spans="1:38">
      <c r="A1" s="318" t="s">
        <v>110</v>
      </c>
      <c r="B1" s="318"/>
      <c r="C1" s="318"/>
      <c r="D1" s="318"/>
      <c r="E1" s="318"/>
      <c r="F1" s="318"/>
      <c r="G1" s="318"/>
      <c r="H1" s="318"/>
      <c r="I1" s="318"/>
      <c r="J1" s="318"/>
      <c r="K1" s="318"/>
      <c r="L1" s="318"/>
      <c r="M1" s="318"/>
      <c r="N1" s="318"/>
      <c r="O1" s="318"/>
      <c r="P1" s="318"/>
      <c r="Q1" s="318"/>
      <c r="R1" s="318"/>
      <c r="S1" s="318"/>
      <c r="T1" s="318"/>
      <c r="U1" s="318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7"/>
      <c r="AI1" s="87"/>
      <c r="AJ1" s="87"/>
      <c r="AK1" s="87"/>
      <c r="AL1" s="87"/>
    </row>
    <row r="2" spans="1:38">
      <c r="A2" s="318"/>
      <c r="B2" s="318"/>
      <c r="C2" s="318"/>
      <c r="D2" s="318"/>
      <c r="E2" s="318"/>
      <c r="F2" s="318"/>
      <c r="G2" s="318"/>
      <c r="H2" s="318"/>
      <c r="I2" s="318"/>
      <c r="J2" s="318"/>
      <c r="K2" s="318"/>
      <c r="L2" s="318"/>
      <c r="M2" s="318"/>
      <c r="N2" s="318"/>
      <c r="O2" s="318"/>
      <c r="P2" s="318"/>
      <c r="Q2" s="318"/>
      <c r="R2" s="318"/>
      <c r="S2" s="318"/>
      <c r="T2" s="318"/>
      <c r="U2" s="318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</row>
    <row r="3" spans="1:38">
      <c r="A3" s="318"/>
      <c r="B3" s="318"/>
      <c r="C3" s="318"/>
      <c r="D3" s="318"/>
      <c r="E3" s="318"/>
      <c r="F3" s="318"/>
      <c r="G3" s="318"/>
      <c r="H3" s="318"/>
      <c r="I3" s="318"/>
      <c r="J3" s="318"/>
      <c r="K3" s="318"/>
      <c r="L3" s="318"/>
      <c r="M3" s="318"/>
      <c r="N3" s="318"/>
      <c r="O3" s="318"/>
      <c r="P3" s="318"/>
      <c r="Q3" s="318"/>
      <c r="R3" s="318"/>
      <c r="S3" s="318"/>
      <c r="T3" s="318"/>
      <c r="U3" s="318"/>
      <c r="V3" s="87"/>
      <c r="W3" s="87"/>
      <c r="X3" s="87"/>
      <c r="Y3" s="87"/>
      <c r="Z3" s="87"/>
      <c r="AA3" s="87"/>
      <c r="AB3" s="87"/>
      <c r="AC3" s="87"/>
      <c r="AD3" s="87"/>
      <c r="AE3" s="87"/>
      <c r="AF3" s="87"/>
      <c r="AG3" s="87"/>
      <c r="AH3" s="87"/>
      <c r="AI3" s="87"/>
      <c r="AJ3" s="87"/>
      <c r="AK3" s="87"/>
      <c r="AL3" s="87"/>
    </row>
    <row r="4" spans="1:38">
      <c r="A4" s="318"/>
      <c r="B4" s="318"/>
      <c r="C4" s="318"/>
      <c r="D4" s="318"/>
      <c r="E4" s="318"/>
      <c r="F4" s="318"/>
      <c r="G4" s="318"/>
      <c r="H4" s="318"/>
      <c r="I4" s="318"/>
      <c r="J4" s="318"/>
      <c r="K4" s="318"/>
      <c r="L4" s="318"/>
      <c r="M4" s="318"/>
      <c r="N4" s="318"/>
      <c r="O4" s="318"/>
      <c r="P4" s="318"/>
      <c r="Q4" s="318"/>
      <c r="R4" s="318"/>
      <c r="S4" s="318"/>
      <c r="T4" s="318"/>
      <c r="U4" s="318"/>
      <c r="V4" s="87"/>
      <c r="W4" s="87"/>
      <c r="X4" s="87"/>
      <c r="Y4" s="87"/>
      <c r="Z4" s="87"/>
      <c r="AA4" s="87"/>
      <c r="AB4" s="87"/>
      <c r="AC4" s="87"/>
      <c r="AD4" s="87"/>
      <c r="AE4" s="87"/>
      <c r="AF4" s="87"/>
      <c r="AG4" s="87"/>
      <c r="AH4" s="87"/>
      <c r="AI4" s="87"/>
      <c r="AJ4" s="87"/>
      <c r="AK4" s="87"/>
      <c r="AL4" s="87"/>
    </row>
    <row r="5" spans="1:38">
      <c r="A5" s="318"/>
      <c r="B5" s="318"/>
      <c r="C5" s="318"/>
      <c r="D5" s="318"/>
      <c r="E5" s="318"/>
      <c r="F5" s="318"/>
      <c r="G5" s="318"/>
      <c r="H5" s="318"/>
      <c r="I5" s="318"/>
      <c r="J5" s="318"/>
      <c r="K5" s="318"/>
      <c r="L5" s="318"/>
      <c r="M5" s="318"/>
      <c r="N5" s="318"/>
      <c r="O5" s="318"/>
      <c r="P5" s="318"/>
      <c r="Q5" s="318"/>
      <c r="R5" s="318"/>
      <c r="S5" s="318"/>
      <c r="T5" s="318"/>
      <c r="U5" s="318"/>
      <c r="V5" s="87"/>
      <c r="W5" s="87"/>
      <c r="X5" s="87"/>
      <c r="Y5" s="87"/>
      <c r="Z5" s="87"/>
      <c r="AA5" s="87"/>
      <c r="AB5" s="87"/>
      <c r="AC5" s="87"/>
      <c r="AD5" s="87"/>
      <c r="AE5" s="87"/>
      <c r="AF5" s="87"/>
      <c r="AG5" s="87"/>
      <c r="AH5" s="87"/>
      <c r="AI5" s="87"/>
      <c r="AJ5" s="87"/>
      <c r="AK5" s="87"/>
      <c r="AL5" s="87"/>
    </row>
    <row r="6" spans="1:38" ht="15" thickBot="1">
      <c r="A6" s="119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</row>
    <row r="7" spans="1:38" ht="15">
      <c r="A7" s="23"/>
      <c r="B7" s="23"/>
      <c r="C7" s="23"/>
      <c r="D7" s="23"/>
      <c r="E7" s="23"/>
      <c r="F7" s="258" t="s">
        <v>109</v>
      </c>
      <c r="G7" s="259"/>
      <c r="H7" s="23"/>
      <c r="I7" s="319" t="s">
        <v>17</v>
      </c>
      <c r="J7" s="320"/>
      <c r="K7" s="320"/>
      <c r="L7" s="321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</row>
    <row r="8" spans="1:38" ht="18">
      <c r="A8" s="23"/>
      <c r="B8" s="23"/>
      <c r="C8" s="23"/>
      <c r="D8" s="23"/>
      <c r="E8" s="23"/>
      <c r="F8" s="84" t="s">
        <v>2</v>
      </c>
      <c r="G8" s="248" t="e">
        <f>SUM(Janvier!AF4,#REF!,#REF!,#REF!)</f>
        <v>#REF!</v>
      </c>
      <c r="H8" s="23"/>
      <c r="I8" s="88"/>
      <c r="J8" s="89" t="s">
        <v>34</v>
      </c>
      <c r="K8" s="90" t="s">
        <v>23</v>
      </c>
      <c r="L8" s="91" t="s">
        <v>11</v>
      </c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</row>
    <row r="9" spans="1:38">
      <c r="A9" s="23"/>
      <c r="B9" s="23"/>
      <c r="C9" s="23"/>
      <c r="D9" s="23"/>
      <c r="E9" s="23"/>
      <c r="F9" s="268"/>
      <c r="G9" s="269"/>
      <c r="H9" s="23"/>
      <c r="I9" s="17" t="s">
        <v>1</v>
      </c>
      <c r="J9" s="233" t="e">
        <f>SUM(Janvier!AF10,#REF!,#REF!,#REF!)</f>
        <v>#REF!</v>
      </c>
      <c r="K9" s="237">
        <v>9.93</v>
      </c>
      <c r="L9" s="240" t="e">
        <f t="shared" ref="L9:L14" si="0">(J9*24)*K9</f>
        <v>#REF!</v>
      </c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</row>
    <row r="10" spans="1:38">
      <c r="A10" s="23"/>
      <c r="B10" s="23"/>
      <c r="C10" s="23"/>
      <c r="D10" s="23"/>
      <c r="E10" s="23"/>
      <c r="F10" s="84" t="s">
        <v>67</v>
      </c>
      <c r="G10" s="233" t="e">
        <f>SUM(Janvier!AF6,#REF!,#REF!,#REF!)</f>
        <v>#REF!</v>
      </c>
      <c r="H10" s="23"/>
      <c r="I10" s="10" t="s">
        <v>18</v>
      </c>
      <c r="J10" s="233" t="e">
        <f>SUM(Janvier!AF12,#REF!,#REF!,#REF!)</f>
        <v>#REF!</v>
      </c>
      <c r="K10" s="238">
        <v>0.99299999999999999</v>
      </c>
      <c r="L10" s="241" t="e">
        <f t="shared" si="0"/>
        <v>#REF!</v>
      </c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</row>
    <row r="11" spans="1:38">
      <c r="A11" s="23"/>
      <c r="B11" s="23"/>
      <c r="C11" s="23"/>
      <c r="D11" s="23"/>
      <c r="E11" s="23"/>
      <c r="F11" s="275"/>
      <c r="G11" s="276"/>
      <c r="H11" s="23"/>
      <c r="I11" s="10" t="s">
        <v>20</v>
      </c>
      <c r="J11" s="234" t="e">
        <f>SUM(Janvier!AF18,#REF!,#REF!,#REF!)*24</f>
        <v>#REF!</v>
      </c>
      <c r="K11" s="238">
        <v>0.99299999999999999</v>
      </c>
      <c r="L11" s="241" t="e">
        <f t="shared" si="0"/>
        <v>#REF!</v>
      </c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</row>
    <row r="12" spans="1:38">
      <c r="A12" s="23"/>
      <c r="B12" s="23"/>
      <c r="C12" s="23"/>
      <c r="D12" s="23"/>
      <c r="E12" s="23"/>
      <c r="F12" s="84" t="s">
        <v>61</v>
      </c>
      <c r="G12" s="248" t="e">
        <f>SUM(Janvier!AF8,#REF!,#REF!,#REF!)</f>
        <v>#REF!</v>
      </c>
      <c r="H12" s="23"/>
      <c r="I12" s="10" t="s">
        <v>19</v>
      </c>
      <c r="J12" s="234" t="e">
        <f>SUM(Janvier!AF20,#REF!,#REF!,#REF!)*24</f>
        <v>#REF!</v>
      </c>
      <c r="K12" s="238">
        <v>1.88</v>
      </c>
      <c r="L12" s="241" t="e">
        <f t="shared" si="0"/>
        <v>#REF!</v>
      </c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</row>
    <row r="13" spans="1:38">
      <c r="A13" s="23"/>
      <c r="B13" s="23"/>
      <c r="C13" s="23"/>
      <c r="D13" s="23"/>
      <c r="E13" s="23"/>
      <c r="F13" s="275"/>
      <c r="G13" s="276"/>
      <c r="H13" s="23"/>
      <c r="I13" s="10" t="s">
        <v>21</v>
      </c>
      <c r="J13" s="234" t="e">
        <f>SUM(Janvier!AF24,#REF!,#REF!,#REF!)*24</f>
        <v>#REF!</v>
      </c>
      <c r="K13" s="238">
        <v>9.93</v>
      </c>
      <c r="L13" s="241" t="e">
        <f t="shared" si="0"/>
        <v>#REF!</v>
      </c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</row>
    <row r="14" spans="1:38">
      <c r="A14" s="23"/>
      <c r="B14" s="23"/>
      <c r="C14" s="23"/>
      <c r="D14" s="23"/>
      <c r="E14" s="23"/>
      <c r="F14" s="84" t="s">
        <v>71</v>
      </c>
      <c r="G14" s="233" t="e">
        <f>SUM(Janvier!AF10,#REF!,#REF!,#REF!)</f>
        <v>#REF!</v>
      </c>
      <c r="H14" s="23"/>
      <c r="I14" s="11" t="s">
        <v>22</v>
      </c>
      <c r="J14" s="234" t="e">
        <f>SUM(J9:J12)</f>
        <v>#REF!</v>
      </c>
      <c r="K14" s="238">
        <v>0.13100000000000001</v>
      </c>
      <c r="L14" s="241" t="e">
        <f t="shared" si="0"/>
        <v>#REF!</v>
      </c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</row>
    <row r="15" spans="1:38" ht="15" thickBot="1">
      <c r="A15" s="23"/>
      <c r="B15" s="23"/>
      <c r="C15" s="23"/>
      <c r="D15" s="23"/>
      <c r="E15" s="23"/>
      <c r="F15" s="301"/>
      <c r="G15" s="302"/>
      <c r="H15" s="23"/>
      <c r="I15" s="12" t="s">
        <v>24</v>
      </c>
      <c r="J15" s="235" t="e">
        <f>SUM(J10+J12)</f>
        <v>#REF!</v>
      </c>
      <c r="K15" s="239"/>
      <c r="L15" s="242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</row>
    <row r="16" spans="1:38" ht="16" thickBot="1">
      <c r="A16" s="23"/>
      <c r="B16" s="23"/>
      <c r="C16" s="23"/>
      <c r="D16" s="23"/>
      <c r="E16" s="23"/>
      <c r="F16" s="84" t="s">
        <v>72</v>
      </c>
      <c r="G16" s="233" t="e">
        <f>SUM(Janvier!AF12,#REF!,#REF!,#REF!)</f>
        <v>#REF!</v>
      </c>
      <c r="H16" s="23"/>
      <c r="I16" s="42"/>
      <c r="J16" s="35"/>
      <c r="K16" s="16" t="s">
        <v>76</v>
      </c>
      <c r="L16" s="243" t="e">
        <f>SUM(L9:L15)</f>
        <v>#REF!</v>
      </c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</row>
    <row r="17" spans="1:38" ht="15" thickBot="1">
      <c r="A17" s="23"/>
      <c r="B17" s="23"/>
      <c r="C17" s="23"/>
      <c r="D17" s="23"/>
      <c r="E17" s="23"/>
      <c r="F17" s="287"/>
      <c r="G17" s="288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</row>
    <row r="18" spans="1:38">
      <c r="A18" s="23"/>
      <c r="B18" s="23"/>
      <c r="C18" s="23"/>
      <c r="D18" s="23"/>
      <c r="E18" s="23"/>
      <c r="F18" s="85" t="s">
        <v>81</v>
      </c>
      <c r="G18" s="248" t="e">
        <f>SUM(Janvier!AF14,#REF!,#REF!,#REF!)</f>
        <v>#REF!</v>
      </c>
      <c r="H18" s="23"/>
      <c r="I18" s="322" t="s">
        <v>16</v>
      </c>
      <c r="J18" s="323"/>
      <c r="K18" s="323"/>
      <c r="L18" s="324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</row>
    <row r="19" spans="1:38">
      <c r="A19" s="23"/>
      <c r="B19" s="23"/>
      <c r="C19" s="23"/>
      <c r="D19" s="23"/>
      <c r="E19" s="23"/>
      <c r="F19" s="275"/>
      <c r="G19" s="276"/>
      <c r="H19" s="23"/>
      <c r="I19" s="92"/>
      <c r="J19" s="93" t="s">
        <v>11</v>
      </c>
      <c r="K19" s="93" t="s">
        <v>23</v>
      </c>
      <c r="L19" s="94" t="s">
        <v>11</v>
      </c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</row>
    <row r="20" spans="1:38">
      <c r="A20" s="23"/>
      <c r="B20" s="23"/>
      <c r="C20" s="23"/>
      <c r="D20" s="23"/>
      <c r="E20" s="23"/>
      <c r="F20" s="85" t="s">
        <v>75</v>
      </c>
      <c r="G20" s="233" t="e">
        <f>SUM(Janvier!AF16,#REF!,#REF!,#REF!)</f>
        <v>#REF!</v>
      </c>
      <c r="H20" s="23"/>
      <c r="I20" s="14" t="s">
        <v>78</v>
      </c>
      <c r="J20" s="3" t="e">
        <f>SUM(Janvier!AF36,#REF!,#REF!,#REF!)</f>
        <v>#REF!</v>
      </c>
      <c r="K20" s="247">
        <v>3.43</v>
      </c>
      <c r="L20" s="244" t="e">
        <f>J20*K20</f>
        <v>#REF!</v>
      </c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</row>
    <row r="21" spans="1:38" ht="15" thickBot="1">
      <c r="A21" s="23"/>
      <c r="B21" s="23"/>
      <c r="C21" s="23"/>
      <c r="D21" s="23"/>
      <c r="E21" s="23"/>
      <c r="F21" s="275"/>
      <c r="G21" s="276"/>
      <c r="H21" s="23"/>
      <c r="I21" s="15" t="s">
        <v>77</v>
      </c>
      <c r="J21" s="236" t="e">
        <f>SUM(Janvier!AF38,#REF!,#REF!,#REF!)</f>
        <v>#REF!</v>
      </c>
      <c r="K21" s="239">
        <v>0.81</v>
      </c>
      <c r="L21" s="245" t="e">
        <f>(J21*24)*K21</f>
        <v>#REF!</v>
      </c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</row>
    <row r="22" spans="1:38" ht="16" thickBot="1">
      <c r="A22" s="23"/>
      <c r="B22" s="23"/>
      <c r="C22" s="23"/>
      <c r="D22" s="23"/>
      <c r="E22" s="23"/>
      <c r="F22" s="84" t="s">
        <v>73</v>
      </c>
      <c r="G22" s="233" t="e">
        <f>SUM(Janvier!AF18,#REF!,#REF!,#REF!)</f>
        <v>#REF!</v>
      </c>
      <c r="H22" s="23"/>
      <c r="I22" s="43"/>
      <c r="J22" s="44"/>
      <c r="K22" s="16" t="s">
        <v>76</v>
      </c>
      <c r="L22" s="246" t="e">
        <f>SUM(L20:L21)</f>
        <v>#REF!</v>
      </c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</row>
    <row r="23" spans="1:38">
      <c r="A23" s="23"/>
      <c r="B23" s="23"/>
      <c r="C23" s="23"/>
      <c r="D23" s="23"/>
      <c r="E23" s="23"/>
      <c r="F23" s="287"/>
      <c r="G23" s="288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</row>
    <row r="24" spans="1:38">
      <c r="A24" s="23"/>
      <c r="B24" s="23"/>
      <c r="C24" s="23"/>
      <c r="D24" s="23"/>
      <c r="E24" s="23"/>
      <c r="F24" s="84" t="s">
        <v>74</v>
      </c>
      <c r="G24" s="233" t="e">
        <f>SUM(Janvier!AF20,#REF!,#REF!,#REF!)</f>
        <v>#REF!</v>
      </c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</row>
    <row r="25" spans="1:38">
      <c r="A25" s="23"/>
      <c r="B25" s="23"/>
      <c r="C25" s="23"/>
      <c r="D25" s="23"/>
      <c r="E25" s="23"/>
      <c r="F25" s="287"/>
      <c r="G25" s="288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</row>
    <row r="26" spans="1:38">
      <c r="A26" s="23"/>
      <c r="B26" s="23"/>
      <c r="C26" s="23"/>
      <c r="D26" s="23"/>
      <c r="E26" s="23"/>
      <c r="F26" s="84" t="s">
        <v>80</v>
      </c>
      <c r="G26" s="248" t="e">
        <f>SUM(Janvier!AF22,#REF!,#REF!,#REF!)</f>
        <v>#REF!</v>
      </c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</row>
    <row r="27" spans="1:38">
      <c r="A27" s="23"/>
      <c r="B27" s="23"/>
      <c r="C27" s="23"/>
      <c r="D27" s="23"/>
      <c r="E27" s="23"/>
      <c r="F27" s="316"/>
      <c r="G27" s="317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</row>
    <row r="28" spans="1:38">
      <c r="A28" s="23"/>
      <c r="B28" s="23"/>
      <c r="C28" s="23"/>
      <c r="D28" s="23"/>
      <c r="E28" s="23"/>
      <c r="F28" s="84" t="s">
        <v>68</v>
      </c>
      <c r="G28" s="233" t="e">
        <f>SUM(Janvier!AF24,#REF!,#REF!,#REF!)</f>
        <v>#REF!</v>
      </c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</row>
    <row r="29" spans="1:38">
      <c r="A29" s="23"/>
      <c r="B29" s="23"/>
      <c r="C29" s="23"/>
      <c r="D29" s="23"/>
      <c r="E29" s="23"/>
      <c r="F29" s="287"/>
      <c r="G29" s="288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</row>
    <row r="30" spans="1:38">
      <c r="A30" s="23"/>
      <c r="B30" s="23"/>
      <c r="C30" s="23"/>
      <c r="D30" s="23"/>
      <c r="E30" s="23"/>
      <c r="F30" s="84" t="s">
        <v>69</v>
      </c>
      <c r="G30" s="233" t="e">
        <f>SUM(Janvier!AF26,#REF!,#REF!,#REF!)</f>
        <v>#REF!</v>
      </c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</row>
    <row r="31" spans="1:38">
      <c r="A31" s="23"/>
      <c r="B31" s="23"/>
      <c r="C31" s="23"/>
      <c r="D31" s="23"/>
      <c r="E31" s="23"/>
      <c r="F31" s="287"/>
      <c r="G31" s="288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</row>
    <row r="32" spans="1:38">
      <c r="A32" s="23"/>
      <c r="B32" s="23"/>
      <c r="C32" s="23"/>
      <c r="D32" s="23"/>
      <c r="E32" s="23"/>
      <c r="F32" s="84" t="s">
        <v>70</v>
      </c>
      <c r="G32" s="233" t="e">
        <f>SUM(Janvier!AF28,#REF!,#REF!,#REF!)</f>
        <v>#REF!</v>
      </c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</row>
    <row r="33" spans="1:38">
      <c r="A33" s="23"/>
      <c r="B33" s="23"/>
      <c r="C33" s="23"/>
      <c r="D33" s="23"/>
      <c r="E33" s="23"/>
      <c r="F33" s="287"/>
      <c r="G33" s="288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</row>
    <row r="34" spans="1:38">
      <c r="A34" s="23"/>
      <c r="B34" s="23"/>
      <c r="C34" s="23"/>
      <c r="D34" s="23"/>
      <c r="E34" s="23"/>
      <c r="F34" s="85" t="s">
        <v>62</v>
      </c>
      <c r="G34" s="233" t="e">
        <f>SUM(Janvier!AF30,#REF!,#REF!,#REF!)</f>
        <v>#REF!</v>
      </c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</row>
    <row r="35" spans="1:38">
      <c r="A35" s="23"/>
      <c r="B35" s="23"/>
      <c r="C35" s="23"/>
      <c r="D35" s="23"/>
      <c r="E35" s="23"/>
      <c r="F35" s="307"/>
      <c r="G35" s="308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</row>
    <row r="36" spans="1:38">
      <c r="A36" s="23"/>
      <c r="B36" s="23"/>
      <c r="C36" s="23"/>
      <c r="D36" s="23"/>
      <c r="E36" s="23"/>
      <c r="F36" s="85" t="s">
        <v>63</v>
      </c>
      <c r="G36" s="233" t="e">
        <f>SUM(Janvier!AF32,#REF!,#REF!,#REF!)</f>
        <v>#REF!</v>
      </c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</row>
    <row r="37" spans="1:38">
      <c r="A37" s="23"/>
      <c r="B37" s="23"/>
      <c r="C37" s="23"/>
      <c r="D37" s="23"/>
      <c r="E37" s="23"/>
      <c r="F37" s="307"/>
      <c r="G37" s="308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</row>
    <row r="38" spans="1:38">
      <c r="A38" s="23"/>
      <c r="B38" s="23"/>
      <c r="C38" s="23"/>
      <c r="D38" s="23"/>
      <c r="E38" s="23"/>
      <c r="F38" s="84" t="s">
        <v>64</v>
      </c>
      <c r="G38" s="233" t="e">
        <f>SUM(Janvier!AF34,#REF!,#REF!,#REF!)</f>
        <v>#REF!</v>
      </c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</row>
    <row r="39" spans="1:38">
      <c r="A39" s="23"/>
      <c r="B39" s="23"/>
      <c r="C39" s="23"/>
      <c r="D39" s="23"/>
      <c r="E39" s="23"/>
      <c r="F39" s="287"/>
      <c r="G39" s="288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</row>
    <row r="40" spans="1:38">
      <c r="A40" s="23"/>
      <c r="B40" s="23"/>
      <c r="C40" s="23"/>
      <c r="D40" s="23"/>
      <c r="E40" s="23"/>
      <c r="F40" s="84" t="s">
        <v>65</v>
      </c>
      <c r="G40" s="248" t="e">
        <f>SUM(Janvier!AF36,#REF!,#REF!,#REF!)</f>
        <v>#REF!</v>
      </c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</row>
    <row r="41" spans="1:38">
      <c r="A41" s="23"/>
      <c r="B41" s="23"/>
      <c r="C41" s="23"/>
      <c r="D41" s="23"/>
      <c r="E41" s="23"/>
      <c r="F41" s="287"/>
      <c r="G41" s="288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</row>
    <row r="42" spans="1:38">
      <c r="A42" s="23"/>
      <c r="B42" s="23"/>
      <c r="C42" s="23"/>
      <c r="D42" s="23"/>
      <c r="E42" s="23"/>
      <c r="F42" s="86" t="s">
        <v>66</v>
      </c>
      <c r="G42" s="233" t="e">
        <f>SUM(Janvier!AF38,#REF!,#REF!,#REF!)</f>
        <v>#REF!</v>
      </c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</row>
    <row r="43" spans="1:38" ht="15" thickBot="1">
      <c r="A43" s="23"/>
      <c r="B43" s="23"/>
      <c r="C43" s="23"/>
      <c r="D43" s="23"/>
      <c r="E43" s="23"/>
      <c r="F43" s="303"/>
      <c r="G43" s="304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</row>
    <row r="44" spans="1:38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</row>
    <row r="45" spans="1:38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</row>
    <row r="46" spans="1:38">
      <c r="A46" s="23"/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</row>
    <row r="47" spans="1:38">
      <c r="A47" s="23"/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</row>
    <row r="48" spans="1:38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</row>
    <row r="49" spans="1:38">
      <c r="A49" s="23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</row>
    <row r="50" spans="1:38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</row>
    <row r="51" spans="1:38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</row>
    <row r="52" spans="1:38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</row>
    <row r="53" spans="1:38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</row>
    <row r="54" spans="1:38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</row>
    <row r="55" spans="1:38">
      <c r="A55" s="23"/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</row>
    <row r="56" spans="1:38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</row>
    <row r="57" spans="1:38">
      <c r="A57" s="23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</row>
    <row r="58" spans="1:38">
      <c r="A58" s="23"/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</row>
    <row r="59" spans="1:38">
      <c r="A59" s="23"/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</row>
    <row r="60" spans="1:38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</row>
    <row r="61" spans="1:38">
      <c r="A61" s="23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</row>
    <row r="62" spans="1:38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</row>
    <row r="63" spans="1:38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</row>
    <row r="64" spans="1:38">
      <c r="A64" s="23"/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</row>
    <row r="65" spans="1:38">
      <c r="A65" s="23"/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</row>
    <row r="66" spans="1:38">
      <c r="A66" s="23"/>
      <c r="B66" s="23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</row>
    <row r="67" spans="1:38">
      <c r="A67" s="23"/>
      <c r="B67" s="23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</row>
    <row r="68" spans="1:38">
      <c r="A68" s="23"/>
      <c r="B68" s="23"/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  <c r="AL68" s="23"/>
    </row>
    <row r="69" spans="1:38">
      <c r="A69" s="23"/>
      <c r="B69" s="23"/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</row>
    <row r="70" spans="1:38">
      <c r="A70" s="23"/>
      <c r="B70" s="23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  <c r="AL70" s="23"/>
    </row>
    <row r="71" spans="1:38">
      <c r="A71" s="23"/>
      <c r="B71" s="23"/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  <c r="AJ71" s="23"/>
      <c r="AK71" s="23"/>
      <c r="AL71" s="23"/>
    </row>
    <row r="72" spans="1:38">
      <c r="A72" s="23"/>
      <c r="B72" s="23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3"/>
      <c r="AL72" s="23"/>
    </row>
    <row r="73" spans="1:38">
      <c r="A73" s="23"/>
      <c r="B73" s="23"/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  <c r="AJ73" s="23"/>
      <c r="AK73" s="23"/>
      <c r="AL73" s="23"/>
    </row>
    <row r="74" spans="1:38">
      <c r="A74" s="23"/>
      <c r="B74" s="23"/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3"/>
      <c r="AH74" s="23"/>
      <c r="AI74" s="23"/>
      <c r="AJ74" s="23"/>
      <c r="AK74" s="23"/>
      <c r="AL74" s="23"/>
    </row>
    <row r="75" spans="1:38">
      <c r="A75" s="23"/>
      <c r="B75" s="23"/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  <c r="AJ75" s="23"/>
      <c r="AK75" s="23"/>
      <c r="AL75" s="23"/>
    </row>
    <row r="76" spans="1:38">
      <c r="A76" s="23"/>
      <c r="B76" s="23"/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3"/>
      <c r="AH76" s="23"/>
      <c r="AI76" s="23"/>
      <c r="AJ76" s="23"/>
      <c r="AK76" s="23"/>
      <c r="AL76" s="23"/>
    </row>
    <row r="77" spans="1:38">
      <c r="A77" s="23"/>
      <c r="B77" s="23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3"/>
      <c r="AH77" s="23"/>
      <c r="AI77" s="23"/>
      <c r="AJ77" s="23"/>
      <c r="AK77" s="23"/>
      <c r="AL77" s="23"/>
    </row>
    <row r="78" spans="1:38">
      <c r="A78" s="23"/>
      <c r="B78" s="23"/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3"/>
      <c r="AH78" s="23"/>
      <c r="AI78" s="23"/>
      <c r="AJ78" s="23"/>
      <c r="AK78" s="23"/>
      <c r="AL78" s="23"/>
    </row>
  </sheetData>
  <sheetProtection selectLockedCells="1"/>
  <dataConsolidate>
    <dataRefs count="12">
      <dataRef ref="AF4" sheet="Août" r:id="rId1"/>
      <dataRef ref="AF4" sheet="Avril" r:id="rId2"/>
      <dataRef ref="AF4" sheet="Décembre" r:id="rId3"/>
      <dataRef ref="AF4" sheet="Février" r:id="rId4"/>
      <dataRef ref="AF4" sheet="Janvier"/>
      <dataRef ref="AF4" sheet="Juillet" r:id="rId5"/>
      <dataRef ref="AF4" sheet="Juin" r:id="rId6"/>
      <dataRef ref="AF4" sheet="Mai" r:id="rId7"/>
      <dataRef ref="AF4" sheet="Mars" r:id="rId8"/>
      <dataRef ref="AF4" sheet="Novembre" r:id="rId9"/>
      <dataRef ref="AF4" sheet="Octobre" r:id="rId10"/>
      <dataRef ref="AF4" sheet="Septembre" r:id="rId11"/>
    </dataRefs>
  </dataConsolidate>
  <mergeCells count="22">
    <mergeCell ref="A1:U5"/>
    <mergeCell ref="I7:L7"/>
    <mergeCell ref="I18:L18"/>
    <mergeCell ref="F43:G43"/>
    <mergeCell ref="F31:G31"/>
    <mergeCell ref="F33:G33"/>
    <mergeCell ref="F35:G35"/>
    <mergeCell ref="F37:G37"/>
    <mergeCell ref="F39:G39"/>
    <mergeCell ref="F41:G41"/>
    <mergeCell ref="F29:G29"/>
    <mergeCell ref="F7:G7"/>
    <mergeCell ref="F9:G9"/>
    <mergeCell ref="F11:G11"/>
    <mergeCell ref="F13:G13"/>
    <mergeCell ref="F15:G15"/>
    <mergeCell ref="F27:G27"/>
    <mergeCell ref="F17:G17"/>
    <mergeCell ref="F19:G19"/>
    <mergeCell ref="F21:G21"/>
    <mergeCell ref="F23:G23"/>
    <mergeCell ref="F25:G25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tabColor rgb="FFFF0000"/>
  </sheetPr>
  <dimension ref="A1:AP70"/>
  <sheetViews>
    <sheetView topLeftCell="A3" zoomScale="90" zoomScaleNormal="90" zoomScalePageLayoutView="90" workbookViewId="0">
      <selection activeCell="G28" sqref="G28"/>
    </sheetView>
  </sheetViews>
  <sheetFormatPr baseColWidth="10" defaultRowHeight="14" x14ac:dyDescent="0"/>
  <cols>
    <col min="1" max="1" width="2.33203125" customWidth="1"/>
    <col min="2" max="2" width="2.5" customWidth="1"/>
    <col min="3" max="3" width="2.83203125" customWidth="1"/>
    <col min="4" max="5" width="10.83203125" style="7"/>
    <col min="6" max="6" width="11.33203125" style="70" customWidth="1"/>
    <col min="7" max="7" width="12.5" style="7" customWidth="1"/>
    <col min="8" max="8" width="12.1640625" customWidth="1"/>
    <col min="10" max="10" width="17.6640625" customWidth="1"/>
    <col min="13" max="13" width="18.33203125" bestFit="1" customWidth="1"/>
    <col min="14" max="14" width="26.5" bestFit="1" customWidth="1"/>
    <col min="15" max="15" width="2.83203125" customWidth="1"/>
    <col min="16" max="16" width="3.5" customWidth="1"/>
    <col min="17" max="17" width="14.1640625" customWidth="1"/>
    <col min="18" max="18" width="11.5" customWidth="1"/>
    <col min="20" max="20" width="13.83203125" customWidth="1"/>
    <col min="21" max="21" width="12.6640625" customWidth="1"/>
    <col min="22" max="22" width="5.5" customWidth="1"/>
  </cols>
  <sheetData>
    <row r="1" spans="1:42">
      <c r="A1" s="159"/>
      <c r="B1" s="122"/>
      <c r="C1" s="123"/>
      <c r="D1" s="8" t="s">
        <v>84</v>
      </c>
      <c r="E1" s="8" t="s">
        <v>33</v>
      </c>
      <c r="F1" s="129"/>
      <c r="G1" s="116" t="s">
        <v>13</v>
      </c>
      <c r="H1" s="9" t="s">
        <v>26</v>
      </c>
      <c r="I1" s="23"/>
      <c r="J1" s="38"/>
      <c r="K1" s="136"/>
      <c r="L1" s="23"/>
      <c r="M1" s="152">
        <f>An</f>
        <v>2016</v>
      </c>
      <c r="N1" s="156" t="s">
        <v>121</v>
      </c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</row>
    <row r="2" spans="1:42">
      <c r="A2" s="23"/>
      <c r="B2" s="23"/>
      <c r="C2" s="23"/>
      <c r="D2" s="117">
        <v>0</v>
      </c>
      <c r="E2" s="117">
        <v>1.0416666666666666E-2</v>
      </c>
      <c r="F2" s="130"/>
      <c r="G2" s="111" t="s">
        <v>56</v>
      </c>
      <c r="H2" s="113" t="s">
        <v>124</v>
      </c>
      <c r="I2" s="23"/>
      <c r="J2" s="124"/>
      <c r="K2" s="124"/>
      <c r="L2" s="23"/>
      <c r="M2" s="153" t="s">
        <v>87</v>
      </c>
      <c r="N2" s="149">
        <f>DATE(An,1,1)</f>
        <v>42370</v>
      </c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</row>
    <row r="3" spans="1:42">
      <c r="A3" s="23"/>
      <c r="B3" s="23"/>
      <c r="C3" s="23"/>
      <c r="D3" s="117">
        <v>2.0833333333333332E-2</v>
      </c>
      <c r="E3" s="117">
        <v>2.0833333333333332E-2</v>
      </c>
      <c r="F3" s="130"/>
      <c r="G3" s="111" t="s">
        <v>57</v>
      </c>
      <c r="H3" s="114" t="s">
        <v>27</v>
      </c>
      <c r="I3" s="23"/>
      <c r="J3" s="38"/>
      <c r="K3" s="38"/>
      <c r="L3" s="23"/>
      <c r="M3" s="154" t="s">
        <v>88</v>
      </c>
      <c r="N3" s="150">
        <f>FLOOR(DAY(MINUTE(An/38)/2+56)&amp;"/5/"&amp;An,7)-34</f>
        <v>42456</v>
      </c>
      <c r="O3" s="23"/>
      <c r="P3" s="23"/>
      <c r="Q3" s="329" t="s">
        <v>106</v>
      </c>
      <c r="R3" s="329"/>
      <c r="S3" s="329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</row>
    <row r="4" spans="1:42">
      <c r="A4" s="23"/>
      <c r="B4" s="23"/>
      <c r="C4" s="23"/>
      <c r="D4" s="117">
        <v>4.1666666666666664E-2</v>
      </c>
      <c r="E4" s="117">
        <v>3.125E-2</v>
      </c>
      <c r="F4" s="130"/>
      <c r="G4" s="111" t="s">
        <v>58</v>
      </c>
      <c r="H4" s="114" t="s">
        <v>8</v>
      </c>
      <c r="I4" s="23"/>
      <c r="J4" s="124"/>
      <c r="K4" s="124"/>
      <c r="L4" s="23"/>
      <c r="M4" s="154" t="s">
        <v>89</v>
      </c>
      <c r="N4" s="150">
        <f>Paques+1</f>
        <v>42457</v>
      </c>
      <c r="O4" s="23"/>
      <c r="P4" s="23"/>
      <c r="Q4" s="329"/>
      <c r="R4" s="329"/>
      <c r="S4" s="329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</row>
    <row r="5" spans="1:42">
      <c r="A5" s="23"/>
      <c r="B5" s="23"/>
      <c r="C5" s="23"/>
      <c r="D5" s="117">
        <v>6.25E-2</v>
      </c>
      <c r="E5" s="117">
        <v>4.1666666666666664E-2</v>
      </c>
      <c r="F5" s="130"/>
      <c r="G5" s="111" t="s">
        <v>59</v>
      </c>
      <c r="H5" s="114" t="s">
        <v>9</v>
      </c>
      <c r="I5" s="23"/>
      <c r="J5" s="124"/>
      <c r="K5" s="124"/>
      <c r="L5" s="23"/>
      <c r="M5" s="154" t="s">
        <v>90</v>
      </c>
      <c r="N5" s="150">
        <f>DATE(An,5,1)</f>
        <v>42491</v>
      </c>
      <c r="O5" s="23"/>
      <c r="P5" s="23"/>
      <c r="Q5" s="71" t="s">
        <v>105</v>
      </c>
      <c r="R5" s="71"/>
      <c r="S5" s="71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</row>
    <row r="6" spans="1:42">
      <c r="A6" s="23"/>
      <c r="B6" s="23"/>
      <c r="C6" s="23"/>
      <c r="D6" s="117">
        <v>8.3333333333333301E-2</v>
      </c>
      <c r="E6" s="117">
        <v>5.2083333333333336E-2</v>
      </c>
      <c r="F6" s="130"/>
      <c r="G6" s="111" t="s">
        <v>79</v>
      </c>
      <c r="H6" s="115" t="s">
        <v>117</v>
      </c>
      <c r="I6" s="23"/>
      <c r="J6" s="124"/>
      <c r="K6" s="38"/>
      <c r="L6" s="23"/>
      <c r="M6" s="154" t="s">
        <v>91</v>
      </c>
      <c r="N6" s="150">
        <f>DATE(An,5,8)</f>
        <v>42498</v>
      </c>
      <c r="O6" s="23"/>
      <c r="P6" s="23"/>
      <c r="Q6" s="72" t="s">
        <v>100</v>
      </c>
      <c r="R6" s="72" t="s">
        <v>101</v>
      </c>
      <c r="S6" s="72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</row>
    <row r="7" spans="1:42">
      <c r="A7" s="23"/>
      <c r="B7" s="23"/>
      <c r="C7" s="23"/>
      <c r="D7" s="117">
        <v>0.104166666666667</v>
      </c>
      <c r="E7" s="117">
        <v>6.25E-2</v>
      </c>
      <c r="F7" s="130"/>
      <c r="G7" s="111" t="s">
        <v>6</v>
      </c>
      <c r="H7" s="133"/>
      <c r="I7" s="23"/>
      <c r="J7" s="124"/>
      <c r="K7" s="38"/>
      <c r="L7" s="23"/>
      <c r="M7" s="154" t="s">
        <v>92</v>
      </c>
      <c r="N7" s="150">
        <f>Paques+39</f>
        <v>42495</v>
      </c>
      <c r="O7" s="23"/>
      <c r="P7" s="23"/>
      <c r="Q7" s="72" t="s">
        <v>15</v>
      </c>
      <c r="R7" s="72" t="s">
        <v>102</v>
      </c>
      <c r="S7" s="72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</row>
    <row r="8" spans="1:42">
      <c r="A8" s="23"/>
      <c r="B8" s="23"/>
      <c r="C8" s="23"/>
      <c r="D8" s="117">
        <v>0.125</v>
      </c>
      <c r="E8" s="117">
        <v>7.2916666666666671E-2</v>
      </c>
      <c r="F8" s="130"/>
      <c r="G8" s="112" t="s">
        <v>14</v>
      </c>
      <c r="H8" s="133"/>
      <c r="I8" s="23"/>
      <c r="J8" s="124"/>
      <c r="K8" s="38"/>
      <c r="L8" s="23"/>
      <c r="M8" s="154" t="s">
        <v>93</v>
      </c>
      <c r="N8" s="150">
        <f>Paques+49</f>
        <v>42505</v>
      </c>
      <c r="O8" s="23"/>
      <c r="P8" s="23"/>
      <c r="Q8" s="72" t="s">
        <v>103</v>
      </c>
      <c r="R8" s="72" t="s">
        <v>104</v>
      </c>
      <c r="S8" s="72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</row>
    <row r="9" spans="1:42" ht="15" thickBot="1">
      <c r="A9" s="23"/>
      <c r="B9" s="23"/>
      <c r="C9" s="23"/>
      <c r="D9" s="117">
        <v>0.14583333333333301</v>
      </c>
      <c r="E9" s="117">
        <v>8.3333333333333329E-2</v>
      </c>
      <c r="F9" s="131"/>
      <c r="G9" s="157"/>
      <c r="H9" s="158"/>
      <c r="I9" s="23"/>
      <c r="J9" s="124"/>
      <c r="K9" s="38"/>
      <c r="L9" s="23"/>
      <c r="M9" s="154" t="s">
        <v>94</v>
      </c>
      <c r="N9" s="150">
        <f>Paques+50</f>
        <v>42506</v>
      </c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</row>
    <row r="10" spans="1:42" ht="15" thickBot="1">
      <c r="A10" s="23"/>
      <c r="B10" s="23"/>
      <c r="C10" s="23"/>
      <c r="D10" s="117">
        <v>0.16666666666666699</v>
      </c>
      <c r="E10" s="117">
        <v>9.375E-2</v>
      </c>
      <c r="F10" s="131"/>
      <c r="G10" s="327" t="s">
        <v>120</v>
      </c>
      <c r="H10" s="328"/>
      <c r="I10" s="23"/>
      <c r="J10" s="124"/>
      <c r="K10" s="38"/>
      <c r="L10" s="23"/>
      <c r="M10" s="154" t="s">
        <v>95</v>
      </c>
      <c r="N10" s="150">
        <f>DATE(An,7,14)</f>
        <v>42565</v>
      </c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</row>
    <row r="11" spans="1:42">
      <c r="A11" s="23"/>
      <c r="B11" s="23"/>
      <c r="C11" s="23"/>
      <c r="D11" s="117">
        <v>0.1875</v>
      </c>
      <c r="E11" s="117">
        <v>0.10416666666666667</v>
      </c>
      <c r="F11" s="131"/>
      <c r="G11" s="157"/>
      <c r="H11" s="158"/>
      <c r="I11" s="23"/>
      <c r="J11" s="124"/>
      <c r="K11" s="38"/>
      <c r="L11" s="23"/>
      <c r="M11" s="154" t="s">
        <v>96</v>
      </c>
      <c r="N11" s="150">
        <f>DATE(An,8,15)</f>
        <v>42597</v>
      </c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</row>
    <row r="12" spans="1:42" ht="15" customHeight="1">
      <c r="A12" s="23"/>
      <c r="B12" s="23"/>
      <c r="C12" s="23"/>
      <c r="D12" s="117">
        <v>0.20833333333333301</v>
      </c>
      <c r="E12" s="117">
        <v>0.11458333333333333</v>
      </c>
      <c r="F12" s="131"/>
      <c r="G12" s="157"/>
      <c r="H12" s="158"/>
      <c r="I12" s="147"/>
      <c r="J12" s="147"/>
      <c r="K12" s="147"/>
      <c r="L12" s="23"/>
      <c r="M12" s="154" t="s">
        <v>97</v>
      </c>
      <c r="N12" s="150">
        <f>DATE(An,11,1)</f>
        <v>42675</v>
      </c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</row>
    <row r="13" spans="1:42" ht="14" customHeight="1">
      <c r="A13" s="23"/>
      <c r="B13" s="23"/>
      <c r="C13" s="23"/>
      <c r="D13" s="117">
        <v>0.22916666666666699</v>
      </c>
      <c r="E13" s="117">
        <v>0.125</v>
      </c>
      <c r="F13" s="132"/>
      <c r="G13" s="157"/>
      <c r="H13" s="158"/>
      <c r="I13" s="147"/>
      <c r="J13" s="147"/>
      <c r="K13" s="147"/>
      <c r="L13" s="23"/>
      <c r="M13" s="154" t="s">
        <v>98</v>
      </c>
      <c r="N13" s="150">
        <f>DATE(An,11,11)</f>
        <v>42685</v>
      </c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</row>
    <row r="14" spans="1:42" ht="15" customHeight="1" thickBot="1">
      <c r="A14" s="23"/>
      <c r="B14" s="23"/>
      <c r="C14" s="23"/>
      <c r="D14" s="117">
        <v>0.25</v>
      </c>
      <c r="E14" s="117">
        <v>0.13541666666666666</v>
      </c>
      <c r="F14" s="32"/>
      <c r="G14" s="157"/>
      <c r="H14" s="119"/>
      <c r="I14" s="147"/>
      <c r="J14" s="147"/>
      <c r="K14" s="147"/>
      <c r="L14" s="134"/>
      <c r="M14" s="155" t="s">
        <v>99</v>
      </c>
      <c r="N14" s="151">
        <f>DATE(An,12,25)</f>
        <v>42729</v>
      </c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</row>
    <row r="15" spans="1:42">
      <c r="A15" s="49"/>
      <c r="B15" s="49"/>
      <c r="C15" s="23"/>
      <c r="D15" s="117">
        <v>0.27083333333333298</v>
      </c>
      <c r="E15" s="117">
        <v>0.14583333333333334</v>
      </c>
      <c r="F15" s="32"/>
      <c r="G15" s="137"/>
      <c r="H15" s="23"/>
      <c r="I15" s="148"/>
      <c r="J15" s="148"/>
      <c r="K15" s="148"/>
      <c r="L15" s="135"/>
      <c r="M15" s="38"/>
      <c r="N15" s="38"/>
      <c r="O15" s="23"/>
      <c r="P15" s="23"/>
      <c r="Q15" s="338" t="s">
        <v>116</v>
      </c>
      <c r="R15" s="339"/>
      <c r="S15" s="342">
        <f ca="1">TODAY()</f>
        <v>42357</v>
      </c>
      <c r="T15" s="34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</row>
    <row r="16" spans="1:42" ht="15" thickBot="1">
      <c r="A16" s="49"/>
      <c r="B16" s="49"/>
      <c r="C16" s="23"/>
      <c r="D16" s="117">
        <v>0.29166666666666702</v>
      </c>
      <c r="E16" s="117">
        <v>0.15625</v>
      </c>
      <c r="F16" s="32"/>
      <c r="G16" s="126"/>
      <c r="H16" s="23"/>
      <c r="I16" s="148"/>
      <c r="J16" s="148"/>
      <c r="K16" s="148"/>
      <c r="L16" s="23"/>
      <c r="M16" s="38"/>
      <c r="N16" s="38"/>
      <c r="O16" s="23"/>
      <c r="P16" s="23"/>
      <c r="Q16" s="340"/>
      <c r="R16" s="341"/>
      <c r="S16" s="344"/>
      <c r="T16" s="345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</row>
    <row r="17" spans="1:42">
      <c r="A17" s="23"/>
      <c r="B17" s="23"/>
      <c r="C17" s="23"/>
      <c r="D17" s="117">
        <v>0.3125</v>
      </c>
      <c r="E17" s="117">
        <v>0.16666666666666666</v>
      </c>
      <c r="F17" s="32"/>
      <c r="G17" s="126"/>
      <c r="H17" s="23"/>
      <c r="I17" s="23"/>
      <c r="J17" s="124"/>
      <c r="K17" s="38"/>
      <c r="L17" s="38"/>
      <c r="M17" s="38"/>
      <c r="N17" s="38"/>
      <c r="O17" s="38"/>
      <c r="P17" s="110"/>
      <c r="Q17" s="127"/>
      <c r="R17" s="127"/>
      <c r="S17" s="127"/>
      <c r="T17" s="110"/>
      <c r="U17" s="110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</row>
    <row r="18" spans="1:42" ht="15" thickBot="1">
      <c r="A18" s="23"/>
      <c r="B18" s="23"/>
      <c r="C18" s="23"/>
      <c r="D18" s="117">
        <v>0.33333333333333298</v>
      </c>
      <c r="E18" s="117">
        <v>0.17708333333333334</v>
      </c>
      <c r="F18" s="32"/>
      <c r="G18" s="126"/>
      <c r="H18" s="23"/>
      <c r="I18" s="23"/>
      <c r="J18" s="38"/>
      <c r="K18" s="38"/>
      <c r="L18" s="38"/>
      <c r="M18" s="38"/>
      <c r="N18" s="38"/>
      <c r="O18" s="38"/>
      <c r="P18" s="110"/>
      <c r="Q18" s="110"/>
      <c r="R18" s="110"/>
      <c r="S18" s="110"/>
      <c r="T18" s="110"/>
      <c r="U18" s="110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</row>
    <row r="19" spans="1:42" ht="16" thickBot="1">
      <c r="A19" s="23"/>
      <c r="B19" s="23"/>
      <c r="C19" s="23"/>
      <c r="D19" s="117">
        <v>0.35416666666666702</v>
      </c>
      <c r="E19" s="117">
        <v>0.1875</v>
      </c>
      <c r="F19" s="32"/>
      <c r="G19" s="126"/>
      <c r="H19" s="23"/>
      <c r="I19" s="23"/>
      <c r="J19" s="23"/>
      <c r="K19" s="23"/>
      <c r="L19" s="38"/>
      <c r="M19" s="38"/>
      <c r="N19" s="38"/>
      <c r="O19" s="38"/>
      <c r="P19" s="110"/>
      <c r="Q19" s="336" t="s">
        <v>82</v>
      </c>
      <c r="R19" s="337"/>
      <c r="S19" s="337"/>
      <c r="T19" s="337"/>
      <c r="U19" s="325" t="s">
        <v>118</v>
      </c>
      <c r="V19" s="326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</row>
    <row r="20" spans="1:42" ht="15" customHeight="1">
      <c r="A20" s="23"/>
      <c r="B20" s="23"/>
      <c r="C20" s="23"/>
      <c r="D20" s="117">
        <v>0.375</v>
      </c>
      <c r="E20" s="117">
        <v>0.19791666666666666</v>
      </c>
      <c r="F20" s="126"/>
      <c r="G20" s="32"/>
      <c r="H20" s="23"/>
      <c r="I20" s="23"/>
      <c r="J20" s="138"/>
      <c r="K20" s="23"/>
      <c r="L20" s="38"/>
      <c r="M20" s="38"/>
      <c r="N20" s="38"/>
      <c r="O20" s="38"/>
      <c r="P20" s="110"/>
      <c r="Q20" s="350" t="s">
        <v>111</v>
      </c>
      <c r="R20" s="351"/>
      <c r="S20" s="352">
        <v>42402</v>
      </c>
      <c r="T20" s="353"/>
      <c r="U20" s="140" t="s">
        <v>119</v>
      </c>
      <c r="V20" s="141">
        <f ca="1">ABS(S15-S20)</f>
        <v>45</v>
      </c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</row>
    <row r="21" spans="1:42" ht="15" customHeight="1">
      <c r="A21" s="23"/>
      <c r="B21" s="23"/>
      <c r="C21" s="23"/>
      <c r="D21" s="117">
        <v>0.39583333333333298</v>
      </c>
      <c r="E21" s="118">
        <v>0.20833333333333334</v>
      </c>
      <c r="F21" s="126"/>
      <c r="G21" s="32"/>
      <c r="H21" s="23"/>
      <c r="I21" s="23"/>
      <c r="J21" s="138"/>
      <c r="K21" s="23"/>
      <c r="L21" s="38"/>
      <c r="M21" s="38"/>
      <c r="N21" s="38"/>
      <c r="O21" s="38"/>
      <c r="P21" s="110"/>
      <c r="Q21" s="354" t="s">
        <v>112</v>
      </c>
      <c r="R21" s="355"/>
      <c r="S21" s="356">
        <v>42461</v>
      </c>
      <c r="T21" s="357"/>
      <c r="U21" s="142" t="s">
        <v>119</v>
      </c>
      <c r="V21" s="143">
        <f ca="1">ABS(S15-S21)</f>
        <v>104</v>
      </c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</row>
    <row r="22" spans="1:42" ht="15" thickBot="1">
      <c r="A22" s="23"/>
      <c r="B22" s="23"/>
      <c r="C22" s="23"/>
      <c r="D22" s="117">
        <v>0.41666666666666702</v>
      </c>
      <c r="E22" s="32"/>
      <c r="F22" s="32"/>
      <c r="G22" s="126"/>
      <c r="H22" s="23"/>
      <c r="I22" s="23"/>
      <c r="J22" s="23"/>
      <c r="K22" s="23"/>
      <c r="L22" s="38"/>
      <c r="M22" s="38"/>
      <c r="N22" s="38"/>
      <c r="O22" s="38"/>
      <c r="P22" s="110"/>
      <c r="Q22" s="354" t="s">
        <v>8</v>
      </c>
      <c r="R22" s="355"/>
      <c r="S22" s="356">
        <v>42552</v>
      </c>
      <c r="T22" s="357"/>
      <c r="U22" s="142" t="s">
        <v>119</v>
      </c>
      <c r="V22" s="143">
        <f ca="1">ABS(S15-S22)</f>
        <v>195</v>
      </c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</row>
    <row r="23" spans="1:42" ht="16" thickTop="1" thickBot="1">
      <c r="A23" s="23"/>
      <c r="B23" s="23"/>
      <c r="C23" s="23"/>
      <c r="D23" s="117">
        <v>0.4375</v>
      </c>
      <c r="E23" s="32"/>
      <c r="F23" s="126"/>
      <c r="G23" s="332" t="s">
        <v>85</v>
      </c>
      <c r="H23" s="333"/>
      <c r="I23" s="333"/>
      <c r="J23" s="330">
        <v>2016</v>
      </c>
      <c r="K23" s="23"/>
      <c r="L23" s="38"/>
      <c r="M23" s="38"/>
      <c r="N23" s="38"/>
      <c r="O23" s="38"/>
      <c r="P23" s="110"/>
      <c r="Q23" s="346" t="s">
        <v>83</v>
      </c>
      <c r="R23" s="347"/>
      <c r="S23" s="348">
        <v>43405</v>
      </c>
      <c r="T23" s="349"/>
      <c r="U23" s="144" t="s">
        <v>119</v>
      </c>
      <c r="V23" s="145">
        <f ca="1">ABS(S15-S23)</f>
        <v>1048</v>
      </c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</row>
    <row r="24" spans="1:42" ht="15" thickBot="1">
      <c r="A24" s="23"/>
      <c r="B24" s="23"/>
      <c r="C24" s="23"/>
      <c r="D24" s="117">
        <v>0.45833333333333298</v>
      </c>
      <c r="E24" s="32"/>
      <c r="F24" s="126"/>
      <c r="G24" s="334"/>
      <c r="H24" s="335"/>
      <c r="I24" s="335"/>
      <c r="J24" s="331"/>
      <c r="K24" s="23"/>
      <c r="L24" s="23"/>
      <c r="M24" s="23"/>
      <c r="N24" s="23"/>
      <c r="O24" s="23"/>
      <c r="P24" s="110"/>
      <c r="Q24" s="110"/>
      <c r="R24" s="110"/>
      <c r="S24" s="110"/>
      <c r="T24" s="110"/>
      <c r="U24" s="110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</row>
    <row r="25" spans="1:42" ht="15" customHeight="1" thickTop="1">
      <c r="A25" s="23"/>
      <c r="B25" s="23"/>
      <c r="C25" s="23"/>
      <c r="D25" s="117">
        <v>0.47916666666666702</v>
      </c>
      <c r="E25" s="32"/>
      <c r="F25" s="126"/>
      <c r="G25" s="32"/>
      <c r="H25" s="23"/>
      <c r="I25" s="23"/>
      <c r="J25" s="23"/>
      <c r="K25" s="128"/>
      <c r="L25" s="23"/>
      <c r="M25" s="23"/>
      <c r="N25" s="23"/>
      <c r="O25" s="23"/>
      <c r="P25" s="110"/>
      <c r="Q25" s="110"/>
      <c r="R25" s="110"/>
      <c r="S25" s="110"/>
      <c r="T25" s="110"/>
      <c r="U25" s="110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</row>
    <row r="26" spans="1:42" ht="14" customHeight="1">
      <c r="A26" s="23"/>
      <c r="B26" s="23"/>
      <c r="C26" s="23"/>
      <c r="D26" s="117">
        <v>0.5</v>
      </c>
      <c r="E26" s="32"/>
      <c r="F26" s="126"/>
      <c r="G26" s="32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</row>
    <row r="27" spans="1:42" ht="14" customHeight="1">
      <c r="A27" s="23"/>
      <c r="B27" s="23"/>
      <c r="C27" s="23"/>
      <c r="D27" s="117">
        <v>0.52083333333333304</v>
      </c>
      <c r="E27" s="32"/>
      <c r="F27" s="126"/>
      <c r="G27" s="32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</row>
    <row r="28" spans="1:42" ht="15" customHeight="1">
      <c r="A28" s="23"/>
      <c r="B28" s="23"/>
      <c r="C28" s="23"/>
      <c r="D28" s="117">
        <v>0.54166666666666696</v>
      </c>
      <c r="E28" s="32"/>
      <c r="F28" s="126"/>
      <c r="G28" s="32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</row>
    <row r="29" spans="1:42">
      <c r="A29" s="23"/>
      <c r="B29" s="23"/>
      <c r="C29" s="23"/>
      <c r="D29" s="117">
        <v>0.5625</v>
      </c>
      <c r="E29" s="32"/>
      <c r="F29" s="126"/>
      <c r="G29" s="32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</row>
    <row r="30" spans="1:42">
      <c r="A30" s="23"/>
      <c r="B30" s="23"/>
      <c r="C30" s="23"/>
      <c r="D30" s="117">
        <v>0.58333333333333304</v>
      </c>
      <c r="E30" s="32"/>
      <c r="F30" s="126"/>
      <c r="G30" s="32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</row>
    <row r="31" spans="1:42">
      <c r="A31" s="23"/>
      <c r="B31" s="23"/>
      <c r="C31" s="23"/>
      <c r="D31" s="117">
        <v>0.60416666666666696</v>
      </c>
      <c r="E31" s="32"/>
      <c r="F31" s="126"/>
      <c r="G31" s="32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</row>
    <row r="32" spans="1:42">
      <c r="A32" s="23"/>
      <c r="B32" s="23"/>
      <c r="C32" s="23"/>
      <c r="D32" s="117">
        <v>0.625</v>
      </c>
      <c r="E32" s="32"/>
      <c r="F32" s="126"/>
      <c r="G32" s="32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</row>
    <row r="33" spans="1:42">
      <c r="A33" s="23"/>
      <c r="B33" s="23"/>
      <c r="C33" s="23"/>
      <c r="D33" s="117">
        <v>0.64583333333333304</v>
      </c>
      <c r="E33" s="32"/>
      <c r="F33" s="126"/>
      <c r="G33" s="32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</row>
    <row r="34" spans="1:42">
      <c r="A34" s="23"/>
      <c r="B34" s="23"/>
      <c r="C34" s="23"/>
      <c r="D34" s="117">
        <v>0.66666666666666696</v>
      </c>
      <c r="E34" s="32"/>
      <c r="F34" s="126"/>
      <c r="G34" s="32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</row>
    <row r="35" spans="1:42">
      <c r="A35" s="23"/>
      <c r="B35" s="23"/>
      <c r="C35" s="23"/>
      <c r="D35" s="117">
        <v>0.6875</v>
      </c>
      <c r="E35" s="32"/>
      <c r="F35" s="126"/>
      <c r="G35" s="32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</row>
    <row r="36" spans="1:42">
      <c r="A36" s="23"/>
      <c r="B36" s="23"/>
      <c r="C36" s="23"/>
      <c r="D36" s="117">
        <v>0.70833333333333304</v>
      </c>
      <c r="E36" s="32"/>
      <c r="F36" s="126"/>
      <c r="G36" s="32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</row>
    <row r="37" spans="1:42">
      <c r="A37" s="23"/>
      <c r="B37" s="23"/>
      <c r="C37" s="23"/>
      <c r="D37" s="117">
        <v>0.72916666666666696</v>
      </c>
      <c r="E37" s="32"/>
      <c r="F37" s="126"/>
      <c r="G37" s="32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/>
      <c r="AP37" s="23"/>
    </row>
    <row r="38" spans="1:42">
      <c r="A38" s="23"/>
      <c r="B38" s="23"/>
      <c r="C38" s="23"/>
      <c r="D38" s="117">
        <v>0.75</v>
      </c>
      <c r="E38" s="32"/>
      <c r="F38" s="126"/>
      <c r="G38" s="32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</row>
    <row r="39" spans="1:42">
      <c r="A39" s="23"/>
      <c r="B39" s="23"/>
      <c r="C39" s="23"/>
      <c r="D39" s="117">
        <v>0.77083333333333304</v>
      </c>
      <c r="E39" s="32"/>
      <c r="F39" s="126"/>
      <c r="G39" s="32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</row>
    <row r="40" spans="1:42" ht="15" thickBot="1">
      <c r="A40" s="23"/>
      <c r="B40" s="23"/>
      <c r="C40" s="23"/>
      <c r="D40" s="117">
        <v>0.79166666666666696</v>
      </c>
      <c r="E40" s="32"/>
      <c r="F40" s="126"/>
      <c r="G40" s="32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</row>
    <row r="41" spans="1:42" ht="15">
      <c r="A41" s="23"/>
      <c r="B41" s="23"/>
      <c r="C41" s="23"/>
      <c r="D41" s="117">
        <v>0.8125</v>
      </c>
      <c r="E41" s="32"/>
      <c r="F41" s="126"/>
      <c r="G41" s="32"/>
      <c r="H41" s="23"/>
      <c r="I41" s="23"/>
      <c r="J41" s="23"/>
      <c r="K41" s="23"/>
      <c r="L41" s="23"/>
      <c r="M41" s="23"/>
      <c r="N41" s="23"/>
      <c r="O41" s="23"/>
      <c r="P41" s="23"/>
      <c r="Q41" s="429" t="s">
        <v>131</v>
      </c>
      <c r="R41" s="430"/>
      <c r="S41" s="430"/>
      <c r="T41" s="431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</row>
    <row r="42" spans="1:42" ht="15">
      <c r="A42" s="23"/>
      <c r="B42" s="23"/>
      <c r="C42" s="23"/>
      <c r="D42" s="117">
        <v>0.83333333333333304</v>
      </c>
      <c r="E42" s="32"/>
      <c r="F42" s="126"/>
      <c r="G42" s="32"/>
      <c r="H42" s="23"/>
      <c r="I42" s="23"/>
      <c r="J42" s="23"/>
      <c r="K42" s="23"/>
      <c r="L42" s="23"/>
      <c r="M42" s="23"/>
      <c r="N42" s="23"/>
      <c r="O42" s="23"/>
      <c r="P42" s="23"/>
      <c r="Q42" s="432" t="s">
        <v>132</v>
      </c>
      <c r="R42" s="433"/>
      <c r="S42" s="433"/>
      <c r="T42" s="434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</row>
    <row r="43" spans="1:42" ht="15">
      <c r="A43" s="23"/>
      <c r="B43" s="23"/>
      <c r="C43" s="23"/>
      <c r="D43" s="117">
        <v>0.85416666666666696</v>
      </c>
      <c r="E43" s="32"/>
      <c r="F43" s="126"/>
      <c r="G43" s="32"/>
      <c r="H43" s="23"/>
      <c r="I43" s="23"/>
      <c r="J43" s="23"/>
      <c r="K43" s="23"/>
      <c r="L43" s="23"/>
      <c r="M43" s="23"/>
      <c r="N43" s="23"/>
      <c r="O43" s="23"/>
      <c r="P43" s="23"/>
      <c r="Q43" s="435" t="s">
        <v>133</v>
      </c>
      <c r="R43" s="436"/>
      <c r="S43" s="436"/>
      <c r="T43" s="437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</row>
    <row r="44" spans="1:42" ht="15">
      <c r="A44" s="23"/>
      <c r="B44" s="23"/>
      <c r="C44" s="23"/>
      <c r="D44" s="117">
        <v>0.875</v>
      </c>
      <c r="E44" s="32"/>
      <c r="F44" s="126"/>
      <c r="G44" s="32"/>
      <c r="H44" s="23"/>
      <c r="I44" s="23"/>
      <c r="J44" s="23"/>
      <c r="K44" s="23"/>
      <c r="L44" s="23"/>
      <c r="M44" s="23"/>
      <c r="N44" s="23"/>
      <c r="O44" s="23"/>
      <c r="P44" s="23"/>
      <c r="Q44" s="438" t="s">
        <v>134</v>
      </c>
      <c r="R44" s="439"/>
      <c r="S44" s="439"/>
      <c r="T44" s="440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</row>
    <row r="45" spans="1:42" ht="17" thickBot="1">
      <c r="A45" s="23"/>
      <c r="B45" s="23"/>
      <c r="C45" s="23"/>
      <c r="D45" s="117">
        <v>0.89583333333333304</v>
      </c>
      <c r="E45" s="32"/>
      <c r="F45" s="126"/>
      <c r="G45" s="32"/>
      <c r="H45" s="23"/>
      <c r="I45" s="23"/>
      <c r="J45" s="23"/>
      <c r="K45" s="23"/>
      <c r="L45" s="23"/>
      <c r="M45" s="23"/>
      <c r="N45" s="23"/>
      <c r="O45" s="23"/>
      <c r="P45" s="23"/>
      <c r="Q45" s="441" t="s">
        <v>135</v>
      </c>
      <c r="R45" s="442"/>
      <c r="S45" s="442"/>
      <c r="T45" s="44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</row>
    <row r="46" spans="1:42">
      <c r="A46" s="23"/>
      <c r="B46" s="23"/>
      <c r="C46" s="23"/>
      <c r="D46" s="117">
        <v>0.91666666666666696</v>
      </c>
      <c r="E46" s="32"/>
      <c r="F46" s="126"/>
      <c r="G46" s="32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</row>
    <row r="47" spans="1:42">
      <c r="A47" s="23"/>
      <c r="B47" s="23"/>
      <c r="C47" s="23"/>
      <c r="D47" s="117">
        <v>0.9375</v>
      </c>
      <c r="E47" s="32"/>
      <c r="F47" s="126"/>
      <c r="G47" s="32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</row>
    <row r="48" spans="1:42">
      <c r="A48" s="23"/>
      <c r="B48" s="23"/>
      <c r="C48" s="23"/>
      <c r="D48" s="117">
        <v>0.95833333333333304</v>
      </c>
      <c r="E48" s="32"/>
      <c r="F48" s="126"/>
      <c r="G48" s="32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</row>
    <row r="49" spans="1:42">
      <c r="A49" s="23"/>
      <c r="B49" s="23"/>
      <c r="C49" s="23"/>
      <c r="D49" s="118">
        <v>0.97916666666666696</v>
      </c>
      <c r="E49" s="32"/>
      <c r="F49" s="126"/>
      <c r="G49" s="32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</row>
    <row r="50" spans="1:42">
      <c r="A50" s="23"/>
      <c r="B50" s="23"/>
      <c r="C50" s="23"/>
      <c r="D50" s="125"/>
      <c r="E50" s="32"/>
      <c r="F50" s="126"/>
      <c r="G50" s="32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</row>
    <row r="51" spans="1:42">
      <c r="A51" s="23"/>
      <c r="B51" s="23"/>
      <c r="C51" s="124"/>
      <c r="D51" s="124"/>
      <c r="E51" s="32"/>
      <c r="F51" s="126"/>
      <c r="G51" s="32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</row>
    <row r="52" spans="1:42">
      <c r="A52" s="23"/>
      <c r="B52" s="23"/>
      <c r="C52" s="124"/>
      <c r="D52" s="124"/>
      <c r="E52" s="32"/>
      <c r="F52" s="126"/>
      <c r="G52" s="32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</row>
    <row r="53" spans="1:42">
      <c r="A53" s="23"/>
      <c r="B53" s="23"/>
      <c r="C53" s="124"/>
      <c r="D53" s="124"/>
      <c r="E53" s="32"/>
      <c r="F53" s="126"/>
      <c r="G53" s="32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</row>
    <row r="54" spans="1:42">
      <c r="A54" s="23"/>
      <c r="B54" s="23"/>
      <c r="C54" s="124"/>
      <c r="D54" s="124"/>
      <c r="E54" s="32"/>
      <c r="F54" s="126"/>
      <c r="G54" s="32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</row>
    <row r="55" spans="1:42">
      <c r="A55" s="23"/>
      <c r="B55" s="23"/>
      <c r="C55" s="124"/>
      <c r="D55" s="124"/>
      <c r="E55" s="32"/>
      <c r="F55" s="126"/>
      <c r="G55" s="32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</row>
    <row r="56" spans="1:42">
      <c r="A56" s="23"/>
      <c r="B56" s="23"/>
      <c r="C56" s="124"/>
      <c r="D56" s="124"/>
      <c r="E56" s="32"/>
      <c r="F56" s="126"/>
      <c r="G56" s="32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</row>
    <row r="57" spans="1:42">
      <c r="A57" s="23"/>
      <c r="B57" s="23"/>
      <c r="C57" s="124"/>
      <c r="D57" s="124"/>
      <c r="E57" s="32"/>
      <c r="F57" s="126"/>
      <c r="G57" s="32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</row>
    <row r="58" spans="1:42">
      <c r="A58" s="23"/>
      <c r="B58" s="23"/>
      <c r="C58" s="124"/>
      <c r="D58" s="124"/>
      <c r="E58" s="32"/>
      <c r="F58" s="126"/>
      <c r="G58" s="32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</row>
    <row r="59" spans="1:42">
      <c r="A59" s="23"/>
      <c r="B59" s="23"/>
      <c r="C59" s="124"/>
      <c r="D59" s="124"/>
      <c r="E59" s="32"/>
      <c r="F59" s="126"/>
      <c r="G59" s="32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</row>
    <row r="60" spans="1:42">
      <c r="A60" s="23"/>
      <c r="B60" s="23"/>
      <c r="C60" s="124"/>
      <c r="D60" s="124"/>
      <c r="E60" s="32"/>
      <c r="F60" s="126"/>
      <c r="G60" s="32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</row>
    <row r="61" spans="1:42">
      <c r="A61" s="23"/>
      <c r="B61" s="23"/>
      <c r="C61" s="124"/>
      <c r="D61" s="124"/>
      <c r="E61" s="32"/>
      <c r="F61" s="126"/>
      <c r="G61" s="32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</row>
    <row r="62" spans="1:42">
      <c r="A62" s="23"/>
      <c r="B62" s="23"/>
      <c r="C62" s="124"/>
      <c r="D62" s="124"/>
      <c r="E62" s="32"/>
      <c r="F62" s="126"/>
      <c r="G62" s="32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</row>
    <row r="63" spans="1:42">
      <c r="A63" s="23"/>
      <c r="B63" s="23"/>
      <c r="C63" s="124"/>
      <c r="D63" s="124"/>
      <c r="E63" s="32"/>
      <c r="F63" s="126"/>
      <c r="G63" s="32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</row>
    <row r="64" spans="1:42">
      <c r="A64" s="23"/>
      <c r="B64" s="23"/>
      <c r="C64" s="124"/>
      <c r="D64" s="124"/>
      <c r="E64" s="32"/>
      <c r="F64" s="126"/>
      <c r="G64" s="32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</row>
    <row r="65" spans="1:42">
      <c r="A65" s="23"/>
      <c r="B65" s="23"/>
      <c r="C65" s="38"/>
      <c r="D65" s="34"/>
      <c r="E65" s="32"/>
      <c r="F65" s="126"/>
      <c r="G65" s="32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</row>
    <row r="66" spans="1:42">
      <c r="A66" s="23"/>
      <c r="B66" s="23"/>
      <c r="C66" s="23"/>
      <c r="D66" s="32"/>
      <c r="E66" s="32"/>
      <c r="F66" s="126"/>
      <c r="G66" s="32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</row>
    <row r="67" spans="1:42">
      <c r="A67" s="23"/>
      <c r="B67" s="23"/>
      <c r="C67" s="23"/>
      <c r="D67" s="32"/>
      <c r="E67" s="32"/>
      <c r="F67" s="126"/>
      <c r="G67" s="32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</row>
    <row r="68" spans="1:42">
      <c r="A68" s="23"/>
      <c r="B68" s="23"/>
      <c r="C68" s="23"/>
      <c r="D68" s="32"/>
      <c r="E68" s="32"/>
      <c r="F68" s="126"/>
      <c r="G68" s="32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  <c r="AL68" s="23"/>
      <c r="AM68" s="23"/>
      <c r="AN68" s="23"/>
      <c r="AO68" s="23"/>
      <c r="AP68" s="23"/>
    </row>
    <row r="69" spans="1:42">
      <c r="A69" s="23"/>
      <c r="B69" s="23"/>
      <c r="C69" s="23"/>
      <c r="D69" s="32"/>
      <c r="E69" s="32"/>
      <c r="F69" s="126"/>
      <c r="G69" s="32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3"/>
      <c r="AN69" s="23"/>
      <c r="AO69" s="23"/>
      <c r="AP69" s="23"/>
    </row>
    <row r="70" spans="1:42">
      <c r="A70" s="23"/>
      <c r="B70" s="23"/>
      <c r="C70" s="23"/>
      <c r="D70" s="32"/>
      <c r="E70" s="32"/>
      <c r="F70" s="126"/>
      <c r="G70" s="32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  <c r="AL70" s="23"/>
      <c r="AM70" s="23"/>
      <c r="AN70" s="23"/>
      <c r="AO70" s="23"/>
      <c r="AP70" s="23"/>
    </row>
  </sheetData>
  <sheetProtection selectLockedCells="1"/>
  <mergeCells count="21">
    <mergeCell ref="Q41:T41"/>
    <mergeCell ref="Q42:T42"/>
    <mergeCell ref="Q43:T43"/>
    <mergeCell ref="Q44:T44"/>
    <mergeCell ref="Q45:T45"/>
    <mergeCell ref="U19:V19"/>
    <mergeCell ref="G10:H10"/>
    <mergeCell ref="Q3:S4"/>
    <mergeCell ref="J23:J24"/>
    <mergeCell ref="G23:I24"/>
    <mergeCell ref="Q19:T19"/>
    <mergeCell ref="Q15:R16"/>
    <mergeCell ref="S15:T16"/>
    <mergeCell ref="Q23:R23"/>
    <mergeCell ref="S23:T23"/>
    <mergeCell ref="Q20:R20"/>
    <mergeCell ref="S20:T20"/>
    <mergeCell ref="Q21:R21"/>
    <mergeCell ref="S21:T21"/>
    <mergeCell ref="Q22:R22"/>
    <mergeCell ref="S22:T22"/>
  </mergeCells>
  <conditionalFormatting sqref="S20:S23">
    <cfRule type="expression" dxfId="2" priority="1" stopIfTrue="1">
      <formula>(S20:S23&lt;=TODAY()+120)*(S20:S23&lt;&gt;"")</formula>
    </cfRule>
    <cfRule type="expression" dxfId="1" priority="2" stopIfTrue="1">
      <formula>(S20:S23&lt;=TODAY()+180)*(S20:S23&lt;&gt;"")</formula>
    </cfRule>
    <cfRule type="expression" dxfId="0" priority="3" stopIfTrue="1">
      <formula>(S20:S23&lt;=TODAY()&gt;180)*(S20:S23&lt;&gt;"")</formula>
    </cfRule>
  </conditionalFormatting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tabColor theme="1"/>
  </sheetPr>
  <dimension ref="A1:AE147"/>
  <sheetViews>
    <sheetView zoomScale="90" zoomScaleNormal="90" zoomScalePageLayoutView="90" workbookViewId="0">
      <selection activeCell="J18" sqref="J18"/>
    </sheetView>
  </sheetViews>
  <sheetFormatPr baseColWidth="10" defaultColWidth="10.83203125" defaultRowHeight="14" x14ac:dyDescent="0"/>
  <cols>
    <col min="1" max="16384" width="10.83203125" style="82"/>
  </cols>
  <sheetData>
    <row r="1" spans="1:31" ht="15" customHeight="1" thickBot="1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7"/>
      <c r="V1" s="37"/>
      <c r="W1" s="38"/>
      <c r="X1" s="38"/>
      <c r="Y1" s="38"/>
      <c r="Z1" s="38"/>
      <c r="AA1" s="38"/>
      <c r="AB1" s="38"/>
      <c r="AC1" s="38"/>
      <c r="AD1" s="38"/>
      <c r="AE1" s="38"/>
    </row>
    <row r="2" spans="1:31" ht="16" customHeight="1" thickTop="1">
      <c r="A2" s="38"/>
      <c r="B2" s="38"/>
      <c r="C2" s="38"/>
      <c r="D2" s="38"/>
      <c r="E2" s="38"/>
      <c r="F2" s="38"/>
      <c r="G2" s="38"/>
      <c r="H2" s="83"/>
      <c r="I2" s="38"/>
      <c r="J2" s="364" t="s">
        <v>130</v>
      </c>
      <c r="K2" s="365"/>
      <c r="L2" s="365"/>
      <c r="M2" s="365"/>
      <c r="N2" s="365"/>
      <c r="O2" s="366"/>
      <c r="P2" s="38"/>
      <c r="Q2" s="38"/>
      <c r="R2" s="38"/>
      <c r="S2" s="38"/>
      <c r="T2" s="38"/>
      <c r="U2" s="377" t="s">
        <v>113</v>
      </c>
      <c r="V2" s="378"/>
      <c r="W2" s="38"/>
      <c r="X2" s="38"/>
      <c r="Y2" s="38"/>
      <c r="Z2" s="38"/>
      <c r="AA2" s="38"/>
      <c r="AB2" s="38"/>
      <c r="AC2" s="38"/>
      <c r="AD2" s="38"/>
      <c r="AE2" s="38"/>
    </row>
    <row r="3" spans="1:31">
      <c r="A3" s="38"/>
      <c r="B3" s="38"/>
      <c r="C3" s="38"/>
      <c r="D3" s="38"/>
      <c r="E3" s="38"/>
      <c r="F3" s="38"/>
      <c r="G3" s="38"/>
      <c r="H3" s="83"/>
      <c r="I3" s="38"/>
      <c r="J3" s="367"/>
      <c r="K3" s="368"/>
      <c r="L3" s="368"/>
      <c r="M3" s="368"/>
      <c r="N3" s="368"/>
      <c r="O3" s="369"/>
      <c r="P3" s="38"/>
      <c r="Q3" s="38"/>
      <c r="R3" s="38"/>
      <c r="S3" s="38"/>
      <c r="T3" s="38"/>
      <c r="U3" s="373" t="s">
        <v>114</v>
      </c>
      <c r="V3" s="374"/>
      <c r="W3" s="38"/>
      <c r="X3" s="38"/>
      <c r="Y3" s="38"/>
      <c r="Z3" s="38"/>
      <c r="AA3" s="38"/>
      <c r="AB3" s="38"/>
      <c r="AC3" s="38"/>
      <c r="AD3" s="38"/>
      <c r="AE3" s="38"/>
    </row>
    <row r="4" spans="1:31">
      <c r="A4" s="38"/>
      <c r="B4" s="38"/>
      <c r="C4" s="38"/>
      <c r="D4" s="38"/>
      <c r="E4" s="38"/>
      <c r="F4" s="38"/>
      <c r="G4" s="38"/>
      <c r="H4" s="83"/>
      <c r="I4" s="38"/>
      <c r="J4" s="367"/>
      <c r="K4" s="368"/>
      <c r="L4" s="368"/>
      <c r="M4" s="368"/>
      <c r="N4" s="368"/>
      <c r="O4" s="369"/>
      <c r="P4" s="38"/>
      <c r="Q4" s="38"/>
      <c r="R4" s="38"/>
      <c r="S4" s="38"/>
      <c r="T4" s="38"/>
      <c r="U4" s="375" t="s">
        <v>115</v>
      </c>
      <c r="V4" s="376"/>
      <c r="W4" s="38"/>
      <c r="X4" s="38"/>
      <c r="Y4" s="38"/>
      <c r="Z4" s="38"/>
      <c r="AA4" s="38"/>
      <c r="AB4" s="38"/>
      <c r="AC4" s="38"/>
      <c r="AD4" s="38"/>
      <c r="AE4" s="38"/>
    </row>
    <row r="5" spans="1:31">
      <c r="A5" s="38"/>
      <c r="B5" s="160"/>
      <c r="C5" s="160"/>
      <c r="D5" s="160"/>
      <c r="E5" s="160"/>
      <c r="F5" s="38"/>
      <c r="G5" s="38"/>
      <c r="H5" s="83"/>
      <c r="I5" s="38"/>
      <c r="J5" s="367"/>
      <c r="K5" s="368"/>
      <c r="L5" s="368"/>
      <c r="M5" s="368"/>
      <c r="N5" s="368"/>
      <c r="O5" s="369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</row>
    <row r="6" spans="1:31" ht="15" customHeight="1">
      <c r="A6" s="38"/>
      <c r="B6" s="35"/>
      <c r="C6" s="35"/>
      <c r="D6" s="35"/>
      <c r="E6" s="35"/>
      <c r="F6" s="38"/>
      <c r="G6" s="38"/>
      <c r="H6" s="83"/>
      <c r="I6" s="38"/>
      <c r="J6" s="367"/>
      <c r="K6" s="368"/>
      <c r="L6" s="368"/>
      <c r="M6" s="368"/>
      <c r="N6" s="368"/>
      <c r="O6" s="369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</row>
    <row r="7" spans="1:31">
      <c r="A7" s="38"/>
      <c r="B7" s="38"/>
      <c r="C7" s="38"/>
      <c r="D7" s="38"/>
      <c r="E7" s="38"/>
      <c r="F7" s="38"/>
      <c r="G7" s="38"/>
      <c r="H7" s="83"/>
      <c r="I7" s="38"/>
      <c r="J7" s="367"/>
      <c r="K7" s="368"/>
      <c r="L7" s="368"/>
      <c r="M7" s="368"/>
      <c r="N7" s="368"/>
      <c r="O7" s="369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</row>
    <row r="8" spans="1:31" ht="15" thickBot="1">
      <c r="A8" s="38"/>
      <c r="B8" s="38"/>
      <c r="C8" s="38"/>
      <c r="D8" s="38"/>
      <c r="E8" s="38"/>
      <c r="F8" s="38"/>
      <c r="G8" s="38"/>
      <c r="H8" s="83"/>
      <c r="I8" s="38"/>
      <c r="J8" s="367"/>
      <c r="K8" s="368"/>
      <c r="L8" s="368"/>
      <c r="M8" s="368"/>
      <c r="N8" s="368"/>
      <c r="O8" s="369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</row>
    <row r="9" spans="1:31">
      <c r="A9" s="38"/>
      <c r="B9" s="379" t="s">
        <v>108</v>
      </c>
      <c r="C9" s="380"/>
      <c r="D9" s="380"/>
      <c r="E9" s="381"/>
      <c r="F9" s="38"/>
      <c r="G9" s="38"/>
      <c r="H9" s="83"/>
      <c r="I9" s="38"/>
      <c r="J9" s="367"/>
      <c r="K9" s="368"/>
      <c r="L9" s="368"/>
      <c r="M9" s="368"/>
      <c r="N9" s="368"/>
      <c r="O9" s="369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</row>
    <row r="10" spans="1:31" ht="15" thickBot="1">
      <c r="A10" s="38"/>
      <c r="B10" s="382"/>
      <c r="C10" s="383"/>
      <c r="D10" s="383"/>
      <c r="E10" s="384"/>
      <c r="F10" s="38"/>
      <c r="G10" s="38"/>
      <c r="H10" s="83"/>
      <c r="I10" s="38"/>
      <c r="J10" s="367"/>
      <c r="K10" s="368"/>
      <c r="L10" s="368"/>
      <c r="M10" s="368"/>
      <c r="N10" s="368"/>
      <c r="O10" s="369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</row>
    <row r="11" spans="1:31" ht="15" customHeight="1">
      <c r="A11" s="38"/>
      <c r="B11" s="385" t="s">
        <v>122</v>
      </c>
      <c r="C11" s="386"/>
      <c r="D11" s="386"/>
      <c r="E11" s="387"/>
      <c r="F11" s="38"/>
      <c r="G11" s="38"/>
      <c r="H11" s="83"/>
      <c r="I11" s="38"/>
      <c r="J11" s="367"/>
      <c r="K11" s="368"/>
      <c r="L11" s="368"/>
      <c r="M11" s="368"/>
      <c r="N11" s="368"/>
      <c r="O11" s="369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</row>
    <row r="12" spans="1:31" ht="15" thickBot="1">
      <c r="A12" s="38"/>
      <c r="B12" s="388" t="s">
        <v>123</v>
      </c>
      <c r="C12" s="389"/>
      <c r="D12" s="389"/>
      <c r="E12" s="390"/>
      <c r="F12" s="38"/>
      <c r="G12" s="38"/>
      <c r="H12" s="83"/>
      <c r="I12" s="38"/>
      <c r="J12" s="367"/>
      <c r="K12" s="368"/>
      <c r="L12" s="368"/>
      <c r="M12" s="368"/>
      <c r="N12" s="368"/>
      <c r="O12" s="369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</row>
    <row r="13" spans="1:31" ht="15" thickBot="1">
      <c r="A13" s="38"/>
      <c r="B13" s="38"/>
      <c r="C13" s="38"/>
      <c r="D13" s="38"/>
      <c r="E13" s="38"/>
      <c r="F13" s="38"/>
      <c r="G13" s="38"/>
      <c r="H13" s="83"/>
      <c r="I13" s="38"/>
      <c r="J13" s="367"/>
      <c r="K13" s="368"/>
      <c r="L13" s="368"/>
      <c r="M13" s="368"/>
      <c r="N13" s="368"/>
      <c r="O13" s="369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</row>
    <row r="14" spans="1:31" ht="15" thickBot="1">
      <c r="A14" s="38"/>
      <c r="B14" s="391" t="s">
        <v>125</v>
      </c>
      <c r="C14" s="392"/>
      <c r="D14" s="392"/>
      <c r="E14" s="393"/>
      <c r="F14" s="38"/>
      <c r="G14" s="38"/>
      <c r="H14" s="83"/>
      <c r="I14" s="38"/>
      <c r="J14" s="370"/>
      <c r="K14" s="371"/>
      <c r="L14" s="371"/>
      <c r="M14" s="371"/>
      <c r="N14" s="371"/>
      <c r="O14" s="372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</row>
    <row r="15" spans="1:31">
      <c r="A15" s="38"/>
      <c r="B15" s="83"/>
      <c r="C15" s="83"/>
      <c r="D15" s="83"/>
      <c r="E15" s="83"/>
      <c r="F15" s="83"/>
      <c r="G15" s="83"/>
      <c r="H15" s="83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</row>
    <row r="16" spans="1:31">
      <c r="A16" s="38"/>
      <c r="B16" s="83"/>
      <c r="C16" s="83"/>
      <c r="D16" s="83"/>
      <c r="E16" s="83"/>
      <c r="F16" s="83"/>
      <c r="G16" s="83"/>
      <c r="H16" s="83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</row>
    <row r="17" spans="1:31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</row>
    <row r="18" spans="1:31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</row>
    <row r="19" spans="1:31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</row>
    <row r="20" spans="1:31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</row>
    <row r="21" spans="1:31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</row>
    <row r="22" spans="1:31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</row>
    <row r="23" spans="1:31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</row>
    <row r="24" spans="1:31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</row>
    <row r="25" spans="1:31" ht="15" thickBot="1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</row>
    <row r="26" spans="1:31">
      <c r="A26" s="38"/>
      <c r="B26" s="38"/>
      <c r="C26" s="38"/>
      <c r="D26" s="38"/>
      <c r="E26" s="38"/>
      <c r="F26" s="38"/>
      <c r="G26" s="38"/>
      <c r="H26" s="38"/>
      <c r="I26" s="394" t="s">
        <v>129</v>
      </c>
      <c r="J26" s="395"/>
      <c r="K26" s="395"/>
      <c r="L26" s="395"/>
      <c r="M26" s="395"/>
      <c r="N26" s="395"/>
      <c r="O26" s="395"/>
      <c r="P26" s="396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</row>
    <row r="27" spans="1:31">
      <c r="A27" s="38"/>
      <c r="B27" s="38"/>
      <c r="C27" s="38"/>
      <c r="D27" s="38"/>
      <c r="E27" s="38"/>
      <c r="F27" s="38"/>
      <c r="G27" s="38"/>
      <c r="H27" s="38"/>
      <c r="I27" s="397"/>
      <c r="J27" s="398"/>
      <c r="K27" s="398"/>
      <c r="L27" s="398"/>
      <c r="M27" s="398"/>
      <c r="N27" s="398"/>
      <c r="O27" s="398"/>
      <c r="P27" s="399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</row>
    <row r="28" spans="1:31" ht="15" thickBot="1">
      <c r="A28" s="38"/>
      <c r="B28" s="38"/>
      <c r="C28" s="38"/>
      <c r="D28" s="38"/>
      <c r="E28" s="38"/>
      <c r="F28" s="38"/>
      <c r="G28" s="38"/>
      <c r="H28" s="38"/>
      <c r="I28" s="400"/>
      <c r="J28" s="401"/>
      <c r="K28" s="401"/>
      <c r="L28" s="401"/>
      <c r="M28" s="401"/>
      <c r="N28" s="401"/>
      <c r="O28" s="401"/>
      <c r="P28" s="402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</row>
    <row r="29" spans="1:31">
      <c r="A29" s="38"/>
      <c r="B29" s="38"/>
      <c r="C29" s="38"/>
      <c r="D29" s="38"/>
      <c r="E29" s="38"/>
      <c r="F29" s="38"/>
      <c r="G29" s="38"/>
      <c r="H29" s="38"/>
      <c r="I29" s="358"/>
      <c r="J29" s="359"/>
      <c r="K29" s="359"/>
      <c r="L29" s="359"/>
      <c r="M29" s="359"/>
      <c r="N29" s="359"/>
      <c r="O29" s="359"/>
      <c r="P29" s="360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</row>
    <row r="30" spans="1:31" ht="15" thickBot="1">
      <c r="A30" s="38"/>
      <c r="B30" s="38"/>
      <c r="C30" s="38"/>
      <c r="D30" s="38"/>
      <c r="E30" s="38"/>
      <c r="F30" s="38"/>
      <c r="G30" s="38"/>
      <c r="H30" s="38"/>
      <c r="I30" s="361"/>
      <c r="J30" s="362"/>
      <c r="K30" s="362"/>
      <c r="L30" s="362"/>
      <c r="M30" s="362"/>
      <c r="N30" s="362"/>
      <c r="O30" s="362"/>
      <c r="P30" s="363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</row>
    <row r="31" spans="1:31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</row>
    <row r="32" spans="1:31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</row>
    <row r="33" spans="1:31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</row>
    <row r="34" spans="1:31">
      <c r="A34" s="38"/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</row>
    <row r="35" spans="1:31">
      <c r="A35" s="38"/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</row>
    <row r="36" spans="1:31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</row>
    <row r="37" spans="1:31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</row>
    <row r="38" spans="1:31">
      <c r="A38" s="38"/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</row>
    <row r="39" spans="1:31">
      <c r="A39" s="38"/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</row>
    <row r="40" spans="1:31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/>
      <c r="AC40" s="38"/>
      <c r="AD40" s="38"/>
      <c r="AE40" s="38"/>
    </row>
    <row r="41" spans="1:31">
      <c r="A41" s="38"/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/>
      <c r="AE41" s="38"/>
    </row>
    <row r="42" spans="1:31">
      <c r="A42" s="38"/>
      <c r="B42" s="38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</row>
    <row r="43" spans="1:31">
      <c r="A43" s="38"/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</row>
    <row r="44" spans="1:31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</row>
    <row r="45" spans="1:31">
      <c r="A45" s="38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</row>
    <row r="46" spans="1:31">
      <c r="A46" s="38"/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</row>
    <row r="47" spans="1:31">
      <c r="A47" s="38"/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</row>
    <row r="48" spans="1:31">
      <c r="A48" s="38"/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</row>
    <row r="49" spans="1:31">
      <c r="A49" s="38"/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</row>
    <row r="50" spans="1:31">
      <c r="A50" s="38"/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</row>
    <row r="51" spans="1:31">
      <c r="A51" s="38"/>
      <c r="B51" s="38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</row>
    <row r="52" spans="1:31">
      <c r="A52" s="38"/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</row>
    <row r="53" spans="1:31">
      <c r="A53" s="38"/>
      <c r="B53" s="38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</row>
    <row r="54" spans="1:31">
      <c r="A54" s="38"/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</row>
    <row r="55" spans="1:31">
      <c r="A55" s="38"/>
      <c r="B55" s="38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</row>
    <row r="56" spans="1:31">
      <c r="A56" s="38"/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</row>
    <row r="57" spans="1:31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</row>
    <row r="58" spans="1:31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</row>
    <row r="59" spans="1:31">
      <c r="A59" s="38"/>
      <c r="B59" s="38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/>
      <c r="AA59" s="38"/>
      <c r="AB59" s="38"/>
      <c r="AC59" s="38"/>
      <c r="AD59" s="38"/>
      <c r="AE59" s="38"/>
    </row>
    <row r="60" spans="1:31">
      <c r="A60" s="38"/>
      <c r="B60" s="38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</row>
    <row r="61" spans="1:31">
      <c r="A61" s="38"/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</row>
    <row r="62" spans="1:31">
      <c r="A62" s="38"/>
      <c r="B62" s="38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</row>
    <row r="63" spans="1:31">
      <c r="A63" s="38"/>
      <c r="B63" s="38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/>
      <c r="AA63" s="38"/>
      <c r="AB63" s="38"/>
      <c r="AC63" s="38"/>
      <c r="AD63" s="38"/>
      <c r="AE63" s="38"/>
    </row>
    <row r="64" spans="1:31">
      <c r="A64" s="38"/>
      <c r="B64" s="38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</row>
    <row r="65" spans="1:31">
      <c r="A65" s="38"/>
      <c r="B65" s="38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</row>
    <row r="66" spans="1:31">
      <c r="A66" s="38"/>
      <c r="B66" s="38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</row>
    <row r="67" spans="1:31">
      <c r="A67" s="38"/>
      <c r="B67" s="38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</row>
    <row r="68" spans="1:31">
      <c r="A68" s="38"/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/>
      <c r="AD68" s="38"/>
      <c r="AE68" s="38"/>
    </row>
    <row r="69" spans="1:31">
      <c r="A69" s="38"/>
      <c r="B69" s="38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/>
      <c r="AE69" s="38"/>
    </row>
    <row r="70" spans="1:31">
      <c r="A70" s="38"/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</row>
    <row r="71" spans="1:31">
      <c r="A71" s="38"/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</row>
    <row r="72" spans="1:31">
      <c r="A72" s="38"/>
      <c r="B72" s="38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</row>
    <row r="73" spans="1:31">
      <c r="A73" s="38"/>
      <c r="B73" s="38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8"/>
      <c r="AE73" s="38"/>
    </row>
    <row r="74" spans="1:31">
      <c r="A74" s="38"/>
      <c r="B74" s="38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</row>
    <row r="75" spans="1:31">
      <c r="A75" s="38"/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</row>
    <row r="76" spans="1:31">
      <c r="A76" s="38"/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</row>
    <row r="77" spans="1:31">
      <c r="A77" s="38"/>
      <c r="B77" s="38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</row>
    <row r="78" spans="1:31">
      <c r="A78" s="38"/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</row>
    <row r="79" spans="1:31">
      <c r="A79" s="38"/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</row>
    <row r="80" spans="1:31">
      <c r="A80" s="38"/>
      <c r="B80" s="38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</row>
    <row r="81" spans="1:31">
      <c r="A81" s="38"/>
      <c r="B81" s="38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</row>
    <row r="82" spans="1:31">
      <c r="A82" s="38"/>
      <c r="B82" s="38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</row>
    <row r="83" spans="1:31">
      <c r="A83" s="38"/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</row>
    <row r="84" spans="1:31">
      <c r="A84" s="38"/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</row>
    <row r="85" spans="1:31">
      <c r="A85" s="38"/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</row>
    <row r="86" spans="1:31">
      <c r="A86" s="38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</row>
    <row r="87" spans="1:31">
      <c r="A87" s="38"/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</row>
    <row r="88" spans="1:31">
      <c r="A88" s="38"/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</row>
    <row r="89" spans="1:31">
      <c r="A89" s="38"/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</row>
    <row r="90" spans="1:31">
      <c r="A90" s="38"/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</row>
    <row r="91" spans="1:31">
      <c r="A91" s="38"/>
      <c r="B91" s="38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8"/>
      <c r="AE91" s="38"/>
    </row>
    <row r="92" spans="1:31">
      <c r="A92" s="38"/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</row>
    <row r="93" spans="1:31">
      <c r="A93" s="38"/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</row>
    <row r="94" spans="1:31">
      <c r="A94" s="38"/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</row>
    <row r="95" spans="1:31">
      <c r="A95" s="38"/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</row>
    <row r="96" spans="1:31">
      <c r="A96" s="38"/>
      <c r="B96" s="38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</row>
    <row r="97" spans="1:31">
      <c r="A97" s="38"/>
      <c r="B97" s="38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</row>
    <row r="98" spans="1:31">
      <c r="A98" s="38"/>
      <c r="B98" s="38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</row>
    <row r="99" spans="1:31">
      <c r="A99" s="38"/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</row>
    <row r="100" spans="1:31">
      <c r="A100" s="38"/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</row>
    <row r="101" spans="1:31">
      <c r="A101" s="38"/>
      <c r="B101" s="38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</row>
    <row r="102" spans="1:31">
      <c r="A102" s="38"/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</row>
    <row r="103" spans="1:31">
      <c r="A103" s="38"/>
      <c r="B103" s="38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</row>
    <row r="104" spans="1:31">
      <c r="A104" s="38"/>
      <c r="B104" s="38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</row>
    <row r="105" spans="1:31">
      <c r="A105" s="38"/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</row>
    <row r="106" spans="1:31">
      <c r="A106" s="38"/>
      <c r="B106" s="38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</row>
    <row r="107" spans="1:31">
      <c r="A107" s="38"/>
      <c r="B107" s="38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</row>
    <row r="108" spans="1:31">
      <c r="A108" s="38"/>
      <c r="B108" s="38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</row>
    <row r="109" spans="1:31">
      <c r="A109" s="38"/>
      <c r="B109" s="38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</row>
    <row r="110" spans="1:31">
      <c r="A110" s="38"/>
      <c r="B110" s="38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</row>
    <row r="111" spans="1:31">
      <c r="A111" s="38"/>
      <c r="B111" s="38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</row>
    <row r="112" spans="1:31">
      <c r="A112" s="38"/>
      <c r="B112" s="38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</row>
    <row r="113" spans="1:31">
      <c r="A113" s="38"/>
      <c r="B113" s="38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</row>
    <row r="114" spans="1:31">
      <c r="A114" s="38"/>
      <c r="B114" s="38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</row>
    <row r="115" spans="1:31">
      <c r="A115" s="38"/>
      <c r="B115" s="38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</row>
    <row r="116" spans="1:31">
      <c r="A116" s="38"/>
      <c r="B116" s="38"/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</row>
    <row r="117" spans="1:31">
      <c r="A117" s="38"/>
      <c r="B117" s="38"/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</row>
    <row r="118" spans="1:31">
      <c r="A118" s="38"/>
      <c r="B118" s="38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</row>
    <row r="119" spans="1:31">
      <c r="A119" s="38"/>
      <c r="B119" s="38"/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</row>
    <row r="120" spans="1:31">
      <c r="A120" s="38"/>
      <c r="B120" s="38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</row>
    <row r="121" spans="1:31">
      <c r="A121" s="38"/>
      <c r="B121" s="38"/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</row>
    <row r="122" spans="1:31">
      <c r="A122" s="38"/>
      <c r="B122" s="38"/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</row>
    <row r="123" spans="1:31">
      <c r="A123" s="38"/>
      <c r="B123" s="38"/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</row>
    <row r="124" spans="1:31">
      <c r="A124" s="38"/>
      <c r="B124" s="38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</row>
    <row r="125" spans="1:31">
      <c r="A125" s="38"/>
      <c r="B125" s="38"/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</row>
    <row r="126" spans="1:31">
      <c r="A126" s="38"/>
      <c r="B126" s="38"/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</row>
    <row r="127" spans="1:31">
      <c r="A127" s="38"/>
      <c r="B127" s="38"/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</row>
    <row r="128" spans="1:31">
      <c r="A128" s="38"/>
      <c r="B128" s="38"/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</row>
    <row r="129" spans="1:31">
      <c r="A129" s="38"/>
      <c r="B129" s="38"/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</row>
    <row r="130" spans="1:31">
      <c r="A130" s="38"/>
      <c r="B130" s="38"/>
      <c r="C130" s="38"/>
      <c r="D130" s="38"/>
      <c r="E130" s="38"/>
      <c r="F130" s="38"/>
      <c r="G130" s="38"/>
      <c r="H130" s="38"/>
      <c r="I130" s="38"/>
      <c r="J130" s="38"/>
      <c r="K130" s="38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</row>
    <row r="131" spans="1:31">
      <c r="A131" s="38"/>
      <c r="B131" s="38"/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</row>
    <row r="132" spans="1:31">
      <c r="A132" s="38"/>
      <c r="B132" s="38"/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</row>
    <row r="133" spans="1:31">
      <c r="A133" s="38"/>
      <c r="B133" s="38"/>
      <c r="C133" s="38"/>
      <c r="D133" s="38"/>
      <c r="E133" s="38"/>
      <c r="F133" s="38"/>
      <c r="G133" s="38"/>
      <c r="H133" s="38"/>
      <c r="I133" s="38"/>
      <c r="J133" s="38"/>
      <c r="K133" s="38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</row>
    <row r="134" spans="1:31">
      <c r="A134" s="38"/>
      <c r="B134" s="38"/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</row>
    <row r="135" spans="1:31">
      <c r="A135" s="38"/>
      <c r="B135" s="38"/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</row>
    <row r="136" spans="1:31">
      <c r="A136" s="38"/>
      <c r="B136" s="38"/>
      <c r="C136" s="38"/>
      <c r="D136" s="38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</row>
    <row r="137" spans="1:31">
      <c r="A137" s="38"/>
      <c r="B137" s="38"/>
      <c r="C137" s="38"/>
      <c r="D137" s="38"/>
      <c r="E137" s="38"/>
      <c r="F137" s="38"/>
      <c r="G137" s="38"/>
      <c r="H137" s="38"/>
      <c r="I137" s="38"/>
      <c r="J137" s="38"/>
      <c r="K137" s="38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</row>
    <row r="138" spans="1:31">
      <c r="A138" s="38"/>
      <c r="B138" s="38"/>
      <c r="C138" s="38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</row>
    <row r="139" spans="1:31">
      <c r="A139" s="38"/>
      <c r="B139" s="38"/>
      <c r="C139" s="38"/>
      <c r="D139" s="38"/>
      <c r="E139" s="38"/>
      <c r="F139" s="38"/>
      <c r="G139" s="38"/>
      <c r="H139" s="38"/>
      <c r="I139" s="38"/>
      <c r="J139" s="38"/>
      <c r="K139" s="38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</row>
    <row r="140" spans="1:31">
      <c r="A140" s="38"/>
      <c r="B140" s="38"/>
      <c r="C140" s="38"/>
      <c r="D140" s="38"/>
      <c r="E140" s="38"/>
      <c r="F140" s="38"/>
      <c r="G140" s="38"/>
      <c r="H140" s="38"/>
      <c r="I140" s="38"/>
      <c r="J140" s="38"/>
      <c r="K140" s="38"/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</row>
    <row r="141" spans="1:31">
      <c r="A141" s="38"/>
      <c r="B141" s="38"/>
      <c r="C141" s="38"/>
      <c r="D141" s="38"/>
      <c r="E141" s="38"/>
      <c r="F141" s="38"/>
      <c r="G141" s="38"/>
      <c r="H141" s="38"/>
      <c r="I141" s="38"/>
      <c r="J141" s="38"/>
      <c r="K141" s="38"/>
      <c r="L141" s="38"/>
      <c r="M141" s="38"/>
      <c r="N141" s="38"/>
      <c r="O141" s="38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</row>
    <row r="142" spans="1:31">
      <c r="A142" s="38"/>
      <c r="B142" s="38"/>
      <c r="C142" s="38"/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</row>
    <row r="143" spans="1:31">
      <c r="A143" s="38"/>
      <c r="B143" s="38"/>
      <c r="C143" s="38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</row>
    <row r="144" spans="1:31">
      <c r="A144" s="38"/>
      <c r="B144" s="38"/>
      <c r="C144" s="38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</row>
    <row r="145" spans="1:31">
      <c r="A145" s="38"/>
      <c r="B145" s="38"/>
      <c r="C145" s="38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</row>
    <row r="146" spans="1:31">
      <c r="A146" s="38"/>
      <c r="B146" s="38"/>
      <c r="C146" s="38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</row>
    <row r="147" spans="1:31">
      <c r="A147" s="38"/>
      <c r="B147" s="38"/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</row>
  </sheetData>
  <sheetProtection selectLockedCells="1" selectUnlockedCells="1"/>
  <mergeCells count="10">
    <mergeCell ref="B9:E10"/>
    <mergeCell ref="B11:E11"/>
    <mergeCell ref="B12:E12"/>
    <mergeCell ref="B14:E14"/>
    <mergeCell ref="I26:P28"/>
    <mergeCell ref="I29:P30"/>
    <mergeCell ref="J2:O14"/>
    <mergeCell ref="U3:V3"/>
    <mergeCell ref="U4:V4"/>
    <mergeCell ref="U2:V2"/>
  </mergeCells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Stats année</vt:lpstr>
      <vt:lpstr>Réglages</vt:lpstr>
      <vt:lpstr>Aide et remerciements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Yann</cp:lastModifiedBy>
  <dcterms:created xsi:type="dcterms:W3CDTF">2015-10-25T17:19:21Z</dcterms:created>
  <dcterms:modified xsi:type="dcterms:W3CDTF">2015-12-19T01:37:24Z</dcterms:modified>
</cp:coreProperties>
</file>