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20" windowWidth="17715" windowHeight="9030"/>
  </bookViews>
  <sheets>
    <sheet name="Feuil1" sheetId="1" r:id="rId1"/>
    <sheet name="Feuil2" sheetId="2" r:id="rId2"/>
    <sheet name="POUF" sheetId="3" r:id="rId3"/>
  </sheets>
  <definedNames>
    <definedName name="pouf">Feuil1!$C:$AH</definedName>
    <definedName name="xx">Feuil1!$C:$AH</definedName>
  </definedNames>
  <calcPr calcId="125725"/>
</workbook>
</file>

<file path=xl/calcChain.xml><?xml version="1.0" encoding="utf-8"?>
<calcChain xmlns="http://schemas.openxmlformats.org/spreadsheetml/2006/main">
  <c r="AH2" i="1"/>
  <c r="AH17"/>
  <c r="AH19"/>
  <c r="C19" i="3"/>
  <c r="C18"/>
  <c r="C17"/>
  <c r="C16"/>
  <c r="C15"/>
  <c r="C14"/>
  <c r="C13"/>
  <c r="C12"/>
  <c r="C11"/>
  <c r="C10"/>
  <c r="C9"/>
  <c r="C8"/>
  <c r="C5"/>
  <c r="C4"/>
  <c r="C3"/>
  <c r="C6"/>
  <c r="C7"/>
  <c r="B31" i="1"/>
  <c r="AH545" l="1"/>
  <c r="AH544"/>
  <c r="AH543"/>
  <c r="AH542"/>
  <c r="AH541"/>
  <c r="AH540"/>
  <c r="AH539"/>
  <c r="AI29"/>
  <c r="AI31" s="1"/>
  <c r="B3" i="3" l="1"/>
  <c r="B4"/>
  <c r="B5"/>
  <c r="B6"/>
  <c r="B7"/>
  <c r="B8"/>
  <c r="B9"/>
  <c r="B10"/>
  <c r="B11"/>
  <c r="B12"/>
  <c r="B13"/>
  <c r="B14"/>
  <c r="B15"/>
  <c r="B16"/>
  <c r="B17"/>
  <c r="B18"/>
  <c r="B19"/>
</calcChain>
</file>

<file path=xl/sharedStrings.xml><?xml version="1.0" encoding="utf-8"?>
<sst xmlns="http://schemas.openxmlformats.org/spreadsheetml/2006/main" count="104" uniqueCount="60">
  <si>
    <t>Noms</t>
  </si>
  <si>
    <t>Maes</t>
  </si>
  <si>
    <t>Colonne1</t>
  </si>
  <si>
    <t>Stella</t>
  </si>
  <si>
    <t>Colonne2</t>
  </si>
  <si>
    <t>Jupiler</t>
  </si>
  <si>
    <t>Colonne3</t>
  </si>
  <si>
    <t>Blanche</t>
  </si>
  <si>
    <t>Colonne4</t>
  </si>
  <si>
    <t>Gueuze</t>
  </si>
  <si>
    <t>Colonne5</t>
  </si>
  <si>
    <t>Kriek</t>
  </si>
  <si>
    <t>Colonne6</t>
  </si>
  <si>
    <t>Leffe Blonde</t>
  </si>
  <si>
    <t>Colonne7</t>
  </si>
  <si>
    <t>Leffe Brune</t>
  </si>
  <si>
    <t>Colonne8</t>
  </si>
  <si>
    <t xml:space="preserve">eau plate </t>
  </si>
  <si>
    <t>Colonne9</t>
  </si>
  <si>
    <t>eau pet</t>
  </si>
  <si>
    <t>Colonne10</t>
  </si>
  <si>
    <t>jus ORANGE</t>
  </si>
  <si>
    <t>Colonne11</t>
  </si>
  <si>
    <t>jus Pamplemousse</t>
  </si>
  <si>
    <t>Colonne12</t>
  </si>
  <si>
    <t>schweps</t>
  </si>
  <si>
    <t>Colonne13</t>
  </si>
  <si>
    <t>coca</t>
  </si>
  <si>
    <t>Colonne14</t>
  </si>
  <si>
    <t>coca light</t>
  </si>
  <si>
    <t>Colonne15</t>
  </si>
  <si>
    <t xml:space="preserve"> -   € </t>
  </si>
  <si>
    <t>PAYE</t>
  </si>
  <si>
    <t>POUF</t>
  </si>
  <si>
    <t>martine</t>
  </si>
  <si>
    <t>Total Caisse</t>
  </si>
  <si>
    <t>Nom</t>
  </si>
  <si>
    <t>AJOUT X</t>
  </si>
  <si>
    <t>alain D</t>
  </si>
  <si>
    <t>anne L</t>
  </si>
  <si>
    <t>edwin P</t>
  </si>
  <si>
    <t>eric A</t>
  </si>
  <si>
    <t>eric DH</t>
  </si>
  <si>
    <t>eric S</t>
  </si>
  <si>
    <t>henri Liben</t>
  </si>
  <si>
    <t>liliane S</t>
  </si>
  <si>
    <t>michelle B</t>
  </si>
  <si>
    <t>olivier S</t>
  </si>
  <si>
    <t>patrick G</t>
  </si>
  <si>
    <t>philippe A</t>
  </si>
  <si>
    <t>richard D</t>
  </si>
  <si>
    <t>roland T</t>
  </si>
  <si>
    <t>thierry P</t>
  </si>
  <si>
    <t>Quantite</t>
  </si>
  <si>
    <t>0</t>
  </si>
  <si>
    <t>nbr de tickets</t>
  </si>
  <si>
    <t>michelle b</t>
  </si>
  <si>
    <t>Date</t>
  </si>
  <si>
    <t>1</t>
  </si>
  <si>
    <t>Montant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</si>
</sst>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,##0.00\ _€"/>
    <numFmt numFmtId="165" formatCode="#,##0.00\ &quot;€&quot;"/>
    <numFmt numFmtId="166" formatCode="dd/mm/yy\ hh:mm:ss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.35"/>
      <color rgb="FF303030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1" fillId="0" borderId="0" xfId="0" applyFont="1" applyAlignment="1">
      <alignment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165" fontId="0" fillId="0" borderId="0" xfId="0" applyNumberFormat="1" applyAlignment="1">
      <alignment wrapText="1"/>
    </xf>
    <xf numFmtId="44" fontId="0" fillId="0" borderId="0" xfId="0" applyNumberFormat="1" applyAlignment="1">
      <alignment wrapText="1"/>
    </xf>
    <xf numFmtId="0" fontId="0" fillId="0" borderId="0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1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3" fillId="0" borderId="0" xfId="0" applyFont="1"/>
    <xf numFmtId="0" fontId="4" fillId="2" borderId="0" xfId="0" applyFont="1" applyFill="1" applyAlignment="1">
      <alignment wrapText="1"/>
    </xf>
    <xf numFmtId="0" fontId="4" fillId="0" borderId="0" xfId="0" applyFont="1" applyAlignment="1">
      <alignment wrapText="1"/>
    </xf>
    <xf numFmtId="1" fontId="0" fillId="3" borderId="0" xfId="0" applyNumberFormat="1" applyFill="1"/>
    <xf numFmtId="166" fontId="0" fillId="0" borderId="0" xfId="0" applyNumberFormat="1" applyAlignment="1">
      <alignment wrapText="1"/>
    </xf>
    <xf numFmtId="14" fontId="0" fillId="0" borderId="0" xfId="0" applyNumberFormat="1" applyAlignment="1">
      <alignment horizontal="center" wrapText="1"/>
    </xf>
    <xf numFmtId="166" fontId="0" fillId="0" borderId="0" xfId="0" applyNumberFormat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wrapText="1"/>
    </xf>
    <xf numFmtId="165" fontId="0" fillId="0" borderId="0" xfId="0" applyNumberFormat="1" applyBorder="1" applyAlignment="1">
      <alignment wrapText="1"/>
    </xf>
    <xf numFmtId="44" fontId="0" fillId="0" borderId="1" xfId="0" applyNumberFormat="1" applyBorder="1" applyAlignment="1">
      <alignment horizontal="right" wrapText="1"/>
    </xf>
    <xf numFmtId="44" fontId="0" fillId="0" borderId="2" xfId="0" applyNumberFormat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Border="1" applyAlignment="1">
      <alignment horizontal="right" wrapText="1"/>
    </xf>
    <xf numFmtId="44" fontId="0" fillId="0" borderId="3" xfId="0" applyNumberFormat="1" applyBorder="1" applyAlignment="1">
      <alignment horizontal="right" wrapText="1"/>
    </xf>
    <xf numFmtId="0" fontId="0" fillId="4" borderId="0" xfId="0" applyFill="1"/>
    <xf numFmtId="0" fontId="3" fillId="4" borderId="0" xfId="0" applyFont="1" applyFill="1"/>
    <xf numFmtId="0" fontId="4" fillId="5" borderId="0" xfId="0" applyFont="1" applyFill="1" applyAlignment="1">
      <alignment wrapText="1"/>
    </xf>
    <xf numFmtId="0" fontId="4" fillId="4" borderId="0" xfId="0" applyFont="1" applyFill="1" applyAlignment="1">
      <alignment wrapText="1"/>
    </xf>
    <xf numFmtId="0" fontId="5" fillId="0" borderId="4" xfId="0" applyFont="1" applyBorder="1"/>
    <xf numFmtId="165" fontId="0" fillId="0" borderId="0" xfId="0" applyNumberFormat="1"/>
  </cellXfs>
  <cellStyles count="1">
    <cellStyle name="Normal" xfId="0" builtinId="0"/>
  </cellStyles>
  <dxfs count="78">
    <dxf>
      <numFmt numFmtId="165" formatCode="#,##0.00\ &quot;€&quot;"/>
    </dxf>
    <dxf>
      <alignment horizontal="general" vertical="bottom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1" indent="0" relativeIndent="0" justifyLastLine="0" shrinkToFit="0" mergeCell="0" readingOrder="0"/>
    </dxf>
    <dxf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general" vertical="bottom" textRotation="0" wrapText="1" indent="0" relativeIndent="0" justifyLastLine="0" shrinkToFit="0" readingOrder="0"/>
    </dxf>
    <dxf>
      <numFmt numFmtId="164" formatCode="#,##0.00\ _€"/>
      <alignment horizontal="right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4" formatCode="#,##0.00\ _€"/>
      <alignment horizontal="right" vertical="bottom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numFmt numFmtId="34" formatCode="_-* #,##0.00\ &quot;€&quot;_-;\-* #,##0.00\ &quot;€&quot;_-;_-* &quot;-&quot;??\ &quot;€&quot;_-;_-@_-"/>
      <alignment horizontal="right" vertical="bottom" textRotation="0" wrapText="1" indent="0" relativeIndent="0" justifyLastLine="0" shrinkToFit="0" mergeCell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4" formatCode="_-* #,##0.00\ &quot;€&quot;_-;\-* #,##0.00\ &quot;€&quot;_-;_-* &quot;-&quot;??\ &quot;€&quot;_-;_-@_-"/>
      <alignment horizontal="right" vertical="bottom" textRotation="0" wrapText="1" indent="0" relativeIndent="255" justifyLastLine="0" shrinkToFit="0" mergeCell="0" readingOrder="0"/>
      <border diagonalUp="0" diagonalDown="0" outline="0">
        <left style="medium">
          <color indexed="64"/>
        </left>
        <right/>
        <top/>
        <bottom/>
      </border>
    </dxf>
    <dxf>
      <numFmt numFmtId="165" formatCode="#,##0.00\ &quot;€&quot;"/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general" vertical="bottom" textRotation="0" wrapText="1" indent="0" relativeIndent="0" justifyLastLine="0" shrinkToFit="0" mergeCell="0" readingOrder="0"/>
      <border outline="0">
        <right style="medium">
          <color indexed="64"/>
        </right>
      </border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5" formatCode="#,##0.00\ &quot;€&quot;"/>
      <alignment horizontal="center" vertical="center" textRotation="0" wrapText="1" indent="0" relativeIndent="0" justifyLastLine="0" shrinkToFit="0" mergeCell="0" readingOrder="0"/>
    </dxf>
    <dxf>
      <numFmt numFmtId="1" formatCode="0"/>
      <alignment horizontal="center" vertical="center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" formatCode="0"/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relativeIndent="0" justifyLastLine="0" shrinkToFit="0" readingOrder="0"/>
    </dxf>
    <dxf>
      <numFmt numFmtId="166" formatCode="dd/mm/yy\ hh:mm:ss"/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numFmt numFmtId="166" formatCode="dd/mm/yy\ hh:mm:ss"/>
      <alignment horizontal="center" vertical="bottom" textRotation="0" wrapText="1" indent="0" relativeIndent="255" justifyLastLine="0" shrinkToFit="0" mergeCell="0" readingOrder="0"/>
    </dxf>
    <dxf>
      <alignment horizontal="center" vertical="bottom" textRotation="0" wrapText="1" indent="0" relativeIndent="0" justifyLastLine="0" shrinkToFit="0" mergeCell="0" readingOrder="0"/>
      <border diagonalUp="0" diagonalDown="0" outline="0">
        <left/>
        <right/>
        <top/>
        <bottom/>
      </border>
    </dxf>
    <dxf>
      <alignment horizontal="center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  <dxf>
      <alignment horizontal="general" vertical="bottom" textRotation="0" wrapText="1" indent="0" relativeIndent="0" justifyLastLine="0" shrinkToFit="0" readingOrder="0"/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AJ29" totalsRowCount="1" headerRowDxfId="76" dataDxfId="75">
  <autoFilter ref="A1:AJ28"/>
  <sortState ref="A2:AJ63">
    <sortCondition ref="C1:C55"/>
  </sortState>
  <tableColumns count="36">
    <tableColumn id="1" name="0" dataDxfId="74" totalsRowDxfId="73"/>
    <tableColumn id="2" name="Date" dataDxfId="72" totalsRowDxfId="71"/>
    <tableColumn id="3" name="Noms" dataDxfId="70" totalsRowDxfId="69"/>
    <tableColumn id="4" name="Maes" dataDxfId="68" totalsRowDxfId="67"/>
    <tableColumn id="5" name="Colonne1" dataDxfId="66" totalsRowDxfId="65"/>
    <tableColumn id="6" name="Stella" dataDxfId="64" totalsRowDxfId="63"/>
    <tableColumn id="7" name="Colonne2" dataDxfId="62" totalsRowDxfId="61"/>
    <tableColumn id="8" name="Jupiler" dataDxfId="60" totalsRowDxfId="59"/>
    <tableColumn id="9" name="Colonne3" dataDxfId="58" totalsRowDxfId="57"/>
    <tableColumn id="10" name="Blanche" dataDxfId="56" totalsRowDxfId="55"/>
    <tableColumn id="11" name="Colonne4" dataDxfId="54" totalsRowDxfId="53"/>
    <tableColumn id="12" name="Gueuze" dataDxfId="52" totalsRowDxfId="51"/>
    <tableColumn id="13" name="Colonne5" dataDxfId="50" totalsRowDxfId="49"/>
    <tableColumn id="14" name="Kriek" dataDxfId="48" totalsRowDxfId="47"/>
    <tableColumn id="15" name="Colonne6" dataDxfId="46" totalsRowDxfId="45"/>
    <tableColumn id="16" name="Leffe Blonde" dataDxfId="44" totalsRowDxfId="43"/>
    <tableColumn id="17" name="Colonne7" dataDxfId="42" totalsRowDxfId="41"/>
    <tableColumn id="18" name="Leffe Brune" dataDxfId="40" totalsRowDxfId="39"/>
    <tableColumn id="19" name="Colonne8" dataDxfId="38" totalsRowDxfId="37"/>
    <tableColumn id="20" name="eau plate " dataDxfId="36" totalsRowDxfId="35"/>
    <tableColumn id="21" name="Colonne9" dataDxfId="34" totalsRowDxfId="33"/>
    <tableColumn id="22" name="eau pet" dataDxfId="32" totalsRowDxfId="31"/>
    <tableColumn id="23" name="Colonne10" dataDxfId="30" totalsRowDxfId="29"/>
    <tableColumn id="24" name="jus ORANGE" dataDxfId="28" totalsRowDxfId="27"/>
    <tableColumn id="25" name="Colonne11" dataDxfId="26" totalsRowDxfId="25"/>
    <tableColumn id="26" name="jus Pamplemousse" dataDxfId="24" totalsRowDxfId="23"/>
    <tableColumn id="27" name="Colonne12" dataDxfId="22" totalsRowDxfId="21"/>
    <tableColumn id="28" name="schweps" dataDxfId="20" totalsRowDxfId="19"/>
    <tableColumn id="29" name="Colonne13" dataDxfId="18" totalsRowDxfId="17"/>
    <tableColumn id="30" name="coca" dataDxfId="16" totalsRowDxfId="15"/>
    <tableColumn id="31" name="Colonne14" dataDxfId="14" totalsRowDxfId="13"/>
    <tableColumn id="32" name="coca light" dataDxfId="12" totalsRowDxfId="11"/>
    <tableColumn id="33" name="Colonne15" dataDxfId="10" totalsRowDxfId="9"/>
    <tableColumn id="34" name=" -   € " dataDxfId="8" totalsRowDxfId="7">
      <calculatedColumnFormula>SUM(AG2,AE2,AC2,AA2,Y2,W2,U2,S2,Q2,O2,M2,K2,I2,G2,E2)</calculatedColumnFormula>
    </tableColumn>
    <tableColumn id="35" name="PAYE" totalsRowFunction="sum" dataDxfId="6" totalsRowDxfId="5"/>
    <tableColumn id="36" name="POUF" dataDxfId="4" totalsRow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19" totalsRowShown="0">
  <autoFilter ref="A1:C19"/>
  <tableColumns count="3">
    <tableColumn id="1" name="Nom" dataDxfId="2"/>
    <tableColumn id="2" name="nbr de tickets" dataDxfId="1"/>
    <tableColumn id="3" name="Monta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R545"/>
  <sheetViews>
    <sheetView tabSelected="1" workbookViewId="0">
      <selection sqref="A1:XFD1048576"/>
    </sheetView>
  </sheetViews>
  <sheetFormatPr baseColWidth="10" defaultColWidth="11.42578125" defaultRowHeight="15"/>
  <cols>
    <col min="1" max="1" width="15.28515625" style="1" bestFit="1" customWidth="1"/>
    <col min="2" max="2" width="19.140625" style="18" customWidth="1"/>
    <col min="3" max="3" width="15.85546875" style="3" customWidth="1"/>
    <col min="4" max="4" width="10.42578125" style="4" customWidth="1"/>
    <col min="5" max="5" width="7.85546875" style="20" customWidth="1"/>
    <col min="6" max="6" width="10.5703125" style="4" customWidth="1"/>
    <col min="7" max="7" width="7.85546875" style="20" customWidth="1"/>
    <col min="8" max="8" width="11.5703125" style="4" customWidth="1"/>
    <col min="9" max="9" width="7.85546875" style="20" customWidth="1"/>
    <col min="10" max="10" width="12.5703125" style="4" customWidth="1"/>
    <col min="11" max="11" width="7.85546875" style="20" customWidth="1"/>
    <col min="12" max="12" width="12.42578125" style="4" customWidth="1"/>
    <col min="13" max="13" width="11.85546875" style="20" customWidth="1"/>
    <col min="14" max="14" width="10.140625" style="4" customWidth="1"/>
    <col min="15" max="15" width="11.85546875" style="20" customWidth="1"/>
    <col min="16" max="16" width="16.85546875" style="4" customWidth="1"/>
    <col min="17" max="17" width="6.5703125" style="20" customWidth="1"/>
    <col min="18" max="18" width="15.85546875" style="4" customWidth="1"/>
    <col min="19" max="19" width="6.5703125" style="20" customWidth="1"/>
    <col min="20" max="20" width="13.85546875" style="4" customWidth="1"/>
    <col min="21" max="21" width="11.85546875" style="20" customWidth="1"/>
    <col min="22" max="22" width="12.28515625" style="4" customWidth="1"/>
    <col min="23" max="23" width="7.85546875" style="20" customWidth="1"/>
    <col min="24" max="24" width="16.28515625" style="4" customWidth="1"/>
    <col min="25" max="25" width="11.85546875" style="20" customWidth="1"/>
    <col min="26" max="26" width="22.28515625" style="4" customWidth="1"/>
    <col min="27" max="27" width="11.85546875" style="20" customWidth="1"/>
    <col min="28" max="28" width="13.140625" style="4" customWidth="1"/>
    <col min="29" max="29" width="11.85546875" style="20" customWidth="1"/>
    <col min="30" max="30" width="9.42578125" style="4" customWidth="1"/>
    <col min="31" max="31" width="7.85546875" style="20" customWidth="1"/>
    <col min="32" max="32" width="13.85546875" style="4" customWidth="1"/>
    <col min="33" max="33" width="7.5703125" style="6" customWidth="1"/>
    <col min="34" max="34" width="11.42578125" style="24" customWidth="1"/>
    <col min="35" max="35" width="7.85546875" style="25" bestFit="1" customWidth="1"/>
    <col min="36" max="36" width="8.28515625" style="5" bestFit="1" customWidth="1"/>
    <col min="37" max="37" width="11.42578125" style="6"/>
    <col min="38" max="39" width="11.42578125" style="5"/>
    <col min="40" max="40" width="4.85546875" style="5" bestFit="1" customWidth="1"/>
    <col min="41" max="41" width="15.5703125" style="5" customWidth="1"/>
    <col min="42" max="43" width="11.42578125" style="5"/>
    <col min="44" max="44" width="16.140625" style="5" bestFit="1" customWidth="1"/>
    <col min="45" max="16384" width="11.42578125" style="5"/>
  </cols>
  <sheetData>
    <row r="1" spans="1:44" ht="30">
      <c r="A1" s="1" t="s">
        <v>54</v>
      </c>
      <c r="B1" s="17" t="s">
        <v>57</v>
      </c>
      <c r="C1" s="3" t="s">
        <v>0</v>
      </c>
      <c r="D1" s="4" t="s">
        <v>1</v>
      </c>
      <c r="E1" s="20" t="s">
        <v>2</v>
      </c>
      <c r="F1" s="4" t="s">
        <v>3</v>
      </c>
      <c r="G1" s="20" t="s">
        <v>4</v>
      </c>
      <c r="H1" s="4" t="s">
        <v>5</v>
      </c>
      <c r="I1" s="20" t="s">
        <v>6</v>
      </c>
      <c r="J1" s="4" t="s">
        <v>7</v>
      </c>
      <c r="K1" s="20" t="s">
        <v>8</v>
      </c>
      <c r="L1" s="4" t="s">
        <v>9</v>
      </c>
      <c r="M1" s="20" t="s">
        <v>10</v>
      </c>
      <c r="N1" s="4" t="s">
        <v>11</v>
      </c>
      <c r="O1" s="20" t="s">
        <v>12</v>
      </c>
      <c r="P1" s="4" t="s">
        <v>13</v>
      </c>
      <c r="Q1" s="20" t="s">
        <v>14</v>
      </c>
      <c r="R1" s="4" t="s">
        <v>15</v>
      </c>
      <c r="S1" s="20" t="s">
        <v>16</v>
      </c>
      <c r="T1" s="4" t="s">
        <v>17</v>
      </c>
      <c r="U1" s="20" t="s">
        <v>18</v>
      </c>
      <c r="V1" s="4" t="s">
        <v>19</v>
      </c>
      <c r="W1" s="20" t="s">
        <v>20</v>
      </c>
      <c r="X1" s="4" t="s">
        <v>21</v>
      </c>
      <c r="Y1" s="20" t="s">
        <v>22</v>
      </c>
      <c r="Z1" s="4" t="s">
        <v>23</v>
      </c>
      <c r="AA1" s="20" t="s">
        <v>24</v>
      </c>
      <c r="AB1" s="4" t="s">
        <v>25</v>
      </c>
      <c r="AC1" s="20" t="s">
        <v>26</v>
      </c>
      <c r="AD1" s="4" t="s">
        <v>27</v>
      </c>
      <c r="AE1" s="20" t="s">
        <v>28</v>
      </c>
      <c r="AF1" s="4" t="s">
        <v>29</v>
      </c>
      <c r="AG1" s="6" t="s">
        <v>30</v>
      </c>
      <c r="AH1" s="23" t="s">
        <v>31</v>
      </c>
      <c r="AI1" s="25" t="s">
        <v>32</v>
      </c>
      <c r="AJ1" s="5" t="s">
        <v>33</v>
      </c>
      <c r="AN1" s="7"/>
      <c r="AO1" s="5">
        <v>1</v>
      </c>
      <c r="AQ1" s="2"/>
      <c r="AR1" s="16"/>
    </row>
    <row r="2" spans="1:44">
      <c r="B2" s="17"/>
      <c r="AH2" s="27">
        <f>(SUM(AG2,AE2,AC2,AA2,Y2,W2,U2,S2,Q2,O2,M2,K2,I2,G2,E2))*1</f>
        <v>0</v>
      </c>
      <c r="AN2" s="7"/>
      <c r="AQ2" s="2"/>
      <c r="AR2" s="16"/>
    </row>
    <row r="3" spans="1:44">
      <c r="B3" s="17"/>
      <c r="C3" s="3" t="s">
        <v>52</v>
      </c>
      <c r="AH3" s="27">
        <v>1.6</v>
      </c>
      <c r="AN3" s="7"/>
      <c r="AQ3" s="2"/>
      <c r="AR3" s="16"/>
    </row>
    <row r="4" spans="1:44">
      <c r="B4" s="17"/>
      <c r="C4" s="3" t="s">
        <v>50</v>
      </c>
      <c r="AH4" s="27">
        <v>2</v>
      </c>
      <c r="AN4" s="7"/>
      <c r="AQ4" s="2"/>
      <c r="AR4" s="16"/>
    </row>
    <row r="5" spans="1:44">
      <c r="B5" s="17"/>
      <c r="C5" s="3" t="s">
        <v>50</v>
      </c>
      <c r="AH5" s="27">
        <v>5.6</v>
      </c>
      <c r="AN5" s="7"/>
      <c r="AQ5" s="2"/>
      <c r="AR5" s="16"/>
    </row>
    <row r="6" spans="1:44">
      <c r="B6" s="17"/>
      <c r="C6" s="3" t="s">
        <v>50</v>
      </c>
      <c r="AH6" s="27">
        <v>2.9</v>
      </c>
      <c r="AN6" s="7"/>
      <c r="AQ6" s="2"/>
      <c r="AR6" s="16"/>
    </row>
    <row r="7" spans="1:44">
      <c r="B7" s="17"/>
      <c r="C7" s="3" t="s">
        <v>50</v>
      </c>
      <c r="AH7" s="27">
        <v>2.6</v>
      </c>
      <c r="AN7" s="7"/>
      <c r="AQ7" s="2"/>
      <c r="AR7" s="16"/>
    </row>
    <row r="8" spans="1:44">
      <c r="B8" s="17"/>
      <c r="C8" s="3" t="s">
        <v>49</v>
      </c>
      <c r="AH8" s="27">
        <v>4.0999999999999996</v>
      </c>
      <c r="AN8" s="7"/>
      <c r="AQ8" s="2"/>
      <c r="AR8" s="16"/>
    </row>
    <row r="9" spans="1:44">
      <c r="B9" s="17"/>
      <c r="C9" s="3" t="s">
        <v>49</v>
      </c>
      <c r="AH9" s="27">
        <v>2.6</v>
      </c>
      <c r="AN9" s="7"/>
      <c r="AQ9" s="2"/>
      <c r="AR9" s="16"/>
    </row>
    <row r="10" spans="1:44">
      <c r="B10" s="17"/>
      <c r="C10" s="3" t="s">
        <v>48</v>
      </c>
      <c r="AH10" s="27">
        <v>0.5</v>
      </c>
      <c r="AN10" s="7"/>
      <c r="AQ10" s="2"/>
      <c r="AR10" s="16"/>
    </row>
    <row r="11" spans="1:44">
      <c r="B11" s="17"/>
      <c r="C11" s="3" t="s">
        <v>48</v>
      </c>
      <c r="AH11" s="27">
        <v>3.5</v>
      </c>
      <c r="AN11" s="7"/>
      <c r="AQ11" s="2"/>
      <c r="AR11" s="16"/>
    </row>
    <row r="12" spans="1:44">
      <c r="B12" s="17"/>
      <c r="C12" s="3" t="s">
        <v>48</v>
      </c>
      <c r="AH12" s="27">
        <v>5.4</v>
      </c>
      <c r="AN12" s="7"/>
      <c r="AQ12" s="2"/>
      <c r="AR12" s="16"/>
    </row>
    <row r="13" spans="1:44">
      <c r="B13" s="17"/>
      <c r="C13" s="3" t="s">
        <v>48</v>
      </c>
      <c r="AH13" s="27">
        <v>6.3</v>
      </c>
      <c r="AN13" s="7"/>
      <c r="AQ13" s="2"/>
      <c r="AR13" s="16"/>
    </row>
    <row r="14" spans="1:44">
      <c r="B14" s="17"/>
      <c r="C14" s="3" t="s">
        <v>48</v>
      </c>
      <c r="AH14" s="27">
        <v>2.5</v>
      </c>
      <c r="AN14" s="7"/>
      <c r="AQ14" s="2"/>
      <c r="AR14" s="16"/>
    </row>
    <row r="15" spans="1:44">
      <c r="B15" s="17"/>
      <c r="C15" s="3" t="s">
        <v>48</v>
      </c>
      <c r="AH15" s="27">
        <v>4.5999999999999996</v>
      </c>
      <c r="AN15" s="7"/>
      <c r="AQ15" s="2"/>
      <c r="AR15" s="16"/>
    </row>
    <row r="16" spans="1:44">
      <c r="B16" s="17"/>
      <c r="C16" s="3" t="s">
        <v>47</v>
      </c>
      <c r="AH16" s="27">
        <v>4.5999999999999996</v>
      </c>
      <c r="AN16" s="7"/>
      <c r="AQ16" s="2"/>
      <c r="AR16" s="16"/>
    </row>
    <row r="17" spans="1:44">
      <c r="B17" s="17"/>
      <c r="C17" s="3" t="s">
        <v>46</v>
      </c>
      <c r="V17" s="4" t="s">
        <v>58</v>
      </c>
      <c r="W17" s="20">
        <v>0.5</v>
      </c>
      <c r="AH17" s="27">
        <f>(SUM(AG17,AE17,AC17,AA17,Y17,W17,U17,S17,Q17,O17,M17,K17,I17,G17,E17))*1</f>
        <v>0.5</v>
      </c>
      <c r="AN17" s="7"/>
      <c r="AQ17" s="2"/>
      <c r="AR17" s="16"/>
    </row>
    <row r="18" spans="1:44">
      <c r="B18" s="17"/>
      <c r="C18" s="3" t="s">
        <v>45</v>
      </c>
      <c r="AH18" s="27">
        <v>1.3</v>
      </c>
      <c r="AN18" s="7"/>
      <c r="AQ18" s="2"/>
      <c r="AR18" s="16"/>
    </row>
    <row r="19" spans="1:44">
      <c r="B19" s="17"/>
      <c r="C19" s="3" t="s">
        <v>42</v>
      </c>
      <c r="AD19" s="4" t="s">
        <v>58</v>
      </c>
      <c r="AE19" s="20">
        <v>0.5</v>
      </c>
      <c r="AH19" s="27">
        <f>(SUM(AG19,AE19,AC19,AA19,Y19,W19,U19,S19,Q19,O19,M19,K19,I19,G19,E19))*1</f>
        <v>0.5</v>
      </c>
      <c r="AN19" s="7"/>
      <c r="AQ19" s="2"/>
      <c r="AR19" s="16"/>
    </row>
    <row r="20" spans="1:44">
      <c r="B20" s="17"/>
      <c r="C20" s="3" t="s">
        <v>41</v>
      </c>
      <c r="AH20" s="27">
        <v>3.4</v>
      </c>
      <c r="AN20" s="7"/>
      <c r="AQ20" s="2"/>
      <c r="AR20" s="16"/>
    </row>
    <row r="21" spans="1:44">
      <c r="B21" s="17"/>
      <c r="C21" s="3" t="s">
        <v>41</v>
      </c>
      <c r="AH21" s="27">
        <v>5</v>
      </c>
      <c r="AN21" s="7"/>
      <c r="AQ21" s="2"/>
      <c r="AR21" s="16"/>
    </row>
    <row r="22" spans="1:44">
      <c r="B22" s="17"/>
      <c r="C22" s="3" t="s">
        <v>41</v>
      </c>
      <c r="AH22" s="27">
        <v>7</v>
      </c>
      <c r="AN22" s="7"/>
      <c r="AQ22" s="2"/>
      <c r="AR22" s="16"/>
    </row>
    <row r="23" spans="1:44">
      <c r="B23" s="17"/>
      <c r="C23" s="3" t="s">
        <v>41</v>
      </c>
      <c r="AH23" s="27">
        <v>3.6</v>
      </c>
      <c r="AN23" s="7"/>
      <c r="AQ23" s="2"/>
      <c r="AR23" s="16"/>
    </row>
    <row r="24" spans="1:44">
      <c r="B24" s="17"/>
      <c r="C24" s="3" t="s">
        <v>41</v>
      </c>
      <c r="AH24" s="27">
        <v>3.3</v>
      </c>
      <c r="AN24" s="7"/>
      <c r="AQ24" s="2"/>
      <c r="AR24" s="16"/>
    </row>
    <row r="25" spans="1:44">
      <c r="B25" s="17"/>
      <c r="C25" s="3" t="s">
        <v>41</v>
      </c>
      <c r="AH25" s="27">
        <v>1.3</v>
      </c>
      <c r="AN25" s="7"/>
      <c r="AQ25" s="2"/>
      <c r="AR25" s="16"/>
    </row>
    <row r="26" spans="1:44">
      <c r="B26" s="17"/>
      <c r="C26" s="3" t="s">
        <v>41</v>
      </c>
      <c r="AH26" s="27">
        <v>3.1</v>
      </c>
      <c r="AN26" s="7"/>
      <c r="AQ26" s="2"/>
      <c r="AR26" s="16"/>
    </row>
    <row r="27" spans="1:44">
      <c r="B27" s="17"/>
      <c r="C27" s="3" t="s">
        <v>41</v>
      </c>
      <c r="AH27" s="27">
        <v>1.5</v>
      </c>
      <c r="AN27" s="7"/>
      <c r="AQ27" s="2"/>
      <c r="AR27" s="16"/>
    </row>
    <row r="28" spans="1:44">
      <c r="B28" s="17"/>
      <c r="C28" s="3" t="s">
        <v>40</v>
      </c>
      <c r="AH28" s="27">
        <v>4.5</v>
      </c>
      <c r="AN28" s="7"/>
      <c r="AQ28" s="2"/>
      <c r="AR28" s="16"/>
    </row>
    <row r="29" spans="1:44" ht="15.75" thickBot="1">
      <c r="A29" s="8"/>
      <c r="B29" s="19"/>
      <c r="C29" s="9"/>
      <c r="D29" s="10"/>
      <c r="E29" s="21"/>
      <c r="F29" s="10"/>
      <c r="G29" s="21"/>
      <c r="H29" s="10"/>
      <c r="I29" s="21"/>
      <c r="J29" s="10"/>
      <c r="K29" s="21"/>
      <c r="L29" s="10"/>
      <c r="M29" s="21"/>
      <c r="N29" s="10"/>
      <c r="O29" s="21"/>
      <c r="P29" s="10"/>
      <c r="Q29" s="21"/>
      <c r="R29" s="10"/>
      <c r="S29" s="21"/>
      <c r="T29" s="10"/>
      <c r="U29" s="21"/>
      <c r="V29" s="10"/>
      <c r="W29" s="21"/>
      <c r="X29" s="10"/>
      <c r="Y29" s="21"/>
      <c r="Z29" s="10"/>
      <c r="AA29" s="21"/>
      <c r="AB29" s="10"/>
      <c r="AC29" s="21"/>
      <c r="AD29" s="10"/>
      <c r="AE29" s="21"/>
      <c r="AF29" s="10"/>
      <c r="AG29" s="22"/>
      <c r="AI29" s="26">
        <f>SUBTOTAL(109,[PAYE])</f>
        <v>0</v>
      </c>
      <c r="AJ29" s="11"/>
      <c r="AN29" s="7"/>
      <c r="AQ29" s="2"/>
      <c r="AR29" s="16"/>
    </row>
    <row r="30" spans="1:44" ht="15.75" thickBot="1">
      <c r="AI30" s="25">
        <v>165.5</v>
      </c>
      <c r="AN30" s="7"/>
      <c r="AO30" s="32"/>
    </row>
    <row r="31" spans="1:44">
      <c r="A31" s="1" t="s">
        <v>35</v>
      </c>
      <c r="B31" s="18" t="e">
        <f>pouf</f>
        <v>#VALUE!</v>
      </c>
      <c r="AI31" s="25">
        <f>SUM(AI29:AI30)</f>
        <v>165.5</v>
      </c>
      <c r="AN31" s="7"/>
    </row>
    <row r="32" spans="1:44">
      <c r="AN32" s="7"/>
    </row>
    <row r="33" spans="40:40">
      <c r="AN33" s="7"/>
    </row>
    <row r="539" spans="34:34">
      <c r="AH539" s="24">
        <f t="shared" ref="AH539:AH545" si="0">SUM(AG539,AE539,AC539,AA539,Y539,Y539,W539,U539,S539,Q539,O539,M539,K539,I539,G539,E539)</f>
        <v>0</v>
      </c>
    </row>
    <row r="540" spans="34:34">
      <c r="AH540" s="24">
        <f t="shared" si="0"/>
        <v>0</v>
      </c>
    </row>
    <row r="541" spans="34:34">
      <c r="AH541" s="24">
        <f t="shared" si="0"/>
        <v>0</v>
      </c>
    </row>
    <row r="542" spans="34:34">
      <c r="AH542" s="24">
        <f t="shared" si="0"/>
        <v>0</v>
      </c>
    </row>
    <row r="543" spans="34:34">
      <c r="AH543" s="24">
        <f t="shared" si="0"/>
        <v>0</v>
      </c>
    </row>
    <row r="544" spans="34:34">
      <c r="AH544" s="24">
        <f t="shared" si="0"/>
        <v>0</v>
      </c>
    </row>
    <row r="545" spans="34:34">
      <c r="AH545" s="24">
        <f t="shared" si="0"/>
        <v>0</v>
      </c>
    </row>
  </sheetData>
  <conditionalFormatting sqref="AJ1:AJ1048576">
    <cfRule type="containsText" dxfId="77" priority="2" operator="containsText" text="POUF">
      <formula>NOT(ISERROR(SEARCH("POUF",AJ1)))</formula>
    </cfRule>
  </conditionalFormatting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22"/>
  <sheetViews>
    <sheetView workbookViewId="0">
      <selection activeCell="A3" sqref="A3:A20"/>
    </sheetView>
  </sheetViews>
  <sheetFormatPr baseColWidth="10" defaultRowHeight="15"/>
  <cols>
    <col min="3" max="3" width="11.5703125" style="15" customWidth="1"/>
  </cols>
  <sheetData>
    <row r="1" spans="1:3">
      <c r="A1" t="s">
        <v>36</v>
      </c>
      <c r="C1" s="15" t="s">
        <v>53</v>
      </c>
    </row>
    <row r="3" spans="1:3">
      <c r="A3" s="12" t="s">
        <v>37</v>
      </c>
      <c r="C3" s="15">
        <v>1</v>
      </c>
    </row>
    <row r="4" spans="1:3">
      <c r="A4" s="13" t="s">
        <v>38</v>
      </c>
      <c r="C4" s="15">
        <v>2</v>
      </c>
    </row>
    <row r="5" spans="1:3">
      <c r="A5" s="14" t="s">
        <v>39</v>
      </c>
      <c r="C5" s="15">
        <v>3</v>
      </c>
    </row>
    <row r="6" spans="1:3">
      <c r="A6" s="14" t="s">
        <v>40</v>
      </c>
      <c r="C6" s="15">
        <v>4</v>
      </c>
    </row>
    <row r="7" spans="1:3">
      <c r="A7" s="14" t="s">
        <v>41</v>
      </c>
      <c r="C7" s="15">
        <v>5</v>
      </c>
    </row>
    <row r="8" spans="1:3">
      <c r="A8" s="14" t="s">
        <v>42</v>
      </c>
      <c r="C8" s="15">
        <v>6</v>
      </c>
    </row>
    <row r="9" spans="1:3">
      <c r="A9" s="13" t="s">
        <v>43</v>
      </c>
      <c r="C9" s="15">
        <v>7</v>
      </c>
    </row>
    <row r="10" spans="1:3">
      <c r="A10" s="14" t="s">
        <v>44</v>
      </c>
      <c r="C10" s="15">
        <v>8</v>
      </c>
    </row>
    <row r="11" spans="1:3">
      <c r="A11" s="13" t="s">
        <v>45</v>
      </c>
      <c r="C11" s="15">
        <v>9</v>
      </c>
    </row>
    <row r="12" spans="1:3">
      <c r="A12" s="14" t="s">
        <v>34</v>
      </c>
      <c r="C12" s="15">
        <v>10</v>
      </c>
    </row>
    <row r="13" spans="1:3">
      <c r="A13" s="13" t="s">
        <v>46</v>
      </c>
      <c r="C13" s="15">
        <v>11</v>
      </c>
    </row>
    <row r="14" spans="1:3">
      <c r="A14" s="14" t="s">
        <v>47</v>
      </c>
      <c r="C14" s="15">
        <v>12</v>
      </c>
    </row>
    <row r="15" spans="1:3">
      <c r="A15" s="14" t="s">
        <v>48</v>
      </c>
      <c r="C15" s="15">
        <v>13</v>
      </c>
    </row>
    <row r="16" spans="1:3">
      <c r="A16" s="14" t="s">
        <v>49</v>
      </c>
      <c r="C16" s="15">
        <v>14</v>
      </c>
    </row>
    <row r="17" spans="1:3">
      <c r="A17" s="14" t="s">
        <v>50</v>
      </c>
      <c r="C17" s="15">
        <v>15</v>
      </c>
    </row>
    <row r="18" spans="1:3">
      <c r="A18" s="14" t="s">
        <v>51</v>
      </c>
      <c r="C18" s="15">
        <v>16</v>
      </c>
    </row>
    <row r="19" spans="1:3">
      <c r="A19" s="13" t="s">
        <v>52</v>
      </c>
      <c r="C19" s="15">
        <v>17</v>
      </c>
    </row>
    <row r="20" spans="1:3">
      <c r="C20" s="15">
        <v>18</v>
      </c>
    </row>
    <row r="21" spans="1:3">
      <c r="C21" s="15">
        <v>19</v>
      </c>
    </row>
    <row r="22" spans="1:3">
      <c r="C22" s="15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C19"/>
  <sheetViews>
    <sheetView workbookViewId="0">
      <selection activeCell="E6" sqref="E6"/>
    </sheetView>
  </sheetViews>
  <sheetFormatPr baseColWidth="10" defaultRowHeight="15"/>
  <cols>
    <col min="2" max="2" width="15.140625" customWidth="1"/>
    <col min="3" max="3" width="11.42578125" style="33"/>
  </cols>
  <sheetData>
    <row r="1" spans="1:3">
      <c r="A1" s="28" t="s">
        <v>36</v>
      </c>
      <c r="B1" t="s">
        <v>55</v>
      </c>
      <c r="C1" s="33" t="s">
        <v>59</v>
      </c>
    </row>
    <row r="2" spans="1:3">
      <c r="A2" s="28"/>
    </row>
    <row r="3" spans="1:3">
      <c r="A3" s="29" t="s">
        <v>37</v>
      </c>
      <c r="B3" s="5">
        <f>COUNTIF(xx,Feuil2!$A$3)</f>
        <v>0</v>
      </c>
      <c r="C3" s="33">
        <f ca="1">SUMIF([0]!xx,"AJOUT X",Feuil1!AH:AH)</f>
        <v>0</v>
      </c>
    </row>
    <row r="4" spans="1:3">
      <c r="A4" s="30" t="s">
        <v>38</v>
      </c>
      <c r="B4" s="5">
        <f>COUNTIF(xx,Feuil2!$A$4)</f>
        <v>0</v>
      </c>
      <c r="C4" s="33">
        <f ca="1">SUMIF([0]!xx,"alain D",Feuil1!AH:AH)</f>
        <v>0</v>
      </c>
    </row>
    <row r="5" spans="1:3">
      <c r="A5" s="31" t="s">
        <v>39</v>
      </c>
      <c r="B5" s="5">
        <f>COUNTIF(xx,Feuil2!$A$5)</f>
        <v>0</v>
      </c>
      <c r="C5" s="33">
        <f ca="1">SUMIF([0]!xx,"anne L",Feuil1!AH:AH)</f>
        <v>0</v>
      </c>
    </row>
    <row r="6" spans="1:3">
      <c r="A6" s="31" t="s">
        <v>40</v>
      </c>
      <c r="B6" s="5">
        <f>COUNTIF(xx,Feuil2!$A$6)</f>
        <v>1</v>
      </c>
      <c r="C6" s="33">
        <f ca="1">SUMIF([0]!xx,"edwin P",Feuil1!AH:AH)</f>
        <v>4.5</v>
      </c>
    </row>
    <row r="7" spans="1:3">
      <c r="A7" s="31" t="s">
        <v>41</v>
      </c>
      <c r="B7" s="5">
        <f>COUNTIF(xx,Feuil2!$A$7)</f>
        <v>8</v>
      </c>
      <c r="C7" s="33">
        <f ca="1">SUMIF([0]!xx,"eric A",Feuil1!AH:AH)</f>
        <v>28.200000000000003</v>
      </c>
    </row>
    <row r="8" spans="1:3">
      <c r="A8" s="31" t="s">
        <v>42</v>
      </c>
      <c r="B8" s="5">
        <f>COUNTIF(xx,Feuil2!$A$8)</f>
        <v>1</v>
      </c>
      <c r="C8" s="33">
        <f ca="1">SUMIF([0]!xx,"eric DH",Feuil1!AH:AH)</f>
        <v>0.5</v>
      </c>
    </row>
    <row r="9" spans="1:3">
      <c r="A9" s="30" t="s">
        <v>43</v>
      </c>
      <c r="B9" s="5">
        <f>COUNTIF(xx,Feuil2!$A$9)</f>
        <v>0</v>
      </c>
      <c r="C9" s="33">
        <f ca="1">SUMIF([0]!xx,"eric S",Feuil1!AH:AH)</f>
        <v>0</v>
      </c>
    </row>
    <row r="10" spans="1:3">
      <c r="A10" s="31" t="s">
        <v>44</v>
      </c>
      <c r="B10" s="5">
        <f>COUNTIF(xx,Feuil2!$A$10)</f>
        <v>0</v>
      </c>
      <c r="C10" s="33">
        <f ca="1">SUMIF([0]!xx,"henri Liben",Feuil1!AH:AH)</f>
        <v>0</v>
      </c>
    </row>
    <row r="11" spans="1:3">
      <c r="A11" s="30" t="s">
        <v>45</v>
      </c>
      <c r="B11" s="5">
        <f>COUNTIF(xx,Feuil2!$A$11)</f>
        <v>1</v>
      </c>
      <c r="C11" s="33">
        <f ca="1">SUMIF([0]!xx,"liliane S",Feuil1!AH:AH)</f>
        <v>1.3</v>
      </c>
    </row>
    <row r="12" spans="1:3">
      <c r="A12" s="31" t="s">
        <v>34</v>
      </c>
      <c r="B12" s="5">
        <f>COUNTIF(xx,Feuil2!$A$12)</f>
        <v>0</v>
      </c>
      <c r="C12" s="33">
        <f ca="1">SUMIF([0]!xx,"martine",Feuil1!AH:AH)</f>
        <v>0</v>
      </c>
    </row>
    <row r="13" spans="1:3">
      <c r="A13" s="30" t="s">
        <v>56</v>
      </c>
      <c r="B13" s="5">
        <f>COUNTIF(xx,Feuil2!$A$13)</f>
        <v>1</v>
      </c>
      <c r="C13" s="33">
        <f ca="1">SUMIF([0]!xx,"michelle b",Feuil1!AH:AH)</f>
        <v>0.5</v>
      </c>
    </row>
    <row r="14" spans="1:3">
      <c r="A14" s="31" t="s">
        <v>47</v>
      </c>
      <c r="B14" s="5">
        <f>COUNTIF(xx,Feuil2!$A$14)</f>
        <v>1</v>
      </c>
      <c r="C14" s="33">
        <f ca="1">SUMIF([0]!xx,"olivier S",Feuil1!AH:AH)</f>
        <v>4.5999999999999996</v>
      </c>
    </row>
    <row r="15" spans="1:3">
      <c r="A15" s="31" t="s">
        <v>48</v>
      </c>
      <c r="B15" s="5">
        <f>COUNTIF(xx,Feuil2!$A$15)</f>
        <v>6</v>
      </c>
      <c r="C15" s="33">
        <f ca="1">SUMIF([0]!xx,"patrick G",Feuil1!AH:AH)</f>
        <v>22.799999999999997</v>
      </c>
    </row>
    <row r="16" spans="1:3">
      <c r="A16" s="31" t="s">
        <v>49</v>
      </c>
      <c r="B16" s="5">
        <f>COUNTIF(xx,Feuil2!$A$16)</f>
        <v>2</v>
      </c>
      <c r="C16" s="33">
        <f ca="1">SUMIF([0]!xx,"philippe A",Feuil1!AH:AH)</f>
        <v>6.6999999999999993</v>
      </c>
    </row>
    <row r="17" spans="1:3">
      <c r="A17" s="31" t="s">
        <v>50</v>
      </c>
      <c r="B17" s="5">
        <f>COUNTIF(xx,Feuil2!$A$17)</f>
        <v>4</v>
      </c>
      <c r="C17" s="33">
        <f ca="1">SUMIF([0]!xx,"richard D",Feuil1!AH:AH)</f>
        <v>13.1</v>
      </c>
    </row>
    <row r="18" spans="1:3">
      <c r="A18" s="31" t="s">
        <v>51</v>
      </c>
      <c r="B18" s="5">
        <f>COUNTIF(xx,Feuil2!$A$18)</f>
        <v>0</v>
      </c>
      <c r="C18" s="33">
        <f ca="1">SUMIF([0]!xx,"roland T",Feuil1!AH:AH)</f>
        <v>0</v>
      </c>
    </row>
    <row r="19" spans="1:3">
      <c r="A19" s="30" t="s">
        <v>52</v>
      </c>
      <c r="B19" s="5">
        <f>COUNTIF(xx,Feuil2!$A$19)</f>
        <v>1</v>
      </c>
      <c r="C19" s="33">
        <f ca="1">SUMIF([0]!xx,"thierry P",Feuil1!AH:AH)</f>
        <v>1.6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POUF</vt:lpstr>
      <vt:lpstr>pouf</vt:lpstr>
      <vt:lpstr>xx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ERICC</dc:creator>
  <cp:lastModifiedBy>ERICC</cp:lastModifiedBy>
  <dcterms:created xsi:type="dcterms:W3CDTF">2015-10-22T12:15:15Z</dcterms:created>
  <dcterms:modified xsi:type="dcterms:W3CDTF">2015-10-29T06:53:44Z</dcterms:modified>
</cp:coreProperties>
</file>