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DATA" sheetId="2" r:id="rId1"/>
    <sheet name="FACTURE" sheetId="5" r:id="rId2"/>
  </sheets>
  <externalReferences>
    <externalReference r:id="rId3"/>
  </externalReferences>
  <definedNames>
    <definedName name="__IntlFixup" hidden="1">TRUE</definedName>
    <definedName name="_xlnm._FilterDatabase" localSheetId="0" hidden="1">DATA!$A$3:$AC$3</definedName>
    <definedName name="_tax1">FACTURE!$I$61</definedName>
    <definedName name="_tax2" localSheetId="1">FACTURE!$K$61</definedName>
    <definedName name="_tax2">#REF!</definedName>
    <definedName name="_tax3">FACTURE!$I$62</definedName>
    <definedName name="_tax4" localSheetId="1">FACTURE!$K$62</definedName>
    <definedName name="_tax4">#REF!</definedName>
    <definedName name="Adresse">#REF!</definedName>
    <definedName name="catégorie">#REF!</definedName>
    <definedName name="data1">FACTURE!$L$11</definedName>
    <definedName name="data10">FACTURE!$E$14</definedName>
    <definedName name="data2">FACTURE!$L$12</definedName>
    <definedName name="data3">FACTURE!$L$13</definedName>
    <definedName name="data4">FACTURE!$L$14</definedName>
    <definedName name="data5" localSheetId="1">FACTURE!$E$11</definedName>
    <definedName name="data5">#REF!</definedName>
    <definedName name="data6">FACTURE!$E$12</definedName>
    <definedName name="data62">FACTURE!$D$61</definedName>
    <definedName name="data63">FACTURE!$D$62</definedName>
    <definedName name="data64">FACTURE!$D$63</definedName>
    <definedName name="data65">[1]Modele!$F$62</definedName>
    <definedName name="data68">FACTURE!$F$66</definedName>
    <definedName name="data69">FACTURE!$J$66</definedName>
    <definedName name="data7">FACTURE!$G$13</definedName>
    <definedName name="data70">FACTURE!$J$67</definedName>
    <definedName name="data8">FACTURE!$I$13</definedName>
    <definedName name="data9">FACTURE!$E$13</definedName>
    <definedName name="GoAssetChart">[0]!GoAssetChart</definedName>
    <definedName name="GoBack">[0]!GoBack</definedName>
    <definedName name="GoBalanceSheet">[0]!GoBalanceSheet</definedName>
    <definedName name="GoCashFlow">[0]!GoCashFlow</definedName>
    <definedName name="GoData">[0]!GoData</definedName>
    <definedName name="GoIncomeChart">[0]!GoIncomeChart</definedName>
    <definedName name="liste_client">[1]client!$B$5:$B$5</definedName>
    <definedName name="NO" localSheetId="1">FACTURE!$L$3</definedName>
    <definedName name="NO">#REF!</definedName>
    <definedName name="nomsdessites">#REF!</definedName>
    <definedName name="pass">#REF!</definedName>
    <definedName name="Sociétéounom">#REF!</definedName>
    <definedName name="TOT" localSheetId="1">FACTURE!$L$63</definedName>
    <definedName name="TOT">#REF!</definedName>
    <definedName name="_xlnm.Print_Area" localSheetId="1">FACTURE!$C$2:$M$81,FACTURE!$C$83:$M$153,FACTURE!$C$155:$M$221</definedName>
  </definedNames>
  <calcPr calcId="145621" iterate="1" iterateDelta="0"/>
</workbook>
</file>

<file path=xl/calcChain.xml><?xml version="1.0" encoding="utf-8"?>
<calcChain xmlns="http://schemas.openxmlformats.org/spreadsheetml/2006/main">
  <c r="L11" i="5" l="1"/>
  <c r="L216" i="5" l="1"/>
  <c r="L215" i="5"/>
  <c r="L214" i="5"/>
  <c r="L213" i="5"/>
  <c r="L212" i="5"/>
  <c r="L211" i="5"/>
  <c r="L210" i="5"/>
  <c r="L209" i="5"/>
  <c r="L208" i="5"/>
  <c r="L207" i="5"/>
  <c r="L206" i="5"/>
  <c r="L205" i="5"/>
  <c r="L204" i="5"/>
  <c r="L203" i="5"/>
  <c r="L202" i="5"/>
  <c r="L201" i="5"/>
  <c r="L200" i="5"/>
  <c r="L199" i="5"/>
  <c r="L198" i="5"/>
  <c r="L197" i="5"/>
  <c r="L196" i="5"/>
  <c r="L195" i="5"/>
  <c r="L194" i="5"/>
  <c r="L193" i="5"/>
  <c r="L192" i="5"/>
  <c r="L191" i="5"/>
  <c r="L190" i="5"/>
  <c r="L189" i="5"/>
  <c r="L188" i="5"/>
  <c r="L187" i="5"/>
  <c r="L186" i="5"/>
  <c r="L185" i="5"/>
  <c r="L184" i="5"/>
  <c r="L183" i="5"/>
  <c r="L182" i="5"/>
  <c r="L181" i="5"/>
  <c r="L180" i="5"/>
  <c r="L179" i="5"/>
  <c r="L178" i="5"/>
  <c r="L177" i="5"/>
  <c r="L176" i="5"/>
  <c r="L175" i="5"/>
  <c r="L174" i="5"/>
  <c r="L173" i="5"/>
  <c r="L172" i="5"/>
  <c r="H167" i="5"/>
  <c r="E167" i="5"/>
  <c r="G166" i="5"/>
  <c r="E166" i="5"/>
  <c r="H165" i="5"/>
  <c r="E165" i="5"/>
  <c r="G164" i="5"/>
  <c r="L158" i="5"/>
  <c r="J158" i="5"/>
  <c r="L145" i="5"/>
  <c r="L144" i="5"/>
  <c r="L143" i="5"/>
  <c r="L142" i="5"/>
  <c r="L141" i="5"/>
  <c r="L140" i="5"/>
  <c r="L139" i="5"/>
  <c r="L138" i="5"/>
  <c r="L137" i="5"/>
  <c r="L136" i="5"/>
  <c r="L135" i="5"/>
  <c r="L134" i="5"/>
  <c r="L133" i="5"/>
  <c r="L132" i="5"/>
  <c r="L131" i="5"/>
  <c r="L130" i="5"/>
  <c r="L129" i="5"/>
  <c r="L128" i="5"/>
  <c r="L127" i="5"/>
  <c r="L126" i="5"/>
  <c r="L125" i="5"/>
  <c r="L124" i="5"/>
  <c r="L123" i="5"/>
  <c r="L122" i="5"/>
  <c r="L121" i="5"/>
  <c r="L120" i="5"/>
  <c r="L119" i="5"/>
  <c r="L118" i="5"/>
  <c r="L117" i="5"/>
  <c r="L116" i="5"/>
  <c r="L115" i="5"/>
  <c r="L114" i="5"/>
  <c r="L113" i="5"/>
  <c r="L112" i="5"/>
  <c r="L111" i="5"/>
  <c r="L110" i="5"/>
  <c r="L109" i="5"/>
  <c r="L108" i="5"/>
  <c r="L107" i="5"/>
  <c r="L106" i="5"/>
  <c r="L105" i="5"/>
  <c r="L104" i="5"/>
  <c r="L103" i="5"/>
  <c r="L102" i="5"/>
  <c r="L101" i="5"/>
  <c r="L100" i="5"/>
  <c r="H95" i="5"/>
  <c r="E95" i="5"/>
  <c r="G94" i="5"/>
  <c r="E94" i="5"/>
  <c r="H93" i="5"/>
  <c r="E93" i="5"/>
  <c r="G92" i="5"/>
  <c r="L86" i="5"/>
  <c r="J86" i="5"/>
  <c r="L56" i="5" l="1"/>
  <c r="L55" i="5"/>
  <c r="L54" i="5"/>
  <c r="L53" i="5"/>
  <c r="L52" i="5"/>
  <c r="L51" i="5"/>
  <c r="L50" i="5"/>
  <c r="L49" i="5"/>
  <c r="L48" i="5"/>
  <c r="L47" i="5"/>
  <c r="L46" i="5"/>
  <c r="L45" i="5"/>
  <c r="L44" i="5"/>
  <c r="L43" i="5"/>
  <c r="L42" i="5"/>
  <c r="L41" i="5"/>
  <c r="L40" i="5"/>
  <c r="L39" i="5"/>
  <c r="L38" i="5"/>
  <c r="L37" i="5"/>
  <c r="L36" i="5"/>
  <c r="L35" i="5"/>
  <c r="L34" i="5"/>
  <c r="L33" i="5"/>
  <c r="L32" i="5"/>
  <c r="L31" i="5"/>
  <c r="L30" i="5"/>
  <c r="L29" i="5"/>
  <c r="L28" i="5"/>
  <c r="L27" i="5"/>
  <c r="L26" i="5"/>
  <c r="L25" i="5"/>
  <c r="L24" i="5"/>
  <c r="L23" i="5"/>
  <c r="L22" i="5"/>
  <c r="L21" i="5"/>
  <c r="L20" i="5"/>
  <c r="L19" i="5"/>
  <c r="H14" i="5"/>
  <c r="E14" i="5"/>
  <c r="G13" i="5"/>
  <c r="E13" i="5"/>
  <c r="H12" i="5"/>
  <c r="E12" i="5"/>
  <c r="G11" i="5"/>
  <c r="J5" i="5"/>
  <c r="X4" i="5"/>
  <c r="X3" i="5"/>
  <c r="W3" i="5"/>
  <c r="L58" i="5" l="1"/>
  <c r="L62" i="5" s="1"/>
  <c r="L57" i="5"/>
  <c r="Q93" i="2"/>
  <c r="R93" i="2"/>
  <c r="L61" i="5" l="1"/>
  <c r="L63" i="5" s="1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S4" i="2"/>
  <c r="U4" i="2" s="1"/>
  <c r="S5" i="2"/>
  <c r="U5" i="2" s="1"/>
  <c r="S13" i="2"/>
  <c r="U13" i="2" s="1"/>
  <c r="S12" i="2"/>
  <c r="U12" i="2" s="1"/>
  <c r="S11" i="2"/>
  <c r="U11" i="2" s="1"/>
  <c r="S10" i="2"/>
  <c r="U10" i="2" s="1"/>
  <c r="S9" i="2"/>
  <c r="U9" i="2" s="1"/>
  <c r="S8" i="2"/>
  <c r="U8" i="2" s="1"/>
  <c r="S7" i="2"/>
  <c r="U7" i="2" s="1"/>
  <c r="S16" i="2"/>
  <c r="U16" i="2" s="1"/>
  <c r="S15" i="2"/>
  <c r="U15" i="2" s="1"/>
  <c r="S22" i="2"/>
  <c r="U22" i="2" s="1"/>
  <c r="S21" i="2"/>
  <c r="U21" i="2" s="1"/>
  <c r="S20" i="2"/>
  <c r="U20" i="2" s="1"/>
  <c r="S19" i="2"/>
  <c r="U19" i="2" s="1"/>
  <c r="S18" i="2"/>
  <c r="U18" i="2" s="1"/>
  <c r="S29" i="2"/>
  <c r="U29" i="2" s="1"/>
  <c r="S28" i="2"/>
  <c r="U28" i="2" s="1"/>
  <c r="S27" i="2"/>
  <c r="U27" i="2" s="1"/>
  <c r="S26" i="2"/>
  <c r="U26" i="2" s="1"/>
  <c r="S25" i="2"/>
  <c r="U25" i="2" s="1"/>
  <c r="S24" i="2"/>
  <c r="U24" i="2" s="1"/>
  <c r="S30" i="2"/>
  <c r="U30" i="2" s="1"/>
  <c r="S40" i="2"/>
  <c r="U40" i="2" s="1"/>
  <c r="S39" i="2"/>
  <c r="U39" i="2" s="1"/>
  <c r="S38" i="2"/>
  <c r="U38" i="2" s="1"/>
  <c r="S37" i="2"/>
  <c r="U37" i="2" s="1"/>
  <c r="S36" i="2"/>
  <c r="U36" i="2" s="1"/>
  <c r="S35" i="2"/>
  <c r="U35" i="2" s="1"/>
  <c r="S34" i="2"/>
  <c r="U34" i="2" s="1"/>
  <c r="S33" i="2"/>
  <c r="U33" i="2" s="1"/>
  <c r="S32" i="2"/>
  <c r="U32" i="2" s="1"/>
  <c r="S31" i="2"/>
  <c r="U31" i="2" s="1"/>
  <c r="S46" i="2"/>
  <c r="U46" i="2" s="1"/>
  <c r="S45" i="2"/>
  <c r="U45" i="2" s="1"/>
  <c r="S44" i="2"/>
  <c r="U44" i="2" s="1"/>
  <c r="S43" i="2"/>
  <c r="U43" i="2" s="1"/>
  <c r="S42" i="2"/>
  <c r="U42" i="2" s="1"/>
  <c r="S55" i="2"/>
  <c r="U55" i="2" s="1"/>
  <c r="S54" i="2"/>
  <c r="U54" i="2" s="1"/>
  <c r="S53" i="2"/>
  <c r="U53" i="2" s="1"/>
  <c r="S52" i="2"/>
  <c r="U52" i="2" s="1"/>
  <c r="S51" i="2"/>
  <c r="U51" i="2" s="1"/>
  <c r="S50" i="2"/>
  <c r="U50" i="2" s="1"/>
  <c r="S49" i="2"/>
  <c r="U49" i="2" s="1"/>
  <c r="S48" i="2"/>
  <c r="U48" i="2" s="1"/>
  <c r="S61" i="2"/>
  <c r="U61" i="2" s="1"/>
  <c r="S60" i="2"/>
  <c r="U60" i="2" s="1"/>
  <c r="S59" i="2"/>
  <c r="U59" i="2" s="1"/>
  <c r="S58" i="2"/>
  <c r="U58" i="2" s="1"/>
  <c r="S57" i="2"/>
  <c r="U57" i="2" s="1"/>
  <c r="S65" i="2"/>
  <c r="U65" i="2" s="1"/>
  <c r="S64" i="2"/>
  <c r="U64" i="2" s="1"/>
  <c r="S67" i="2"/>
  <c r="U67" i="2" s="1"/>
  <c r="S74" i="2"/>
  <c r="U74" i="2" s="1"/>
  <c r="S73" i="2"/>
  <c r="U73" i="2" s="1"/>
  <c r="S72" i="2"/>
  <c r="U72" i="2" s="1"/>
  <c r="S71" i="2"/>
  <c r="U71" i="2" s="1"/>
  <c r="S70" i="2"/>
  <c r="U70" i="2" s="1"/>
  <c r="S69" i="2"/>
  <c r="U69" i="2" s="1"/>
  <c r="S80" i="2"/>
  <c r="U80" i="2" s="1"/>
  <c r="S79" i="2"/>
  <c r="U79" i="2" s="1"/>
  <c r="S78" i="2"/>
  <c r="U78" i="2" s="1"/>
  <c r="S77" i="2"/>
  <c r="U77" i="2" s="1"/>
  <c r="S76" i="2"/>
  <c r="U76" i="2" s="1"/>
  <c r="S82" i="2"/>
  <c r="U82" i="2" s="1"/>
  <c r="S89" i="2"/>
  <c r="U89" i="2" s="1"/>
  <c r="S88" i="2"/>
  <c r="U88" i="2" s="1"/>
  <c r="S87" i="2"/>
  <c r="U87" i="2" s="1"/>
  <c r="S86" i="2"/>
  <c r="U86" i="2" s="1"/>
  <c r="S85" i="2"/>
  <c r="U85" i="2" s="1"/>
  <c r="S84" i="2"/>
  <c r="U84" i="2" s="1"/>
  <c r="L64" i="5" l="1"/>
  <c r="T9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S6" i="2"/>
  <c r="S14" i="2"/>
  <c r="S17" i="2"/>
  <c r="S23" i="2"/>
  <c r="S41" i="2"/>
  <c r="S47" i="2"/>
  <c r="S56" i="2"/>
  <c r="S62" i="2"/>
  <c r="S63" i="2"/>
  <c r="S66" i="2"/>
  <c r="S68" i="2"/>
  <c r="S75" i="2"/>
  <c r="S81" i="2"/>
  <c r="S83" i="2"/>
  <c r="S93" i="2" l="1"/>
  <c r="O93" i="2"/>
  <c r="U6" i="2"/>
  <c r="U14" i="2"/>
  <c r="U17" i="2"/>
  <c r="U23" i="2"/>
  <c r="U41" i="2"/>
  <c r="U47" i="2"/>
  <c r="U56" i="2"/>
  <c r="U62" i="2"/>
  <c r="U63" i="2"/>
  <c r="U66" i="2"/>
  <c r="U68" i="2"/>
  <c r="U75" i="2"/>
  <c r="U81" i="2"/>
  <c r="U83" i="2"/>
  <c r="P4" i="2" l="1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M4" i="2"/>
  <c r="N4" i="2" s="1"/>
  <c r="M5" i="2"/>
  <c r="N5" i="2" s="1"/>
  <c r="M6" i="2"/>
  <c r="N6" i="2" s="1"/>
  <c r="M7" i="2"/>
  <c r="N7" i="2" s="1"/>
  <c r="M8" i="2"/>
  <c r="N8" i="2" s="1"/>
  <c r="M9" i="2"/>
  <c r="N9" i="2" s="1"/>
  <c r="M10" i="2"/>
  <c r="N10" i="2" s="1"/>
  <c r="M11" i="2"/>
  <c r="N11" i="2" s="1"/>
  <c r="M12" i="2"/>
  <c r="N12" i="2" s="1"/>
  <c r="M13" i="2"/>
  <c r="N13" i="2" s="1"/>
  <c r="M14" i="2"/>
  <c r="N14" i="2" s="1"/>
  <c r="M15" i="2"/>
  <c r="N15" i="2" s="1"/>
  <c r="M16" i="2"/>
  <c r="N16" i="2" s="1"/>
  <c r="M17" i="2"/>
  <c r="N17" i="2" s="1"/>
  <c r="M18" i="2"/>
  <c r="N18" i="2" s="1"/>
  <c r="M19" i="2"/>
  <c r="N19" i="2" s="1"/>
  <c r="M20" i="2"/>
  <c r="N20" i="2" s="1"/>
  <c r="M21" i="2"/>
  <c r="N21" i="2" s="1"/>
  <c r="M22" i="2"/>
  <c r="N22" i="2" s="1"/>
  <c r="M23" i="2"/>
  <c r="N23" i="2" s="1"/>
  <c r="M24" i="2"/>
  <c r="N24" i="2" s="1"/>
  <c r="M25" i="2"/>
  <c r="N25" i="2" s="1"/>
  <c r="M26" i="2"/>
  <c r="N26" i="2" s="1"/>
  <c r="M27" i="2"/>
  <c r="N27" i="2" s="1"/>
  <c r="M28" i="2"/>
  <c r="N28" i="2" s="1"/>
  <c r="M29" i="2"/>
  <c r="N29" i="2" s="1"/>
  <c r="M30" i="2"/>
  <c r="N30" i="2" s="1"/>
  <c r="M31" i="2"/>
  <c r="N31" i="2" s="1"/>
  <c r="M32" i="2"/>
  <c r="N32" i="2" s="1"/>
  <c r="M33" i="2"/>
  <c r="N33" i="2" s="1"/>
  <c r="M34" i="2"/>
  <c r="N34" i="2" s="1"/>
  <c r="M35" i="2"/>
  <c r="N35" i="2" s="1"/>
  <c r="M36" i="2"/>
  <c r="N36" i="2" s="1"/>
  <c r="M37" i="2"/>
  <c r="N37" i="2" s="1"/>
  <c r="M38" i="2"/>
  <c r="N38" i="2" s="1"/>
  <c r="M39" i="2"/>
  <c r="N39" i="2" s="1"/>
  <c r="M40" i="2"/>
  <c r="N40" i="2" s="1"/>
  <c r="M41" i="2"/>
  <c r="N41" i="2" s="1"/>
  <c r="M42" i="2"/>
  <c r="N42" i="2" s="1"/>
  <c r="M43" i="2"/>
  <c r="N43" i="2" s="1"/>
  <c r="M44" i="2"/>
  <c r="N44" i="2" s="1"/>
  <c r="M45" i="2"/>
  <c r="N45" i="2" s="1"/>
  <c r="M46" i="2"/>
  <c r="N46" i="2" s="1"/>
  <c r="M47" i="2"/>
  <c r="N47" i="2" s="1"/>
  <c r="M48" i="2"/>
  <c r="N48" i="2" s="1"/>
  <c r="M49" i="2"/>
  <c r="N49" i="2" s="1"/>
  <c r="M50" i="2"/>
  <c r="N50" i="2" s="1"/>
  <c r="M51" i="2"/>
  <c r="N51" i="2" s="1"/>
  <c r="M52" i="2"/>
  <c r="N52" i="2" s="1"/>
  <c r="M53" i="2"/>
  <c r="N53" i="2" s="1"/>
  <c r="M54" i="2"/>
  <c r="N54" i="2" s="1"/>
  <c r="M55" i="2"/>
  <c r="N55" i="2" s="1"/>
  <c r="M56" i="2"/>
  <c r="N56" i="2" s="1"/>
  <c r="M57" i="2"/>
  <c r="N57" i="2" s="1"/>
  <c r="M58" i="2"/>
  <c r="N58" i="2" s="1"/>
  <c r="M59" i="2"/>
  <c r="N59" i="2" s="1"/>
  <c r="M60" i="2"/>
  <c r="N60" i="2" s="1"/>
  <c r="M61" i="2"/>
  <c r="N61" i="2" s="1"/>
  <c r="M62" i="2"/>
  <c r="N62" i="2" s="1"/>
  <c r="M63" i="2"/>
  <c r="N63" i="2" s="1"/>
  <c r="M64" i="2"/>
  <c r="N64" i="2" s="1"/>
  <c r="M65" i="2"/>
  <c r="N65" i="2" s="1"/>
  <c r="M66" i="2"/>
  <c r="N66" i="2" s="1"/>
  <c r="M67" i="2"/>
  <c r="N67" i="2" s="1"/>
  <c r="M68" i="2"/>
  <c r="N68" i="2" s="1"/>
  <c r="M69" i="2"/>
  <c r="N69" i="2" s="1"/>
  <c r="M70" i="2"/>
  <c r="N70" i="2" s="1"/>
  <c r="M71" i="2"/>
  <c r="N71" i="2" s="1"/>
  <c r="M72" i="2"/>
  <c r="N72" i="2" s="1"/>
  <c r="M73" i="2"/>
  <c r="N73" i="2" s="1"/>
  <c r="M74" i="2"/>
  <c r="N74" i="2" s="1"/>
  <c r="M75" i="2"/>
  <c r="N75" i="2" s="1"/>
  <c r="M76" i="2"/>
  <c r="N76" i="2" s="1"/>
  <c r="M77" i="2"/>
  <c r="N77" i="2" s="1"/>
  <c r="M78" i="2"/>
  <c r="N78" i="2" s="1"/>
  <c r="M79" i="2"/>
  <c r="N79" i="2" s="1"/>
  <c r="M80" i="2"/>
  <c r="N80" i="2" s="1"/>
  <c r="M81" i="2"/>
  <c r="N81" i="2" s="1"/>
  <c r="M82" i="2"/>
  <c r="N82" i="2" s="1"/>
  <c r="M83" i="2"/>
  <c r="N83" i="2" s="1"/>
  <c r="M84" i="2"/>
  <c r="N84" i="2" s="1"/>
  <c r="M85" i="2"/>
  <c r="N85" i="2" s="1"/>
  <c r="M86" i="2"/>
  <c r="N86" i="2" s="1"/>
  <c r="M87" i="2"/>
  <c r="N87" i="2" s="1"/>
  <c r="M88" i="2"/>
  <c r="N88" i="2" s="1"/>
  <c r="M89" i="2"/>
  <c r="N89" i="2" s="1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N93" i="2" l="1"/>
  <c r="M93" i="2"/>
  <c r="L90" i="2"/>
  <c r="P90" i="2"/>
</calcChain>
</file>

<file path=xl/sharedStrings.xml><?xml version="1.0" encoding="utf-8"?>
<sst xmlns="http://schemas.openxmlformats.org/spreadsheetml/2006/main" count="462" uniqueCount="128">
  <si>
    <t>USA</t>
  </si>
  <si>
    <t>Europe</t>
  </si>
  <si>
    <t>Callee</t>
  </si>
  <si>
    <t>Source Trunk</t>
  </si>
  <si>
    <t>Destination Trunk</t>
  </si>
  <si>
    <t>Duration</t>
  </si>
  <si>
    <t>Billing Duration</t>
  </si>
  <si>
    <t>Disposition</t>
  </si>
  <si>
    <t>Communication Type</t>
  </si>
  <si>
    <t>Pin User</t>
  </si>
  <si>
    <t>E1Trunk1</t>
  </si>
  <si>
    <t>ANSWERED</t>
  </si>
  <si>
    <t>Inbound</t>
  </si>
  <si>
    <t>Internal</t>
  </si>
  <si>
    <t>Outbound</t>
  </si>
  <si>
    <t>NO ANSWER</t>
  </si>
  <si>
    <t>Unknown</t>
  </si>
  <si>
    <t>Transfer</t>
  </si>
  <si>
    <t>Locales cost</t>
  </si>
  <si>
    <t>Régionales cost</t>
  </si>
  <si>
    <t>Mobiles cost</t>
  </si>
  <si>
    <t>Count</t>
  </si>
  <si>
    <t>Count2</t>
  </si>
  <si>
    <t>Count3</t>
  </si>
  <si>
    <t>Speciaux Cost</t>
  </si>
  <si>
    <t>0100</t>
  </si>
  <si>
    <t>0165</t>
  </si>
  <si>
    <t>0166</t>
  </si>
  <si>
    <t>0552</t>
  </si>
  <si>
    <t>0590448309</t>
  </si>
  <si>
    <t>0551</t>
  </si>
  <si>
    <t>0590806100</t>
  </si>
  <si>
    <t>0590801282</t>
  </si>
  <si>
    <t>0690619380</t>
  </si>
  <si>
    <t>0690991958</t>
  </si>
  <si>
    <t>0590805459</t>
  </si>
  <si>
    <t>0690321867</t>
  </si>
  <si>
    <t>0168</t>
  </si>
  <si>
    <t>0690317404</t>
  </si>
  <si>
    <t>0690512710</t>
  </si>
  <si>
    <t>0125</t>
  </si>
  <si>
    <t>0590</t>
  </si>
  <si>
    <t>0690502019</t>
  </si>
  <si>
    <t>0590812088</t>
  </si>
  <si>
    <t>0690338503</t>
  </si>
  <si>
    <t>0t</t>
  </si>
  <si>
    <t>0590997238</t>
  </si>
  <si>
    <t>0690709130</t>
  </si>
  <si>
    <t>0165(from 100)</t>
  </si>
  <si>
    <t>0120</t>
  </si>
  <si>
    <t>0590927118</t>
  </si>
  <si>
    <t>0690377149</t>
  </si>
  <si>
    <t>0590327841</t>
  </si>
  <si>
    <t>0590867879</t>
  </si>
  <si>
    <t>0899956555</t>
  </si>
  <si>
    <t>0590800938</t>
  </si>
  <si>
    <t>0590891380</t>
  </si>
  <si>
    <t>0690449593</t>
  </si>
  <si>
    <t>0899703100</t>
  </si>
  <si>
    <t>0690535318</t>
  </si>
  <si>
    <t>0690678547</t>
  </si>
  <si>
    <t>0590807315</t>
  </si>
  <si>
    <t>0590266596</t>
  </si>
  <si>
    <t>0590891332</t>
  </si>
  <si>
    <t>0590891010</t>
  </si>
  <si>
    <t>0690340239</t>
  </si>
  <si>
    <t>0690301176</t>
  </si>
  <si>
    <t>0690113205</t>
  </si>
  <si>
    <t/>
  </si>
  <si>
    <t>LOCALE</t>
  </si>
  <si>
    <t>EUROPE</t>
  </si>
  <si>
    <t>MOBILE</t>
  </si>
  <si>
    <t>REGIONALE</t>
  </si>
  <si>
    <t>NATIONALE</t>
  </si>
  <si>
    <t>082*</t>
  </si>
  <si>
    <t>081*</t>
  </si>
  <si>
    <t>089*</t>
  </si>
  <si>
    <t>825</t>
  </si>
  <si>
    <t>811</t>
  </si>
  <si>
    <t>Facture n°:</t>
  </si>
  <si>
    <t>Date facture :</t>
  </si>
  <si>
    <t>Adresse</t>
  </si>
  <si>
    <t>Code client</t>
  </si>
  <si>
    <t>Correspondant :</t>
  </si>
  <si>
    <t>Code postal</t>
  </si>
  <si>
    <t xml:space="preserve">   Ville</t>
  </si>
  <si>
    <t>Pays</t>
  </si>
  <si>
    <t>France</t>
  </si>
  <si>
    <t>Service :</t>
  </si>
  <si>
    <t>Qté</t>
  </si>
  <si>
    <t>Réf</t>
  </si>
  <si>
    <t>Désignation</t>
  </si>
  <si>
    <t>Tva</t>
  </si>
  <si>
    <t>Prix Unitaire</t>
  </si>
  <si>
    <t>Montant</t>
  </si>
  <si>
    <t>Total H.T. 1</t>
  </si>
  <si>
    <t>Total H.T. 2</t>
  </si>
  <si>
    <t xml:space="preserve">Acompte versé </t>
  </si>
  <si>
    <t>Règlement à réception.</t>
  </si>
  <si>
    <t xml:space="preserve">Acceptant le règlement des sommes par chèque libellé à </t>
  </si>
  <si>
    <t>TVA 1</t>
  </si>
  <si>
    <t xml:space="preserve">mon nom en ma qualité de membre d'un centre de gestion </t>
  </si>
  <si>
    <t>TVA 2</t>
  </si>
  <si>
    <t>agréé par l'administration fiscale.</t>
  </si>
  <si>
    <t xml:space="preserve"> </t>
  </si>
  <si>
    <t>Total T.T.C. Euro</t>
  </si>
  <si>
    <t>(Décret n° 79 638 du 27/7/1979)</t>
  </si>
  <si>
    <t>Total T.T.C. Francs</t>
  </si>
  <si>
    <r>
      <t>TVA INTRA : FR 91981592492   00096
SIRET 499 592 596 00925 - CODE NAF : 029 D</t>
    </r>
    <r>
      <rPr>
        <sz val="10"/>
        <color indexed="12"/>
        <rFont val="Lucida Calligraphy"/>
        <family val="4"/>
      </rPr>
      <t xml:space="preserve">
</t>
    </r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</si>
  <si>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</si>
  <si>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</si>
  <si>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</si>
  <si>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</si>
  <si>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</si>
  <si>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</si>
  <si>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</si>
  <si>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</si>
  <si>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</si>
  <si>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</si>
  <si>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</si>
  <si>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</si>
  <si>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</t>
  </si>
  <si>
    <t>Chambre</t>
  </si>
  <si>
    <t>DATE</t>
  </si>
  <si>
    <t>HELIUM-TECHNOLOGIES</t>
  </si>
  <si>
    <t>Page 1</t>
  </si>
  <si>
    <t>Page 2</t>
  </si>
  <si>
    <t>Page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</si>
</sst>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164" formatCode="0#&quot; &quot;##&quot; &quot;##&quot; &quot;##&quot; &quot;##"/>
    <numFmt numFmtId="165" formatCode="#,##0.00\ &quot;€&quot;"/>
    <numFmt numFmtId="166" formatCode="0.000"/>
    <numFmt numFmtId="167" formatCode="000"/>
    <numFmt numFmtId="168" formatCode="mmmm"/>
    <numFmt numFmtId="169" formatCode="00"/>
    <numFmt numFmtId="170" formatCode="0.0%"/>
    <numFmt numFmtId="171" formatCode="0.00&quot; €&quot;"/>
    <numFmt numFmtId="172" formatCode=";;;"/>
    <numFmt numFmtId="173" formatCode="mm\-yy"/>
    <numFmt numFmtId="174" formatCode="yyyy"/>
    <numFmt numFmtId="175" formatCode="[$€]#,##0.00_);[Red]\([$€]#,##0.00\)"/>
    <numFmt numFmtId="176" formatCode="00&quot; &quot;00&quot; &quot;00&quot; &quot;00"/>
    <numFmt numFmtId="177" formatCode="_(&quot;$&quot;* #,##0_);_(&quot;$&quot;* \(#,##0\);_(&quot;$&quot;* &quot;-&quot;_);_(@_)"/>
    <numFmt numFmtId="178" formatCode="_(&quot;$&quot;* #,##0.00_);_(&quot;$&quot;* \(#,##0.00\);_(&quot;$&quot;* &quot;-&quot;??_);_(@_)"/>
  </numFmts>
  <fonts count="4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color indexed="12"/>
      <name val="Arial"/>
      <family val="2"/>
    </font>
    <font>
      <b/>
      <sz val="10"/>
      <color indexed="10"/>
      <name val="System"/>
      <family val="2"/>
    </font>
    <font>
      <sz val="9"/>
      <color indexed="9"/>
      <name val="Comic Sans MS"/>
      <family val="4"/>
    </font>
    <font>
      <sz val="10"/>
      <color indexed="9"/>
      <name val="Arial"/>
      <family val="2"/>
    </font>
    <font>
      <b/>
      <i/>
      <sz val="14"/>
      <name val="Arial"/>
      <family val="2"/>
    </font>
    <font>
      <sz val="9"/>
      <color indexed="12"/>
      <name val="Arial"/>
      <family val="2"/>
    </font>
    <font>
      <sz val="10"/>
      <color indexed="12"/>
      <name val="Arial"/>
      <family val="2"/>
    </font>
    <font>
      <sz val="8"/>
      <color indexed="12"/>
      <name val="Arial"/>
      <family val="2"/>
    </font>
    <font>
      <sz val="9"/>
      <color indexed="12"/>
      <name val="MS Sans Serif"/>
      <family val="2"/>
    </font>
    <font>
      <b/>
      <sz val="10"/>
      <color indexed="12"/>
      <name val="Arial"/>
      <family val="2"/>
    </font>
    <font>
      <i/>
      <sz val="10"/>
      <name val="Arial"/>
      <family val="2"/>
    </font>
    <font>
      <sz val="10"/>
      <color indexed="12"/>
      <name val="Lucida Calligraphy"/>
      <family val="4"/>
    </font>
    <font>
      <sz val="10"/>
      <color rgb="FF000000"/>
      <name val="MS Sans Serif"/>
      <family val="2"/>
    </font>
    <font>
      <sz val="10"/>
      <name val="MS Sans Serif"/>
      <family val="2"/>
    </font>
    <font>
      <b/>
      <sz val="12"/>
      <color indexed="57"/>
      <name val="Arial"/>
      <family val="2"/>
    </font>
    <font>
      <b/>
      <sz val="10"/>
      <name val="Times New Roman"/>
      <family val="1"/>
    </font>
    <font>
      <b/>
      <sz val="12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b/>
      <sz val="8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</fills>
  <borders count="5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/>
      <right/>
      <top style="thick">
        <color indexed="22"/>
      </top>
      <bottom/>
      <diagonal/>
    </border>
    <border>
      <left style="thick">
        <color indexed="17"/>
      </left>
      <right/>
      <top style="thick">
        <color indexed="17"/>
      </top>
      <bottom/>
      <diagonal/>
    </border>
    <border>
      <left/>
      <right/>
      <top style="thick">
        <color indexed="17"/>
      </top>
      <bottom/>
      <diagonal/>
    </border>
    <border>
      <left/>
      <right style="thick">
        <color indexed="17"/>
      </right>
      <top style="thick">
        <color indexed="17"/>
      </top>
      <bottom/>
      <diagonal/>
    </border>
    <border>
      <left style="thick">
        <color indexed="17"/>
      </left>
      <right/>
      <top/>
      <bottom/>
      <diagonal/>
    </border>
    <border>
      <left/>
      <right/>
      <top/>
      <bottom style="dashed">
        <color indexed="64"/>
      </bottom>
      <diagonal/>
    </border>
    <border>
      <left/>
      <right style="thick">
        <color indexed="17"/>
      </right>
      <top/>
      <bottom/>
      <diagonal/>
    </border>
    <border>
      <left/>
      <right/>
      <top/>
      <bottom style="hair">
        <color indexed="22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2"/>
      </left>
      <right/>
      <top style="thick">
        <color indexed="12"/>
      </top>
      <bottom style="thick">
        <color indexed="12"/>
      </bottom>
      <diagonal/>
    </border>
    <border>
      <left/>
      <right/>
      <top style="thick">
        <color indexed="12"/>
      </top>
      <bottom style="thick">
        <color indexed="12"/>
      </bottom>
      <diagonal/>
    </border>
    <border>
      <left/>
      <right style="thick">
        <color indexed="12"/>
      </right>
      <top style="thick">
        <color indexed="12"/>
      </top>
      <bottom style="thick">
        <color indexed="12"/>
      </bottom>
      <diagonal/>
    </border>
    <border>
      <left style="thick">
        <color indexed="17"/>
      </left>
      <right/>
      <top/>
      <bottom style="thick">
        <color indexed="17"/>
      </bottom>
      <diagonal/>
    </border>
    <border>
      <left/>
      <right/>
      <top/>
      <bottom style="thick">
        <color indexed="17"/>
      </bottom>
      <diagonal/>
    </border>
    <border>
      <left/>
      <right style="thick">
        <color indexed="17"/>
      </right>
      <top/>
      <bottom style="thick">
        <color indexed="17"/>
      </bottom>
      <diagonal/>
    </border>
    <border>
      <left/>
      <right/>
      <top/>
      <bottom style="thick">
        <color indexed="22"/>
      </bottom>
      <diagonal/>
    </border>
    <border>
      <left style="thick">
        <color indexed="22"/>
      </left>
      <right/>
      <top style="thick">
        <color indexed="22"/>
      </top>
      <bottom/>
      <diagonal/>
    </border>
    <border>
      <left/>
      <right style="thick">
        <color indexed="22"/>
      </right>
      <top style="thick">
        <color indexed="22"/>
      </top>
      <bottom/>
      <diagonal/>
    </border>
    <border>
      <left style="thick">
        <color indexed="22"/>
      </left>
      <right/>
      <top/>
      <bottom/>
      <diagonal/>
    </border>
    <border>
      <left/>
      <right style="thick">
        <color indexed="22"/>
      </right>
      <top/>
      <bottom/>
      <diagonal/>
    </border>
    <border>
      <left style="thick">
        <color indexed="22"/>
      </left>
      <right/>
      <top/>
      <bottom style="thick">
        <color indexed="22"/>
      </bottom>
      <diagonal/>
    </border>
    <border>
      <left/>
      <right style="thick">
        <color indexed="22"/>
      </right>
      <top/>
      <bottom style="thick">
        <color indexed="2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ck">
        <color indexed="17"/>
      </bottom>
      <diagonal/>
    </border>
    <border>
      <left/>
      <right style="medium">
        <color indexed="64"/>
      </right>
      <top/>
      <bottom style="thick">
        <color indexed="17"/>
      </bottom>
      <diagonal/>
    </border>
    <border>
      <left style="medium">
        <color indexed="64"/>
      </left>
      <right/>
      <top/>
      <bottom style="thick">
        <color indexed="22"/>
      </bottom>
      <diagonal/>
    </border>
    <border>
      <left/>
      <right style="medium">
        <color indexed="64"/>
      </right>
      <top/>
      <bottom style="thick">
        <color indexed="22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34" borderId="0"/>
    <xf numFmtId="0" fontId="18" fillId="0" borderId="0"/>
    <xf numFmtId="0" fontId="33" fillId="0" borderId="0"/>
    <xf numFmtId="0" fontId="18" fillId="0" borderId="0">
      <alignment vertical="center"/>
      <protection locked="0"/>
    </xf>
    <xf numFmtId="0" fontId="35" fillId="38" borderId="0">
      <alignment horizontal="center" vertical="center"/>
    </xf>
    <xf numFmtId="175" fontId="33" fillId="0" borderId="0" applyFont="0" applyFill="0" applyBorder="0" applyAlignment="0" applyProtection="0"/>
    <xf numFmtId="0" fontId="36" fillId="39" borderId="0">
      <alignment horizontal="center" vertical="center" wrapText="1"/>
    </xf>
    <xf numFmtId="0" fontId="37" fillId="0" borderId="0" applyNumberFormat="0" applyFill="0" applyBorder="0" applyAlignment="0" applyProtection="0">
      <alignment vertical="top"/>
      <protection locked="0"/>
    </xf>
    <xf numFmtId="176" fontId="38" fillId="0" borderId="0">
      <alignment horizontal="center"/>
    </xf>
    <xf numFmtId="0" fontId="18" fillId="34" borderId="0"/>
    <xf numFmtId="177" fontId="18" fillId="0" borderId="0" applyFont="0" applyFill="0" applyBorder="0" applyAlignment="0" applyProtection="0"/>
    <xf numFmtId="178" fontId="18" fillId="0" borderId="0" applyFont="0" applyFill="0" applyBorder="0" applyAlignment="0" applyProtection="0"/>
  </cellStyleXfs>
  <cellXfs count="16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33" borderId="0" xfId="0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9" fontId="16" fillId="0" borderId="0" xfId="0" applyNumberFormat="1" applyFont="1" applyAlignment="1">
      <alignment horizontal="center" vertical="center"/>
    </xf>
    <xf numFmtId="49" fontId="16" fillId="0" borderId="10" xfId="0" applyNumberFormat="1" applyFon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0" fontId="18" fillId="35" borderId="11" xfId="42" applyFill="1" applyBorder="1"/>
    <xf numFmtId="0" fontId="18" fillId="35" borderId="11" xfId="42" applyFill="1" applyBorder="1" applyAlignment="1">
      <alignment horizontal="left"/>
    </xf>
    <xf numFmtId="0" fontId="18" fillId="35" borderId="12" xfId="42" applyFill="1" applyBorder="1"/>
    <xf numFmtId="0" fontId="18" fillId="35" borderId="13" xfId="42" applyFill="1" applyBorder="1"/>
    <xf numFmtId="0" fontId="18" fillId="35" borderId="13" xfId="42" applyFill="1" applyBorder="1" applyAlignment="1">
      <alignment horizontal="left"/>
    </xf>
    <xf numFmtId="0" fontId="18" fillId="35" borderId="14" xfId="42" applyFill="1" applyBorder="1"/>
    <xf numFmtId="0" fontId="18" fillId="35" borderId="15" xfId="42" applyFill="1" applyBorder="1"/>
    <xf numFmtId="0" fontId="18" fillId="35" borderId="0" xfId="42" applyFill="1" applyBorder="1"/>
    <xf numFmtId="0" fontId="18" fillId="35" borderId="0" xfId="42" applyFill="1" applyBorder="1" applyAlignment="1">
      <alignment horizontal="left"/>
    </xf>
    <xf numFmtId="0" fontId="19" fillId="35" borderId="0" xfId="42" applyFont="1" applyFill="1" applyBorder="1"/>
    <xf numFmtId="0" fontId="19" fillId="35" borderId="0" xfId="42" applyFont="1" applyFill="1" applyBorder="1" applyAlignment="1">
      <alignment horizontal="right"/>
    </xf>
    <xf numFmtId="167" fontId="20" fillId="0" borderId="16" xfId="43" applyNumberFormat="1" applyFont="1" applyBorder="1" applyAlignment="1">
      <alignment horizontal="center"/>
    </xf>
    <xf numFmtId="1" fontId="21" fillId="35" borderId="17" xfId="42" applyNumberFormat="1" applyFont="1" applyFill="1" applyBorder="1"/>
    <xf numFmtId="0" fontId="18" fillId="35" borderId="17" xfId="42" applyFill="1" applyBorder="1"/>
    <xf numFmtId="167" fontId="23" fillId="35" borderId="0" xfId="42" applyNumberFormat="1" applyFont="1" applyFill="1" applyBorder="1"/>
    <xf numFmtId="0" fontId="24" fillId="35" borderId="0" xfId="42" applyFont="1" applyFill="1" applyBorder="1"/>
    <xf numFmtId="0" fontId="24" fillId="35" borderId="17" xfId="42" applyFont="1" applyFill="1" applyBorder="1"/>
    <xf numFmtId="0" fontId="18" fillId="35" borderId="0" xfId="42" applyFont="1" applyFill="1" applyBorder="1"/>
    <xf numFmtId="0" fontId="18" fillId="35" borderId="0" xfId="42" quotePrefix="1" applyNumberFormat="1" applyFont="1" applyFill="1" applyBorder="1" applyAlignment="1">
      <alignment horizontal="left"/>
    </xf>
    <xf numFmtId="0" fontId="25" fillId="0" borderId="0" xfId="43" quotePrefix="1" applyFont="1" applyBorder="1"/>
    <xf numFmtId="49" fontId="18" fillId="35" borderId="0" xfId="42" applyNumberFormat="1" applyFill="1" applyBorder="1" applyAlignment="1">
      <alignment horizontal="left"/>
    </xf>
    <xf numFmtId="14" fontId="26" fillId="35" borderId="18" xfId="42" applyNumberFormat="1" applyFont="1" applyFill="1" applyBorder="1" applyAlignment="1">
      <alignment horizontal="left"/>
    </xf>
    <xf numFmtId="14" fontId="18" fillId="35" borderId="17" xfId="42" quotePrefix="1" applyNumberFormat="1" applyFill="1" applyBorder="1" applyAlignment="1">
      <alignment horizontal="left"/>
    </xf>
    <xf numFmtId="49" fontId="18" fillId="35" borderId="0" xfId="42" applyNumberFormat="1" applyFont="1" applyFill="1" applyBorder="1" applyAlignment="1">
      <alignment horizontal="right"/>
    </xf>
    <xf numFmtId="0" fontId="26" fillId="35" borderId="0" xfId="42" applyNumberFormat="1" applyFont="1" applyFill="1" applyBorder="1" applyAlignment="1">
      <alignment horizontal="left"/>
    </xf>
    <xf numFmtId="49" fontId="26" fillId="35" borderId="18" xfId="42" applyNumberFormat="1" applyFont="1" applyFill="1" applyBorder="1" applyAlignment="1">
      <alignment horizontal="left"/>
    </xf>
    <xf numFmtId="49" fontId="18" fillId="35" borderId="17" xfId="42" applyNumberFormat="1" applyFill="1" applyBorder="1"/>
    <xf numFmtId="0" fontId="25" fillId="0" borderId="0" xfId="43" quotePrefix="1" applyFont="1" applyBorder="1" applyAlignment="1">
      <alignment horizontal="left"/>
    </xf>
    <xf numFmtId="0" fontId="18" fillId="35" borderId="0" xfId="42" applyFont="1" applyFill="1" applyBorder="1" applyAlignment="1">
      <alignment horizontal="center"/>
    </xf>
    <xf numFmtId="0" fontId="25" fillId="0" borderId="0" xfId="43" applyFont="1" applyBorder="1"/>
    <xf numFmtId="168" fontId="26" fillId="35" borderId="18" xfId="42" applyNumberFormat="1" applyFont="1" applyFill="1" applyBorder="1" applyAlignment="1">
      <alignment horizontal="left"/>
    </xf>
    <xf numFmtId="164" fontId="27" fillId="0" borderId="0" xfId="43" quotePrefix="1" applyNumberFormat="1" applyFont="1" applyBorder="1" applyAlignment="1">
      <alignment horizontal="center"/>
    </xf>
    <xf numFmtId="49" fontId="18" fillId="35" borderId="0" xfId="42" applyNumberFormat="1" applyFont="1" applyFill="1" applyBorder="1" applyAlignment="1">
      <alignment horizontal="left"/>
    </xf>
    <xf numFmtId="169" fontId="26" fillId="35" borderId="18" xfId="42" applyNumberFormat="1" applyFont="1" applyFill="1" applyBorder="1" applyAlignment="1">
      <alignment horizontal="left"/>
    </xf>
    <xf numFmtId="0" fontId="25" fillId="0" borderId="0" xfId="43" quotePrefix="1" applyFont="1" applyBorder="1" applyAlignment="1">
      <alignment horizontal="center"/>
    </xf>
    <xf numFmtId="0" fontId="26" fillId="35" borderId="0" xfId="42" applyNumberFormat="1" applyFont="1" applyFill="1" applyBorder="1" applyAlignment="1">
      <alignment horizontal="center"/>
    </xf>
    <xf numFmtId="0" fontId="26" fillId="35" borderId="0" xfId="42" applyFont="1" applyFill="1" applyBorder="1" applyAlignment="1">
      <alignment horizontal="left"/>
    </xf>
    <xf numFmtId="0" fontId="19" fillId="36" borderId="19" xfId="42" applyFont="1" applyFill="1" applyBorder="1" applyAlignment="1">
      <alignment horizontal="center"/>
    </xf>
    <xf numFmtId="0" fontId="19" fillId="36" borderId="20" xfId="42" applyFont="1" applyFill="1" applyBorder="1" applyAlignment="1"/>
    <xf numFmtId="0" fontId="19" fillId="36" borderId="21" xfId="42" applyFont="1" applyFill="1" applyBorder="1" applyAlignment="1">
      <alignment horizontal="center"/>
    </xf>
    <xf numFmtId="0" fontId="18" fillId="35" borderId="17" xfId="42" applyNumberFormat="1" applyFont="1" applyFill="1" applyBorder="1" applyAlignment="1"/>
    <xf numFmtId="0" fontId="25" fillId="35" borderId="22" xfId="43" applyFont="1" applyFill="1" applyBorder="1" applyAlignment="1">
      <alignment horizontal="center"/>
    </xf>
    <xf numFmtId="49" fontId="25" fillId="0" borderId="23" xfId="43" applyNumberFormat="1" applyFont="1" applyBorder="1" applyAlignment="1">
      <alignment horizontal="left"/>
    </xf>
    <xf numFmtId="0" fontId="25" fillId="0" borderId="24" xfId="43" applyFont="1" applyBorder="1" applyAlignment="1">
      <alignment horizontal="left"/>
    </xf>
    <xf numFmtId="0" fontId="25" fillId="0" borderId="25" xfId="43" applyFont="1" applyBorder="1" applyAlignment="1">
      <alignment horizontal="center"/>
    </xf>
    <xf numFmtId="170" fontId="25" fillId="0" borderId="23" xfId="43" applyNumberFormat="1" applyFont="1" applyBorder="1"/>
    <xf numFmtId="2" fontId="25" fillId="0" borderId="22" xfId="43" applyNumberFormat="1" applyFont="1" applyBorder="1" applyAlignment="1">
      <alignment horizontal="right"/>
    </xf>
    <xf numFmtId="49" fontId="25" fillId="0" borderId="22" xfId="43" applyNumberFormat="1" applyFont="1" applyBorder="1" applyAlignment="1">
      <alignment horizontal="left"/>
    </xf>
    <xf numFmtId="0" fontId="25" fillId="0" borderId="26" xfId="43" applyFont="1" applyBorder="1" applyAlignment="1">
      <alignment horizontal="left"/>
    </xf>
    <xf numFmtId="0" fontId="25" fillId="0" borderId="0" xfId="43" applyFont="1" applyBorder="1" applyAlignment="1">
      <alignment horizontal="center"/>
    </xf>
    <xf numFmtId="170" fontId="25" fillId="0" borderId="22" xfId="43" applyNumberFormat="1" applyFont="1" applyBorder="1"/>
    <xf numFmtId="0" fontId="26" fillId="35" borderId="22" xfId="42" applyFont="1" applyFill="1" applyBorder="1" applyAlignment="1">
      <alignment horizontal="center"/>
    </xf>
    <xf numFmtId="0" fontId="25" fillId="0" borderId="22" xfId="43" applyFont="1" applyBorder="1" applyAlignment="1">
      <alignment horizontal="center"/>
    </xf>
    <xf numFmtId="0" fontId="26" fillId="35" borderId="27" xfId="42" applyFont="1" applyFill="1" applyBorder="1" applyAlignment="1">
      <alignment horizontal="center"/>
    </xf>
    <xf numFmtId="0" fontId="25" fillId="0" borderId="27" xfId="43" applyFont="1" applyBorder="1" applyAlignment="1">
      <alignment horizontal="center"/>
    </xf>
    <xf numFmtId="0" fontId="25" fillId="0" borderId="28" xfId="43" applyFont="1" applyBorder="1" applyAlignment="1">
      <alignment horizontal="left"/>
    </xf>
    <xf numFmtId="0" fontId="25" fillId="0" borderId="29" xfId="43" applyFont="1" applyBorder="1" applyAlignment="1">
      <alignment horizontal="center"/>
    </xf>
    <xf numFmtId="170" fontId="25" fillId="0" borderId="27" xfId="43" applyNumberFormat="1" applyFont="1" applyBorder="1"/>
    <xf numFmtId="2" fontId="25" fillId="0" borderId="27" xfId="43" applyNumberFormat="1" applyFont="1" applyBorder="1" applyAlignment="1">
      <alignment horizontal="right"/>
    </xf>
    <xf numFmtId="0" fontId="26" fillId="35" borderId="0" xfId="42" applyFont="1" applyFill="1" applyBorder="1" applyAlignment="1">
      <alignment horizontal="center"/>
    </xf>
    <xf numFmtId="49" fontId="25" fillId="0" borderId="0" xfId="43" applyNumberFormat="1" applyFont="1" applyBorder="1" applyAlignment="1">
      <alignment horizontal="left"/>
    </xf>
    <xf numFmtId="0" fontId="25" fillId="0" borderId="0" xfId="43" applyFont="1" applyBorder="1" applyAlignment="1">
      <alignment horizontal="left"/>
    </xf>
    <xf numFmtId="0" fontId="25" fillId="0" borderId="0" xfId="43" quotePrefix="1" applyFont="1" applyBorder="1" applyAlignment="1">
      <alignment horizontal="right"/>
    </xf>
    <xf numFmtId="2" fontId="25" fillId="0" borderId="0" xfId="43" applyNumberFormat="1" applyFont="1" applyBorder="1"/>
    <xf numFmtId="0" fontId="18" fillId="35" borderId="0" xfId="42" quotePrefix="1" applyFont="1" applyFill="1" applyBorder="1" applyAlignment="1">
      <alignment horizontal="right"/>
    </xf>
    <xf numFmtId="0" fontId="18" fillId="35" borderId="0" xfId="42" applyFont="1" applyFill="1" applyBorder="1" applyAlignment="1">
      <alignment horizontal="right"/>
    </xf>
    <xf numFmtId="171" fontId="25" fillId="35" borderId="21" xfId="42" applyNumberFormat="1" applyFont="1" applyFill="1" applyBorder="1"/>
    <xf numFmtId="172" fontId="18" fillId="35" borderId="0" xfId="42" quotePrefix="1" applyNumberFormat="1" applyFill="1" applyBorder="1"/>
    <xf numFmtId="9" fontId="19" fillId="35" borderId="0" xfId="42" applyNumberFormat="1" applyFont="1" applyFill="1" applyBorder="1"/>
    <xf numFmtId="10" fontId="18" fillId="37" borderId="29" xfId="42" quotePrefix="1" applyNumberFormat="1" applyFont="1" applyFill="1" applyBorder="1" applyAlignment="1">
      <alignment horizontal="center"/>
    </xf>
    <xf numFmtId="172" fontId="18" fillId="35" borderId="0" xfId="42" applyNumberFormat="1" applyFill="1" applyBorder="1"/>
    <xf numFmtId="0" fontId="18" fillId="35" borderId="0" xfId="42" applyNumberFormat="1" applyFont="1" applyFill="1" applyBorder="1"/>
    <xf numFmtId="0" fontId="18" fillId="35" borderId="0" xfId="42" quotePrefix="1" applyFill="1" applyBorder="1"/>
    <xf numFmtId="171" fontId="29" fillId="36" borderId="30" xfId="42" applyNumberFormat="1" applyFont="1" applyFill="1" applyBorder="1"/>
    <xf numFmtId="0" fontId="18" fillId="0" borderId="0" xfId="42" applyFill="1" applyBorder="1"/>
    <xf numFmtId="0" fontId="18" fillId="35" borderId="0" xfId="42" quotePrefix="1" applyFill="1" applyBorder="1" applyAlignment="1">
      <alignment horizontal="right"/>
    </xf>
    <xf numFmtId="0" fontId="30" fillId="35" borderId="0" xfId="42" applyFont="1" applyFill="1" applyBorder="1"/>
    <xf numFmtId="14" fontId="18" fillId="35" borderId="0" xfId="42" applyNumberFormat="1" applyFill="1" applyBorder="1"/>
    <xf numFmtId="0" fontId="18" fillId="0" borderId="0" xfId="42" applyFont="1" applyFill="1" applyBorder="1"/>
    <xf numFmtId="0" fontId="18" fillId="35" borderId="31" xfId="42" applyFill="1" applyBorder="1"/>
    <xf numFmtId="0" fontId="18" fillId="35" borderId="32" xfId="42" applyFill="1" applyBorder="1"/>
    <xf numFmtId="0" fontId="18" fillId="35" borderId="32" xfId="42" applyFill="1" applyBorder="1" applyAlignment="1">
      <alignment horizontal="left"/>
    </xf>
    <xf numFmtId="0" fontId="18" fillId="35" borderId="33" xfId="42" applyNumberFormat="1" applyFont="1" applyFill="1" applyBorder="1" applyAlignment="1"/>
    <xf numFmtId="0" fontId="18" fillId="35" borderId="35" xfId="42" applyFill="1" applyBorder="1"/>
    <xf numFmtId="0" fontId="18" fillId="35" borderId="35" xfId="42" applyFill="1" applyBorder="1" applyAlignment="1">
      <alignment horizontal="left"/>
    </xf>
    <xf numFmtId="0" fontId="18" fillId="35" borderId="36" xfId="42" applyNumberFormat="1" applyFont="1" applyFill="1" applyBorder="1" applyAlignment="1"/>
    <xf numFmtId="0" fontId="18" fillId="35" borderId="37" xfId="42" applyFill="1" applyBorder="1"/>
    <xf numFmtId="0" fontId="18" fillId="35" borderId="37" xfId="42" applyFill="1" applyBorder="1" applyAlignment="1">
      <alignment horizontal="left"/>
    </xf>
    <xf numFmtId="0" fontId="18" fillId="34" borderId="0" xfId="42"/>
    <xf numFmtId="0" fontId="18" fillId="34" borderId="0" xfId="42" applyAlignment="1">
      <alignment horizontal="left"/>
    </xf>
    <xf numFmtId="0" fontId="18" fillId="35" borderId="38" xfId="42" applyFill="1" applyBorder="1"/>
    <xf numFmtId="0" fontId="18" fillId="35" borderId="39" xfId="42" applyFill="1" applyBorder="1"/>
    <xf numFmtId="0" fontId="18" fillId="35" borderId="40" xfId="42" applyFill="1" applyBorder="1"/>
    <xf numFmtId="0" fontId="18" fillId="35" borderId="41" xfId="42" applyFill="1" applyBorder="1"/>
    <xf numFmtId="173" fontId="18" fillId="34" borderId="0" xfId="42" applyNumberFormat="1"/>
    <xf numFmtId="169" fontId="18" fillId="34" borderId="0" xfId="42" applyNumberFormat="1"/>
    <xf numFmtId="174" fontId="18" fillId="34" borderId="0" xfId="42" applyNumberFormat="1"/>
    <xf numFmtId="49" fontId="22" fillId="35" borderId="0" xfId="44" applyNumberFormat="1" applyFont="1" applyFill="1" applyBorder="1" applyAlignment="1" applyProtection="1">
      <alignment horizontal="right"/>
    </xf>
    <xf numFmtId="0" fontId="18" fillId="34" borderId="0" xfId="42" applyFont="1"/>
    <xf numFmtId="2" fontId="18" fillId="34" borderId="0" xfId="42" applyNumberFormat="1"/>
    <xf numFmtId="0" fontId="18" fillId="34" borderId="0" xfId="42" applyBorder="1"/>
    <xf numFmtId="14" fontId="18" fillId="34" borderId="0" xfId="42" applyNumberFormat="1" applyBorder="1"/>
    <xf numFmtId="171" fontId="28" fillId="35" borderId="22" xfId="44" applyNumberFormat="1" applyFont="1" applyFill="1" applyBorder="1"/>
    <xf numFmtId="171" fontId="25" fillId="35" borderId="22" xfId="44" applyNumberFormat="1" applyFont="1" applyFill="1" applyBorder="1"/>
    <xf numFmtId="0" fontId="18" fillId="35" borderId="42" xfId="42" applyFill="1" applyBorder="1"/>
    <xf numFmtId="0" fontId="18" fillId="35" borderId="43" xfId="42" applyFill="1" applyBorder="1"/>
    <xf numFmtId="167" fontId="34" fillId="0" borderId="0" xfId="43" applyNumberFormat="1" applyFont="1" applyBorder="1" applyAlignment="1">
      <alignment horizontal="center"/>
    </xf>
    <xf numFmtId="0" fontId="18" fillId="35" borderId="0" xfId="42" applyFill="1" applyBorder="1" applyAlignment="1">
      <alignment horizontal="center"/>
    </xf>
    <xf numFmtId="0" fontId="19" fillId="35" borderId="0" xfId="42" applyFont="1" applyFill="1" applyBorder="1" applyAlignment="1">
      <alignment horizontal="center"/>
    </xf>
    <xf numFmtId="0" fontId="18" fillId="0" borderId="0" xfId="42" applyFill="1"/>
    <xf numFmtId="0" fontId="18" fillId="0" borderId="0" xfId="42" applyFill="1" applyAlignment="1">
      <alignment horizontal="left"/>
    </xf>
    <xf numFmtId="0" fontId="18" fillId="35" borderId="44" xfId="42" applyFill="1" applyBorder="1"/>
    <xf numFmtId="0" fontId="18" fillId="35" borderId="45" xfId="42" applyFill="1" applyBorder="1"/>
    <xf numFmtId="0" fontId="18" fillId="35" borderId="45" xfId="42" applyFill="1" applyBorder="1" applyAlignment="1">
      <alignment horizontal="left"/>
    </xf>
    <xf numFmtId="0" fontId="18" fillId="35" borderId="46" xfId="42" applyFill="1" applyBorder="1"/>
    <xf numFmtId="0" fontId="18" fillId="35" borderId="47" xfId="42" applyFill="1" applyBorder="1"/>
    <xf numFmtId="1" fontId="21" fillId="35" borderId="48" xfId="42" applyNumberFormat="1" applyFont="1" applyFill="1" applyBorder="1"/>
    <xf numFmtId="0" fontId="18" fillId="35" borderId="48" xfId="42" applyFill="1" applyBorder="1"/>
    <xf numFmtId="0" fontId="24" fillId="35" borderId="48" xfId="42" applyFont="1" applyFill="1" applyBorder="1"/>
    <xf numFmtId="14" fontId="18" fillId="35" borderId="48" xfId="42" quotePrefix="1" applyNumberFormat="1" applyFill="1" applyBorder="1" applyAlignment="1">
      <alignment horizontal="left"/>
    </xf>
    <xf numFmtId="49" fontId="18" fillId="35" borderId="48" xfId="42" applyNumberFormat="1" applyFill="1" applyBorder="1"/>
    <xf numFmtId="0" fontId="18" fillId="35" borderId="48" xfId="42" applyNumberFormat="1" applyFont="1" applyFill="1" applyBorder="1" applyAlignment="1"/>
    <xf numFmtId="0" fontId="18" fillId="35" borderId="50" xfId="42" applyNumberFormat="1" applyFont="1" applyFill="1" applyBorder="1" applyAlignment="1"/>
    <xf numFmtId="0" fontId="18" fillId="35" borderId="51" xfId="42" applyFill="1" applyBorder="1"/>
    <xf numFmtId="0" fontId="18" fillId="35" borderId="52" xfId="42" applyFill="1" applyBorder="1"/>
    <xf numFmtId="0" fontId="18" fillId="0" borderId="47" xfId="42" applyFill="1" applyBorder="1"/>
    <xf numFmtId="0" fontId="18" fillId="0" borderId="0" xfId="42" applyFill="1" applyBorder="1" applyAlignment="1">
      <alignment horizontal="left"/>
    </xf>
    <xf numFmtId="0" fontId="18" fillId="0" borderId="48" xfId="42" applyFill="1" applyBorder="1"/>
    <xf numFmtId="0" fontId="18" fillId="0" borderId="54" xfId="42" applyFill="1" applyBorder="1" applyAlignment="1">
      <alignment horizontal="left"/>
    </xf>
    <xf numFmtId="0" fontId="18" fillId="0" borderId="54" xfId="42" applyFill="1" applyBorder="1"/>
    <xf numFmtId="0" fontId="18" fillId="0" borderId="55" xfId="42" applyFill="1" applyBorder="1"/>
    <xf numFmtId="170" fontId="25" fillId="0" borderId="0" xfId="43" applyNumberFormat="1" applyFont="1" applyBorder="1"/>
    <xf numFmtId="2" fontId="25" fillId="0" borderId="0" xfId="43" applyNumberFormat="1" applyFont="1" applyBorder="1" applyAlignment="1">
      <alignment horizontal="right"/>
    </xf>
    <xf numFmtId="171" fontId="28" fillId="35" borderId="0" xfId="44" applyNumberFormat="1" applyFont="1" applyFill="1" applyBorder="1"/>
    <xf numFmtId="0" fontId="18" fillId="35" borderId="56" xfId="42" applyFill="1" applyBorder="1" applyAlignment="1">
      <alignment horizontal="center"/>
    </xf>
    <xf numFmtId="0" fontId="19" fillId="35" borderId="57" xfId="42" applyFont="1" applyFill="1" applyBorder="1" applyAlignment="1" applyProtection="1">
      <alignment horizontal="center"/>
      <protection locked="0"/>
    </xf>
    <xf numFmtId="0" fontId="18" fillId="0" borderId="53" xfId="42" applyFill="1" applyBorder="1" applyAlignment="1">
      <alignment horizontal="left"/>
    </xf>
    <xf numFmtId="0" fontId="18" fillId="0" borderId="54" xfId="42" applyFill="1" applyBorder="1" applyAlignment="1">
      <alignment horizontal="left"/>
    </xf>
    <xf numFmtId="0" fontId="31" fillId="35" borderId="0" xfId="42" applyFont="1" applyFill="1" applyBorder="1" applyAlignment="1">
      <alignment horizontal="center" wrapText="1"/>
    </xf>
    <xf numFmtId="0" fontId="39" fillId="35" borderId="47" xfId="42" applyFont="1" applyFill="1" applyBorder="1" applyAlignment="1">
      <alignment horizontal="left"/>
    </xf>
    <xf numFmtId="0" fontId="39" fillId="35" borderId="0" xfId="42" applyFont="1" applyFill="1" applyBorder="1" applyAlignment="1">
      <alignment horizontal="left"/>
    </xf>
    <xf numFmtId="0" fontId="25" fillId="0" borderId="0" xfId="43" applyFont="1" applyBorder="1" applyAlignment="1">
      <alignment horizontal="left"/>
    </xf>
    <xf numFmtId="164" fontId="27" fillId="35" borderId="0" xfId="42" quotePrefix="1" applyNumberFormat="1" applyFont="1" applyFill="1" applyBorder="1" applyAlignment="1">
      <alignment horizontal="left"/>
    </xf>
    <xf numFmtId="164" fontId="27" fillId="35" borderId="0" xfId="42" applyNumberFormat="1" applyFont="1" applyFill="1" applyBorder="1" applyAlignment="1">
      <alignment horizontal="left"/>
    </xf>
    <xf numFmtId="0" fontId="19" fillId="36" borderId="19" xfId="42" applyFont="1" applyFill="1" applyBorder="1" applyAlignment="1">
      <alignment horizontal="center"/>
    </xf>
    <xf numFmtId="0" fontId="19" fillId="36" borderId="20" xfId="42" applyFont="1" applyFill="1" applyBorder="1" applyAlignment="1">
      <alignment horizontal="center"/>
    </xf>
    <xf numFmtId="0" fontId="39" fillId="35" borderId="49" xfId="42" applyFont="1" applyFill="1" applyBorder="1" applyAlignment="1">
      <alignment horizontal="left"/>
    </xf>
    <xf numFmtId="0" fontId="39" fillId="35" borderId="35" xfId="42" applyFont="1" applyFill="1" applyBorder="1" applyAlignment="1">
      <alignment horizontal="left"/>
    </xf>
    <xf numFmtId="0" fontId="18" fillId="0" borderId="0" xfId="42" applyFill="1" applyAlignment="1">
      <alignment horizontal="left"/>
    </xf>
    <xf numFmtId="0" fontId="18" fillId="35" borderId="0" xfId="42" applyFont="1" applyFill="1" applyBorder="1" applyAlignment="1">
      <alignment horizontal="left"/>
    </xf>
    <xf numFmtId="0" fontId="26" fillId="35" borderId="0" xfId="42" applyFont="1" applyFill="1" applyBorder="1" applyAlignment="1">
      <alignment horizontal="left"/>
    </xf>
    <xf numFmtId="0" fontId="18" fillId="35" borderId="0" xfId="42" applyFont="1" applyFill="1" applyBorder="1" applyAlignment="1">
      <alignment horizontal="left" vertical="center" wrapText="1"/>
    </xf>
    <xf numFmtId="0" fontId="18" fillId="35" borderId="0" xfId="42" applyFill="1" applyBorder="1" applyAlignment="1">
      <alignment horizontal="left" vertical="center"/>
    </xf>
    <xf numFmtId="0" fontId="29" fillId="35" borderId="0" xfId="42" applyFont="1" applyFill="1" applyBorder="1" applyAlignment="1">
      <alignment horizontal="center" wrapText="1"/>
    </xf>
    <xf numFmtId="0" fontId="39" fillId="35" borderId="34" xfId="42" applyFont="1" applyFill="1" applyBorder="1" applyAlignment="1">
      <alignment horizontal="left"/>
    </xf>
  </cellXfs>
  <cellStyles count="5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rial" xfId="45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ête" xfId="46"/>
    <cellStyle name="Entrée" xfId="9" builtinId="20" customBuiltin="1"/>
    <cellStyle name="Euro" xfId="47"/>
    <cellStyle name="Insatisfaisant" xfId="7" builtinId="27" customBuiltin="1"/>
    <cellStyle name="joli" xfId="48"/>
    <cellStyle name="Lien hypertexte_coupledeserrage" xfId="49"/>
    <cellStyle name="N° téléphone" xfId="50"/>
    <cellStyle name="Neutre" xfId="8" builtinId="28" customBuiltin="1"/>
    <cellStyle name="Normal" xfId="0" builtinId="0"/>
    <cellStyle name="Normal 2" xfId="44"/>
    <cellStyle name="Normal_clipro" xfId="43"/>
    <cellStyle name="Normal_Facture" xfId="42"/>
    <cellStyle name="Satisfaisant" xfId="6" builtinId="26" customBuiltin="1"/>
    <cellStyle name="Sortie" xfId="10" builtinId="21" customBuiltin="1"/>
    <cellStyle name="Standard_Anpassen der Amortisation" xfId="5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  <cellStyle name="Währung [0]_Budget" xfId="52"/>
    <cellStyle name="Währung_Budget" xfId="53"/>
  </cellStyles>
  <dxfs count="4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16" fmlaLink="data65" fmlaRange="CC" noThreeD="1" sel="0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Link="data65" fmlaRange="CC" noThreeD="1" sel="0" val="0"/>
</file>

<file path=xl/ctrlProps/ctrlProp4.xml><?xml version="1.0" encoding="utf-8"?>
<formControlPr xmlns="http://schemas.microsoft.com/office/spreadsheetml/2009/9/main" objectType="Drop" dropStyle="combo" dx="16" fmlaLink="data65" fmlaRange="CC" noThreeD="1" sel="0" val="0"/>
</file>

<file path=xl/ctrlProps/ctrlProp5.xml><?xml version="1.0" encoding="utf-8"?>
<formControlPr xmlns="http://schemas.microsoft.com/office/spreadsheetml/2009/9/main" objectType="Drop" dropStyle="combo" dx="16" fmlaLink="data65" fmlaRange="CC" noThreeD="1" sel="0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485775</xdr:colOff>
          <xdr:row>61</xdr:row>
          <xdr:rowOff>152400</xdr:rowOff>
        </xdr:from>
        <xdr:to>
          <xdr:col>6</xdr:col>
          <xdr:colOff>1066800</xdr:colOff>
          <xdr:row>63</xdr:row>
          <xdr:rowOff>19050</xdr:rowOff>
        </xdr:to>
        <xdr:sp macro="" textlink="">
          <xdr:nvSpPr>
            <xdr:cNvPr id="2049" name="CCL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2</xdr:col>
      <xdr:colOff>161925</xdr:colOff>
      <xdr:row>9</xdr:row>
      <xdr:rowOff>66675</xdr:rowOff>
    </xdr:from>
    <xdr:to>
      <xdr:col>9</xdr:col>
      <xdr:colOff>76200</xdr:colOff>
      <xdr:row>14</xdr:row>
      <xdr:rowOff>123825</xdr:rowOff>
    </xdr:to>
    <xdr:sp macro="" textlink="">
      <xdr:nvSpPr>
        <xdr:cNvPr id="3" name="INVB1"/>
        <xdr:cNvSpPr>
          <a:spLocks noChangeArrowheads="1"/>
        </xdr:cNvSpPr>
      </xdr:nvSpPr>
      <xdr:spPr bwMode="auto">
        <a:xfrm>
          <a:off x="276225" y="1647825"/>
          <a:ext cx="4762500" cy="86677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285750</xdr:colOff>
      <xdr:row>6</xdr:row>
      <xdr:rowOff>57150</xdr:rowOff>
    </xdr:from>
    <xdr:to>
      <xdr:col>11</xdr:col>
      <xdr:colOff>885825</xdr:colOff>
      <xdr:row>7</xdr:row>
      <xdr:rowOff>266700</xdr:rowOff>
    </xdr:to>
    <xdr:sp macro="" textlink="">
      <xdr:nvSpPr>
        <xdr:cNvPr id="4" name="LBL"/>
        <xdr:cNvSpPr txBox="1">
          <a:spLocks noChangeArrowheads="1"/>
        </xdr:cNvSpPr>
      </xdr:nvSpPr>
      <xdr:spPr bwMode="auto">
        <a:xfrm>
          <a:off x="5629275" y="942975"/>
          <a:ext cx="1581150" cy="457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1800" b="1" i="1" u="none" strike="noStrike" baseline="0">
              <a:solidFill>
                <a:srgbClr val="000000"/>
              </a:solidFill>
              <a:latin typeface="Arial Black"/>
            </a:rPr>
            <a:t>FACTURE</a:t>
          </a:r>
        </a:p>
      </xdr:txBody>
    </xdr:sp>
    <xdr:clientData/>
  </xdr:twoCellAnchor>
  <xdr:twoCellAnchor>
    <xdr:from>
      <xdr:col>9</xdr:col>
      <xdr:colOff>180975</xdr:colOff>
      <xdr:row>9</xdr:row>
      <xdr:rowOff>66675</xdr:rowOff>
    </xdr:from>
    <xdr:to>
      <xdr:col>12</xdr:col>
      <xdr:colOff>114300</xdr:colOff>
      <xdr:row>14</xdr:row>
      <xdr:rowOff>123825</xdr:rowOff>
    </xdr:to>
    <xdr:sp macro="" textlink="">
      <xdr:nvSpPr>
        <xdr:cNvPr id="5" name="INVB2"/>
        <xdr:cNvSpPr>
          <a:spLocks noChangeArrowheads="1"/>
        </xdr:cNvSpPr>
      </xdr:nvSpPr>
      <xdr:spPr bwMode="auto">
        <a:xfrm>
          <a:off x="5143500" y="1647825"/>
          <a:ext cx="2343150" cy="86677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3</xdr:col>
      <xdr:colOff>695325</xdr:colOff>
      <xdr:row>58</xdr:row>
      <xdr:rowOff>28575</xdr:rowOff>
    </xdr:from>
    <xdr:to>
      <xdr:col>8</xdr:col>
      <xdr:colOff>0</xdr:colOff>
      <xdr:row>64</xdr:row>
      <xdr:rowOff>133350</xdr:rowOff>
    </xdr:to>
    <xdr:sp macro="" textlink="">
      <xdr:nvSpPr>
        <xdr:cNvPr id="6" name="INVB3"/>
        <xdr:cNvSpPr>
          <a:spLocks noChangeArrowheads="1"/>
        </xdr:cNvSpPr>
      </xdr:nvSpPr>
      <xdr:spPr bwMode="auto">
        <a:xfrm>
          <a:off x="1057275" y="8134350"/>
          <a:ext cx="3419475" cy="107632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4</xdr:col>
      <xdr:colOff>161925</xdr:colOff>
      <xdr:row>57</xdr:row>
      <xdr:rowOff>104775</xdr:rowOff>
    </xdr:from>
    <xdr:to>
      <xdr:col>5</xdr:col>
      <xdr:colOff>600075</xdr:colOff>
      <xdr:row>58</xdr:row>
      <xdr:rowOff>133350</xdr:rowOff>
    </xdr:to>
    <xdr:sp macro="" textlink="">
      <xdr:nvSpPr>
        <xdr:cNvPr id="7" name="INV2"/>
        <xdr:cNvSpPr txBox="1">
          <a:spLocks noChangeArrowheads="1"/>
        </xdr:cNvSpPr>
      </xdr:nvSpPr>
      <xdr:spPr bwMode="auto">
        <a:xfrm>
          <a:off x="1304925" y="8048625"/>
          <a:ext cx="1228725" cy="190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Détails Paiement</a:t>
          </a:r>
        </a:p>
      </xdr:txBody>
    </xdr:sp>
    <xdr:clientData/>
  </xdr:twoCellAnchor>
  <xdr:twoCellAnchor>
    <xdr:from>
      <xdr:col>3</xdr:col>
      <xdr:colOff>85725</xdr:colOff>
      <xdr:row>8</xdr:row>
      <xdr:rowOff>152400</xdr:rowOff>
    </xdr:from>
    <xdr:to>
      <xdr:col>4</xdr:col>
      <xdr:colOff>180975</xdr:colOff>
      <xdr:row>9</xdr:row>
      <xdr:rowOff>142875</xdr:rowOff>
    </xdr:to>
    <xdr:sp macro="[1]!Nada" textlink="">
      <xdr:nvSpPr>
        <xdr:cNvPr id="8" name="INV1"/>
        <xdr:cNvSpPr txBox="1">
          <a:spLocks noChangeArrowheads="1"/>
        </xdr:cNvSpPr>
      </xdr:nvSpPr>
      <xdr:spPr bwMode="auto">
        <a:xfrm>
          <a:off x="447675" y="1562100"/>
          <a:ext cx="87630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Adressé à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57150</xdr:colOff>
          <xdr:row>3</xdr:row>
          <xdr:rowOff>57150</xdr:rowOff>
        </xdr:from>
        <xdr:to>
          <xdr:col>16</xdr:col>
          <xdr:colOff>57150</xdr:colOff>
          <xdr:row>5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MS Sans Serif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4</xdr:col>
      <xdr:colOff>361950</xdr:colOff>
      <xdr:row>2</xdr:row>
      <xdr:rowOff>19050</xdr:rowOff>
    </xdr:from>
    <xdr:to>
      <xdr:col>9</xdr:col>
      <xdr:colOff>190500</xdr:colOff>
      <xdr:row>7</xdr:row>
      <xdr:rowOff>180975</xdr:rowOff>
    </xdr:to>
    <xdr:sp macro="" textlink="">
      <xdr:nvSpPr>
        <xdr:cNvPr id="18" name="Text Box 102"/>
        <xdr:cNvSpPr txBox="1">
          <a:spLocks noChangeArrowheads="1"/>
        </xdr:cNvSpPr>
      </xdr:nvSpPr>
      <xdr:spPr bwMode="auto">
        <a:xfrm>
          <a:off x="1504950" y="200025"/>
          <a:ext cx="3648075" cy="1114425"/>
        </a:xfrm>
        <a:prstGeom prst="rect">
          <a:avLst/>
        </a:prstGeom>
        <a:gradFill rotWithShape="0">
          <a:gsLst>
            <a:gs pos="0">
              <a:srgbClr val="FFFFFF"/>
            </a:gs>
            <a:gs pos="50000">
              <a:srgbClr xmlns:mc="http://schemas.openxmlformats.org/markup-compatibility/2006" xmlns:a14="http://schemas.microsoft.com/office/drawing/2010/main" val="99CCFF" mc:Ignorable="a14" a14:legacySpreadsheetColorIndex="44"/>
            </a:gs>
            <a:gs pos="100000">
              <a:srgbClr val="FFFFFF"/>
            </a:gs>
          </a:gsLst>
          <a:lin ang="2700000" scaled="1"/>
        </a:gradFill>
        <a:ln w="28575" algn="in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CCCCCC"/>
                </a:outerShdw>
              </a:effectLst>
            </a14:hiddenEffects>
          </a:ext>
        </a:extLst>
      </xdr:spPr>
      <xdr:txBody>
        <a:bodyPr vertOverflow="clip" wrap="square" lIns="36195" tIns="0" rIns="36195" bIns="0" anchor="t"/>
        <a:lstStyle/>
        <a:p>
          <a:pPr algn="l" rtl="0">
            <a:defRPr sz="1000"/>
          </a:pPr>
          <a:endParaRPr lang="fr-FR" sz="700" b="0" i="0" u="none" strike="noStrike" baseline="0">
            <a:solidFill>
              <a:srgbClr val="000000"/>
            </a:solidFill>
            <a:latin typeface="Gill Sans MT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Gill Sans MT"/>
            </a:rPr>
            <a:t> </a:t>
          </a:r>
          <a:r>
            <a:rPr lang="fr-FR" sz="1400">
              <a:latin typeface="Bradley Hand ITC" panose="03070402050302030203" pitchFamily="66" charset="0"/>
            </a:rPr>
            <a:t>Les Jardins de Belost                            </a:t>
          </a:r>
          <a:r>
            <a:rPr lang="fr-FR" sz="1000" b="1" i="0" baseline="0"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EHPAD</a:t>
          </a:r>
          <a:endParaRPr lang="fr-FR" sz="1400" b="1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l" rtl="0">
            <a:defRPr sz="1000"/>
          </a:pPr>
          <a:endParaRPr lang="fr-FR" sz="1400">
            <a:latin typeface="Bradley Hand ITC" panose="03070402050302030203" pitchFamily="66" charset="0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Lucida Calligraphy"/>
            </a:rPr>
            <a:t> </a:t>
          </a:r>
          <a:r>
            <a:rPr lang="fr-FR" sz="800" b="0" i="0" u="none" strike="noStrike" baseline="0">
              <a:solidFill>
                <a:srgbClr val="000000"/>
              </a:solidFill>
              <a:latin typeface="Lucida Sans"/>
            </a:rPr>
            <a:t>  Votre adresse                        </a:t>
          </a:r>
          <a:r>
            <a:rPr lang="fr-FR" sz="1000" b="0" i="0" baseline="0">
              <a:effectLst/>
              <a:latin typeface="+mn-lt"/>
              <a:ea typeface="+mn-ea"/>
              <a:cs typeface="+mn-cs"/>
            </a:rPr>
            <a:t>Code postal                 Ville</a:t>
          </a:r>
          <a:endParaRPr lang="fr-FR" sz="800">
            <a:effectLst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Lucida Sans"/>
            </a:rPr>
            <a:t>                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Lucida Sans"/>
            </a:rPr>
            <a:t>  0590 86 94 96                                      www.jardinsdebelost.com</a:t>
          </a:r>
        </a:p>
      </xdr:txBody>
    </xdr:sp>
    <xdr:clientData/>
  </xdr:twoCellAnchor>
  <xdr:twoCellAnchor>
    <xdr:from>
      <xdr:col>9</xdr:col>
      <xdr:colOff>361950</xdr:colOff>
      <xdr:row>8</xdr:row>
      <xdr:rowOff>142875</xdr:rowOff>
    </xdr:from>
    <xdr:to>
      <xdr:col>11</xdr:col>
      <xdr:colOff>257175</xdr:colOff>
      <xdr:row>9</xdr:row>
      <xdr:rowOff>133350</xdr:rowOff>
    </xdr:to>
    <xdr:sp macro="[1]!Nada" textlink="">
      <xdr:nvSpPr>
        <xdr:cNvPr id="19" name="INV1"/>
        <xdr:cNvSpPr txBox="1">
          <a:spLocks noChangeArrowheads="1"/>
        </xdr:cNvSpPr>
      </xdr:nvSpPr>
      <xdr:spPr bwMode="auto">
        <a:xfrm>
          <a:off x="5324475" y="1552575"/>
          <a:ext cx="125730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Date/correspondantd</a:t>
          </a:r>
        </a:p>
      </xdr:txBody>
    </xdr:sp>
    <xdr:clientData/>
  </xdr:twoCellAnchor>
  <xdr:twoCellAnchor>
    <xdr:from>
      <xdr:col>9</xdr:col>
      <xdr:colOff>314325</xdr:colOff>
      <xdr:row>11</xdr:row>
      <xdr:rowOff>95250</xdr:rowOff>
    </xdr:from>
    <xdr:to>
      <xdr:col>10</xdr:col>
      <xdr:colOff>361950</xdr:colOff>
      <xdr:row>13</xdr:row>
      <xdr:rowOff>123825</xdr:rowOff>
    </xdr:to>
    <xdr:sp macro="" textlink="">
      <xdr:nvSpPr>
        <xdr:cNvPr id="22" name="zTELB"/>
        <xdr:cNvSpPr txBox="1">
          <a:spLocks noChangeArrowheads="1"/>
        </xdr:cNvSpPr>
      </xdr:nvSpPr>
      <xdr:spPr bwMode="auto">
        <a:xfrm>
          <a:off x="5276850" y="2000250"/>
          <a:ext cx="4286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Wingdings"/>
            </a:rPr>
            <a:t>(</a:t>
          </a:r>
        </a:p>
      </xdr:txBody>
    </xdr:sp>
    <xdr:clientData/>
  </xdr:twoCellAnchor>
  <xdr:twoCellAnchor editAs="oneCell">
    <xdr:from>
      <xdr:col>2</xdr:col>
      <xdr:colOff>95250</xdr:colOff>
      <xdr:row>2</xdr:row>
      <xdr:rowOff>47625</xdr:rowOff>
    </xdr:from>
    <xdr:to>
      <xdr:col>4</xdr:col>
      <xdr:colOff>304800</xdr:colOff>
      <xdr:row>6</xdr:row>
      <xdr:rowOff>215900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228600"/>
          <a:ext cx="1238250" cy="8731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485775</xdr:colOff>
          <xdr:row>142</xdr:row>
          <xdr:rowOff>152400</xdr:rowOff>
        </xdr:from>
        <xdr:to>
          <xdr:col>6</xdr:col>
          <xdr:colOff>1066800</xdr:colOff>
          <xdr:row>144</xdr:row>
          <xdr:rowOff>19050</xdr:rowOff>
        </xdr:to>
        <xdr:sp macro="" textlink="">
          <xdr:nvSpPr>
            <xdr:cNvPr id="2061" name="CCL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2</xdr:col>
      <xdr:colOff>161925</xdr:colOff>
      <xdr:row>90</xdr:row>
      <xdr:rowOff>66675</xdr:rowOff>
    </xdr:from>
    <xdr:to>
      <xdr:col>9</xdr:col>
      <xdr:colOff>76200</xdr:colOff>
      <xdr:row>95</xdr:row>
      <xdr:rowOff>123825</xdr:rowOff>
    </xdr:to>
    <xdr:sp macro="" textlink="">
      <xdr:nvSpPr>
        <xdr:cNvPr id="29" name="INVB1"/>
        <xdr:cNvSpPr>
          <a:spLocks noChangeArrowheads="1"/>
        </xdr:cNvSpPr>
      </xdr:nvSpPr>
      <xdr:spPr bwMode="auto">
        <a:xfrm>
          <a:off x="276225" y="1647825"/>
          <a:ext cx="4762500" cy="86677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285750</xdr:colOff>
      <xdr:row>87</xdr:row>
      <xdr:rowOff>57150</xdr:rowOff>
    </xdr:from>
    <xdr:to>
      <xdr:col>11</xdr:col>
      <xdr:colOff>885825</xdr:colOff>
      <xdr:row>88</xdr:row>
      <xdr:rowOff>266700</xdr:rowOff>
    </xdr:to>
    <xdr:sp macro="" textlink="">
      <xdr:nvSpPr>
        <xdr:cNvPr id="30" name="LBL"/>
        <xdr:cNvSpPr txBox="1">
          <a:spLocks noChangeArrowheads="1"/>
        </xdr:cNvSpPr>
      </xdr:nvSpPr>
      <xdr:spPr bwMode="auto">
        <a:xfrm>
          <a:off x="5629275" y="942975"/>
          <a:ext cx="1581150" cy="457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1800" b="1" i="1" u="none" strike="noStrike" baseline="0">
              <a:solidFill>
                <a:srgbClr val="000000"/>
              </a:solidFill>
              <a:latin typeface="Arial Black"/>
            </a:rPr>
            <a:t>FACTURE</a:t>
          </a:r>
        </a:p>
      </xdr:txBody>
    </xdr:sp>
    <xdr:clientData/>
  </xdr:twoCellAnchor>
  <xdr:twoCellAnchor>
    <xdr:from>
      <xdr:col>9</xdr:col>
      <xdr:colOff>180975</xdr:colOff>
      <xdr:row>90</xdr:row>
      <xdr:rowOff>66675</xdr:rowOff>
    </xdr:from>
    <xdr:to>
      <xdr:col>12</xdr:col>
      <xdr:colOff>114300</xdr:colOff>
      <xdr:row>95</xdr:row>
      <xdr:rowOff>123825</xdr:rowOff>
    </xdr:to>
    <xdr:sp macro="" textlink="">
      <xdr:nvSpPr>
        <xdr:cNvPr id="31" name="INVB2"/>
        <xdr:cNvSpPr>
          <a:spLocks noChangeArrowheads="1"/>
        </xdr:cNvSpPr>
      </xdr:nvSpPr>
      <xdr:spPr bwMode="auto">
        <a:xfrm>
          <a:off x="5143500" y="1647825"/>
          <a:ext cx="2343150" cy="86677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3</xdr:col>
      <xdr:colOff>85725</xdr:colOff>
      <xdr:row>89</xdr:row>
      <xdr:rowOff>152400</xdr:rowOff>
    </xdr:from>
    <xdr:to>
      <xdr:col>4</xdr:col>
      <xdr:colOff>180975</xdr:colOff>
      <xdr:row>90</xdr:row>
      <xdr:rowOff>142875</xdr:rowOff>
    </xdr:to>
    <xdr:sp macro="[1]!Nada" textlink="">
      <xdr:nvSpPr>
        <xdr:cNvPr id="34" name="INV1"/>
        <xdr:cNvSpPr txBox="1">
          <a:spLocks noChangeArrowheads="1"/>
        </xdr:cNvSpPr>
      </xdr:nvSpPr>
      <xdr:spPr bwMode="auto">
        <a:xfrm>
          <a:off x="447675" y="1562100"/>
          <a:ext cx="87630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Adressé à</a:t>
          </a:r>
        </a:p>
      </xdr:txBody>
    </xdr:sp>
    <xdr:clientData/>
  </xdr:twoCellAnchor>
  <xdr:twoCellAnchor>
    <xdr:from>
      <xdr:col>9</xdr:col>
      <xdr:colOff>361950</xdr:colOff>
      <xdr:row>89</xdr:row>
      <xdr:rowOff>142875</xdr:rowOff>
    </xdr:from>
    <xdr:to>
      <xdr:col>11</xdr:col>
      <xdr:colOff>257175</xdr:colOff>
      <xdr:row>90</xdr:row>
      <xdr:rowOff>133350</xdr:rowOff>
    </xdr:to>
    <xdr:sp macro="[1]!Nada" textlink="">
      <xdr:nvSpPr>
        <xdr:cNvPr id="35" name="INV1"/>
        <xdr:cNvSpPr txBox="1">
          <a:spLocks noChangeArrowheads="1"/>
        </xdr:cNvSpPr>
      </xdr:nvSpPr>
      <xdr:spPr bwMode="auto">
        <a:xfrm>
          <a:off x="5324475" y="1552575"/>
          <a:ext cx="125730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Date/correspondantd</a:t>
          </a:r>
        </a:p>
      </xdr:txBody>
    </xdr:sp>
    <xdr:clientData/>
  </xdr:twoCellAnchor>
  <xdr:twoCellAnchor>
    <xdr:from>
      <xdr:col>9</xdr:col>
      <xdr:colOff>314325</xdr:colOff>
      <xdr:row>92</xdr:row>
      <xdr:rowOff>95250</xdr:rowOff>
    </xdr:from>
    <xdr:to>
      <xdr:col>10</xdr:col>
      <xdr:colOff>361950</xdr:colOff>
      <xdr:row>94</xdr:row>
      <xdr:rowOff>123825</xdr:rowOff>
    </xdr:to>
    <xdr:sp macro="" textlink="">
      <xdr:nvSpPr>
        <xdr:cNvPr id="36" name="zTELB"/>
        <xdr:cNvSpPr txBox="1">
          <a:spLocks noChangeArrowheads="1"/>
        </xdr:cNvSpPr>
      </xdr:nvSpPr>
      <xdr:spPr bwMode="auto">
        <a:xfrm>
          <a:off x="5276850" y="2000250"/>
          <a:ext cx="4286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Wingdings"/>
            </a:rPr>
            <a:t>(</a:t>
          </a:r>
        </a:p>
      </xdr:txBody>
    </xdr:sp>
    <xdr:clientData/>
  </xdr:twoCellAnchor>
  <xdr:twoCellAnchor>
    <xdr:from>
      <xdr:col>3</xdr:col>
      <xdr:colOff>419100</xdr:colOff>
      <xdr:row>93</xdr:row>
      <xdr:rowOff>76200</xdr:rowOff>
    </xdr:from>
    <xdr:to>
      <xdr:col>4</xdr:col>
      <xdr:colOff>66675</xdr:colOff>
      <xdr:row>95</xdr:row>
      <xdr:rowOff>104775</xdr:rowOff>
    </xdr:to>
    <xdr:sp macro="" textlink="">
      <xdr:nvSpPr>
        <xdr:cNvPr id="37" name="zTELB"/>
        <xdr:cNvSpPr txBox="1">
          <a:spLocks noChangeArrowheads="1"/>
        </xdr:cNvSpPr>
      </xdr:nvSpPr>
      <xdr:spPr bwMode="auto">
        <a:xfrm>
          <a:off x="781050" y="2143125"/>
          <a:ext cx="4286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endParaRPr lang="fr-FR" sz="1600" b="0" i="0" u="none" strike="noStrike" baseline="0">
            <a:solidFill>
              <a:srgbClr val="000000"/>
            </a:solidFill>
            <a:latin typeface="Wingdings"/>
          </a:endParaRPr>
        </a:p>
      </xdr:txBody>
    </xdr:sp>
    <xdr:clientData/>
  </xdr:twoCellAnchor>
  <xdr:oneCellAnchor>
    <xdr:from>
      <xdr:col>2</xdr:col>
      <xdr:colOff>95250</xdr:colOff>
      <xdr:row>83</xdr:row>
      <xdr:rowOff>47625</xdr:rowOff>
    </xdr:from>
    <xdr:ext cx="1238250" cy="873125"/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228600"/>
          <a:ext cx="1238250" cy="873125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485775</xdr:colOff>
          <xdr:row>214</xdr:row>
          <xdr:rowOff>152400</xdr:rowOff>
        </xdr:from>
        <xdr:to>
          <xdr:col>6</xdr:col>
          <xdr:colOff>1066800</xdr:colOff>
          <xdr:row>216</xdr:row>
          <xdr:rowOff>19050</xdr:rowOff>
        </xdr:to>
        <xdr:sp macro="" textlink="">
          <xdr:nvSpPr>
            <xdr:cNvPr id="2062" name="CCL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2</xdr:col>
      <xdr:colOff>161925</xdr:colOff>
      <xdr:row>162</xdr:row>
      <xdr:rowOff>66675</xdr:rowOff>
    </xdr:from>
    <xdr:to>
      <xdr:col>9</xdr:col>
      <xdr:colOff>76200</xdr:colOff>
      <xdr:row>167</xdr:row>
      <xdr:rowOff>123825</xdr:rowOff>
    </xdr:to>
    <xdr:sp macro="" textlink="">
      <xdr:nvSpPr>
        <xdr:cNvPr id="40" name="INVB1"/>
        <xdr:cNvSpPr>
          <a:spLocks noChangeArrowheads="1"/>
        </xdr:cNvSpPr>
      </xdr:nvSpPr>
      <xdr:spPr bwMode="auto">
        <a:xfrm>
          <a:off x="276225" y="1647825"/>
          <a:ext cx="4762500" cy="86677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285750</xdr:colOff>
      <xdr:row>159</xdr:row>
      <xdr:rowOff>57150</xdr:rowOff>
    </xdr:from>
    <xdr:to>
      <xdr:col>11</xdr:col>
      <xdr:colOff>885825</xdr:colOff>
      <xdr:row>160</xdr:row>
      <xdr:rowOff>266700</xdr:rowOff>
    </xdr:to>
    <xdr:sp macro="" textlink="">
      <xdr:nvSpPr>
        <xdr:cNvPr id="41" name="LBL"/>
        <xdr:cNvSpPr txBox="1">
          <a:spLocks noChangeArrowheads="1"/>
        </xdr:cNvSpPr>
      </xdr:nvSpPr>
      <xdr:spPr bwMode="auto">
        <a:xfrm>
          <a:off x="5629275" y="942975"/>
          <a:ext cx="1581150" cy="457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1800" b="1" i="1" u="none" strike="noStrike" baseline="0">
              <a:solidFill>
                <a:srgbClr val="000000"/>
              </a:solidFill>
              <a:latin typeface="Arial Black"/>
            </a:rPr>
            <a:t>FACTURE</a:t>
          </a:r>
        </a:p>
      </xdr:txBody>
    </xdr:sp>
    <xdr:clientData/>
  </xdr:twoCellAnchor>
  <xdr:twoCellAnchor>
    <xdr:from>
      <xdr:col>9</xdr:col>
      <xdr:colOff>180975</xdr:colOff>
      <xdr:row>162</xdr:row>
      <xdr:rowOff>66675</xdr:rowOff>
    </xdr:from>
    <xdr:to>
      <xdr:col>12</xdr:col>
      <xdr:colOff>114300</xdr:colOff>
      <xdr:row>167</xdr:row>
      <xdr:rowOff>123825</xdr:rowOff>
    </xdr:to>
    <xdr:sp macro="" textlink="">
      <xdr:nvSpPr>
        <xdr:cNvPr id="42" name="INVB2"/>
        <xdr:cNvSpPr>
          <a:spLocks noChangeArrowheads="1"/>
        </xdr:cNvSpPr>
      </xdr:nvSpPr>
      <xdr:spPr bwMode="auto">
        <a:xfrm>
          <a:off x="5143500" y="1647825"/>
          <a:ext cx="2343150" cy="86677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3</xdr:col>
      <xdr:colOff>85725</xdr:colOff>
      <xdr:row>161</xdr:row>
      <xdr:rowOff>152400</xdr:rowOff>
    </xdr:from>
    <xdr:to>
      <xdr:col>4</xdr:col>
      <xdr:colOff>180975</xdr:colOff>
      <xdr:row>162</xdr:row>
      <xdr:rowOff>142875</xdr:rowOff>
    </xdr:to>
    <xdr:sp macro="[1]!Nada" textlink="">
      <xdr:nvSpPr>
        <xdr:cNvPr id="45" name="INV1"/>
        <xdr:cNvSpPr txBox="1">
          <a:spLocks noChangeArrowheads="1"/>
        </xdr:cNvSpPr>
      </xdr:nvSpPr>
      <xdr:spPr bwMode="auto">
        <a:xfrm>
          <a:off x="447675" y="1562100"/>
          <a:ext cx="87630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Adressé à</a:t>
          </a:r>
        </a:p>
      </xdr:txBody>
    </xdr:sp>
    <xdr:clientData/>
  </xdr:twoCellAnchor>
  <xdr:twoCellAnchor>
    <xdr:from>
      <xdr:col>9</xdr:col>
      <xdr:colOff>361950</xdr:colOff>
      <xdr:row>161</xdr:row>
      <xdr:rowOff>142875</xdr:rowOff>
    </xdr:from>
    <xdr:to>
      <xdr:col>11</xdr:col>
      <xdr:colOff>257175</xdr:colOff>
      <xdr:row>162</xdr:row>
      <xdr:rowOff>133350</xdr:rowOff>
    </xdr:to>
    <xdr:sp macro="[1]!Nada" textlink="">
      <xdr:nvSpPr>
        <xdr:cNvPr id="46" name="INV1"/>
        <xdr:cNvSpPr txBox="1">
          <a:spLocks noChangeArrowheads="1"/>
        </xdr:cNvSpPr>
      </xdr:nvSpPr>
      <xdr:spPr bwMode="auto">
        <a:xfrm>
          <a:off x="5324475" y="1552575"/>
          <a:ext cx="1257300" cy="161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Date/correspondantd</a:t>
          </a:r>
        </a:p>
      </xdr:txBody>
    </xdr:sp>
    <xdr:clientData/>
  </xdr:twoCellAnchor>
  <xdr:twoCellAnchor>
    <xdr:from>
      <xdr:col>9</xdr:col>
      <xdr:colOff>314325</xdr:colOff>
      <xdr:row>164</xdr:row>
      <xdr:rowOff>95250</xdr:rowOff>
    </xdr:from>
    <xdr:to>
      <xdr:col>10</xdr:col>
      <xdr:colOff>361950</xdr:colOff>
      <xdr:row>166</xdr:row>
      <xdr:rowOff>123825</xdr:rowOff>
    </xdr:to>
    <xdr:sp macro="" textlink="">
      <xdr:nvSpPr>
        <xdr:cNvPr id="47" name="zTELB"/>
        <xdr:cNvSpPr txBox="1">
          <a:spLocks noChangeArrowheads="1"/>
        </xdr:cNvSpPr>
      </xdr:nvSpPr>
      <xdr:spPr bwMode="auto">
        <a:xfrm>
          <a:off x="5276850" y="2000250"/>
          <a:ext cx="4286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Wingdings"/>
            </a:rPr>
            <a:t>(</a:t>
          </a:r>
        </a:p>
      </xdr:txBody>
    </xdr:sp>
    <xdr:clientData/>
  </xdr:twoCellAnchor>
  <xdr:twoCellAnchor>
    <xdr:from>
      <xdr:col>3</xdr:col>
      <xdr:colOff>419100</xdr:colOff>
      <xdr:row>165</xdr:row>
      <xdr:rowOff>76200</xdr:rowOff>
    </xdr:from>
    <xdr:to>
      <xdr:col>4</xdr:col>
      <xdr:colOff>66675</xdr:colOff>
      <xdr:row>167</xdr:row>
      <xdr:rowOff>104775</xdr:rowOff>
    </xdr:to>
    <xdr:sp macro="" textlink="">
      <xdr:nvSpPr>
        <xdr:cNvPr id="48" name="zTELB"/>
        <xdr:cNvSpPr txBox="1">
          <a:spLocks noChangeArrowheads="1"/>
        </xdr:cNvSpPr>
      </xdr:nvSpPr>
      <xdr:spPr bwMode="auto">
        <a:xfrm>
          <a:off x="781050" y="2143125"/>
          <a:ext cx="4286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endParaRPr lang="fr-FR" sz="1600" b="0" i="0" u="none" strike="noStrike" baseline="0">
            <a:solidFill>
              <a:srgbClr val="000000"/>
            </a:solidFill>
            <a:latin typeface="Wingdings"/>
          </a:endParaRPr>
        </a:p>
      </xdr:txBody>
    </xdr:sp>
    <xdr:clientData/>
  </xdr:twoCellAnchor>
  <xdr:oneCellAnchor>
    <xdr:from>
      <xdr:col>2</xdr:col>
      <xdr:colOff>95250</xdr:colOff>
      <xdr:row>155</xdr:row>
      <xdr:rowOff>47625</xdr:rowOff>
    </xdr:from>
    <xdr:ext cx="1238250" cy="873125"/>
    <xdr:pic>
      <xdr:nvPicPr>
        <xdr:cNvPr id="49" name="Image 4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228600"/>
          <a:ext cx="1238250" cy="873125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485775</xdr:colOff>
          <xdr:row>214</xdr:row>
          <xdr:rowOff>152400</xdr:rowOff>
        </xdr:from>
        <xdr:to>
          <xdr:col>6</xdr:col>
          <xdr:colOff>1066800</xdr:colOff>
          <xdr:row>216</xdr:row>
          <xdr:rowOff>19050</xdr:rowOff>
        </xdr:to>
        <xdr:sp macro="" textlink="">
          <xdr:nvSpPr>
            <xdr:cNvPr id="2063" name="CCL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2</xdr:col>
      <xdr:colOff>161925</xdr:colOff>
      <xdr:row>162</xdr:row>
      <xdr:rowOff>66675</xdr:rowOff>
    </xdr:from>
    <xdr:to>
      <xdr:col>9</xdr:col>
      <xdr:colOff>76200</xdr:colOff>
      <xdr:row>167</xdr:row>
      <xdr:rowOff>123825</xdr:rowOff>
    </xdr:to>
    <xdr:sp macro="" textlink="">
      <xdr:nvSpPr>
        <xdr:cNvPr id="51" name="INVB1"/>
        <xdr:cNvSpPr>
          <a:spLocks noChangeArrowheads="1"/>
        </xdr:cNvSpPr>
      </xdr:nvSpPr>
      <xdr:spPr bwMode="auto">
        <a:xfrm>
          <a:off x="276225" y="12458700"/>
          <a:ext cx="4762500" cy="86677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10</xdr:col>
      <xdr:colOff>285750</xdr:colOff>
      <xdr:row>159</xdr:row>
      <xdr:rowOff>57150</xdr:rowOff>
    </xdr:from>
    <xdr:to>
      <xdr:col>11</xdr:col>
      <xdr:colOff>885825</xdr:colOff>
      <xdr:row>160</xdr:row>
      <xdr:rowOff>266700</xdr:rowOff>
    </xdr:to>
    <xdr:sp macro="" textlink="">
      <xdr:nvSpPr>
        <xdr:cNvPr id="52" name="LBL"/>
        <xdr:cNvSpPr txBox="1">
          <a:spLocks noChangeArrowheads="1"/>
        </xdr:cNvSpPr>
      </xdr:nvSpPr>
      <xdr:spPr bwMode="auto">
        <a:xfrm>
          <a:off x="5629275" y="11887200"/>
          <a:ext cx="1581150" cy="3429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45720" tIns="50292" rIns="45720" bIns="50292" anchor="ctr" upright="1"/>
        <a:lstStyle/>
        <a:p>
          <a:pPr algn="ctr" rtl="0">
            <a:defRPr sz="1000"/>
          </a:pPr>
          <a:r>
            <a:rPr lang="fr-FR" sz="1800" b="1" i="1" u="none" strike="noStrike" baseline="0">
              <a:solidFill>
                <a:srgbClr val="000000"/>
              </a:solidFill>
              <a:latin typeface="Arial Black"/>
            </a:rPr>
            <a:t>FACTURE</a:t>
          </a:r>
        </a:p>
      </xdr:txBody>
    </xdr:sp>
    <xdr:clientData/>
  </xdr:twoCellAnchor>
  <xdr:twoCellAnchor>
    <xdr:from>
      <xdr:col>9</xdr:col>
      <xdr:colOff>180975</xdr:colOff>
      <xdr:row>162</xdr:row>
      <xdr:rowOff>66675</xdr:rowOff>
    </xdr:from>
    <xdr:to>
      <xdr:col>12</xdr:col>
      <xdr:colOff>114300</xdr:colOff>
      <xdr:row>167</xdr:row>
      <xdr:rowOff>123825</xdr:rowOff>
    </xdr:to>
    <xdr:sp macro="" textlink="">
      <xdr:nvSpPr>
        <xdr:cNvPr id="53" name="INVB2"/>
        <xdr:cNvSpPr>
          <a:spLocks noChangeArrowheads="1"/>
        </xdr:cNvSpPr>
      </xdr:nvSpPr>
      <xdr:spPr bwMode="auto">
        <a:xfrm>
          <a:off x="5143500" y="12458700"/>
          <a:ext cx="2343150" cy="866775"/>
        </a:xfrm>
        <a:prstGeom prst="roundRect">
          <a:avLst>
            <a:gd name="adj" fmla="val 16667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</a:extLst>
      </xdr:spPr>
    </xdr:sp>
    <xdr:clientData/>
  </xdr:twoCellAnchor>
  <xdr:twoCellAnchor>
    <xdr:from>
      <xdr:col>3</xdr:col>
      <xdr:colOff>85725</xdr:colOff>
      <xdr:row>161</xdr:row>
      <xdr:rowOff>152400</xdr:rowOff>
    </xdr:from>
    <xdr:to>
      <xdr:col>4</xdr:col>
      <xdr:colOff>180975</xdr:colOff>
      <xdr:row>162</xdr:row>
      <xdr:rowOff>142875</xdr:rowOff>
    </xdr:to>
    <xdr:sp macro="[1]!Nada" textlink="">
      <xdr:nvSpPr>
        <xdr:cNvPr id="54" name="INV1"/>
        <xdr:cNvSpPr txBox="1">
          <a:spLocks noChangeArrowheads="1"/>
        </xdr:cNvSpPr>
      </xdr:nvSpPr>
      <xdr:spPr bwMode="auto">
        <a:xfrm>
          <a:off x="447675" y="12382500"/>
          <a:ext cx="876300" cy="152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Adressé à</a:t>
          </a:r>
        </a:p>
      </xdr:txBody>
    </xdr:sp>
    <xdr:clientData/>
  </xdr:twoCellAnchor>
  <xdr:twoCellAnchor>
    <xdr:from>
      <xdr:col>9</xdr:col>
      <xdr:colOff>361950</xdr:colOff>
      <xdr:row>161</xdr:row>
      <xdr:rowOff>142875</xdr:rowOff>
    </xdr:from>
    <xdr:to>
      <xdr:col>11</xdr:col>
      <xdr:colOff>257175</xdr:colOff>
      <xdr:row>162</xdr:row>
      <xdr:rowOff>133350</xdr:rowOff>
    </xdr:to>
    <xdr:sp macro="[1]!Nada" textlink="">
      <xdr:nvSpPr>
        <xdr:cNvPr id="55" name="INV1"/>
        <xdr:cNvSpPr txBox="1">
          <a:spLocks noChangeArrowheads="1"/>
        </xdr:cNvSpPr>
      </xdr:nvSpPr>
      <xdr:spPr bwMode="auto">
        <a:xfrm>
          <a:off x="5324475" y="12372975"/>
          <a:ext cx="1257300" cy="152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Date/correspondantd</a:t>
          </a:r>
        </a:p>
      </xdr:txBody>
    </xdr:sp>
    <xdr:clientData/>
  </xdr:twoCellAnchor>
  <xdr:twoCellAnchor>
    <xdr:from>
      <xdr:col>9</xdr:col>
      <xdr:colOff>314325</xdr:colOff>
      <xdr:row>164</xdr:row>
      <xdr:rowOff>95250</xdr:rowOff>
    </xdr:from>
    <xdr:to>
      <xdr:col>10</xdr:col>
      <xdr:colOff>361950</xdr:colOff>
      <xdr:row>166</xdr:row>
      <xdr:rowOff>123825</xdr:rowOff>
    </xdr:to>
    <xdr:sp macro="" textlink="">
      <xdr:nvSpPr>
        <xdr:cNvPr id="56" name="zTELB"/>
        <xdr:cNvSpPr txBox="1">
          <a:spLocks noChangeArrowheads="1"/>
        </xdr:cNvSpPr>
      </xdr:nvSpPr>
      <xdr:spPr bwMode="auto">
        <a:xfrm>
          <a:off x="5276850" y="12811125"/>
          <a:ext cx="4286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Wingdings"/>
            </a:rPr>
            <a:t>(</a:t>
          </a:r>
        </a:p>
      </xdr:txBody>
    </xdr:sp>
    <xdr:clientData/>
  </xdr:twoCellAnchor>
  <xdr:twoCellAnchor>
    <xdr:from>
      <xdr:col>3</xdr:col>
      <xdr:colOff>419100</xdr:colOff>
      <xdr:row>165</xdr:row>
      <xdr:rowOff>76200</xdr:rowOff>
    </xdr:from>
    <xdr:to>
      <xdr:col>4</xdr:col>
      <xdr:colOff>66675</xdr:colOff>
      <xdr:row>167</xdr:row>
      <xdr:rowOff>104775</xdr:rowOff>
    </xdr:to>
    <xdr:sp macro="" textlink="">
      <xdr:nvSpPr>
        <xdr:cNvPr id="57" name="zTELB"/>
        <xdr:cNvSpPr txBox="1">
          <a:spLocks noChangeArrowheads="1"/>
        </xdr:cNvSpPr>
      </xdr:nvSpPr>
      <xdr:spPr bwMode="auto">
        <a:xfrm>
          <a:off x="781050" y="12954000"/>
          <a:ext cx="42862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endParaRPr lang="fr-FR" sz="1600" b="0" i="0" u="none" strike="noStrike" baseline="0">
            <a:solidFill>
              <a:srgbClr val="000000"/>
            </a:solidFill>
            <a:latin typeface="Wingdings"/>
          </a:endParaRPr>
        </a:p>
      </xdr:txBody>
    </xdr:sp>
    <xdr:clientData/>
  </xdr:twoCellAnchor>
  <xdr:oneCellAnchor>
    <xdr:from>
      <xdr:col>2</xdr:col>
      <xdr:colOff>95250</xdr:colOff>
      <xdr:row>155</xdr:row>
      <xdr:rowOff>47625</xdr:rowOff>
    </xdr:from>
    <xdr:ext cx="1238250" cy="873125"/>
    <xdr:pic>
      <xdr:nvPicPr>
        <xdr:cNvPr id="58" name="Image 5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11172825"/>
          <a:ext cx="1238250" cy="873125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104775</xdr:colOff>
          <xdr:row>6</xdr:row>
          <xdr:rowOff>200025</xdr:rowOff>
        </xdr:from>
        <xdr:to>
          <xdr:col>16</xdr:col>
          <xdr:colOff>76200</xdr:colOff>
          <xdr:row>8</xdr:row>
          <xdr:rowOff>66675</xdr:rowOff>
        </xdr:to>
        <xdr:sp macro="" textlink="">
          <xdr:nvSpPr>
            <xdr:cNvPr id="2065" name="CommandButton1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IXT/facture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ex"/>
      <sheetName val="DESIGNATION"/>
      <sheetName val="Modele"/>
      <sheetName val="client"/>
      <sheetName val="archive"/>
      <sheetName val="donnees"/>
      <sheetName val="copie"/>
      <sheetName val="facturev4"/>
    </sheetNames>
    <definedNames>
      <definedName name="Nada"/>
    </definedNames>
    <sheetDataSet>
      <sheetData sheetId="0"/>
      <sheetData sheetId="1"/>
      <sheetData sheetId="2">
        <row r="62">
          <cell r="F62"/>
        </row>
      </sheetData>
      <sheetData sheetId="3">
        <row r="5">
          <cell r="B5" t="str">
            <v>Nom ou Société</v>
          </cell>
          <cell r="C5" t="str">
            <v>Prénom</v>
          </cell>
          <cell r="D5" t="str">
            <v>Code</v>
          </cell>
          <cell r="E5" t="str">
            <v>Adresse</v>
          </cell>
          <cell r="F5" t="str">
            <v>CP</v>
          </cell>
          <cell r="G5" t="str">
            <v>Ville</v>
          </cell>
          <cell r="H5" t="str">
            <v>Téléphone</v>
          </cell>
          <cell r="I5" t="str">
            <v>Télécopie</v>
          </cell>
        </row>
        <row r="6">
          <cell r="B6"/>
          <cell r="C6"/>
          <cell r="D6"/>
          <cell r="E6"/>
          <cell r="F6"/>
          <cell r="G6"/>
          <cell r="H6"/>
          <cell r="I6"/>
        </row>
        <row r="7">
          <cell r="B7"/>
          <cell r="C7"/>
          <cell r="D7"/>
          <cell r="E7"/>
          <cell r="F7"/>
          <cell r="G7"/>
          <cell r="H7"/>
          <cell r="I7"/>
        </row>
        <row r="8">
          <cell r="B8"/>
          <cell r="C8"/>
          <cell r="D8"/>
          <cell r="E8"/>
          <cell r="F8"/>
          <cell r="G8"/>
          <cell r="H8"/>
          <cell r="I8"/>
        </row>
        <row r="9">
          <cell r="B9"/>
          <cell r="C9"/>
          <cell r="D9"/>
          <cell r="E9"/>
          <cell r="F9"/>
          <cell r="G9"/>
          <cell r="H9"/>
          <cell r="I9"/>
        </row>
        <row r="10">
          <cell r="B10"/>
          <cell r="C10"/>
          <cell r="D10"/>
          <cell r="E10"/>
          <cell r="F10"/>
          <cell r="G10"/>
          <cell r="H10"/>
          <cell r="I10"/>
        </row>
        <row r="11">
          <cell r="B11"/>
          <cell r="C11"/>
          <cell r="D11"/>
          <cell r="E11"/>
          <cell r="F11"/>
          <cell r="G11"/>
          <cell r="H11"/>
          <cell r="I11"/>
        </row>
        <row r="12">
          <cell r="B12"/>
          <cell r="C12"/>
          <cell r="D12"/>
          <cell r="E12"/>
          <cell r="F12"/>
          <cell r="G12"/>
          <cell r="H12"/>
          <cell r="I12"/>
        </row>
        <row r="86">
          <cell r="F86"/>
          <cell r="H86"/>
          <cell r="I86"/>
        </row>
        <row r="87">
          <cell r="F87"/>
          <cell r="H87"/>
          <cell r="I87"/>
        </row>
        <row r="88">
          <cell r="F88"/>
          <cell r="H88"/>
          <cell r="I88"/>
        </row>
        <row r="89">
          <cell r="F89"/>
          <cell r="H89"/>
          <cell r="I89"/>
        </row>
        <row r="90">
          <cell r="F90"/>
          <cell r="H90"/>
          <cell r="I90"/>
        </row>
        <row r="91">
          <cell r="F91"/>
          <cell r="H91"/>
          <cell r="I91"/>
        </row>
        <row r="92">
          <cell r="F92"/>
          <cell r="H92"/>
          <cell r="I92"/>
        </row>
        <row r="93">
          <cell r="F93"/>
          <cell r="H93"/>
          <cell r="I93"/>
        </row>
        <row r="158">
          <cell r="F158"/>
          <cell r="H158"/>
          <cell r="I158"/>
        </row>
        <row r="159">
          <cell r="F159"/>
          <cell r="H159"/>
          <cell r="I159"/>
        </row>
        <row r="160">
          <cell r="F160"/>
          <cell r="H160"/>
          <cell r="I160"/>
        </row>
        <row r="161">
          <cell r="F161"/>
          <cell r="H161"/>
          <cell r="I161"/>
        </row>
        <row r="162">
          <cell r="F162"/>
          <cell r="H162"/>
          <cell r="I162"/>
        </row>
        <row r="163">
          <cell r="F163"/>
          <cell r="H163"/>
          <cell r="I163"/>
        </row>
        <row r="164">
          <cell r="F164"/>
          <cell r="H164"/>
          <cell r="I164"/>
        </row>
        <row r="165">
          <cell r="F165"/>
          <cell r="H165"/>
          <cell r="I165"/>
        </row>
      </sheetData>
      <sheetData sheetId="4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3:U90" totalsRowCount="1" headerRowDxfId="43" dataDxfId="42">
  <autoFilter ref="A3:U89"/>
  <tableColumns count="21">
    <tableColumn id="1" name="DATE" dataDxfId="41" totalsRowDxfId="20"/>
    <tableColumn id="2" name="Chambre" dataDxfId="40" totalsRowDxfId="19"/>
    <tableColumn id="3" name="Callee" dataDxfId="39" totalsRowDxfId="18"/>
    <tableColumn id="4" name="Source Trunk" dataDxfId="38" totalsRowDxfId="17"/>
    <tableColumn id="5" name="Destination Trunk" dataDxfId="37" totalsRowDxfId="16"/>
    <tableColumn id="6" name="Duration" dataDxfId="36" totalsRowDxfId="15"/>
    <tableColumn id="7" name="Billing Duration" dataDxfId="35" totalsRowDxfId="14"/>
    <tableColumn id="8" name="Disposition" dataDxfId="34" totalsRowDxfId="13"/>
    <tableColumn id="9" name="Communication Type" dataDxfId="33" totalsRowDxfId="12"/>
    <tableColumn id="10" name="Pin User" dataDxfId="32" totalsRowDxfId="11"/>
    <tableColumn id="11" name="Count" dataDxfId="31" totalsRowDxfId="10"/>
    <tableColumn id="12" name="Locales cost" totalsRowFunction="custom" dataDxfId="30" totalsRowDxfId="9">
      <totalsRowFormula>SUM(L4:L89)</totalsRowFormula>
    </tableColumn>
    <tableColumn id="13" name="Count3" dataDxfId="29" totalsRowDxfId="8"/>
    <tableColumn id="14" name="Régionales cost" dataDxfId="28" totalsRowDxfId="7"/>
    <tableColumn id="15" name="Count2" dataDxfId="27" totalsRowDxfId="6">
      <calculatedColumnFormula>IF(ISERROR(SEARCH("06",C4,1)),"",0.115)</calculatedColumnFormula>
    </tableColumn>
    <tableColumn id="16" name="Mobiles cost" totalsRowFunction="custom" dataDxfId="26" totalsRowDxfId="5">
      <totalsRowFormula>SUM(P4:P89)</totalsRowFormula>
    </tableColumn>
    <tableColumn id="17" name="USA" dataDxfId="25" totalsRowDxfId="4"/>
    <tableColumn id="18" name="Europe" dataDxfId="24" totalsRowDxfId="3"/>
    <tableColumn id="19" name="825" dataDxfId="23" totalsRowDxfId="2"/>
    <tableColumn id="21" name="811" dataDxfId="22" totalsRowDxfId="1">
      <calculatedColumnFormula>IF(ISERROR(SEARCH("0811",C4,1)),"",5)</calculatedColumnFormula>
    </tableColumn>
    <tableColumn id="20" name="Speciaux Cost" dataDxfId="21" totalsRow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2.emf"/><Relationship Id="rId11" Type="http://schemas.openxmlformats.org/officeDocument/2006/relationships/ctrlProp" Target="../ctrlProps/ctrlProp5.xml"/><Relationship Id="rId5" Type="http://schemas.openxmlformats.org/officeDocument/2006/relationships/control" Target="../activeX/activeX1.xml"/><Relationship Id="rId10" Type="http://schemas.openxmlformats.org/officeDocument/2006/relationships/ctrlProp" Target="../ctrlProps/ctrlProp4.xml"/><Relationship Id="rId4" Type="http://schemas.openxmlformats.org/officeDocument/2006/relationships/image" Target="../media/image1.png"/><Relationship Id="rId9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93"/>
  <sheetViews>
    <sheetView showGridLines="0" showZeros="0" tabSelected="1" workbookViewId="0">
      <pane ySplit="3" topLeftCell="A4" activePane="bottomLeft" state="frozen"/>
      <selection pane="bottomLeft" activeCell="D29" sqref="D29"/>
    </sheetView>
  </sheetViews>
  <sheetFormatPr baseColWidth="10" defaultColWidth="9.140625" defaultRowHeight="15" x14ac:dyDescent="0.25"/>
  <cols>
    <col min="1" max="1" width="15.7109375" style="1" customWidth="1"/>
    <col min="2" max="2" width="14.7109375" style="2" bestFit="1" customWidth="1"/>
    <col min="3" max="3" width="15.7109375" style="3" bestFit="1" customWidth="1"/>
    <col min="4" max="4" width="17" style="1" bestFit="1" customWidth="1"/>
    <col min="5" max="5" width="21.42578125" style="1" bestFit="1" customWidth="1"/>
    <col min="6" max="6" width="13.28515625" style="1" bestFit="1" customWidth="1"/>
    <col min="7" max="7" width="16.85546875" style="1" customWidth="1"/>
    <col min="8" max="8" width="13.140625" style="1" hidden="1" customWidth="1"/>
    <col min="9" max="9" width="22.140625" style="1" bestFit="1" customWidth="1"/>
    <col min="10" max="10" width="8.85546875" style="1" hidden="1" customWidth="1"/>
    <col min="11" max="11" width="10.85546875" style="1" hidden="1" customWidth="1"/>
    <col min="12" max="12" width="14.5703125" style="1" customWidth="1"/>
    <col min="13" max="13" width="11.85546875" style="1" hidden="1" customWidth="1"/>
    <col min="14" max="14" width="16.85546875" style="1" customWidth="1"/>
    <col min="15" max="15" width="10" style="3" hidden="1" customWidth="1"/>
    <col min="16" max="16" width="15.5703125" style="1" customWidth="1"/>
    <col min="17" max="17" width="9.28515625" style="1" bestFit="1" customWidth="1"/>
    <col min="18" max="18" width="11.85546875" style="1" customWidth="1"/>
    <col min="19" max="20" width="13.28515625" style="1" hidden="1" customWidth="1"/>
    <col min="21" max="21" width="16.28515625" style="1" customWidth="1"/>
    <col min="22" max="22" width="9.140625" style="1"/>
    <col min="23" max="24" width="10.7109375" style="1" bestFit="1" customWidth="1"/>
    <col min="25" max="25" width="11.5703125" style="1" customWidth="1"/>
    <col min="26" max="26" width="11.28515625" style="1" bestFit="1" customWidth="1"/>
    <col min="27" max="16384" width="9.140625" style="1"/>
  </cols>
  <sheetData>
    <row r="1" spans="1:25" ht="18.75" hidden="1" customHeight="1" x14ac:dyDescent="0.25">
      <c r="A1" s="7" t="s">
        <v>71</v>
      </c>
      <c r="B1" s="7" t="s">
        <v>69</v>
      </c>
      <c r="C1" s="7" t="s">
        <v>72</v>
      </c>
      <c r="D1" s="7" t="s">
        <v>73</v>
      </c>
      <c r="E1" s="7" t="s">
        <v>0</v>
      </c>
      <c r="F1" s="7" t="s">
        <v>70</v>
      </c>
      <c r="G1" s="8" t="s">
        <v>74</v>
      </c>
      <c r="H1" s="7" t="s">
        <v>75</v>
      </c>
      <c r="I1" s="7" t="s">
        <v>76</v>
      </c>
      <c r="O1" s="1"/>
    </row>
    <row r="2" spans="1:25" s="9" customFormat="1" hidden="1" x14ac:dyDescent="0.25">
      <c r="A2" s="9">
        <v>0.115</v>
      </c>
      <c r="B2" s="9">
        <v>1.7000000000000001E-2</v>
      </c>
      <c r="C2" s="9">
        <v>0.03</v>
      </c>
      <c r="D2" s="9">
        <v>0.05</v>
      </c>
      <c r="E2" s="9">
        <v>0.15</v>
      </c>
      <c r="F2" s="9">
        <v>0.12</v>
      </c>
      <c r="G2" s="10">
        <v>0.2</v>
      </c>
      <c r="H2" s="9">
        <v>0.06</v>
      </c>
      <c r="I2" s="9">
        <v>0.8</v>
      </c>
    </row>
    <row r="3" spans="1:25" x14ac:dyDescent="0.25">
      <c r="A3" s="1" t="s">
        <v>123</v>
      </c>
      <c r="B3" s="2" t="s">
        <v>122</v>
      </c>
      <c r="C3" s="3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J3" s="1" t="s">
        <v>9</v>
      </c>
      <c r="K3" s="1" t="s">
        <v>21</v>
      </c>
      <c r="L3" s="1" t="s">
        <v>18</v>
      </c>
      <c r="M3" s="1" t="s">
        <v>23</v>
      </c>
      <c r="N3" s="1" t="s">
        <v>19</v>
      </c>
      <c r="O3" s="3" t="s">
        <v>22</v>
      </c>
      <c r="P3" s="1" t="s">
        <v>20</v>
      </c>
      <c r="Q3" s="1" t="s">
        <v>0</v>
      </c>
      <c r="R3" s="1" t="s">
        <v>1</v>
      </c>
      <c r="S3" s="1" t="s">
        <v>77</v>
      </c>
      <c r="T3" s="1" t="s">
        <v>78</v>
      </c>
      <c r="U3" s="1" t="s">
        <v>24</v>
      </c>
      <c r="W3" s="5"/>
      <c r="Y3" s="5"/>
    </row>
    <row r="4" spans="1:25" x14ac:dyDescent="0.25">
      <c r="A4" s="4">
        <v>42272.393541666665</v>
      </c>
      <c r="B4" s="2">
        <v>167</v>
      </c>
      <c r="C4" s="3" t="s">
        <v>42</v>
      </c>
      <c r="E4" s="1" t="s">
        <v>10</v>
      </c>
      <c r="F4" s="1">
        <v>266</v>
      </c>
      <c r="G4" s="1">
        <v>252</v>
      </c>
      <c r="H4" s="1" t="s">
        <v>11</v>
      </c>
      <c r="I4" s="1" t="s">
        <v>14</v>
      </c>
      <c r="K4" s="1" t="str">
        <f t="shared" ref="K4:K9" si="0">IF(ISERROR(SEARCH("0590",C4,1)),"",1)</f>
        <v/>
      </c>
      <c r="L4" s="1" t="str">
        <f t="shared" ref="L4:L22" si="1">IFERROR(((K4*G4)/60)*0.017,"")</f>
        <v/>
      </c>
      <c r="M4" s="1" t="str">
        <f t="shared" ref="M4:M8" si="2">IF(ISERROR(SEARCH("594""596",C4,1)),"",1)</f>
        <v/>
      </c>
      <c r="N4" s="1" t="str">
        <f t="shared" ref="N4:N8" si="3">IFERROR(((M4*G4)/60)*0.03,"")</f>
        <v/>
      </c>
      <c r="O4" s="6">
        <f t="shared" ref="O4:O8" si="4">IF(ISERROR(SEARCH("0690",C4,1)),"",1)</f>
        <v>1</v>
      </c>
      <c r="P4" s="1">
        <f t="shared" ref="P4:P17" si="5">IFERROR(((O4*G4)/60)*0.115,"")</f>
        <v>0.48300000000000004</v>
      </c>
      <c r="S4" s="1" t="str">
        <f t="shared" ref="S4" si="6">IF(ISERROR(SEARCH("0811",C4,1)),"",1)&amp;IF(ISERROR(SEARCH("0825",C4,1)),"",1)&amp;IF(ISERROR(SEARCH("0820",C4,1)),"",1)</f>
        <v/>
      </c>
      <c r="T4" s="1" t="str">
        <f t="shared" ref="T4:T7" si="7">IF(ISERROR(SEARCH("0811",C4,1)),"",5)</f>
        <v/>
      </c>
      <c r="U4" s="1" t="str">
        <f t="shared" ref="U4" si="8">IFERROR(((S4*G4)/60)*0.2,"")</f>
        <v/>
      </c>
    </row>
    <row r="5" spans="1:25" x14ac:dyDescent="0.25">
      <c r="A5" s="4">
        <v>42271.739976851852</v>
      </c>
      <c r="B5" s="2">
        <v>168</v>
      </c>
      <c r="C5" s="3" t="s">
        <v>36</v>
      </c>
      <c r="E5" s="1" t="s">
        <v>10</v>
      </c>
      <c r="F5" s="1">
        <v>40</v>
      </c>
      <c r="G5" s="1">
        <v>26</v>
      </c>
      <c r="H5" s="1" t="s">
        <v>11</v>
      </c>
      <c r="I5" s="1" t="s">
        <v>14</v>
      </c>
      <c r="K5" s="1" t="str">
        <f t="shared" si="0"/>
        <v/>
      </c>
      <c r="L5" s="1" t="str">
        <f t="shared" si="1"/>
        <v/>
      </c>
      <c r="M5" s="1" t="str">
        <f t="shared" si="2"/>
        <v/>
      </c>
      <c r="N5" s="1" t="str">
        <f t="shared" si="3"/>
        <v/>
      </c>
      <c r="O5" s="6">
        <f t="shared" si="4"/>
        <v>1</v>
      </c>
      <c r="P5" s="1">
        <f t="shared" si="5"/>
        <v>4.9833333333333341E-2</v>
      </c>
      <c r="S5" s="1" t="str">
        <f t="shared" ref="S5" si="9">IF(ISERROR(SEARCH("0811",C5,1)),"",1)&amp;IF(ISERROR(SEARCH("0825",C5,1)),"",1)&amp;IF(ISERROR(SEARCH("0820",C5,1)),"",1)</f>
        <v/>
      </c>
      <c r="T5" s="1" t="str">
        <f t="shared" si="7"/>
        <v/>
      </c>
      <c r="U5" s="1" t="str">
        <f t="shared" ref="U5" si="10">IFERROR(((S5*G5)/60)*0.2,"")</f>
        <v/>
      </c>
    </row>
    <row r="6" spans="1:25" x14ac:dyDescent="0.25">
      <c r="A6" s="4">
        <v>42271.739756944444</v>
      </c>
      <c r="B6" s="2">
        <v>168</v>
      </c>
      <c r="C6" s="3" t="s">
        <v>45</v>
      </c>
      <c r="E6" s="1" t="s">
        <v>10</v>
      </c>
      <c r="F6" s="1">
        <v>10</v>
      </c>
      <c r="G6" s="1">
        <v>0</v>
      </c>
      <c r="H6" s="1" t="s">
        <v>15</v>
      </c>
      <c r="I6" s="1" t="s">
        <v>14</v>
      </c>
      <c r="K6" s="1" t="str">
        <f t="shared" si="0"/>
        <v/>
      </c>
      <c r="L6" s="1" t="str">
        <f t="shared" si="1"/>
        <v/>
      </c>
      <c r="M6" s="1" t="str">
        <f t="shared" si="2"/>
        <v/>
      </c>
      <c r="N6" s="1" t="str">
        <f t="shared" si="3"/>
        <v/>
      </c>
      <c r="O6" s="6" t="str">
        <f t="shared" si="4"/>
        <v/>
      </c>
      <c r="P6" s="1" t="str">
        <f t="shared" si="5"/>
        <v/>
      </c>
      <c r="S6" s="1" t="str">
        <f t="shared" ref="S6" si="11">IF(ISERROR(SEARCH("825",C6,1)),"",1)</f>
        <v/>
      </c>
      <c r="T6" s="1" t="str">
        <f t="shared" si="7"/>
        <v/>
      </c>
      <c r="U6" s="1" t="str">
        <f>IFERROR(((S6*G6)/60)*0.15,"")</f>
        <v/>
      </c>
    </row>
    <row r="7" spans="1:25" x14ac:dyDescent="0.25">
      <c r="A7" s="4">
        <v>42271.73332175926</v>
      </c>
      <c r="B7" s="2">
        <v>166</v>
      </c>
      <c r="C7" s="3" t="s">
        <v>29</v>
      </c>
      <c r="E7" s="1" t="s">
        <v>10</v>
      </c>
      <c r="F7" s="1">
        <v>64</v>
      </c>
      <c r="G7" s="1">
        <v>60</v>
      </c>
      <c r="H7" s="1" t="s">
        <v>11</v>
      </c>
      <c r="I7" s="1" t="s">
        <v>14</v>
      </c>
      <c r="K7" s="1">
        <f t="shared" si="0"/>
        <v>1</v>
      </c>
      <c r="L7" s="1">
        <f t="shared" si="1"/>
        <v>1.7000000000000001E-2</v>
      </c>
      <c r="M7" s="1" t="str">
        <f t="shared" si="2"/>
        <v/>
      </c>
      <c r="N7" s="1" t="str">
        <f t="shared" si="3"/>
        <v/>
      </c>
      <c r="O7" s="6" t="str">
        <f t="shared" si="4"/>
        <v/>
      </c>
      <c r="P7" s="1" t="str">
        <f t="shared" si="5"/>
        <v/>
      </c>
      <c r="S7" s="1" t="str">
        <f t="shared" ref="S7:S13" si="12">IF(ISERROR(SEARCH("0811",C7,1)),"",1)&amp;IF(ISERROR(SEARCH("0825",C7,1)),"",1)&amp;IF(ISERROR(SEARCH("0820",C7,1)),"",1)</f>
        <v/>
      </c>
      <c r="T7" s="1" t="str">
        <f t="shared" si="7"/>
        <v/>
      </c>
      <c r="U7" s="1" t="str">
        <f t="shared" ref="U7:U13" si="13">IFERROR(((S7*G7)/60)*0.2,"")</f>
        <v/>
      </c>
    </row>
    <row r="8" spans="1:25" x14ac:dyDescent="0.25">
      <c r="A8" s="4">
        <v>42271.70003472222</v>
      </c>
      <c r="B8" s="2">
        <v>590920116</v>
      </c>
      <c r="C8" s="3" t="s">
        <v>40</v>
      </c>
      <c r="D8" s="1" t="s">
        <v>10</v>
      </c>
      <c r="F8" s="1">
        <v>53</v>
      </c>
      <c r="G8" s="1">
        <v>22</v>
      </c>
      <c r="H8" s="1" t="s">
        <v>11</v>
      </c>
      <c r="I8" s="1" t="s">
        <v>12</v>
      </c>
      <c r="K8" s="1" t="str">
        <f t="shared" si="0"/>
        <v/>
      </c>
      <c r="L8" s="1" t="str">
        <f t="shared" si="1"/>
        <v/>
      </c>
      <c r="M8" s="1" t="str">
        <f t="shared" si="2"/>
        <v/>
      </c>
      <c r="N8" s="1" t="str">
        <f t="shared" si="3"/>
        <v/>
      </c>
      <c r="O8" s="6" t="str">
        <f t="shared" si="4"/>
        <v/>
      </c>
      <c r="P8" s="1" t="str">
        <f t="shared" si="5"/>
        <v/>
      </c>
      <c r="S8" s="1" t="str">
        <f t="shared" si="12"/>
        <v/>
      </c>
      <c r="T8" s="1" t="str">
        <f t="shared" ref="T8:T58" si="14">IF(ISERROR(SEARCH("0811",C8,1)),"",5)</f>
        <v/>
      </c>
      <c r="U8" s="1" t="str">
        <f t="shared" si="13"/>
        <v/>
      </c>
    </row>
    <row r="9" spans="1:25" x14ac:dyDescent="0.25">
      <c r="A9" s="4">
        <v>42271.685057870367</v>
      </c>
      <c r="B9" s="2">
        <v>168</v>
      </c>
      <c r="C9" s="3" t="s">
        <v>44</v>
      </c>
      <c r="E9" s="1" t="s">
        <v>10</v>
      </c>
      <c r="F9" s="1">
        <v>164</v>
      </c>
      <c r="G9" s="1">
        <v>148</v>
      </c>
      <c r="H9" s="1" t="s">
        <v>11</v>
      </c>
      <c r="I9" s="1" t="s">
        <v>14</v>
      </c>
      <c r="K9" s="1" t="str">
        <f t="shared" si="0"/>
        <v/>
      </c>
      <c r="L9" s="1" t="str">
        <f t="shared" si="1"/>
        <v/>
      </c>
      <c r="M9" s="1" t="str">
        <f t="shared" ref="M9:M59" si="15">IF(ISERROR(SEARCH("594""596",C9,1)),"",1)</f>
        <v/>
      </c>
      <c r="N9" s="1" t="str">
        <f t="shared" ref="N9:N59" si="16">IFERROR(((M9*G9)/60)*0.03,"")</f>
        <v/>
      </c>
      <c r="O9" s="6">
        <f t="shared" ref="O9:O59" si="17">IF(ISERROR(SEARCH("0690",C9,1)),"",1)</f>
        <v>1</v>
      </c>
      <c r="P9" s="1">
        <f t="shared" si="5"/>
        <v>0.28366666666666668</v>
      </c>
      <c r="S9" s="1" t="str">
        <f t="shared" si="12"/>
        <v/>
      </c>
      <c r="T9" s="1" t="str">
        <f t="shared" si="14"/>
        <v/>
      </c>
      <c r="U9" s="1" t="str">
        <f t="shared" si="13"/>
        <v/>
      </c>
    </row>
    <row r="10" spans="1:25" x14ac:dyDescent="0.25">
      <c r="A10" s="4">
        <v>42271.683437500003</v>
      </c>
      <c r="B10" s="2">
        <v>168</v>
      </c>
      <c r="C10" s="3" t="s">
        <v>36</v>
      </c>
      <c r="E10" s="1" t="s">
        <v>10</v>
      </c>
      <c r="F10" s="1">
        <v>102</v>
      </c>
      <c r="G10" s="1">
        <v>87</v>
      </c>
      <c r="H10" s="1" t="s">
        <v>11</v>
      </c>
      <c r="I10" s="1" t="s">
        <v>14</v>
      </c>
      <c r="K10" s="1" t="str">
        <f t="shared" ref="K10:K60" si="18">IF(ISERROR(SEARCH("0590",C10,1)),"",1)</f>
        <v/>
      </c>
      <c r="L10" s="1" t="str">
        <f t="shared" si="1"/>
        <v/>
      </c>
      <c r="M10" s="1" t="str">
        <f t="shared" si="15"/>
        <v/>
      </c>
      <c r="N10" s="1" t="str">
        <f t="shared" si="16"/>
        <v/>
      </c>
      <c r="O10" s="6">
        <f t="shared" si="17"/>
        <v>1</v>
      </c>
      <c r="P10" s="1">
        <f t="shared" si="5"/>
        <v>0.16675000000000001</v>
      </c>
      <c r="S10" s="1" t="str">
        <f t="shared" si="12"/>
        <v/>
      </c>
      <c r="T10" s="1" t="str">
        <f t="shared" si="14"/>
        <v/>
      </c>
      <c r="U10" s="1" t="str">
        <f t="shared" si="13"/>
        <v/>
      </c>
    </row>
    <row r="11" spans="1:25" x14ac:dyDescent="0.25">
      <c r="A11" s="4">
        <v>42271.676701388889</v>
      </c>
      <c r="B11" s="2">
        <v>168</v>
      </c>
      <c r="C11" s="3" t="s">
        <v>51</v>
      </c>
      <c r="E11" s="1" t="s">
        <v>10</v>
      </c>
      <c r="F11" s="1">
        <v>571</v>
      </c>
      <c r="G11" s="1">
        <v>552</v>
      </c>
      <c r="H11" s="1" t="s">
        <v>11</v>
      </c>
      <c r="I11" s="1" t="s">
        <v>14</v>
      </c>
      <c r="K11" s="1" t="str">
        <f t="shared" si="18"/>
        <v/>
      </c>
      <c r="L11" s="1" t="str">
        <f t="shared" si="1"/>
        <v/>
      </c>
      <c r="M11" s="1" t="str">
        <f t="shared" si="15"/>
        <v/>
      </c>
      <c r="N11" s="1" t="str">
        <f t="shared" si="16"/>
        <v/>
      </c>
      <c r="O11" s="6">
        <f t="shared" si="17"/>
        <v>1</v>
      </c>
      <c r="P11" s="1">
        <f t="shared" si="5"/>
        <v>1.0580000000000001</v>
      </c>
      <c r="S11" s="1" t="str">
        <f t="shared" si="12"/>
        <v/>
      </c>
      <c r="T11" s="1" t="str">
        <f t="shared" si="14"/>
        <v/>
      </c>
      <c r="U11" s="1" t="str">
        <f t="shared" si="13"/>
        <v/>
      </c>
    </row>
    <row r="12" spans="1:25" x14ac:dyDescent="0.25">
      <c r="A12" s="4">
        <v>42271.669814814813</v>
      </c>
      <c r="B12" s="2">
        <v>165</v>
      </c>
      <c r="C12" s="3" t="s">
        <v>38</v>
      </c>
      <c r="E12" s="1" t="s">
        <v>10</v>
      </c>
      <c r="F12" s="1">
        <v>50</v>
      </c>
      <c r="G12" s="1">
        <v>41</v>
      </c>
      <c r="H12" s="1" t="s">
        <v>11</v>
      </c>
      <c r="I12" s="1" t="s">
        <v>14</v>
      </c>
      <c r="K12" s="1" t="str">
        <f t="shared" si="18"/>
        <v/>
      </c>
      <c r="L12" s="1" t="str">
        <f t="shared" si="1"/>
        <v/>
      </c>
      <c r="M12" s="1" t="str">
        <f t="shared" si="15"/>
        <v/>
      </c>
      <c r="N12" s="1" t="str">
        <f t="shared" si="16"/>
        <v/>
      </c>
      <c r="O12" s="6">
        <f t="shared" si="17"/>
        <v>1</v>
      </c>
      <c r="P12" s="1">
        <f t="shared" si="5"/>
        <v>7.8583333333333338E-2</v>
      </c>
      <c r="S12" s="1" t="str">
        <f t="shared" si="12"/>
        <v/>
      </c>
      <c r="T12" s="1" t="str">
        <f t="shared" si="14"/>
        <v/>
      </c>
      <c r="U12" s="1" t="str">
        <f t="shared" si="13"/>
        <v/>
      </c>
    </row>
    <row r="13" spans="1:25" x14ac:dyDescent="0.25">
      <c r="A13" s="4">
        <v>42271.657268518517</v>
      </c>
      <c r="B13" s="2">
        <v>168</v>
      </c>
      <c r="C13" s="3" t="s">
        <v>52</v>
      </c>
      <c r="E13" s="1" t="s">
        <v>10</v>
      </c>
      <c r="F13" s="1">
        <v>942</v>
      </c>
      <c r="G13" s="1">
        <v>932</v>
      </c>
      <c r="H13" s="1" t="s">
        <v>11</v>
      </c>
      <c r="I13" s="1" t="s">
        <v>14</v>
      </c>
      <c r="K13" s="1">
        <f t="shared" si="18"/>
        <v>1</v>
      </c>
      <c r="L13" s="1">
        <f t="shared" si="1"/>
        <v>0.26406666666666667</v>
      </c>
      <c r="M13" s="1" t="str">
        <f t="shared" si="15"/>
        <v/>
      </c>
      <c r="N13" s="1" t="str">
        <f t="shared" si="16"/>
        <v/>
      </c>
      <c r="O13" s="6" t="str">
        <f t="shared" si="17"/>
        <v/>
      </c>
      <c r="P13" s="1" t="str">
        <f t="shared" si="5"/>
        <v/>
      </c>
      <c r="S13" s="1" t="str">
        <f t="shared" si="12"/>
        <v/>
      </c>
      <c r="T13" s="1" t="str">
        <f t="shared" si="14"/>
        <v/>
      </c>
      <c r="U13" s="1" t="str">
        <f t="shared" si="13"/>
        <v/>
      </c>
    </row>
    <row r="14" spans="1:25" x14ac:dyDescent="0.25">
      <c r="A14" s="4">
        <v>42271.656041666669</v>
      </c>
      <c r="B14" s="2">
        <v>168</v>
      </c>
      <c r="C14" s="3" t="s">
        <v>53</v>
      </c>
      <c r="E14" s="1" t="s">
        <v>10</v>
      </c>
      <c r="F14" s="1">
        <v>57</v>
      </c>
      <c r="G14" s="1">
        <v>0</v>
      </c>
      <c r="H14" s="1" t="s">
        <v>15</v>
      </c>
      <c r="I14" s="1" t="s">
        <v>14</v>
      </c>
      <c r="K14" s="1">
        <f t="shared" si="18"/>
        <v>1</v>
      </c>
      <c r="L14" s="1">
        <f t="shared" si="1"/>
        <v>0</v>
      </c>
      <c r="M14" s="1" t="str">
        <f t="shared" si="15"/>
        <v/>
      </c>
      <c r="N14" s="1" t="str">
        <f t="shared" si="16"/>
        <v/>
      </c>
      <c r="O14" s="6" t="str">
        <f t="shared" si="17"/>
        <v/>
      </c>
      <c r="P14" s="1" t="str">
        <f t="shared" si="5"/>
        <v/>
      </c>
      <c r="S14" s="1" t="str">
        <f t="shared" ref="S14:S56" si="19">IF(ISERROR(SEARCH("825",C14,1)),"",1)</f>
        <v/>
      </c>
      <c r="T14" s="1" t="str">
        <f t="shared" si="14"/>
        <v/>
      </c>
      <c r="U14" s="1" t="str">
        <f>IFERROR(((S14*G14)/60)*0.15,"")</f>
        <v/>
      </c>
    </row>
    <row r="15" spans="1:25" x14ac:dyDescent="0.25">
      <c r="A15" s="4">
        <v>42271.653391203705</v>
      </c>
      <c r="B15" s="2">
        <v>168</v>
      </c>
      <c r="C15" s="3" t="s">
        <v>54</v>
      </c>
      <c r="E15" s="1" t="s">
        <v>10</v>
      </c>
      <c r="F15" s="1">
        <v>185</v>
      </c>
      <c r="G15" s="1">
        <v>166</v>
      </c>
      <c r="H15" s="1" t="s">
        <v>11</v>
      </c>
      <c r="I15" s="1" t="s">
        <v>14</v>
      </c>
      <c r="K15" s="1" t="str">
        <f t="shared" si="18"/>
        <v/>
      </c>
      <c r="L15" s="1" t="str">
        <f t="shared" si="1"/>
        <v/>
      </c>
      <c r="M15" s="1" t="str">
        <f t="shared" si="15"/>
        <v/>
      </c>
      <c r="N15" s="1" t="str">
        <f t="shared" si="16"/>
        <v/>
      </c>
      <c r="O15" s="6" t="str">
        <f t="shared" si="17"/>
        <v/>
      </c>
      <c r="P15" s="1" t="str">
        <f t="shared" si="5"/>
        <v/>
      </c>
      <c r="S15" s="1" t="str">
        <f t="shared" ref="S15:S16" si="20">IF(ISERROR(SEARCH("0811",C15,1)),"",1)&amp;IF(ISERROR(SEARCH("0825",C15,1)),"",1)&amp;IF(ISERROR(SEARCH("0820",C15,1)),"",1)</f>
        <v/>
      </c>
      <c r="T15" s="1" t="str">
        <f t="shared" si="14"/>
        <v/>
      </c>
      <c r="U15" s="1" t="str">
        <f t="shared" ref="U15:U16" si="21">IFERROR(((S15*G15)/60)*0.2,"")</f>
        <v/>
      </c>
    </row>
    <row r="16" spans="1:25" x14ac:dyDescent="0.25">
      <c r="A16" s="4">
        <v>42271.652662037035</v>
      </c>
      <c r="B16" s="2">
        <v>168</v>
      </c>
      <c r="C16" s="3" t="s">
        <v>55</v>
      </c>
      <c r="E16" s="1" t="s">
        <v>10</v>
      </c>
      <c r="F16" s="1">
        <v>6</v>
      </c>
      <c r="G16" s="1">
        <v>4</v>
      </c>
      <c r="H16" s="1" t="s">
        <v>11</v>
      </c>
      <c r="I16" s="1" t="s">
        <v>14</v>
      </c>
      <c r="K16" s="1">
        <f t="shared" si="18"/>
        <v>1</v>
      </c>
      <c r="L16" s="1">
        <f t="shared" si="1"/>
        <v>1.1333333333333334E-3</v>
      </c>
      <c r="M16" s="1" t="str">
        <f t="shared" si="15"/>
        <v/>
      </c>
      <c r="N16" s="1" t="str">
        <f t="shared" si="16"/>
        <v/>
      </c>
      <c r="O16" s="6" t="str">
        <f t="shared" si="17"/>
        <v/>
      </c>
      <c r="P16" s="1" t="str">
        <f t="shared" si="5"/>
        <v/>
      </c>
      <c r="S16" s="1" t="str">
        <f t="shared" si="20"/>
        <v/>
      </c>
      <c r="T16" s="1" t="str">
        <f t="shared" si="14"/>
        <v/>
      </c>
      <c r="U16" s="1" t="str">
        <f t="shared" si="21"/>
        <v/>
      </c>
    </row>
    <row r="17" spans="1:21" x14ac:dyDescent="0.25">
      <c r="A17" s="4">
        <v>42271.652453703704</v>
      </c>
      <c r="B17" s="2">
        <v>168</v>
      </c>
      <c r="C17" s="3" t="s">
        <v>45</v>
      </c>
      <c r="E17" s="1" t="s">
        <v>10</v>
      </c>
      <c r="F17" s="1">
        <v>8</v>
      </c>
      <c r="G17" s="1">
        <v>0</v>
      </c>
      <c r="H17" s="1" t="s">
        <v>15</v>
      </c>
      <c r="I17" s="1" t="s">
        <v>14</v>
      </c>
      <c r="K17" s="1" t="str">
        <f t="shared" si="18"/>
        <v/>
      </c>
      <c r="L17" s="1" t="str">
        <f t="shared" si="1"/>
        <v/>
      </c>
      <c r="M17" s="1" t="str">
        <f t="shared" si="15"/>
        <v/>
      </c>
      <c r="N17" s="1" t="str">
        <f t="shared" si="16"/>
        <v/>
      </c>
      <c r="O17" s="6" t="str">
        <f t="shared" si="17"/>
        <v/>
      </c>
      <c r="P17" s="1" t="str">
        <f t="shared" si="5"/>
        <v/>
      </c>
      <c r="S17" s="1" t="str">
        <f t="shared" si="19"/>
        <v/>
      </c>
      <c r="T17" s="1" t="str">
        <f t="shared" si="14"/>
        <v/>
      </c>
      <c r="U17" s="1" t="str">
        <f>IFERROR(((S17*G17)/60)*0.15,"")</f>
        <v/>
      </c>
    </row>
    <row r="18" spans="1:21" x14ac:dyDescent="0.25">
      <c r="A18" s="4">
        <v>42271.651643518519</v>
      </c>
      <c r="B18" s="2">
        <v>168</v>
      </c>
      <c r="C18" s="3" t="s">
        <v>55</v>
      </c>
      <c r="E18" s="1" t="s">
        <v>10</v>
      </c>
      <c r="F18" s="1">
        <v>6</v>
      </c>
      <c r="G18" s="1">
        <v>4</v>
      </c>
      <c r="H18" s="1" t="s">
        <v>11</v>
      </c>
      <c r="I18" s="1" t="s">
        <v>14</v>
      </c>
      <c r="K18" s="1">
        <f t="shared" si="18"/>
        <v>1</v>
      </c>
      <c r="L18" s="1">
        <f t="shared" si="1"/>
        <v>1.1333333333333334E-3</v>
      </c>
      <c r="M18" s="1" t="str">
        <f t="shared" si="15"/>
        <v/>
      </c>
      <c r="N18" s="1" t="str">
        <f t="shared" si="16"/>
        <v/>
      </c>
      <c r="O18" s="6" t="str">
        <f t="shared" si="17"/>
        <v/>
      </c>
      <c r="P18" s="1" t="str">
        <f t="shared" ref="P18:P68" si="22">IFERROR(((O18*G18)/60)*0.115,"")</f>
        <v/>
      </c>
      <c r="S18" s="1" t="str">
        <f t="shared" ref="S18:S22" si="23">IF(ISERROR(SEARCH("0811",C18,1)),"",1)&amp;IF(ISERROR(SEARCH("0825",C18,1)),"",1)&amp;IF(ISERROR(SEARCH("0820",C18,1)),"",1)</f>
        <v/>
      </c>
      <c r="T18" s="1" t="str">
        <f t="shared" si="14"/>
        <v/>
      </c>
      <c r="U18" s="1" t="str">
        <f t="shared" ref="U18:U22" si="24">IFERROR(((S18*G18)/60)*0.2,"")</f>
        <v/>
      </c>
    </row>
    <row r="19" spans="1:21" x14ac:dyDescent="0.25">
      <c r="A19" s="4">
        <v>42271.651377314818</v>
      </c>
      <c r="B19" s="2">
        <v>168</v>
      </c>
      <c r="C19" s="3" t="s">
        <v>55</v>
      </c>
      <c r="E19" s="1" t="s">
        <v>10</v>
      </c>
      <c r="F19" s="1">
        <v>6</v>
      </c>
      <c r="G19" s="1">
        <v>5</v>
      </c>
      <c r="H19" s="1" t="s">
        <v>11</v>
      </c>
      <c r="I19" s="1" t="s">
        <v>14</v>
      </c>
      <c r="K19" s="1">
        <f t="shared" si="18"/>
        <v>1</v>
      </c>
      <c r="L19" s="1">
        <f t="shared" si="1"/>
        <v>1.4166666666666668E-3</v>
      </c>
      <c r="M19" s="1" t="str">
        <f t="shared" si="15"/>
        <v/>
      </c>
      <c r="N19" s="1" t="str">
        <f t="shared" si="16"/>
        <v/>
      </c>
      <c r="O19" s="6" t="str">
        <f t="shared" si="17"/>
        <v/>
      </c>
      <c r="P19" s="1" t="str">
        <f t="shared" si="22"/>
        <v/>
      </c>
      <c r="S19" s="1" t="str">
        <f t="shared" si="23"/>
        <v/>
      </c>
      <c r="T19" s="1" t="str">
        <f t="shared" si="14"/>
        <v/>
      </c>
      <c r="U19" s="1" t="str">
        <f t="shared" si="24"/>
        <v/>
      </c>
    </row>
    <row r="20" spans="1:21" x14ac:dyDescent="0.25">
      <c r="A20" s="4">
        <v>42271.64943287037</v>
      </c>
      <c r="B20" s="2">
        <v>690321867</v>
      </c>
      <c r="C20" s="3" t="s">
        <v>37</v>
      </c>
      <c r="D20" s="1" t="s">
        <v>10</v>
      </c>
      <c r="F20" s="1">
        <v>50</v>
      </c>
      <c r="G20" s="1">
        <v>47</v>
      </c>
      <c r="H20" s="1" t="s">
        <v>11</v>
      </c>
      <c r="I20" s="1" t="s">
        <v>12</v>
      </c>
      <c r="K20" s="1" t="str">
        <f t="shared" si="18"/>
        <v/>
      </c>
      <c r="L20" s="1" t="str">
        <f t="shared" si="1"/>
        <v/>
      </c>
      <c r="M20" s="1" t="str">
        <f t="shared" si="15"/>
        <v/>
      </c>
      <c r="N20" s="1" t="str">
        <f t="shared" si="16"/>
        <v/>
      </c>
      <c r="O20" s="6" t="str">
        <f t="shared" si="17"/>
        <v/>
      </c>
      <c r="P20" s="1" t="str">
        <f t="shared" si="22"/>
        <v/>
      </c>
      <c r="S20" s="1" t="str">
        <f t="shared" si="23"/>
        <v/>
      </c>
      <c r="T20" s="1" t="str">
        <f t="shared" si="14"/>
        <v/>
      </c>
      <c r="U20" s="1" t="str">
        <f t="shared" si="24"/>
        <v/>
      </c>
    </row>
    <row r="21" spans="1:21" x14ac:dyDescent="0.25">
      <c r="A21" s="4">
        <v>42271.649212962962</v>
      </c>
      <c r="B21" s="2">
        <v>690321867</v>
      </c>
      <c r="C21" s="3" t="s">
        <v>25</v>
      </c>
      <c r="D21" s="1" t="s">
        <v>10</v>
      </c>
      <c r="F21" s="1">
        <v>19</v>
      </c>
      <c r="G21" s="1">
        <v>15</v>
      </c>
      <c r="H21" s="1" t="s">
        <v>11</v>
      </c>
      <c r="I21" s="1" t="s">
        <v>12</v>
      </c>
      <c r="K21" s="1" t="str">
        <f t="shared" si="18"/>
        <v/>
      </c>
      <c r="L21" s="1" t="str">
        <f t="shared" si="1"/>
        <v/>
      </c>
      <c r="M21" s="1" t="str">
        <f t="shared" si="15"/>
        <v/>
      </c>
      <c r="N21" s="1" t="str">
        <f t="shared" si="16"/>
        <v/>
      </c>
      <c r="O21" s="6" t="str">
        <f t="shared" si="17"/>
        <v/>
      </c>
      <c r="P21" s="1" t="str">
        <f t="shared" si="22"/>
        <v/>
      </c>
      <c r="S21" s="1" t="str">
        <f t="shared" si="23"/>
        <v/>
      </c>
      <c r="T21" s="1" t="str">
        <f t="shared" si="14"/>
        <v/>
      </c>
      <c r="U21" s="1" t="str">
        <f t="shared" si="24"/>
        <v/>
      </c>
    </row>
    <row r="22" spans="1:21" x14ac:dyDescent="0.25">
      <c r="A22" s="4">
        <v>42271.64329861111</v>
      </c>
      <c r="B22" s="2">
        <v>168</v>
      </c>
      <c r="C22" s="3" t="s">
        <v>36</v>
      </c>
      <c r="E22" s="1" t="s">
        <v>10</v>
      </c>
      <c r="F22" s="1">
        <v>74</v>
      </c>
      <c r="G22" s="1">
        <v>50</v>
      </c>
      <c r="H22" s="1" t="s">
        <v>11</v>
      </c>
      <c r="I22" s="1" t="s">
        <v>14</v>
      </c>
      <c r="K22" s="1" t="str">
        <f t="shared" si="18"/>
        <v/>
      </c>
      <c r="L22" s="1" t="str">
        <f t="shared" si="1"/>
        <v/>
      </c>
      <c r="M22" s="1" t="str">
        <f t="shared" si="15"/>
        <v/>
      </c>
      <c r="N22" s="1" t="str">
        <f t="shared" si="16"/>
        <v/>
      </c>
      <c r="O22" s="6">
        <f t="shared" si="17"/>
        <v>1</v>
      </c>
      <c r="P22" s="1">
        <f t="shared" si="22"/>
        <v>9.583333333333334E-2</v>
      </c>
      <c r="S22" s="1" t="str">
        <f t="shared" si="23"/>
        <v/>
      </c>
      <c r="T22" s="1" t="str">
        <f t="shared" si="14"/>
        <v/>
      </c>
      <c r="U22" s="1" t="str">
        <f t="shared" si="24"/>
        <v/>
      </c>
    </row>
    <row r="23" spans="1:21" x14ac:dyDescent="0.25">
      <c r="A23" s="4">
        <v>42271.642534722225</v>
      </c>
      <c r="B23" s="2">
        <v>168</v>
      </c>
      <c r="C23" s="3" t="s">
        <v>36</v>
      </c>
      <c r="E23" s="1" t="s">
        <v>10</v>
      </c>
      <c r="F23" s="1">
        <v>12</v>
      </c>
      <c r="G23" s="1">
        <v>0</v>
      </c>
      <c r="H23" s="1" t="s">
        <v>15</v>
      </c>
      <c r="I23" s="1" t="s">
        <v>14</v>
      </c>
      <c r="K23" s="1" t="str">
        <f t="shared" si="18"/>
        <v/>
      </c>
      <c r="L23" s="1" t="str">
        <f t="shared" ref="L23:L73" si="25">IFERROR(((K23*G23)/60)*0.017,"")</f>
        <v/>
      </c>
      <c r="M23" s="1" t="str">
        <f t="shared" si="15"/>
        <v/>
      </c>
      <c r="N23" s="1" t="str">
        <f t="shared" si="16"/>
        <v/>
      </c>
      <c r="O23" s="6">
        <f t="shared" si="17"/>
        <v>1</v>
      </c>
      <c r="P23" s="1">
        <f t="shared" si="22"/>
        <v>0</v>
      </c>
      <c r="S23" s="1" t="str">
        <f t="shared" si="19"/>
        <v/>
      </c>
      <c r="T23" s="1" t="str">
        <f t="shared" si="14"/>
        <v/>
      </c>
      <c r="U23" s="1" t="str">
        <f>IFERROR(((S23*G23)/60)*0.15,"")</f>
        <v/>
      </c>
    </row>
    <row r="24" spans="1:21" x14ac:dyDescent="0.25">
      <c r="A24" s="4">
        <v>42271.633437500001</v>
      </c>
      <c r="B24" s="2">
        <v>165</v>
      </c>
      <c r="C24" s="3" t="s">
        <v>38</v>
      </c>
      <c r="E24" s="1" t="s">
        <v>10</v>
      </c>
      <c r="F24" s="1">
        <v>22</v>
      </c>
      <c r="G24" s="1">
        <v>3</v>
      </c>
      <c r="H24" s="1" t="s">
        <v>11</v>
      </c>
      <c r="I24" s="1" t="s">
        <v>14</v>
      </c>
      <c r="K24" s="1" t="str">
        <f t="shared" si="18"/>
        <v/>
      </c>
      <c r="L24" s="1" t="str">
        <f t="shared" si="25"/>
        <v/>
      </c>
      <c r="M24" s="1" t="str">
        <f t="shared" si="15"/>
        <v/>
      </c>
      <c r="N24" s="1" t="str">
        <f t="shared" si="16"/>
        <v/>
      </c>
      <c r="O24" s="6">
        <f t="shared" si="17"/>
        <v>1</v>
      </c>
      <c r="P24" s="1">
        <f t="shared" si="22"/>
        <v>5.7500000000000008E-3</v>
      </c>
      <c r="S24" s="1" t="str">
        <f t="shared" ref="S24:S29" si="26">IF(ISERROR(SEARCH("0811",C24,1)),"",1)&amp;IF(ISERROR(SEARCH("0825",C24,1)),"",1)&amp;IF(ISERROR(SEARCH("0820",C24,1)),"",1)</f>
        <v/>
      </c>
      <c r="T24" s="1" t="str">
        <f t="shared" si="14"/>
        <v/>
      </c>
      <c r="U24" s="1" t="str">
        <f t="shared" ref="U24:U29" si="27">IFERROR(((S24*G24)/60)*0.2,"")</f>
        <v/>
      </c>
    </row>
    <row r="25" spans="1:21" x14ac:dyDescent="0.25">
      <c r="A25" s="4">
        <v>42271.632337962961</v>
      </c>
      <c r="B25" s="2">
        <v>690480499</v>
      </c>
      <c r="C25" s="3" t="s">
        <v>48</v>
      </c>
      <c r="F25" s="1">
        <v>7</v>
      </c>
      <c r="G25" s="1">
        <v>1</v>
      </c>
      <c r="H25" s="1" t="s">
        <v>11</v>
      </c>
      <c r="I25" s="1" t="s">
        <v>17</v>
      </c>
      <c r="K25" s="1" t="str">
        <f t="shared" si="18"/>
        <v/>
      </c>
      <c r="L25" s="1" t="str">
        <f t="shared" si="25"/>
        <v/>
      </c>
      <c r="M25" s="1" t="str">
        <f t="shared" si="15"/>
        <v/>
      </c>
      <c r="N25" s="1" t="str">
        <f t="shared" si="16"/>
        <v/>
      </c>
      <c r="O25" s="6" t="str">
        <f t="shared" si="17"/>
        <v/>
      </c>
      <c r="P25" s="1" t="str">
        <f t="shared" si="22"/>
        <v/>
      </c>
      <c r="S25" s="1" t="str">
        <f t="shared" si="26"/>
        <v/>
      </c>
      <c r="T25" s="1" t="str">
        <f t="shared" si="14"/>
        <v/>
      </c>
      <c r="U25" s="1" t="str">
        <f t="shared" si="27"/>
        <v/>
      </c>
    </row>
    <row r="26" spans="1:21" x14ac:dyDescent="0.25">
      <c r="A26" s="4">
        <v>42271.632268518515</v>
      </c>
      <c r="B26" s="2">
        <v>690480499</v>
      </c>
      <c r="C26" s="3" t="s">
        <v>25</v>
      </c>
      <c r="D26" s="1" t="s">
        <v>10</v>
      </c>
      <c r="F26" s="1">
        <v>70</v>
      </c>
      <c r="G26" s="1">
        <v>58</v>
      </c>
      <c r="H26" s="1" t="s">
        <v>11</v>
      </c>
      <c r="I26" s="1" t="s">
        <v>12</v>
      </c>
      <c r="K26" s="1" t="str">
        <f t="shared" si="18"/>
        <v/>
      </c>
      <c r="L26" s="1" t="str">
        <f t="shared" si="25"/>
        <v/>
      </c>
      <c r="M26" s="1" t="str">
        <f t="shared" si="15"/>
        <v/>
      </c>
      <c r="N26" s="1" t="str">
        <f t="shared" si="16"/>
        <v/>
      </c>
      <c r="O26" s="6" t="str">
        <f t="shared" si="17"/>
        <v/>
      </c>
      <c r="P26" s="1" t="str">
        <f t="shared" si="22"/>
        <v/>
      </c>
      <c r="S26" s="1" t="str">
        <f t="shared" si="26"/>
        <v/>
      </c>
      <c r="T26" s="1" t="str">
        <f t="shared" si="14"/>
        <v/>
      </c>
      <c r="U26" s="1" t="str">
        <f t="shared" si="27"/>
        <v/>
      </c>
    </row>
    <row r="27" spans="1:21" x14ac:dyDescent="0.25">
      <c r="A27" s="4">
        <v>42271.627349537041</v>
      </c>
      <c r="B27" s="2">
        <v>168</v>
      </c>
      <c r="C27" s="3" t="s">
        <v>56</v>
      </c>
      <c r="E27" s="1" t="s">
        <v>10</v>
      </c>
      <c r="F27" s="1">
        <v>172</v>
      </c>
      <c r="G27" s="1">
        <v>170</v>
      </c>
      <c r="H27" s="1" t="s">
        <v>11</v>
      </c>
      <c r="I27" s="1" t="s">
        <v>14</v>
      </c>
      <c r="K27" s="1">
        <f t="shared" si="18"/>
        <v>1</v>
      </c>
      <c r="L27" s="1">
        <f t="shared" si="25"/>
        <v>4.816666666666667E-2</v>
      </c>
      <c r="M27" s="1" t="str">
        <f t="shared" si="15"/>
        <v/>
      </c>
      <c r="N27" s="1" t="str">
        <f t="shared" si="16"/>
        <v/>
      </c>
      <c r="O27" s="6" t="str">
        <f t="shared" si="17"/>
        <v/>
      </c>
      <c r="P27" s="1" t="str">
        <f t="shared" si="22"/>
        <v/>
      </c>
      <c r="S27" s="1" t="str">
        <f t="shared" si="26"/>
        <v/>
      </c>
      <c r="T27" s="1" t="str">
        <f t="shared" si="14"/>
        <v/>
      </c>
      <c r="U27" s="1" t="str">
        <f t="shared" si="27"/>
        <v/>
      </c>
    </row>
    <row r="28" spans="1:21" x14ac:dyDescent="0.25">
      <c r="A28" s="4">
        <v>42271.586840277778</v>
      </c>
      <c r="B28" s="2">
        <v>165</v>
      </c>
      <c r="C28" s="3" t="s">
        <v>31</v>
      </c>
      <c r="E28" s="1" t="s">
        <v>10</v>
      </c>
      <c r="F28" s="1">
        <v>82</v>
      </c>
      <c r="G28" s="1">
        <v>63</v>
      </c>
      <c r="H28" s="1" t="s">
        <v>11</v>
      </c>
      <c r="I28" s="1" t="s">
        <v>14</v>
      </c>
      <c r="K28" s="1">
        <f t="shared" si="18"/>
        <v>1</v>
      </c>
      <c r="L28" s="1">
        <f t="shared" si="25"/>
        <v>1.7850000000000001E-2</v>
      </c>
      <c r="M28" s="1" t="str">
        <f t="shared" si="15"/>
        <v/>
      </c>
      <c r="N28" s="1" t="str">
        <f t="shared" si="16"/>
        <v/>
      </c>
      <c r="O28" s="6" t="str">
        <f t="shared" si="17"/>
        <v/>
      </c>
      <c r="P28" s="1" t="str">
        <f t="shared" si="22"/>
        <v/>
      </c>
      <c r="S28" s="1" t="str">
        <f t="shared" si="26"/>
        <v/>
      </c>
      <c r="T28" s="1" t="str">
        <f t="shared" si="14"/>
        <v/>
      </c>
      <c r="U28" s="1" t="str">
        <f t="shared" si="27"/>
        <v/>
      </c>
    </row>
    <row r="29" spans="1:21" x14ac:dyDescent="0.25">
      <c r="A29" s="4">
        <v>42271.550196759257</v>
      </c>
      <c r="B29" s="2">
        <v>165</v>
      </c>
      <c r="C29" s="3" t="s">
        <v>57</v>
      </c>
      <c r="E29" s="1" t="s">
        <v>10</v>
      </c>
      <c r="F29" s="1">
        <v>280</v>
      </c>
      <c r="G29" s="1">
        <v>267</v>
      </c>
      <c r="H29" s="1" t="s">
        <v>11</v>
      </c>
      <c r="I29" s="1" t="s">
        <v>14</v>
      </c>
      <c r="K29" s="1" t="str">
        <f t="shared" si="18"/>
        <v/>
      </c>
      <c r="L29" s="1" t="str">
        <f t="shared" si="25"/>
        <v/>
      </c>
      <c r="M29" s="1" t="str">
        <f t="shared" si="15"/>
        <v/>
      </c>
      <c r="N29" s="1" t="str">
        <f t="shared" si="16"/>
        <v/>
      </c>
      <c r="O29" s="6">
        <f t="shared" si="17"/>
        <v>1</v>
      </c>
      <c r="P29" s="1">
        <f t="shared" si="22"/>
        <v>0.51175000000000004</v>
      </c>
      <c r="S29" s="1" t="str">
        <f t="shared" si="26"/>
        <v/>
      </c>
      <c r="T29" s="1" t="str">
        <f t="shared" si="14"/>
        <v/>
      </c>
      <c r="U29" s="1" t="str">
        <f t="shared" si="27"/>
        <v/>
      </c>
    </row>
    <row r="30" spans="1:21" x14ac:dyDescent="0.25">
      <c r="A30" s="4">
        <v>42271.522418981483</v>
      </c>
      <c r="B30" s="2">
        <v>165</v>
      </c>
      <c r="C30" s="3" t="s">
        <v>58</v>
      </c>
      <c r="E30" s="1" t="s">
        <v>10</v>
      </c>
      <c r="F30" s="1">
        <v>199</v>
      </c>
      <c r="G30" s="1">
        <v>180</v>
      </c>
      <c r="H30" s="1" t="s">
        <v>11</v>
      </c>
      <c r="I30" s="1" t="s">
        <v>14</v>
      </c>
      <c r="K30" s="1" t="str">
        <f t="shared" si="18"/>
        <v/>
      </c>
      <c r="L30" s="1" t="str">
        <f t="shared" si="25"/>
        <v/>
      </c>
      <c r="M30" s="1" t="str">
        <f t="shared" si="15"/>
        <v/>
      </c>
      <c r="N30" s="1" t="str">
        <f t="shared" si="16"/>
        <v/>
      </c>
      <c r="O30" s="6" t="str">
        <f t="shared" si="17"/>
        <v/>
      </c>
      <c r="P30" s="1" t="str">
        <f t="shared" si="22"/>
        <v/>
      </c>
      <c r="S30" s="1" t="str">
        <f t="shared" ref="S30" si="28">IF(ISERROR(SEARCH("0811",C30,1)),"",1)&amp;IF(ISERROR(SEARCH("0825",C30,1)),"",1)&amp;IF(ISERROR(SEARCH("0820",C30,1)),"",1)</f>
        <v/>
      </c>
      <c r="T30" s="1" t="str">
        <f t="shared" si="14"/>
        <v/>
      </c>
      <c r="U30" s="1" t="str">
        <f t="shared" ref="U30" si="29">IFERROR(((S30*G30)/60)*0.2,"")</f>
        <v/>
      </c>
    </row>
    <row r="31" spans="1:21" x14ac:dyDescent="0.25">
      <c r="A31" s="4">
        <v>42271.471539351849</v>
      </c>
      <c r="B31" s="2">
        <v>168</v>
      </c>
      <c r="C31" s="3" t="s">
        <v>36</v>
      </c>
      <c r="E31" s="1" t="s">
        <v>10</v>
      </c>
      <c r="F31" s="1">
        <v>40</v>
      </c>
      <c r="G31" s="1">
        <v>15</v>
      </c>
      <c r="H31" s="1" t="s">
        <v>11</v>
      </c>
      <c r="I31" s="1" t="s">
        <v>14</v>
      </c>
      <c r="K31" s="1" t="str">
        <f t="shared" si="18"/>
        <v/>
      </c>
      <c r="L31" s="1" t="str">
        <f t="shared" si="25"/>
        <v/>
      </c>
      <c r="M31" s="1" t="str">
        <f t="shared" si="15"/>
        <v/>
      </c>
      <c r="N31" s="1" t="str">
        <f t="shared" si="16"/>
        <v/>
      </c>
      <c r="O31" s="6">
        <f t="shared" si="17"/>
        <v>1</v>
      </c>
      <c r="P31" s="1">
        <f t="shared" si="22"/>
        <v>2.8750000000000001E-2</v>
      </c>
      <c r="S31" s="1" t="str">
        <f t="shared" ref="S31:S40" si="30">IF(ISERROR(SEARCH("0811",C31,1)),"",1)&amp;IF(ISERROR(SEARCH("0825",C31,1)),"",1)&amp;IF(ISERROR(SEARCH("0820",C31,1)),"",1)</f>
        <v/>
      </c>
      <c r="T31" s="1" t="str">
        <f t="shared" si="14"/>
        <v/>
      </c>
      <c r="U31" s="1" t="str">
        <f t="shared" ref="U31:U40" si="31">IFERROR(((S31*G31)/60)*0.2,"")</f>
        <v/>
      </c>
    </row>
    <row r="32" spans="1:21" x14ac:dyDescent="0.25">
      <c r="A32" s="4">
        <v>42271.471226851849</v>
      </c>
      <c r="B32" s="2" t="s">
        <v>16</v>
      </c>
      <c r="C32" s="3" t="s">
        <v>27</v>
      </c>
      <c r="D32" s="1" t="s">
        <v>10</v>
      </c>
      <c r="F32" s="1">
        <v>300</v>
      </c>
      <c r="G32" s="1">
        <v>298</v>
      </c>
      <c r="H32" s="1" t="s">
        <v>11</v>
      </c>
      <c r="I32" s="1" t="s">
        <v>12</v>
      </c>
      <c r="K32" s="1" t="str">
        <f t="shared" si="18"/>
        <v/>
      </c>
      <c r="L32" s="1" t="str">
        <f t="shared" si="25"/>
        <v/>
      </c>
      <c r="M32" s="1" t="str">
        <f t="shared" si="15"/>
        <v/>
      </c>
      <c r="N32" s="1" t="str">
        <f t="shared" si="16"/>
        <v/>
      </c>
      <c r="O32" s="6" t="str">
        <f t="shared" si="17"/>
        <v/>
      </c>
      <c r="P32" s="1" t="str">
        <f t="shared" si="22"/>
        <v/>
      </c>
      <c r="S32" s="1" t="str">
        <f t="shared" si="30"/>
        <v/>
      </c>
      <c r="T32" s="1" t="str">
        <f t="shared" si="14"/>
        <v/>
      </c>
      <c r="U32" s="1" t="str">
        <f t="shared" si="31"/>
        <v/>
      </c>
    </row>
    <row r="33" spans="1:21" x14ac:dyDescent="0.25">
      <c r="A33" s="4">
        <v>42271.468946759262</v>
      </c>
      <c r="B33" s="2" t="s">
        <v>16</v>
      </c>
      <c r="C33" s="3" t="s">
        <v>26</v>
      </c>
      <c r="F33" s="1">
        <v>3</v>
      </c>
      <c r="G33" s="1">
        <v>1</v>
      </c>
      <c r="H33" s="1" t="s">
        <v>11</v>
      </c>
      <c r="I33" s="1" t="s">
        <v>13</v>
      </c>
      <c r="K33" s="1" t="str">
        <f t="shared" si="18"/>
        <v/>
      </c>
      <c r="L33" s="1" t="str">
        <f t="shared" si="25"/>
        <v/>
      </c>
      <c r="M33" s="1" t="str">
        <f t="shared" si="15"/>
        <v/>
      </c>
      <c r="N33" s="1" t="str">
        <f t="shared" si="16"/>
        <v/>
      </c>
      <c r="O33" s="6" t="str">
        <f t="shared" si="17"/>
        <v/>
      </c>
      <c r="P33" s="1" t="str">
        <f t="shared" si="22"/>
        <v/>
      </c>
      <c r="S33" s="1" t="str">
        <f t="shared" si="30"/>
        <v/>
      </c>
      <c r="T33" s="1" t="str">
        <f t="shared" si="14"/>
        <v/>
      </c>
      <c r="U33" s="1" t="str">
        <f t="shared" si="31"/>
        <v/>
      </c>
    </row>
    <row r="34" spans="1:21" x14ac:dyDescent="0.25">
      <c r="A34" s="4">
        <v>42271.468865740739</v>
      </c>
      <c r="B34" s="2" t="s">
        <v>16</v>
      </c>
      <c r="C34" s="3" t="s">
        <v>25</v>
      </c>
      <c r="D34" s="1" t="s">
        <v>10</v>
      </c>
      <c r="F34" s="1">
        <v>204</v>
      </c>
      <c r="G34" s="1">
        <v>194</v>
      </c>
      <c r="H34" s="1" t="s">
        <v>11</v>
      </c>
      <c r="I34" s="1" t="s">
        <v>12</v>
      </c>
      <c r="K34" s="1" t="str">
        <f t="shared" si="18"/>
        <v/>
      </c>
      <c r="L34" s="1" t="str">
        <f t="shared" si="25"/>
        <v/>
      </c>
      <c r="M34" s="1" t="str">
        <f t="shared" si="15"/>
        <v/>
      </c>
      <c r="N34" s="1" t="str">
        <f t="shared" si="16"/>
        <v/>
      </c>
      <c r="O34" s="6" t="str">
        <f t="shared" si="17"/>
        <v/>
      </c>
      <c r="P34" s="1" t="str">
        <f t="shared" si="22"/>
        <v/>
      </c>
      <c r="S34" s="1" t="str">
        <f t="shared" si="30"/>
        <v/>
      </c>
      <c r="T34" s="1" t="str">
        <f t="shared" si="14"/>
        <v/>
      </c>
      <c r="U34" s="1" t="str">
        <f t="shared" si="31"/>
        <v/>
      </c>
    </row>
    <row r="35" spans="1:21" x14ac:dyDescent="0.25">
      <c r="A35" s="4">
        <v>42271.466469907406</v>
      </c>
      <c r="B35" s="2">
        <v>590932390</v>
      </c>
      <c r="C35" s="3" t="s">
        <v>48</v>
      </c>
      <c r="F35" s="1">
        <v>13</v>
      </c>
      <c r="G35" s="1">
        <v>1</v>
      </c>
      <c r="H35" s="1" t="s">
        <v>11</v>
      </c>
      <c r="I35" s="1" t="s">
        <v>17</v>
      </c>
      <c r="K35" s="1" t="str">
        <f t="shared" si="18"/>
        <v/>
      </c>
      <c r="L35" s="1" t="str">
        <f t="shared" si="25"/>
        <v/>
      </c>
      <c r="M35" s="1" t="str">
        <f t="shared" si="15"/>
        <v/>
      </c>
      <c r="N35" s="1" t="str">
        <f t="shared" si="16"/>
        <v/>
      </c>
      <c r="O35" s="6" t="str">
        <f t="shared" si="17"/>
        <v/>
      </c>
      <c r="P35" s="1" t="str">
        <f t="shared" si="22"/>
        <v/>
      </c>
      <c r="S35" s="1" t="str">
        <f t="shared" si="30"/>
        <v/>
      </c>
      <c r="T35" s="1" t="str">
        <f t="shared" si="14"/>
        <v/>
      </c>
      <c r="U35" s="1" t="str">
        <f t="shared" si="31"/>
        <v/>
      </c>
    </row>
    <row r="36" spans="1:21" x14ac:dyDescent="0.25">
      <c r="A36" s="4">
        <v>42271.46638888889</v>
      </c>
      <c r="B36" s="2">
        <v>590932390</v>
      </c>
      <c r="C36" s="3" t="s">
        <v>25</v>
      </c>
      <c r="D36" s="1" t="s">
        <v>10</v>
      </c>
      <c r="F36" s="1">
        <v>65</v>
      </c>
      <c r="G36" s="1">
        <v>45</v>
      </c>
      <c r="H36" s="1" t="s">
        <v>11</v>
      </c>
      <c r="I36" s="1" t="s">
        <v>12</v>
      </c>
      <c r="K36" s="1" t="str">
        <f t="shared" si="18"/>
        <v/>
      </c>
      <c r="L36" s="1" t="str">
        <f t="shared" si="25"/>
        <v/>
      </c>
      <c r="M36" s="1" t="str">
        <f t="shared" si="15"/>
        <v/>
      </c>
      <c r="N36" s="1" t="str">
        <f t="shared" si="16"/>
        <v/>
      </c>
      <c r="O36" s="6" t="str">
        <f t="shared" si="17"/>
        <v/>
      </c>
      <c r="P36" s="1" t="str">
        <f t="shared" si="22"/>
        <v/>
      </c>
      <c r="S36" s="1" t="str">
        <f t="shared" si="30"/>
        <v/>
      </c>
      <c r="T36" s="1" t="str">
        <f t="shared" si="14"/>
        <v/>
      </c>
      <c r="U36" s="1" t="str">
        <f t="shared" si="31"/>
        <v/>
      </c>
    </row>
    <row r="37" spans="1:21" x14ac:dyDescent="0.25">
      <c r="A37" s="4">
        <v>42271.46199074074</v>
      </c>
      <c r="B37" s="2">
        <v>168</v>
      </c>
      <c r="C37" s="3" t="s">
        <v>59</v>
      </c>
      <c r="E37" s="1" t="s">
        <v>10</v>
      </c>
      <c r="F37" s="1">
        <v>28</v>
      </c>
      <c r="G37" s="1">
        <v>20</v>
      </c>
      <c r="H37" s="1" t="s">
        <v>11</v>
      </c>
      <c r="I37" s="1" t="s">
        <v>14</v>
      </c>
      <c r="K37" s="1" t="str">
        <f t="shared" si="18"/>
        <v/>
      </c>
      <c r="L37" s="1" t="str">
        <f t="shared" si="25"/>
        <v/>
      </c>
      <c r="M37" s="1" t="str">
        <f t="shared" si="15"/>
        <v/>
      </c>
      <c r="N37" s="1" t="str">
        <f t="shared" si="16"/>
        <v/>
      </c>
      <c r="O37" s="6">
        <f t="shared" si="17"/>
        <v>1</v>
      </c>
      <c r="P37" s="1">
        <f t="shared" si="22"/>
        <v>3.833333333333333E-2</v>
      </c>
      <c r="S37" s="1" t="str">
        <f t="shared" si="30"/>
        <v/>
      </c>
      <c r="T37" s="1" t="str">
        <f t="shared" si="14"/>
        <v/>
      </c>
      <c r="U37" s="1" t="str">
        <f t="shared" si="31"/>
        <v/>
      </c>
    </row>
    <row r="38" spans="1:21" x14ac:dyDescent="0.25">
      <c r="A38" s="4">
        <v>42271.429247685184</v>
      </c>
      <c r="B38" s="2">
        <v>168</v>
      </c>
      <c r="C38" s="3" t="s">
        <v>60</v>
      </c>
      <c r="E38" s="1" t="s">
        <v>10</v>
      </c>
      <c r="F38" s="1">
        <v>63</v>
      </c>
      <c r="G38" s="1">
        <v>52</v>
      </c>
      <c r="H38" s="1" t="s">
        <v>11</v>
      </c>
      <c r="I38" s="1" t="s">
        <v>14</v>
      </c>
      <c r="K38" s="1" t="str">
        <f t="shared" si="18"/>
        <v/>
      </c>
      <c r="L38" s="1" t="str">
        <f t="shared" si="25"/>
        <v/>
      </c>
      <c r="M38" s="1" t="str">
        <f t="shared" si="15"/>
        <v/>
      </c>
      <c r="N38" s="1" t="str">
        <f t="shared" si="16"/>
        <v/>
      </c>
      <c r="O38" s="6">
        <f t="shared" si="17"/>
        <v>1</v>
      </c>
      <c r="P38" s="1">
        <f t="shared" si="22"/>
        <v>9.9666666666666681E-2</v>
      </c>
      <c r="S38" s="1" t="str">
        <f t="shared" si="30"/>
        <v/>
      </c>
      <c r="T38" s="1" t="str">
        <f t="shared" si="14"/>
        <v/>
      </c>
      <c r="U38" s="1" t="str">
        <f t="shared" si="31"/>
        <v/>
      </c>
    </row>
    <row r="39" spans="1:21" x14ac:dyDescent="0.25">
      <c r="A39" s="4">
        <v>42271.428391203706</v>
      </c>
      <c r="B39" s="2">
        <v>168</v>
      </c>
      <c r="C39" s="3" t="s">
        <v>60</v>
      </c>
      <c r="E39" s="1" t="s">
        <v>10</v>
      </c>
      <c r="F39" s="1">
        <v>57</v>
      </c>
      <c r="G39" s="1">
        <v>35</v>
      </c>
      <c r="H39" s="1" t="s">
        <v>11</v>
      </c>
      <c r="I39" s="1" t="s">
        <v>14</v>
      </c>
      <c r="K39" s="1" t="str">
        <f t="shared" si="18"/>
        <v/>
      </c>
      <c r="L39" s="1" t="str">
        <f t="shared" si="25"/>
        <v/>
      </c>
      <c r="M39" s="1" t="str">
        <f t="shared" si="15"/>
        <v/>
      </c>
      <c r="N39" s="1" t="str">
        <f t="shared" si="16"/>
        <v/>
      </c>
      <c r="O39" s="6">
        <f t="shared" si="17"/>
        <v>1</v>
      </c>
      <c r="P39" s="1">
        <f t="shared" si="22"/>
        <v>6.7083333333333342E-2</v>
      </c>
      <c r="S39" s="1" t="str">
        <f t="shared" si="30"/>
        <v/>
      </c>
      <c r="T39" s="1" t="str">
        <f t="shared" si="14"/>
        <v/>
      </c>
      <c r="U39" s="1" t="str">
        <f t="shared" si="31"/>
        <v/>
      </c>
    </row>
    <row r="40" spans="1:21" x14ac:dyDescent="0.25">
      <c r="A40" s="4">
        <v>42271.427511574075</v>
      </c>
      <c r="B40" s="2">
        <v>168</v>
      </c>
      <c r="C40" s="3" t="s">
        <v>43</v>
      </c>
      <c r="E40" s="1" t="s">
        <v>10</v>
      </c>
      <c r="F40" s="1">
        <v>62</v>
      </c>
      <c r="G40" s="1">
        <v>55</v>
      </c>
      <c r="H40" s="1" t="s">
        <v>11</v>
      </c>
      <c r="I40" s="1" t="s">
        <v>14</v>
      </c>
      <c r="K40" s="1">
        <f t="shared" si="18"/>
        <v>1</v>
      </c>
      <c r="L40" s="1">
        <f t="shared" si="25"/>
        <v>1.5583333333333334E-2</v>
      </c>
      <c r="M40" s="1" t="str">
        <f t="shared" si="15"/>
        <v/>
      </c>
      <c r="N40" s="1" t="str">
        <f t="shared" si="16"/>
        <v/>
      </c>
      <c r="O40" s="6" t="str">
        <f t="shared" si="17"/>
        <v/>
      </c>
      <c r="P40" s="1" t="str">
        <f t="shared" si="22"/>
        <v/>
      </c>
      <c r="S40" s="1" t="str">
        <f t="shared" si="30"/>
        <v/>
      </c>
      <c r="T40" s="1" t="str">
        <f t="shared" si="14"/>
        <v/>
      </c>
      <c r="U40" s="1" t="str">
        <f t="shared" si="31"/>
        <v/>
      </c>
    </row>
    <row r="41" spans="1:21" x14ac:dyDescent="0.25">
      <c r="A41" s="4">
        <v>42271.421840277777</v>
      </c>
      <c r="B41" s="2">
        <v>168</v>
      </c>
      <c r="C41" s="3" t="s">
        <v>61</v>
      </c>
      <c r="E41" s="1" t="s">
        <v>10</v>
      </c>
      <c r="F41" s="1">
        <v>32</v>
      </c>
      <c r="G41" s="1">
        <v>0</v>
      </c>
      <c r="H41" s="1" t="s">
        <v>15</v>
      </c>
      <c r="I41" s="1" t="s">
        <v>14</v>
      </c>
      <c r="K41" s="1">
        <f t="shared" si="18"/>
        <v>1</v>
      </c>
      <c r="L41" s="1">
        <f t="shared" si="25"/>
        <v>0</v>
      </c>
      <c r="M41" s="1" t="str">
        <f t="shared" si="15"/>
        <v/>
      </c>
      <c r="N41" s="1" t="str">
        <f t="shared" si="16"/>
        <v/>
      </c>
      <c r="O41" s="6" t="str">
        <f t="shared" si="17"/>
        <v/>
      </c>
      <c r="P41" s="1" t="str">
        <f t="shared" si="22"/>
        <v/>
      </c>
      <c r="S41" s="1" t="str">
        <f t="shared" si="19"/>
        <v/>
      </c>
      <c r="T41" s="1" t="str">
        <f t="shared" si="14"/>
        <v/>
      </c>
      <c r="U41" s="1" t="str">
        <f>IFERROR(((S41*G41)/60)*0.15,"")</f>
        <v/>
      </c>
    </row>
    <row r="42" spans="1:21" x14ac:dyDescent="0.25">
      <c r="A42" s="4">
        <v>42271.421412037038</v>
      </c>
      <c r="B42" s="2">
        <v>168</v>
      </c>
      <c r="C42" s="3" t="s">
        <v>36</v>
      </c>
      <c r="E42" s="1" t="s">
        <v>10</v>
      </c>
      <c r="F42" s="1">
        <v>28</v>
      </c>
      <c r="G42" s="1">
        <v>4</v>
      </c>
      <c r="H42" s="1" t="s">
        <v>11</v>
      </c>
      <c r="I42" s="1" t="s">
        <v>14</v>
      </c>
      <c r="K42" s="1" t="str">
        <f t="shared" si="18"/>
        <v/>
      </c>
      <c r="L42" s="1" t="str">
        <f t="shared" si="25"/>
        <v/>
      </c>
      <c r="M42" s="1" t="str">
        <f t="shared" si="15"/>
        <v/>
      </c>
      <c r="N42" s="1" t="str">
        <f t="shared" si="16"/>
        <v/>
      </c>
      <c r="O42" s="6">
        <f t="shared" si="17"/>
        <v>1</v>
      </c>
      <c r="P42" s="1">
        <f t="shared" si="22"/>
        <v>7.6666666666666671E-3</v>
      </c>
      <c r="S42" s="1" t="str">
        <f t="shared" ref="S42:S46" si="32">IF(ISERROR(SEARCH("0811",C42,1)),"",1)&amp;IF(ISERROR(SEARCH("0825",C42,1)),"",1)&amp;IF(ISERROR(SEARCH("0820",C42,1)),"",1)</f>
        <v/>
      </c>
      <c r="T42" s="1" t="str">
        <f t="shared" si="14"/>
        <v/>
      </c>
      <c r="U42" s="1" t="str">
        <f t="shared" ref="U42:U46" si="33">IFERROR(((S42*G42)/60)*0.2,"")</f>
        <v/>
      </c>
    </row>
    <row r="43" spans="1:21" x14ac:dyDescent="0.25">
      <c r="A43" s="4">
        <v>42271.420798611114</v>
      </c>
      <c r="B43" s="2">
        <v>590812015</v>
      </c>
      <c r="C43" s="3" t="s">
        <v>49</v>
      </c>
      <c r="D43" s="1" t="s">
        <v>10</v>
      </c>
      <c r="F43" s="1">
        <v>342</v>
      </c>
      <c r="G43" s="1">
        <v>329</v>
      </c>
      <c r="H43" s="1" t="s">
        <v>11</v>
      </c>
      <c r="I43" s="1" t="s">
        <v>12</v>
      </c>
      <c r="K43" s="1" t="str">
        <f t="shared" si="18"/>
        <v/>
      </c>
      <c r="L43" s="1" t="str">
        <f t="shared" si="25"/>
        <v/>
      </c>
      <c r="M43" s="1" t="str">
        <f t="shared" si="15"/>
        <v/>
      </c>
      <c r="N43" s="1" t="str">
        <f t="shared" si="16"/>
        <v/>
      </c>
      <c r="O43" s="6" t="str">
        <f t="shared" si="17"/>
        <v/>
      </c>
      <c r="P43" s="1" t="str">
        <f t="shared" si="22"/>
        <v/>
      </c>
      <c r="S43" s="1" t="str">
        <f t="shared" si="32"/>
        <v/>
      </c>
      <c r="T43" s="1" t="str">
        <f t="shared" si="14"/>
        <v/>
      </c>
      <c r="U43" s="1" t="str">
        <f t="shared" si="33"/>
        <v/>
      </c>
    </row>
    <row r="44" spans="1:21" x14ac:dyDescent="0.25">
      <c r="A44" s="4">
        <v>42271.420416666668</v>
      </c>
      <c r="B44" s="2">
        <v>590905662</v>
      </c>
      <c r="C44" s="3" t="s">
        <v>25</v>
      </c>
      <c r="D44" s="1" t="s">
        <v>10</v>
      </c>
      <c r="F44" s="1">
        <v>243</v>
      </c>
      <c r="G44" s="1">
        <v>238</v>
      </c>
      <c r="H44" s="1" t="s">
        <v>11</v>
      </c>
      <c r="I44" s="1" t="s">
        <v>12</v>
      </c>
      <c r="K44" s="1" t="str">
        <f t="shared" si="18"/>
        <v/>
      </c>
      <c r="L44" s="1" t="str">
        <f t="shared" si="25"/>
        <v/>
      </c>
      <c r="M44" s="1" t="str">
        <f t="shared" si="15"/>
        <v/>
      </c>
      <c r="N44" s="1" t="str">
        <f t="shared" si="16"/>
        <v/>
      </c>
      <c r="O44" s="6" t="str">
        <f t="shared" si="17"/>
        <v/>
      </c>
      <c r="P44" s="1" t="str">
        <f t="shared" si="22"/>
        <v/>
      </c>
      <c r="S44" s="1" t="str">
        <f t="shared" si="32"/>
        <v/>
      </c>
      <c r="T44" s="1" t="str">
        <f t="shared" si="14"/>
        <v/>
      </c>
      <c r="U44" s="1" t="str">
        <f t="shared" si="33"/>
        <v/>
      </c>
    </row>
    <row r="45" spans="1:21" x14ac:dyDescent="0.25">
      <c r="A45" s="4">
        <v>42271.418402777781</v>
      </c>
      <c r="B45" s="2">
        <v>168</v>
      </c>
      <c r="C45" s="3" t="s">
        <v>35</v>
      </c>
      <c r="E45" s="1" t="s">
        <v>10</v>
      </c>
      <c r="F45" s="1">
        <v>63</v>
      </c>
      <c r="G45" s="1">
        <v>40</v>
      </c>
      <c r="H45" s="1" t="s">
        <v>11</v>
      </c>
      <c r="I45" s="1" t="s">
        <v>14</v>
      </c>
      <c r="K45" s="1">
        <f t="shared" si="18"/>
        <v>1</v>
      </c>
      <c r="L45" s="1">
        <f t="shared" si="25"/>
        <v>1.1333333333333334E-2</v>
      </c>
      <c r="M45" s="1" t="str">
        <f t="shared" si="15"/>
        <v/>
      </c>
      <c r="N45" s="1" t="str">
        <f t="shared" si="16"/>
        <v/>
      </c>
      <c r="O45" s="6" t="str">
        <f t="shared" si="17"/>
        <v/>
      </c>
      <c r="P45" s="1" t="str">
        <f t="shared" si="22"/>
        <v/>
      </c>
      <c r="S45" s="1" t="str">
        <f t="shared" si="32"/>
        <v/>
      </c>
      <c r="T45" s="1" t="str">
        <f t="shared" si="14"/>
        <v/>
      </c>
      <c r="U45" s="1" t="str">
        <f t="shared" si="33"/>
        <v/>
      </c>
    </row>
    <row r="46" spans="1:21" x14ac:dyDescent="0.25">
      <c r="A46" s="4">
        <v>42271.406400462962</v>
      </c>
      <c r="B46" s="2">
        <v>168</v>
      </c>
      <c r="C46" s="3" t="s">
        <v>62</v>
      </c>
      <c r="E46" s="1" t="s">
        <v>10</v>
      </c>
      <c r="F46" s="1">
        <v>110</v>
      </c>
      <c r="G46" s="1">
        <v>107</v>
      </c>
      <c r="H46" s="1" t="s">
        <v>11</v>
      </c>
      <c r="I46" s="1" t="s">
        <v>14</v>
      </c>
      <c r="K46" s="1">
        <f t="shared" si="18"/>
        <v>1</v>
      </c>
      <c r="L46" s="1">
        <f t="shared" si="25"/>
        <v>3.0316666666666672E-2</v>
      </c>
      <c r="M46" s="1" t="str">
        <f t="shared" si="15"/>
        <v/>
      </c>
      <c r="N46" s="1" t="str">
        <f t="shared" si="16"/>
        <v/>
      </c>
      <c r="O46" s="6" t="str">
        <f t="shared" si="17"/>
        <v/>
      </c>
      <c r="P46" s="1" t="str">
        <f t="shared" si="22"/>
        <v/>
      </c>
      <c r="S46" s="1" t="str">
        <f t="shared" si="32"/>
        <v/>
      </c>
      <c r="T46" s="1" t="str">
        <f t="shared" si="14"/>
        <v/>
      </c>
      <c r="U46" s="1" t="str">
        <f t="shared" si="33"/>
        <v/>
      </c>
    </row>
    <row r="47" spans="1:21" x14ac:dyDescent="0.25">
      <c r="A47" s="4">
        <v>42271.406226851854</v>
      </c>
      <c r="B47" s="2">
        <v>168</v>
      </c>
      <c r="C47" s="3" t="s">
        <v>41</v>
      </c>
      <c r="E47" s="1" t="s">
        <v>10</v>
      </c>
      <c r="F47" s="1">
        <v>3</v>
      </c>
      <c r="G47" s="1">
        <v>0</v>
      </c>
      <c r="H47" s="1" t="s">
        <v>15</v>
      </c>
      <c r="I47" s="1" t="s">
        <v>14</v>
      </c>
      <c r="K47" s="1">
        <f t="shared" si="18"/>
        <v>1</v>
      </c>
      <c r="L47" s="1">
        <f t="shared" si="25"/>
        <v>0</v>
      </c>
      <c r="M47" s="1" t="str">
        <f t="shared" si="15"/>
        <v/>
      </c>
      <c r="N47" s="1" t="str">
        <f t="shared" si="16"/>
        <v/>
      </c>
      <c r="O47" s="6" t="str">
        <f t="shared" si="17"/>
        <v/>
      </c>
      <c r="P47" s="1" t="str">
        <f t="shared" si="22"/>
        <v/>
      </c>
      <c r="S47" s="1" t="str">
        <f t="shared" si="19"/>
        <v/>
      </c>
      <c r="T47" s="1" t="str">
        <f t="shared" si="14"/>
        <v/>
      </c>
      <c r="U47" s="1" t="str">
        <f>IFERROR(((S47*G47)/60)*0.15,"")</f>
        <v/>
      </c>
    </row>
    <row r="48" spans="1:21" x14ac:dyDescent="0.25">
      <c r="A48" s="4">
        <v>42271.402928240743</v>
      </c>
      <c r="B48" s="2">
        <v>168</v>
      </c>
      <c r="C48" s="3" t="s">
        <v>35</v>
      </c>
      <c r="E48" s="1" t="s">
        <v>10</v>
      </c>
      <c r="F48" s="1">
        <v>170</v>
      </c>
      <c r="G48" s="1">
        <v>54</v>
      </c>
      <c r="H48" s="1" t="s">
        <v>11</v>
      </c>
      <c r="I48" s="1" t="s">
        <v>14</v>
      </c>
      <c r="K48" s="1">
        <f t="shared" si="18"/>
        <v>1</v>
      </c>
      <c r="L48" s="1">
        <f t="shared" si="25"/>
        <v>1.5300000000000001E-2</v>
      </c>
      <c r="M48" s="1" t="str">
        <f t="shared" si="15"/>
        <v/>
      </c>
      <c r="N48" s="1" t="str">
        <f t="shared" si="16"/>
        <v/>
      </c>
      <c r="O48" s="6" t="str">
        <f t="shared" si="17"/>
        <v/>
      </c>
      <c r="P48" s="1" t="str">
        <f t="shared" si="22"/>
        <v/>
      </c>
      <c r="S48" s="1" t="str">
        <f t="shared" ref="S48:S55" si="34">IF(ISERROR(SEARCH("0811",C48,1)),"",1)&amp;IF(ISERROR(SEARCH("0825",C48,1)),"",1)&amp;IF(ISERROR(SEARCH("0820",C48,1)),"",1)</f>
        <v/>
      </c>
      <c r="T48" s="1" t="str">
        <f t="shared" si="14"/>
        <v/>
      </c>
      <c r="U48" s="1" t="str">
        <f t="shared" ref="U48:U55" si="35">IFERROR(((S48*G48)/60)*0.2,"")</f>
        <v/>
      </c>
    </row>
    <row r="49" spans="1:21" x14ac:dyDescent="0.25">
      <c r="A49" s="4">
        <v>42271.391585648147</v>
      </c>
      <c r="B49" s="2">
        <v>168</v>
      </c>
      <c r="C49" s="3" t="s">
        <v>59</v>
      </c>
      <c r="E49" s="1" t="s">
        <v>10</v>
      </c>
      <c r="F49" s="1">
        <v>69</v>
      </c>
      <c r="G49" s="1">
        <v>59</v>
      </c>
      <c r="H49" s="1" t="s">
        <v>11</v>
      </c>
      <c r="I49" s="1" t="s">
        <v>14</v>
      </c>
      <c r="K49" s="1" t="str">
        <f t="shared" si="18"/>
        <v/>
      </c>
      <c r="L49" s="1" t="str">
        <f t="shared" si="25"/>
        <v/>
      </c>
      <c r="M49" s="1" t="str">
        <f t="shared" si="15"/>
        <v/>
      </c>
      <c r="N49" s="1" t="str">
        <f t="shared" si="16"/>
        <v/>
      </c>
      <c r="O49" s="6">
        <f t="shared" si="17"/>
        <v>1</v>
      </c>
      <c r="P49" s="1">
        <f t="shared" si="22"/>
        <v>0.11308333333333333</v>
      </c>
      <c r="S49" s="1" t="str">
        <f t="shared" si="34"/>
        <v/>
      </c>
      <c r="T49" s="1" t="str">
        <f t="shared" si="14"/>
        <v/>
      </c>
      <c r="U49" s="1" t="str">
        <f t="shared" si="35"/>
        <v/>
      </c>
    </row>
    <row r="50" spans="1:21" x14ac:dyDescent="0.25">
      <c r="A50" s="4">
        <v>42271.390138888892</v>
      </c>
      <c r="B50" s="2">
        <v>168</v>
      </c>
      <c r="C50" s="3" t="s">
        <v>46</v>
      </c>
      <c r="E50" s="1" t="s">
        <v>10</v>
      </c>
      <c r="F50" s="1">
        <v>6</v>
      </c>
      <c r="G50" s="1">
        <v>4</v>
      </c>
      <c r="H50" s="1" t="s">
        <v>11</v>
      </c>
      <c r="I50" s="1" t="s">
        <v>14</v>
      </c>
      <c r="K50" s="1">
        <f t="shared" si="18"/>
        <v>1</v>
      </c>
      <c r="L50" s="1">
        <f t="shared" si="25"/>
        <v>1.1333333333333334E-3</v>
      </c>
      <c r="M50" s="1" t="str">
        <f t="shared" si="15"/>
        <v/>
      </c>
      <c r="N50" s="1" t="str">
        <f t="shared" si="16"/>
        <v/>
      </c>
      <c r="O50" s="6" t="str">
        <f t="shared" si="17"/>
        <v/>
      </c>
      <c r="P50" s="1" t="str">
        <f t="shared" si="22"/>
        <v/>
      </c>
      <c r="S50" s="1" t="str">
        <f t="shared" si="34"/>
        <v/>
      </c>
      <c r="T50" s="1" t="str">
        <f t="shared" si="14"/>
        <v/>
      </c>
      <c r="U50" s="1" t="str">
        <f t="shared" si="35"/>
        <v/>
      </c>
    </row>
    <row r="51" spans="1:21" x14ac:dyDescent="0.25">
      <c r="A51" s="4">
        <v>42271.389918981484</v>
      </c>
      <c r="B51" s="2">
        <v>165</v>
      </c>
      <c r="C51" s="3" t="s">
        <v>63</v>
      </c>
      <c r="E51" s="1" t="s">
        <v>10</v>
      </c>
      <c r="F51" s="1">
        <v>120</v>
      </c>
      <c r="G51" s="1">
        <v>111</v>
      </c>
      <c r="H51" s="1" t="s">
        <v>11</v>
      </c>
      <c r="I51" s="1" t="s">
        <v>14</v>
      </c>
      <c r="K51" s="1">
        <f t="shared" si="18"/>
        <v>1</v>
      </c>
      <c r="L51" s="1">
        <f t="shared" si="25"/>
        <v>3.1450000000000006E-2</v>
      </c>
      <c r="M51" s="1" t="str">
        <f t="shared" si="15"/>
        <v/>
      </c>
      <c r="N51" s="1" t="str">
        <f t="shared" si="16"/>
        <v/>
      </c>
      <c r="O51" s="6" t="str">
        <f t="shared" si="17"/>
        <v/>
      </c>
      <c r="P51" s="1" t="str">
        <f t="shared" si="22"/>
        <v/>
      </c>
      <c r="S51" s="1" t="str">
        <f t="shared" si="34"/>
        <v/>
      </c>
      <c r="T51" s="1" t="str">
        <f t="shared" si="14"/>
        <v/>
      </c>
      <c r="U51" s="1" t="str">
        <f t="shared" si="35"/>
        <v/>
      </c>
    </row>
    <row r="52" spans="1:21" x14ac:dyDescent="0.25">
      <c r="A52" s="4">
        <v>42271.389467592591</v>
      </c>
      <c r="B52" s="2">
        <v>168</v>
      </c>
      <c r="C52" s="3" t="s">
        <v>46</v>
      </c>
      <c r="E52" s="1" t="s">
        <v>10</v>
      </c>
      <c r="F52" s="1">
        <v>5</v>
      </c>
      <c r="G52" s="1">
        <v>3</v>
      </c>
      <c r="H52" s="1" t="s">
        <v>11</v>
      </c>
      <c r="I52" s="1" t="s">
        <v>14</v>
      </c>
      <c r="K52" s="1">
        <f t="shared" si="18"/>
        <v>1</v>
      </c>
      <c r="L52" s="1">
        <f t="shared" si="25"/>
        <v>8.5000000000000006E-4</v>
      </c>
      <c r="M52" s="1" t="str">
        <f t="shared" si="15"/>
        <v/>
      </c>
      <c r="N52" s="1" t="str">
        <f t="shared" si="16"/>
        <v/>
      </c>
      <c r="O52" s="6" t="str">
        <f t="shared" si="17"/>
        <v/>
      </c>
      <c r="P52" s="1" t="str">
        <f t="shared" si="22"/>
        <v/>
      </c>
      <c r="S52" s="1" t="str">
        <f t="shared" si="34"/>
        <v/>
      </c>
      <c r="T52" s="1" t="str">
        <f t="shared" si="14"/>
        <v/>
      </c>
      <c r="U52" s="1" t="str">
        <f t="shared" si="35"/>
        <v/>
      </c>
    </row>
    <row r="53" spans="1:21" x14ac:dyDescent="0.25">
      <c r="A53" s="4">
        <v>42271.38490740741</v>
      </c>
      <c r="B53" s="2">
        <v>690656776</v>
      </c>
      <c r="C53" s="3" t="s">
        <v>48</v>
      </c>
      <c r="F53" s="1">
        <v>2</v>
      </c>
      <c r="G53" s="1">
        <v>1</v>
      </c>
      <c r="H53" s="1" t="s">
        <v>11</v>
      </c>
      <c r="I53" s="1" t="s">
        <v>17</v>
      </c>
      <c r="K53" s="1" t="str">
        <f t="shared" si="18"/>
        <v/>
      </c>
      <c r="L53" s="1" t="str">
        <f t="shared" si="25"/>
        <v/>
      </c>
      <c r="M53" s="1" t="str">
        <f t="shared" si="15"/>
        <v/>
      </c>
      <c r="N53" s="1" t="str">
        <f t="shared" si="16"/>
        <v/>
      </c>
      <c r="O53" s="6" t="str">
        <f t="shared" si="17"/>
        <v/>
      </c>
      <c r="P53" s="1" t="str">
        <f t="shared" si="22"/>
        <v/>
      </c>
      <c r="S53" s="1" t="str">
        <f t="shared" si="34"/>
        <v/>
      </c>
      <c r="T53" s="1" t="str">
        <f t="shared" si="14"/>
        <v/>
      </c>
      <c r="U53" s="1" t="str">
        <f t="shared" si="35"/>
        <v/>
      </c>
    </row>
    <row r="54" spans="1:21" x14ac:dyDescent="0.25">
      <c r="A54" s="4">
        <v>42271.384826388887</v>
      </c>
      <c r="B54" s="2">
        <v>690656776</v>
      </c>
      <c r="C54" s="3" t="s">
        <v>25</v>
      </c>
      <c r="D54" s="1" t="s">
        <v>10</v>
      </c>
      <c r="F54" s="1">
        <v>186</v>
      </c>
      <c r="G54" s="1">
        <v>177</v>
      </c>
      <c r="H54" s="1" t="s">
        <v>11</v>
      </c>
      <c r="I54" s="1" t="s">
        <v>12</v>
      </c>
      <c r="K54" s="1" t="str">
        <f t="shared" si="18"/>
        <v/>
      </c>
      <c r="L54" s="1" t="str">
        <f t="shared" si="25"/>
        <v/>
      </c>
      <c r="M54" s="1" t="str">
        <f t="shared" si="15"/>
        <v/>
      </c>
      <c r="N54" s="1" t="str">
        <f t="shared" si="16"/>
        <v/>
      </c>
      <c r="O54" s="6" t="str">
        <f t="shared" si="17"/>
        <v/>
      </c>
      <c r="P54" s="1" t="str">
        <f t="shared" si="22"/>
        <v/>
      </c>
      <c r="S54" s="1" t="str">
        <f t="shared" si="34"/>
        <v/>
      </c>
      <c r="T54" s="1" t="str">
        <f t="shared" si="14"/>
        <v/>
      </c>
      <c r="U54" s="1" t="str">
        <f t="shared" si="35"/>
        <v/>
      </c>
    </row>
    <row r="55" spans="1:21" x14ac:dyDescent="0.25">
      <c r="A55" s="4">
        <v>42271.384641203702</v>
      </c>
      <c r="B55" s="2">
        <v>168</v>
      </c>
      <c r="C55" s="3" t="s">
        <v>36</v>
      </c>
      <c r="E55" s="1" t="s">
        <v>10</v>
      </c>
      <c r="F55" s="1">
        <v>19</v>
      </c>
      <c r="G55" s="1">
        <v>4</v>
      </c>
      <c r="H55" s="1" t="s">
        <v>11</v>
      </c>
      <c r="I55" s="1" t="s">
        <v>14</v>
      </c>
      <c r="K55" s="1" t="str">
        <f t="shared" si="18"/>
        <v/>
      </c>
      <c r="L55" s="1" t="str">
        <f t="shared" si="25"/>
        <v/>
      </c>
      <c r="M55" s="1" t="str">
        <f t="shared" si="15"/>
        <v/>
      </c>
      <c r="N55" s="1" t="str">
        <f t="shared" si="16"/>
        <v/>
      </c>
      <c r="O55" s="6">
        <f t="shared" si="17"/>
        <v>1</v>
      </c>
      <c r="P55" s="1">
        <f t="shared" si="22"/>
        <v>7.6666666666666671E-3</v>
      </c>
      <c r="S55" s="1" t="str">
        <f t="shared" si="34"/>
        <v/>
      </c>
      <c r="T55" s="1" t="str">
        <f t="shared" si="14"/>
        <v/>
      </c>
      <c r="U55" s="1" t="str">
        <f t="shared" si="35"/>
        <v/>
      </c>
    </row>
    <row r="56" spans="1:21" x14ac:dyDescent="0.25">
      <c r="A56" s="4">
        <v>42271.384201388886</v>
      </c>
      <c r="B56" s="2">
        <v>168</v>
      </c>
      <c r="C56" s="3" t="s">
        <v>61</v>
      </c>
      <c r="E56" s="1" t="s">
        <v>10</v>
      </c>
      <c r="F56" s="1">
        <v>26</v>
      </c>
      <c r="G56" s="1">
        <v>0</v>
      </c>
      <c r="H56" s="1" t="s">
        <v>15</v>
      </c>
      <c r="I56" s="1" t="s">
        <v>14</v>
      </c>
      <c r="K56" s="1">
        <f t="shared" si="18"/>
        <v>1</v>
      </c>
      <c r="L56" s="1">
        <f t="shared" si="25"/>
        <v>0</v>
      </c>
      <c r="M56" s="1" t="str">
        <f t="shared" si="15"/>
        <v/>
      </c>
      <c r="N56" s="1" t="str">
        <f t="shared" si="16"/>
        <v/>
      </c>
      <c r="O56" s="6" t="str">
        <f t="shared" si="17"/>
        <v/>
      </c>
      <c r="P56" s="1" t="str">
        <f t="shared" si="22"/>
        <v/>
      </c>
      <c r="S56" s="1" t="str">
        <f t="shared" si="19"/>
        <v/>
      </c>
      <c r="T56" s="1" t="str">
        <f t="shared" si="14"/>
        <v/>
      </c>
      <c r="U56" s="1" t="str">
        <f>IFERROR(((S56*G56)/60)*0.15,"")</f>
        <v/>
      </c>
    </row>
    <row r="57" spans="1:21" x14ac:dyDescent="0.25">
      <c r="A57" s="4">
        <v>42271.374062499999</v>
      </c>
      <c r="B57" s="2">
        <v>168</v>
      </c>
      <c r="C57" s="3" t="s">
        <v>64</v>
      </c>
      <c r="E57" s="1" t="s">
        <v>10</v>
      </c>
      <c r="F57" s="1">
        <v>858</v>
      </c>
      <c r="G57" s="1">
        <v>838</v>
      </c>
      <c r="H57" s="1" t="s">
        <v>11</v>
      </c>
      <c r="I57" s="1" t="s">
        <v>14</v>
      </c>
      <c r="K57" s="1">
        <f t="shared" si="18"/>
        <v>1</v>
      </c>
      <c r="L57" s="1">
        <f t="shared" si="25"/>
        <v>0.23743333333333336</v>
      </c>
      <c r="M57" s="1" t="str">
        <f t="shared" si="15"/>
        <v/>
      </c>
      <c r="N57" s="1" t="str">
        <f t="shared" si="16"/>
        <v/>
      </c>
      <c r="O57" s="6" t="str">
        <f t="shared" si="17"/>
        <v/>
      </c>
      <c r="P57" s="1" t="str">
        <f t="shared" si="22"/>
        <v/>
      </c>
      <c r="S57" s="1" t="str">
        <f t="shared" ref="S57:S61" si="36">IF(ISERROR(SEARCH("0811",C57,1)),"",1)&amp;IF(ISERROR(SEARCH("0825",C57,1)),"",1)&amp;IF(ISERROR(SEARCH("0820",C57,1)),"",1)</f>
        <v/>
      </c>
      <c r="T57" s="1" t="str">
        <f t="shared" si="14"/>
        <v/>
      </c>
      <c r="U57" s="1" t="str">
        <f t="shared" ref="U57:U61" si="37">IFERROR(((S57*G57)/60)*0.2,"")</f>
        <v/>
      </c>
    </row>
    <row r="58" spans="1:21" x14ac:dyDescent="0.25">
      <c r="A58" s="4">
        <v>42271.369212962964</v>
      </c>
      <c r="B58" s="2">
        <v>168</v>
      </c>
      <c r="C58" s="3" t="s">
        <v>64</v>
      </c>
      <c r="E58" s="1" t="s">
        <v>10</v>
      </c>
      <c r="F58" s="1">
        <v>408</v>
      </c>
      <c r="G58" s="1">
        <v>388</v>
      </c>
      <c r="H58" s="1" t="s">
        <v>11</v>
      </c>
      <c r="I58" s="1" t="s">
        <v>14</v>
      </c>
      <c r="K58" s="1">
        <f t="shared" si="18"/>
        <v>1</v>
      </c>
      <c r="L58" s="1">
        <f t="shared" si="25"/>
        <v>0.10993333333333334</v>
      </c>
      <c r="M58" s="1" t="str">
        <f t="shared" si="15"/>
        <v/>
      </c>
      <c r="N58" s="1" t="str">
        <f t="shared" si="16"/>
        <v/>
      </c>
      <c r="O58" s="6" t="str">
        <f t="shared" si="17"/>
        <v/>
      </c>
      <c r="P58" s="1" t="str">
        <f t="shared" si="22"/>
        <v/>
      </c>
      <c r="S58" s="1" t="str">
        <f t="shared" si="36"/>
        <v/>
      </c>
      <c r="T58" s="1" t="str">
        <f t="shared" si="14"/>
        <v/>
      </c>
      <c r="U58" s="1" t="str">
        <f t="shared" si="37"/>
        <v/>
      </c>
    </row>
    <row r="59" spans="1:21" x14ac:dyDescent="0.25">
      <c r="A59" s="4">
        <v>42271.366608796299</v>
      </c>
      <c r="B59" s="2">
        <v>690750343</v>
      </c>
      <c r="C59" s="3" t="s">
        <v>48</v>
      </c>
      <c r="F59" s="1">
        <v>14</v>
      </c>
      <c r="G59" s="1">
        <v>1</v>
      </c>
      <c r="H59" s="1" t="s">
        <v>11</v>
      </c>
      <c r="I59" s="1" t="s">
        <v>17</v>
      </c>
      <c r="K59" s="1" t="str">
        <f t="shared" si="18"/>
        <v/>
      </c>
      <c r="L59" s="1" t="str">
        <f t="shared" si="25"/>
        <v/>
      </c>
      <c r="M59" s="1" t="str">
        <f t="shared" si="15"/>
        <v/>
      </c>
      <c r="N59" s="1" t="str">
        <f t="shared" si="16"/>
        <v/>
      </c>
      <c r="O59" s="6" t="str">
        <f t="shared" si="17"/>
        <v/>
      </c>
      <c r="P59" s="1" t="str">
        <f t="shared" si="22"/>
        <v/>
      </c>
      <c r="S59" s="1" t="str">
        <f t="shared" si="36"/>
        <v/>
      </c>
      <c r="T59" s="1" t="str">
        <f t="shared" ref="T59:T89" si="38">IF(ISERROR(SEARCH("0811",C59,1)),"",5)</f>
        <v/>
      </c>
      <c r="U59" s="1" t="str">
        <f t="shared" si="37"/>
        <v/>
      </c>
    </row>
    <row r="60" spans="1:21" x14ac:dyDescent="0.25">
      <c r="A60" s="4">
        <v>42271.366539351853</v>
      </c>
      <c r="B60" s="2">
        <v>690750343</v>
      </c>
      <c r="C60" s="3" t="s">
        <v>25</v>
      </c>
      <c r="D60" s="1" t="s">
        <v>10</v>
      </c>
      <c r="F60" s="1">
        <v>201</v>
      </c>
      <c r="G60" s="1">
        <v>181</v>
      </c>
      <c r="H60" s="1" t="s">
        <v>11</v>
      </c>
      <c r="I60" s="1" t="s">
        <v>12</v>
      </c>
      <c r="K60" s="1" t="str">
        <f t="shared" si="18"/>
        <v/>
      </c>
      <c r="L60" s="1" t="str">
        <f t="shared" si="25"/>
        <v/>
      </c>
      <c r="M60" s="1" t="str">
        <f t="shared" ref="M60:M89" si="39">IF(ISERROR(SEARCH("594""596",C60,1)),"",1)</f>
        <v/>
      </c>
      <c r="N60" s="1" t="str">
        <f t="shared" ref="N60:N89" si="40">IFERROR(((M60*G60)/60)*0.03,"")</f>
        <v/>
      </c>
      <c r="O60" s="6" t="str">
        <f t="shared" ref="O60:O89" si="41">IF(ISERROR(SEARCH("0690",C60,1)),"",1)</f>
        <v/>
      </c>
      <c r="P60" s="1" t="str">
        <f t="shared" si="22"/>
        <v/>
      </c>
      <c r="S60" s="1" t="str">
        <f t="shared" si="36"/>
        <v/>
      </c>
      <c r="T60" s="1" t="str">
        <f t="shared" si="38"/>
        <v/>
      </c>
      <c r="U60" s="1" t="str">
        <f t="shared" si="37"/>
        <v/>
      </c>
    </row>
    <row r="61" spans="1:21" x14ac:dyDescent="0.25">
      <c r="A61" s="4">
        <v>42270.950115740743</v>
      </c>
      <c r="B61" s="2">
        <v>551</v>
      </c>
      <c r="C61" s="3" t="s">
        <v>28</v>
      </c>
      <c r="F61" s="1">
        <v>18</v>
      </c>
      <c r="G61" s="1">
        <v>9</v>
      </c>
      <c r="H61" s="1" t="s">
        <v>11</v>
      </c>
      <c r="I61" s="1" t="s">
        <v>13</v>
      </c>
      <c r="K61" s="1" t="str">
        <f t="shared" ref="K61:K89" si="42">IF(ISERROR(SEARCH("0590",C61,1)),"",1)</f>
        <v/>
      </c>
      <c r="L61" s="1" t="str">
        <f t="shared" si="25"/>
        <v/>
      </c>
      <c r="M61" s="1" t="str">
        <f t="shared" si="39"/>
        <v/>
      </c>
      <c r="N61" s="1" t="str">
        <f t="shared" si="40"/>
        <v/>
      </c>
      <c r="O61" s="6" t="str">
        <f t="shared" si="41"/>
        <v/>
      </c>
      <c r="P61" s="1" t="str">
        <f t="shared" si="22"/>
        <v/>
      </c>
      <c r="S61" s="1" t="str">
        <f t="shared" si="36"/>
        <v/>
      </c>
      <c r="T61" s="1" t="str">
        <f t="shared" si="38"/>
        <v/>
      </c>
      <c r="U61" s="1" t="str">
        <f t="shared" si="37"/>
        <v/>
      </c>
    </row>
    <row r="62" spans="1:21" x14ac:dyDescent="0.25">
      <c r="A62" s="4">
        <v>42270.903831018521</v>
      </c>
      <c r="B62" s="2">
        <v>552</v>
      </c>
      <c r="C62" s="3" t="s">
        <v>30</v>
      </c>
      <c r="F62" s="1">
        <v>3</v>
      </c>
      <c r="G62" s="1">
        <v>0</v>
      </c>
      <c r="H62" s="1" t="s">
        <v>15</v>
      </c>
      <c r="I62" s="1" t="s">
        <v>13</v>
      </c>
      <c r="K62" s="1" t="str">
        <f t="shared" si="42"/>
        <v/>
      </c>
      <c r="L62" s="1" t="str">
        <f t="shared" si="25"/>
        <v/>
      </c>
      <c r="M62" s="1" t="str">
        <f t="shared" si="39"/>
        <v/>
      </c>
      <c r="N62" s="1" t="str">
        <f t="shared" si="40"/>
        <v/>
      </c>
      <c r="O62" s="6" t="str">
        <f t="shared" si="41"/>
        <v/>
      </c>
      <c r="P62" s="1" t="str">
        <f t="shared" si="22"/>
        <v/>
      </c>
      <c r="S62" s="1" t="str">
        <f t="shared" ref="S62:S83" si="43">IF(ISERROR(SEARCH("825",C62,1)),"",1)</f>
        <v/>
      </c>
      <c r="T62" s="1" t="str">
        <f t="shared" si="38"/>
        <v/>
      </c>
      <c r="U62" s="1" t="str">
        <f>IFERROR(((S62*G62)/60)*0.15,"")</f>
        <v/>
      </c>
    </row>
    <row r="63" spans="1:21" x14ac:dyDescent="0.25">
      <c r="A63" s="4">
        <v>42270.877974537034</v>
      </c>
      <c r="B63" s="2">
        <v>590690072374</v>
      </c>
      <c r="C63" s="3" t="s">
        <v>40</v>
      </c>
      <c r="D63" s="1" t="s">
        <v>10</v>
      </c>
      <c r="F63" s="1">
        <v>28</v>
      </c>
      <c r="G63" s="1">
        <v>0</v>
      </c>
      <c r="H63" s="1" t="s">
        <v>15</v>
      </c>
      <c r="I63" s="1" t="s">
        <v>12</v>
      </c>
      <c r="K63" s="1" t="str">
        <f t="shared" si="42"/>
        <v/>
      </c>
      <c r="L63" s="1" t="str">
        <f t="shared" si="25"/>
        <v/>
      </c>
      <c r="M63" s="1" t="str">
        <f t="shared" si="39"/>
        <v/>
      </c>
      <c r="N63" s="1" t="str">
        <f t="shared" si="40"/>
        <v/>
      </c>
      <c r="O63" s="6" t="str">
        <f t="shared" si="41"/>
        <v/>
      </c>
      <c r="P63" s="1" t="str">
        <f t="shared" si="22"/>
        <v/>
      </c>
      <c r="S63" s="1" t="str">
        <f t="shared" si="43"/>
        <v/>
      </c>
      <c r="T63" s="1" t="str">
        <f t="shared" si="38"/>
        <v/>
      </c>
      <c r="U63" s="1" t="str">
        <f>IFERROR(((S63*G63)/60)*0.15,"")</f>
        <v/>
      </c>
    </row>
    <row r="64" spans="1:21" x14ac:dyDescent="0.25">
      <c r="A64" s="4">
        <v>42270.811365740738</v>
      </c>
      <c r="B64" s="2">
        <v>165</v>
      </c>
      <c r="C64" s="3" t="s">
        <v>47</v>
      </c>
      <c r="E64" s="1" t="s">
        <v>10</v>
      </c>
      <c r="F64" s="1">
        <v>42</v>
      </c>
      <c r="G64" s="1">
        <v>16</v>
      </c>
      <c r="H64" s="1" t="s">
        <v>11</v>
      </c>
      <c r="I64" s="1" t="s">
        <v>14</v>
      </c>
      <c r="K64" s="1" t="str">
        <f t="shared" si="42"/>
        <v/>
      </c>
      <c r="L64" s="1" t="str">
        <f t="shared" si="25"/>
        <v/>
      </c>
      <c r="M64" s="1" t="str">
        <f t="shared" si="39"/>
        <v/>
      </c>
      <c r="N64" s="1" t="str">
        <f t="shared" si="40"/>
        <v/>
      </c>
      <c r="O64" s="6">
        <f t="shared" si="41"/>
        <v>1</v>
      </c>
      <c r="P64" s="1">
        <f t="shared" si="22"/>
        <v>3.0666666666666668E-2</v>
      </c>
      <c r="S64" s="1" t="str">
        <f t="shared" ref="S64:S65" si="44">IF(ISERROR(SEARCH("0811",C64,1)),"",1)&amp;IF(ISERROR(SEARCH("0825",C64,1)),"",1)&amp;IF(ISERROR(SEARCH("0820",C64,1)),"",1)</f>
        <v/>
      </c>
      <c r="T64" s="1" t="str">
        <f t="shared" si="38"/>
        <v/>
      </c>
      <c r="U64" s="1" t="str">
        <f t="shared" ref="U64:U65" si="45">IFERROR(((S64*G64)/60)*0.2,"")</f>
        <v/>
      </c>
    </row>
    <row r="65" spans="1:21" x14ac:dyDescent="0.25">
      <c r="A65" s="4">
        <v>42270.810578703706</v>
      </c>
      <c r="B65" s="2">
        <v>165</v>
      </c>
      <c r="C65" s="3" t="s">
        <v>47</v>
      </c>
      <c r="E65" s="1" t="s">
        <v>10</v>
      </c>
      <c r="F65" s="1">
        <v>53</v>
      </c>
      <c r="G65" s="1">
        <v>26</v>
      </c>
      <c r="H65" s="1" t="s">
        <v>11</v>
      </c>
      <c r="I65" s="1" t="s">
        <v>14</v>
      </c>
      <c r="K65" s="1" t="str">
        <f t="shared" si="42"/>
        <v/>
      </c>
      <c r="L65" s="1" t="str">
        <f t="shared" si="25"/>
        <v/>
      </c>
      <c r="M65" s="1" t="str">
        <f t="shared" si="39"/>
        <v/>
      </c>
      <c r="N65" s="1" t="str">
        <f t="shared" si="40"/>
        <v/>
      </c>
      <c r="O65" s="6">
        <f t="shared" si="41"/>
        <v>1</v>
      </c>
      <c r="P65" s="1">
        <f t="shared" si="22"/>
        <v>4.9833333333333341E-2</v>
      </c>
      <c r="S65" s="1" t="str">
        <f t="shared" si="44"/>
        <v/>
      </c>
      <c r="T65" s="1" t="str">
        <f t="shared" si="38"/>
        <v/>
      </c>
      <c r="U65" s="1" t="str">
        <f t="shared" si="45"/>
        <v/>
      </c>
    </row>
    <row r="66" spans="1:21" x14ac:dyDescent="0.25">
      <c r="A66" s="4">
        <v>42270.793298611112</v>
      </c>
      <c r="B66" s="2">
        <v>690928873</v>
      </c>
      <c r="C66" s="3" t="s">
        <v>30</v>
      </c>
      <c r="D66" s="1" t="s">
        <v>10</v>
      </c>
      <c r="F66" s="1">
        <v>31</v>
      </c>
      <c r="G66" s="1">
        <v>0</v>
      </c>
      <c r="H66" s="1" t="s">
        <v>15</v>
      </c>
      <c r="I66" s="1" t="s">
        <v>12</v>
      </c>
      <c r="K66" s="1" t="str">
        <f t="shared" si="42"/>
        <v/>
      </c>
      <c r="L66" s="1" t="str">
        <f t="shared" si="25"/>
        <v/>
      </c>
      <c r="M66" s="1" t="str">
        <f t="shared" si="39"/>
        <v/>
      </c>
      <c r="N66" s="1" t="str">
        <f t="shared" si="40"/>
        <v/>
      </c>
      <c r="O66" s="6" t="str">
        <f t="shared" si="41"/>
        <v/>
      </c>
      <c r="P66" s="1" t="str">
        <f t="shared" si="22"/>
        <v/>
      </c>
      <c r="S66" s="1" t="str">
        <f t="shared" si="43"/>
        <v/>
      </c>
      <c r="T66" s="1" t="str">
        <f t="shared" si="38"/>
        <v/>
      </c>
      <c r="U66" s="1" t="str">
        <f>IFERROR(((S66*G66)/60)*0.15,"")</f>
        <v/>
      </c>
    </row>
    <row r="67" spans="1:21" x14ac:dyDescent="0.25">
      <c r="A67" s="4">
        <v>42270.730324074073</v>
      </c>
      <c r="B67" s="2">
        <v>166</v>
      </c>
      <c r="C67" s="3" t="s">
        <v>65</v>
      </c>
      <c r="E67" s="1" t="s">
        <v>10</v>
      </c>
      <c r="F67" s="1">
        <v>90</v>
      </c>
      <c r="G67" s="1">
        <v>62</v>
      </c>
      <c r="H67" s="1" t="s">
        <v>11</v>
      </c>
      <c r="I67" s="1" t="s">
        <v>14</v>
      </c>
      <c r="K67" s="1" t="str">
        <f t="shared" si="42"/>
        <v/>
      </c>
      <c r="L67" s="1" t="str">
        <f t="shared" si="25"/>
        <v/>
      </c>
      <c r="M67" s="1" t="str">
        <f t="shared" si="39"/>
        <v/>
      </c>
      <c r="N67" s="1" t="str">
        <f t="shared" si="40"/>
        <v/>
      </c>
      <c r="O67" s="6">
        <f t="shared" si="41"/>
        <v>1</v>
      </c>
      <c r="P67" s="1">
        <f t="shared" si="22"/>
        <v>0.11883333333333335</v>
      </c>
      <c r="S67" s="1" t="str">
        <f>IF(ISERROR(SEARCH("0811",C67,1)),"",1)&amp;IF(ISERROR(SEARCH("0825",C67,1)),"",1)&amp;IF(ISERROR(SEARCH("0820",C67,1)),"",1)</f>
        <v/>
      </c>
      <c r="T67" s="1" t="str">
        <f t="shared" si="38"/>
        <v/>
      </c>
      <c r="U67" s="1" t="str">
        <f>IFERROR(((S67*G67)/60)*0.2,"")</f>
        <v/>
      </c>
    </row>
    <row r="68" spans="1:21" x14ac:dyDescent="0.25">
      <c r="A68" s="4">
        <v>42270.729803240742</v>
      </c>
      <c r="B68" s="2">
        <v>166</v>
      </c>
      <c r="C68" s="3" t="s">
        <v>65</v>
      </c>
      <c r="E68" s="1" t="s">
        <v>10</v>
      </c>
      <c r="F68" s="1">
        <v>35</v>
      </c>
      <c r="G68" s="1">
        <v>0</v>
      </c>
      <c r="H68" s="1" t="s">
        <v>15</v>
      </c>
      <c r="I68" s="1" t="s">
        <v>14</v>
      </c>
      <c r="K68" s="1" t="str">
        <f t="shared" si="42"/>
        <v/>
      </c>
      <c r="L68" s="1" t="str">
        <f t="shared" si="25"/>
        <v/>
      </c>
      <c r="M68" s="1" t="str">
        <f t="shared" si="39"/>
        <v/>
      </c>
      <c r="N68" s="1" t="str">
        <f t="shared" si="40"/>
        <v/>
      </c>
      <c r="O68" s="6">
        <f t="shared" si="41"/>
        <v>1</v>
      </c>
      <c r="P68" s="1">
        <f t="shared" si="22"/>
        <v>0</v>
      </c>
      <c r="S68" s="1" t="str">
        <f t="shared" si="43"/>
        <v/>
      </c>
      <c r="T68" s="1" t="str">
        <f t="shared" si="38"/>
        <v/>
      </c>
      <c r="U68" s="1" t="str">
        <f>IFERROR(((S68*G68)/60)*0.15,"")</f>
        <v/>
      </c>
    </row>
    <row r="69" spans="1:21" x14ac:dyDescent="0.25">
      <c r="A69" s="4">
        <v>42270.713437500002</v>
      </c>
      <c r="B69" s="2">
        <v>166</v>
      </c>
      <c r="C69" s="3" t="s">
        <v>39</v>
      </c>
      <c r="E69" s="1" t="s">
        <v>10</v>
      </c>
      <c r="F69" s="1">
        <v>82</v>
      </c>
      <c r="G69" s="1">
        <v>72</v>
      </c>
      <c r="H69" s="1" t="s">
        <v>11</v>
      </c>
      <c r="I69" s="1" t="s">
        <v>14</v>
      </c>
      <c r="K69" s="1" t="str">
        <f t="shared" si="42"/>
        <v/>
      </c>
      <c r="L69" s="1" t="str">
        <f t="shared" si="25"/>
        <v/>
      </c>
      <c r="M69" s="1" t="str">
        <f t="shared" si="39"/>
        <v/>
      </c>
      <c r="N69" s="1" t="str">
        <f t="shared" si="40"/>
        <v/>
      </c>
      <c r="O69" s="6">
        <f t="shared" si="41"/>
        <v>1</v>
      </c>
      <c r="P69" s="1">
        <f t="shared" ref="P69:P89" si="46">IFERROR(((O69*G69)/60)*0.115,"")</f>
        <v>0.13800000000000001</v>
      </c>
      <c r="S69" s="1" t="str">
        <f t="shared" ref="S69:S74" si="47">IF(ISERROR(SEARCH("0811",C69,1)),"",1)&amp;IF(ISERROR(SEARCH("0825",C69,1)),"",1)&amp;IF(ISERROR(SEARCH("0820",C69,1)),"",1)</f>
        <v/>
      </c>
      <c r="T69" s="1" t="str">
        <f t="shared" si="38"/>
        <v/>
      </c>
      <c r="U69" s="1" t="str">
        <f t="shared" ref="U69:U74" si="48">IFERROR(((S69*G69)/60)*0.2,"")</f>
        <v/>
      </c>
    </row>
    <row r="70" spans="1:21" x14ac:dyDescent="0.25">
      <c r="A70" s="4">
        <v>42270.706354166665</v>
      </c>
      <c r="B70" s="2">
        <v>690585679</v>
      </c>
      <c r="C70" s="3" t="s">
        <v>27</v>
      </c>
      <c r="D70" s="1" t="s">
        <v>10</v>
      </c>
      <c r="F70" s="1">
        <v>565</v>
      </c>
      <c r="G70" s="1">
        <v>563</v>
      </c>
      <c r="H70" s="1" t="s">
        <v>11</v>
      </c>
      <c r="I70" s="1" t="s">
        <v>12</v>
      </c>
      <c r="K70" s="1" t="str">
        <f t="shared" si="42"/>
        <v/>
      </c>
      <c r="L70" s="1" t="str">
        <f t="shared" si="25"/>
        <v/>
      </c>
      <c r="M70" s="1" t="str">
        <f t="shared" si="39"/>
        <v/>
      </c>
      <c r="N70" s="1" t="str">
        <f t="shared" si="40"/>
        <v/>
      </c>
      <c r="O70" s="6" t="str">
        <f t="shared" si="41"/>
        <v/>
      </c>
      <c r="P70" s="1" t="str">
        <f t="shared" si="46"/>
        <v/>
      </c>
      <c r="S70" s="1" t="str">
        <f t="shared" si="47"/>
        <v/>
      </c>
      <c r="T70" s="1" t="str">
        <f t="shared" si="38"/>
        <v/>
      </c>
      <c r="U70" s="1" t="str">
        <f t="shared" si="48"/>
        <v/>
      </c>
    </row>
    <row r="71" spans="1:21" x14ac:dyDescent="0.25">
      <c r="A71" s="4">
        <v>42270.705590277779</v>
      </c>
      <c r="B71" s="2">
        <v>690585679</v>
      </c>
      <c r="C71" s="3" t="s">
        <v>48</v>
      </c>
      <c r="F71" s="1">
        <v>10</v>
      </c>
      <c r="G71" s="1">
        <v>1</v>
      </c>
      <c r="H71" s="1" t="s">
        <v>11</v>
      </c>
      <c r="I71" s="1" t="s">
        <v>17</v>
      </c>
      <c r="K71" s="1" t="str">
        <f t="shared" si="42"/>
        <v/>
      </c>
      <c r="L71" s="1" t="str">
        <f t="shared" si="25"/>
        <v/>
      </c>
      <c r="M71" s="1" t="str">
        <f t="shared" si="39"/>
        <v/>
      </c>
      <c r="N71" s="1" t="str">
        <f t="shared" si="40"/>
        <v/>
      </c>
      <c r="O71" s="6" t="str">
        <f t="shared" si="41"/>
        <v/>
      </c>
      <c r="P71" s="1" t="str">
        <f t="shared" si="46"/>
        <v/>
      </c>
      <c r="S71" s="1" t="str">
        <f t="shared" si="47"/>
        <v/>
      </c>
      <c r="T71" s="1" t="str">
        <f t="shared" si="38"/>
        <v/>
      </c>
      <c r="U71" s="1" t="str">
        <f t="shared" si="48"/>
        <v/>
      </c>
    </row>
    <row r="72" spans="1:21" x14ac:dyDescent="0.25">
      <c r="A72" s="4">
        <v>42270.705509259256</v>
      </c>
      <c r="B72" s="2">
        <v>690585679</v>
      </c>
      <c r="C72" s="3" t="s">
        <v>25</v>
      </c>
      <c r="D72" s="1" t="s">
        <v>10</v>
      </c>
      <c r="F72" s="1">
        <v>73</v>
      </c>
      <c r="G72" s="1">
        <v>56</v>
      </c>
      <c r="H72" s="1" t="s">
        <v>11</v>
      </c>
      <c r="I72" s="1" t="s">
        <v>12</v>
      </c>
      <c r="K72" s="1" t="str">
        <f t="shared" si="42"/>
        <v/>
      </c>
      <c r="L72" s="1" t="str">
        <f t="shared" si="25"/>
        <v/>
      </c>
      <c r="M72" s="1" t="str">
        <f t="shared" si="39"/>
        <v/>
      </c>
      <c r="N72" s="1" t="str">
        <f t="shared" si="40"/>
        <v/>
      </c>
      <c r="O72" s="6" t="str">
        <f t="shared" si="41"/>
        <v/>
      </c>
      <c r="P72" s="1" t="str">
        <f t="shared" si="46"/>
        <v/>
      </c>
      <c r="S72" s="1" t="str">
        <f t="shared" si="47"/>
        <v/>
      </c>
      <c r="T72" s="1" t="str">
        <f t="shared" si="38"/>
        <v/>
      </c>
      <c r="U72" s="1" t="str">
        <f t="shared" si="48"/>
        <v/>
      </c>
    </row>
    <row r="73" spans="1:21" x14ac:dyDescent="0.25">
      <c r="A73" s="4">
        <v>42270.703958333332</v>
      </c>
      <c r="B73" s="2">
        <v>100</v>
      </c>
      <c r="C73" s="3" t="s">
        <v>34</v>
      </c>
      <c r="E73" s="1" t="s">
        <v>10</v>
      </c>
      <c r="F73" s="1">
        <v>377</v>
      </c>
      <c r="G73" s="1">
        <v>364</v>
      </c>
      <c r="H73" s="1" t="s">
        <v>11</v>
      </c>
      <c r="I73" s="1" t="s">
        <v>14</v>
      </c>
      <c r="K73" s="1" t="str">
        <f t="shared" si="42"/>
        <v/>
      </c>
      <c r="L73" s="1" t="str">
        <f t="shared" si="25"/>
        <v/>
      </c>
      <c r="M73" s="1" t="str">
        <f t="shared" si="39"/>
        <v/>
      </c>
      <c r="N73" s="1" t="str">
        <f t="shared" si="40"/>
        <v/>
      </c>
      <c r="O73" s="6">
        <f t="shared" si="41"/>
        <v>1</v>
      </c>
      <c r="P73" s="1">
        <f t="shared" si="46"/>
        <v>0.69766666666666666</v>
      </c>
      <c r="S73" s="1" t="str">
        <f t="shared" si="47"/>
        <v/>
      </c>
      <c r="T73" s="1" t="str">
        <f t="shared" si="38"/>
        <v/>
      </c>
      <c r="U73" s="1" t="str">
        <f t="shared" si="48"/>
        <v/>
      </c>
    </row>
    <row r="74" spans="1:21" x14ac:dyDescent="0.25">
      <c r="A74" s="4">
        <v>42270.702256944445</v>
      </c>
      <c r="B74" s="2">
        <v>552</v>
      </c>
      <c r="C74" s="3" t="s">
        <v>30</v>
      </c>
      <c r="F74" s="1">
        <v>113</v>
      </c>
      <c r="G74" s="1">
        <v>101</v>
      </c>
      <c r="H74" s="1" t="s">
        <v>11</v>
      </c>
      <c r="I74" s="1" t="s">
        <v>13</v>
      </c>
      <c r="K74" s="1" t="str">
        <f t="shared" si="42"/>
        <v/>
      </c>
      <c r="L74" s="1" t="str">
        <f t="shared" ref="L74:L89" si="49">IFERROR(((K74*G74)/60)*0.017,"")</f>
        <v/>
      </c>
      <c r="M74" s="1" t="str">
        <f t="shared" si="39"/>
        <v/>
      </c>
      <c r="N74" s="1" t="str">
        <f t="shared" si="40"/>
        <v/>
      </c>
      <c r="O74" s="6" t="str">
        <f t="shared" si="41"/>
        <v/>
      </c>
      <c r="P74" s="1" t="str">
        <f t="shared" si="46"/>
        <v/>
      </c>
      <c r="S74" s="1" t="str">
        <f t="shared" si="47"/>
        <v/>
      </c>
      <c r="T74" s="1" t="str">
        <f t="shared" si="38"/>
        <v/>
      </c>
      <c r="U74" s="1" t="str">
        <f t="shared" si="48"/>
        <v/>
      </c>
    </row>
    <row r="75" spans="1:21" x14ac:dyDescent="0.25">
      <c r="A75" s="4">
        <v>42270.701817129629</v>
      </c>
      <c r="B75" s="2">
        <v>551</v>
      </c>
      <c r="C75" s="3" t="s">
        <v>28</v>
      </c>
      <c r="F75" s="1">
        <v>30</v>
      </c>
      <c r="G75" s="1">
        <v>0</v>
      </c>
      <c r="H75" s="1" t="s">
        <v>15</v>
      </c>
      <c r="I75" s="1" t="s">
        <v>13</v>
      </c>
      <c r="K75" s="1" t="str">
        <f t="shared" si="42"/>
        <v/>
      </c>
      <c r="L75" s="1" t="str">
        <f t="shared" si="49"/>
        <v/>
      </c>
      <c r="M75" s="1" t="str">
        <f t="shared" si="39"/>
        <v/>
      </c>
      <c r="N75" s="1" t="str">
        <f t="shared" si="40"/>
        <v/>
      </c>
      <c r="O75" s="6" t="str">
        <f t="shared" si="41"/>
        <v/>
      </c>
      <c r="P75" s="1" t="str">
        <f t="shared" si="46"/>
        <v/>
      </c>
      <c r="S75" s="1" t="str">
        <f t="shared" si="43"/>
        <v/>
      </c>
      <c r="T75" s="1" t="str">
        <f t="shared" si="38"/>
        <v/>
      </c>
      <c r="U75" s="1" t="str">
        <f>IFERROR(((S75*G75)/60)*0.15,"")</f>
        <v/>
      </c>
    </row>
    <row r="76" spans="1:21" x14ac:dyDescent="0.25">
      <c r="A76" s="4">
        <v>42270.678553240738</v>
      </c>
      <c r="B76" s="2">
        <v>590268569</v>
      </c>
      <c r="C76" s="3" t="s">
        <v>48</v>
      </c>
      <c r="F76" s="1">
        <v>4</v>
      </c>
      <c r="G76" s="1">
        <v>1</v>
      </c>
      <c r="H76" s="1" t="s">
        <v>11</v>
      </c>
      <c r="I76" s="1" t="s">
        <v>17</v>
      </c>
      <c r="K76" s="1" t="str">
        <f t="shared" si="42"/>
        <v/>
      </c>
      <c r="L76" s="1" t="str">
        <f t="shared" si="49"/>
        <v/>
      </c>
      <c r="M76" s="1" t="str">
        <f t="shared" si="39"/>
        <v/>
      </c>
      <c r="N76" s="1" t="str">
        <f t="shared" si="40"/>
        <v/>
      </c>
      <c r="O76" s="6" t="str">
        <f t="shared" si="41"/>
        <v/>
      </c>
      <c r="P76" s="1" t="str">
        <f t="shared" si="46"/>
        <v/>
      </c>
      <c r="S76" s="1" t="str">
        <f t="shared" ref="S76:S80" si="50">IF(ISERROR(SEARCH("0811",C76,1)),"",1)&amp;IF(ISERROR(SEARCH("0825",C76,1)),"",1)&amp;IF(ISERROR(SEARCH("0820",C76,1)),"",1)</f>
        <v/>
      </c>
      <c r="T76" s="1" t="str">
        <f t="shared" si="38"/>
        <v/>
      </c>
      <c r="U76" s="1" t="str">
        <f t="shared" ref="U76:U80" si="51">IFERROR(((S76*G76)/60)*0.2,"")</f>
        <v/>
      </c>
    </row>
    <row r="77" spans="1:21" x14ac:dyDescent="0.25">
      <c r="A77" s="4">
        <v>42270.678483796299</v>
      </c>
      <c r="B77" s="2">
        <v>590268569</v>
      </c>
      <c r="C77" s="3" t="s">
        <v>25</v>
      </c>
      <c r="D77" s="1" t="s">
        <v>10</v>
      </c>
      <c r="F77" s="1">
        <v>35</v>
      </c>
      <c r="G77" s="1">
        <v>25</v>
      </c>
      <c r="H77" s="1" t="s">
        <v>11</v>
      </c>
      <c r="I77" s="1" t="s">
        <v>12</v>
      </c>
      <c r="K77" s="1" t="str">
        <f t="shared" si="42"/>
        <v/>
      </c>
      <c r="L77" s="1" t="str">
        <f t="shared" si="49"/>
        <v/>
      </c>
      <c r="M77" s="1" t="str">
        <f t="shared" si="39"/>
        <v/>
      </c>
      <c r="N77" s="1" t="str">
        <f t="shared" si="40"/>
        <v/>
      </c>
      <c r="O77" s="6" t="str">
        <f t="shared" si="41"/>
        <v/>
      </c>
      <c r="P77" s="1" t="str">
        <f t="shared" si="46"/>
        <v/>
      </c>
      <c r="S77" s="1" t="str">
        <f t="shared" si="50"/>
        <v/>
      </c>
      <c r="T77" s="1" t="str">
        <f t="shared" si="38"/>
        <v/>
      </c>
      <c r="U77" s="1" t="str">
        <f t="shared" si="51"/>
        <v/>
      </c>
    </row>
    <row r="78" spans="1:21" x14ac:dyDescent="0.25">
      <c r="A78" s="4">
        <v>42270.662997685184</v>
      </c>
      <c r="B78" s="2">
        <v>165</v>
      </c>
      <c r="C78" s="3" t="s">
        <v>38</v>
      </c>
      <c r="E78" s="1" t="s">
        <v>10</v>
      </c>
      <c r="F78" s="1">
        <v>152</v>
      </c>
      <c r="G78" s="1">
        <v>134</v>
      </c>
      <c r="H78" s="1" t="s">
        <v>11</v>
      </c>
      <c r="I78" s="1" t="s">
        <v>14</v>
      </c>
      <c r="K78" s="1" t="str">
        <f t="shared" si="42"/>
        <v/>
      </c>
      <c r="L78" s="1" t="str">
        <f t="shared" si="49"/>
        <v/>
      </c>
      <c r="M78" s="1" t="str">
        <f t="shared" si="39"/>
        <v/>
      </c>
      <c r="N78" s="1" t="str">
        <f t="shared" si="40"/>
        <v/>
      </c>
      <c r="O78" s="6">
        <f t="shared" si="41"/>
        <v>1</v>
      </c>
      <c r="P78" s="1">
        <f t="shared" si="46"/>
        <v>0.25683333333333336</v>
      </c>
      <c r="S78" s="1" t="str">
        <f t="shared" si="50"/>
        <v/>
      </c>
      <c r="T78" s="1" t="str">
        <f t="shared" si="38"/>
        <v/>
      </c>
      <c r="U78" s="1" t="str">
        <f t="shared" si="51"/>
        <v/>
      </c>
    </row>
    <row r="79" spans="1:21" x14ac:dyDescent="0.25">
      <c r="A79" s="4">
        <v>42270.638668981483</v>
      </c>
      <c r="B79" s="2">
        <v>166</v>
      </c>
      <c r="C79" s="3" t="s">
        <v>42</v>
      </c>
      <c r="E79" s="1" t="s">
        <v>10</v>
      </c>
      <c r="F79" s="1">
        <v>269</v>
      </c>
      <c r="G79" s="1">
        <v>256</v>
      </c>
      <c r="H79" s="1" t="s">
        <v>11</v>
      </c>
      <c r="I79" s="1" t="s">
        <v>14</v>
      </c>
      <c r="K79" s="1" t="str">
        <f t="shared" si="42"/>
        <v/>
      </c>
      <c r="L79" s="1" t="str">
        <f t="shared" si="49"/>
        <v/>
      </c>
      <c r="M79" s="1" t="str">
        <f t="shared" si="39"/>
        <v/>
      </c>
      <c r="N79" s="1" t="str">
        <f t="shared" si="40"/>
        <v/>
      </c>
      <c r="O79" s="6">
        <f t="shared" si="41"/>
        <v>1</v>
      </c>
      <c r="P79" s="1">
        <f t="shared" si="46"/>
        <v>0.4906666666666667</v>
      </c>
      <c r="S79" s="1" t="str">
        <f t="shared" si="50"/>
        <v/>
      </c>
      <c r="T79" s="1" t="str">
        <f t="shared" si="38"/>
        <v/>
      </c>
      <c r="U79" s="1" t="str">
        <f t="shared" si="51"/>
        <v/>
      </c>
    </row>
    <row r="80" spans="1:21" x14ac:dyDescent="0.25">
      <c r="A80" s="4">
        <v>42270.634895833333</v>
      </c>
      <c r="B80" s="2">
        <v>166</v>
      </c>
      <c r="C80" s="3" t="s">
        <v>66</v>
      </c>
      <c r="E80" s="1" t="s">
        <v>10</v>
      </c>
      <c r="F80" s="1">
        <v>316</v>
      </c>
      <c r="G80" s="1">
        <v>301</v>
      </c>
      <c r="H80" s="1" t="s">
        <v>11</v>
      </c>
      <c r="I80" s="1" t="s">
        <v>14</v>
      </c>
      <c r="K80" s="1" t="str">
        <f t="shared" si="42"/>
        <v/>
      </c>
      <c r="L80" s="1" t="str">
        <f t="shared" si="49"/>
        <v/>
      </c>
      <c r="M80" s="1" t="str">
        <f t="shared" si="39"/>
        <v/>
      </c>
      <c r="N80" s="1" t="str">
        <f t="shared" si="40"/>
        <v/>
      </c>
      <c r="O80" s="6">
        <f t="shared" si="41"/>
        <v>1</v>
      </c>
      <c r="P80" s="1">
        <f t="shared" si="46"/>
        <v>0.57691666666666663</v>
      </c>
      <c r="S80" s="1" t="str">
        <f t="shared" si="50"/>
        <v/>
      </c>
      <c r="T80" s="1" t="str">
        <f t="shared" si="38"/>
        <v/>
      </c>
      <c r="U80" s="1" t="str">
        <f t="shared" si="51"/>
        <v/>
      </c>
    </row>
    <row r="81" spans="1:21" x14ac:dyDescent="0.25">
      <c r="A81" s="4">
        <v>42270.623148148145</v>
      </c>
      <c r="B81" s="2">
        <v>122</v>
      </c>
      <c r="C81" s="3" t="s">
        <v>50</v>
      </c>
      <c r="E81" s="1" t="s">
        <v>10</v>
      </c>
      <c r="F81" s="1">
        <v>26</v>
      </c>
      <c r="G81" s="1">
        <v>0</v>
      </c>
      <c r="H81" s="1" t="s">
        <v>15</v>
      </c>
      <c r="I81" s="1" t="s">
        <v>14</v>
      </c>
      <c r="K81" s="1">
        <f t="shared" si="42"/>
        <v>1</v>
      </c>
      <c r="L81" s="1">
        <f t="shared" si="49"/>
        <v>0</v>
      </c>
      <c r="M81" s="1" t="str">
        <f t="shared" si="39"/>
        <v/>
      </c>
      <c r="N81" s="1" t="str">
        <f t="shared" si="40"/>
        <v/>
      </c>
      <c r="O81" s="6" t="str">
        <f t="shared" si="41"/>
        <v/>
      </c>
      <c r="P81" s="1" t="str">
        <f t="shared" si="46"/>
        <v/>
      </c>
      <c r="S81" s="1" t="str">
        <f t="shared" si="43"/>
        <v/>
      </c>
      <c r="T81" s="1" t="str">
        <f t="shared" si="38"/>
        <v/>
      </c>
      <c r="U81" s="1" t="str">
        <f>IFERROR(((S81*G81)/60)*0.15,"")</f>
        <v/>
      </c>
    </row>
    <row r="82" spans="1:21" x14ac:dyDescent="0.25">
      <c r="A82" s="4">
        <v>42270.6175</v>
      </c>
      <c r="B82" s="2">
        <v>166</v>
      </c>
      <c r="C82" s="3" t="s">
        <v>67</v>
      </c>
      <c r="E82" s="1" t="s">
        <v>10</v>
      </c>
      <c r="F82" s="1">
        <v>236</v>
      </c>
      <c r="G82" s="1">
        <v>224</v>
      </c>
      <c r="H82" s="1" t="s">
        <v>11</v>
      </c>
      <c r="I82" s="1" t="s">
        <v>14</v>
      </c>
      <c r="K82" s="1" t="str">
        <f t="shared" si="42"/>
        <v/>
      </c>
      <c r="L82" s="1" t="str">
        <f t="shared" si="49"/>
        <v/>
      </c>
      <c r="M82" s="1" t="str">
        <f t="shared" si="39"/>
        <v/>
      </c>
      <c r="N82" s="1" t="str">
        <f t="shared" si="40"/>
        <v/>
      </c>
      <c r="O82" s="6">
        <f t="shared" si="41"/>
        <v>1</v>
      </c>
      <c r="P82" s="1">
        <f t="shared" si="46"/>
        <v>0.42933333333333334</v>
      </c>
      <c r="S82" s="1" t="str">
        <f>IF(ISERROR(SEARCH("0811",C82,1)),"",1)&amp;IF(ISERROR(SEARCH("0825",C82,1)),"",1)&amp;IF(ISERROR(SEARCH("0820",C82,1)),"",1)</f>
        <v/>
      </c>
      <c r="T82" s="1" t="str">
        <f t="shared" si="38"/>
        <v/>
      </c>
      <c r="U82" s="1" t="str">
        <f>IFERROR(((S82*G82)/60)*0.2,"")</f>
        <v/>
      </c>
    </row>
    <row r="83" spans="1:21" x14ac:dyDescent="0.25">
      <c r="A83" s="4">
        <v>42270.614629629628</v>
      </c>
      <c r="B83" s="2">
        <v>590690113205</v>
      </c>
      <c r="C83" s="3" t="s">
        <v>48</v>
      </c>
      <c r="F83" s="1">
        <v>25</v>
      </c>
      <c r="G83" s="1">
        <v>0</v>
      </c>
      <c r="H83" s="1" t="s">
        <v>15</v>
      </c>
      <c r="I83" s="1" t="s">
        <v>17</v>
      </c>
      <c r="K83" s="1" t="str">
        <f t="shared" si="42"/>
        <v/>
      </c>
      <c r="L83" s="1" t="str">
        <f t="shared" si="49"/>
        <v/>
      </c>
      <c r="M83" s="1" t="str">
        <f t="shared" si="39"/>
        <v/>
      </c>
      <c r="N83" s="1" t="str">
        <f t="shared" si="40"/>
        <v/>
      </c>
      <c r="O83" s="6" t="str">
        <f t="shared" si="41"/>
        <v/>
      </c>
      <c r="P83" s="1" t="str">
        <f t="shared" si="46"/>
        <v/>
      </c>
      <c r="S83" s="1" t="str">
        <f t="shared" si="43"/>
        <v/>
      </c>
      <c r="T83" s="1" t="str">
        <f t="shared" si="38"/>
        <v/>
      </c>
      <c r="U83" s="1" t="str">
        <f>IFERROR(((S83*G83)/60)*0.15,"")</f>
        <v/>
      </c>
    </row>
    <row r="84" spans="1:21" x14ac:dyDescent="0.25">
      <c r="A84" s="4">
        <v>42270.614560185182</v>
      </c>
      <c r="B84" s="2">
        <v>590690113205</v>
      </c>
      <c r="C84" s="3" t="s">
        <v>25</v>
      </c>
      <c r="D84" s="1" t="s">
        <v>10</v>
      </c>
      <c r="F84" s="1">
        <v>31</v>
      </c>
      <c r="G84" s="1">
        <v>1</v>
      </c>
      <c r="H84" s="1" t="s">
        <v>11</v>
      </c>
      <c r="I84" s="1" t="s">
        <v>12</v>
      </c>
      <c r="K84" s="1" t="str">
        <f t="shared" si="42"/>
        <v/>
      </c>
      <c r="L84" s="1" t="str">
        <f t="shared" si="49"/>
        <v/>
      </c>
      <c r="M84" s="1" t="str">
        <f t="shared" si="39"/>
        <v/>
      </c>
      <c r="N84" s="1" t="str">
        <f t="shared" si="40"/>
        <v/>
      </c>
      <c r="O84" s="6" t="str">
        <f t="shared" si="41"/>
        <v/>
      </c>
      <c r="P84" s="1" t="str">
        <f t="shared" si="46"/>
        <v/>
      </c>
      <c r="S84" s="1" t="str">
        <f t="shared" ref="S84:S89" si="52">IF(ISERROR(SEARCH("0811",C84,1)),"",1)&amp;IF(ISERROR(SEARCH("0825",C84,1)),"",1)&amp;IF(ISERROR(SEARCH("0820",C84,1)),"",1)</f>
        <v/>
      </c>
      <c r="T84" s="1" t="str">
        <f t="shared" si="38"/>
        <v/>
      </c>
      <c r="U84" s="1" t="str">
        <f t="shared" ref="U84:U89" si="53">IFERROR(((S84*G84)/60)*0.2,"")</f>
        <v/>
      </c>
    </row>
    <row r="85" spans="1:21" x14ac:dyDescent="0.25">
      <c r="A85" s="4">
        <v>42270.613738425927</v>
      </c>
      <c r="B85" s="2">
        <v>166</v>
      </c>
      <c r="C85" s="3" t="s">
        <v>67</v>
      </c>
      <c r="E85" s="1" t="s">
        <v>10</v>
      </c>
      <c r="F85" s="1">
        <v>6</v>
      </c>
      <c r="G85" s="1">
        <v>3</v>
      </c>
      <c r="H85" s="1" t="s">
        <v>11</v>
      </c>
      <c r="I85" s="1" t="s">
        <v>14</v>
      </c>
      <c r="K85" s="1" t="str">
        <f t="shared" si="42"/>
        <v/>
      </c>
      <c r="L85" s="1" t="str">
        <f t="shared" si="49"/>
        <v/>
      </c>
      <c r="M85" s="1" t="str">
        <f t="shared" si="39"/>
        <v/>
      </c>
      <c r="N85" s="1" t="str">
        <f t="shared" si="40"/>
        <v/>
      </c>
      <c r="O85" s="6">
        <f t="shared" si="41"/>
        <v>1</v>
      </c>
      <c r="P85" s="1">
        <f t="shared" si="46"/>
        <v>5.7500000000000008E-3</v>
      </c>
      <c r="S85" s="1" t="str">
        <f t="shared" si="52"/>
        <v/>
      </c>
      <c r="T85" s="1" t="str">
        <f t="shared" si="38"/>
        <v/>
      </c>
      <c r="U85" s="1" t="str">
        <f t="shared" si="53"/>
        <v/>
      </c>
    </row>
    <row r="86" spans="1:21" x14ac:dyDescent="0.25">
      <c r="A86" s="4">
        <v>42270.611770833333</v>
      </c>
      <c r="B86" s="2">
        <v>165</v>
      </c>
      <c r="C86" s="3" t="s">
        <v>32</v>
      </c>
      <c r="E86" s="1" t="s">
        <v>10</v>
      </c>
      <c r="F86" s="1">
        <v>458</v>
      </c>
      <c r="G86" s="1">
        <v>443</v>
      </c>
      <c r="H86" s="1" t="s">
        <v>11</v>
      </c>
      <c r="I86" s="1" t="s">
        <v>14</v>
      </c>
      <c r="K86" s="1">
        <f t="shared" si="42"/>
        <v>1</v>
      </c>
      <c r="L86" s="1">
        <f t="shared" si="49"/>
        <v>0.12551666666666669</v>
      </c>
      <c r="M86" s="1" t="str">
        <f t="shared" si="39"/>
        <v/>
      </c>
      <c r="N86" s="1" t="str">
        <f t="shared" si="40"/>
        <v/>
      </c>
      <c r="O86" s="6" t="str">
        <f t="shared" si="41"/>
        <v/>
      </c>
      <c r="P86" s="1" t="str">
        <f t="shared" si="46"/>
        <v/>
      </c>
      <c r="S86" s="1" t="str">
        <f t="shared" si="52"/>
        <v/>
      </c>
      <c r="T86" s="1" t="str">
        <f t="shared" si="38"/>
        <v/>
      </c>
      <c r="U86" s="1" t="str">
        <f t="shared" si="53"/>
        <v/>
      </c>
    </row>
    <row r="87" spans="1:21" x14ac:dyDescent="0.25">
      <c r="A87" s="4">
        <v>42270.602418981478</v>
      </c>
      <c r="B87" s="2">
        <v>100</v>
      </c>
      <c r="C87" s="3" t="s">
        <v>33</v>
      </c>
      <c r="E87" s="1" t="s">
        <v>10</v>
      </c>
      <c r="F87" s="1">
        <v>109</v>
      </c>
      <c r="G87" s="1">
        <v>91</v>
      </c>
      <c r="H87" s="1" t="s">
        <v>11</v>
      </c>
      <c r="I87" s="1" t="s">
        <v>14</v>
      </c>
      <c r="K87" s="1" t="str">
        <f t="shared" si="42"/>
        <v/>
      </c>
      <c r="L87" s="1" t="str">
        <f t="shared" si="49"/>
        <v/>
      </c>
      <c r="M87" s="1" t="str">
        <f t="shared" si="39"/>
        <v/>
      </c>
      <c r="N87" s="1" t="str">
        <f t="shared" si="40"/>
        <v/>
      </c>
      <c r="O87" s="6">
        <f t="shared" si="41"/>
        <v>1</v>
      </c>
      <c r="P87" s="1">
        <f t="shared" si="46"/>
        <v>0.17441666666666666</v>
      </c>
      <c r="S87" s="1" t="str">
        <f t="shared" si="52"/>
        <v/>
      </c>
      <c r="T87" s="1" t="str">
        <f t="shared" si="38"/>
        <v/>
      </c>
      <c r="U87" s="1" t="str">
        <f t="shared" si="53"/>
        <v/>
      </c>
    </row>
    <row r="88" spans="1:21" x14ac:dyDescent="0.25">
      <c r="A88" s="4">
        <v>42270.588680555556</v>
      </c>
      <c r="B88" s="2">
        <v>165</v>
      </c>
      <c r="C88" s="3" t="s">
        <v>30</v>
      </c>
      <c r="F88" s="1">
        <v>399</v>
      </c>
      <c r="G88" s="1">
        <v>396</v>
      </c>
      <c r="H88" s="1" t="s">
        <v>11</v>
      </c>
      <c r="I88" s="1" t="s">
        <v>13</v>
      </c>
      <c r="K88" s="1" t="str">
        <f t="shared" si="42"/>
        <v/>
      </c>
      <c r="L88" s="1" t="str">
        <f t="shared" si="49"/>
        <v/>
      </c>
      <c r="M88" s="1" t="str">
        <f t="shared" si="39"/>
        <v/>
      </c>
      <c r="N88" s="1" t="str">
        <f t="shared" si="40"/>
        <v/>
      </c>
      <c r="O88" s="6" t="str">
        <f t="shared" si="41"/>
        <v/>
      </c>
      <c r="P88" s="1" t="str">
        <f t="shared" si="46"/>
        <v/>
      </c>
      <c r="S88" s="1" t="str">
        <f t="shared" si="52"/>
        <v/>
      </c>
      <c r="T88" s="1" t="str">
        <f t="shared" si="38"/>
        <v/>
      </c>
      <c r="U88" s="1" t="str">
        <f t="shared" si="53"/>
        <v/>
      </c>
    </row>
    <row r="89" spans="1:21" x14ac:dyDescent="0.25">
      <c r="A89" s="4">
        <v>42270.588530092595</v>
      </c>
      <c r="B89" s="2">
        <v>590249661</v>
      </c>
      <c r="C89" s="3" t="s">
        <v>48</v>
      </c>
      <c r="F89" s="1">
        <v>2</v>
      </c>
      <c r="G89" s="1">
        <v>1</v>
      </c>
      <c r="H89" s="1" t="s">
        <v>11</v>
      </c>
      <c r="I89" s="1" t="s">
        <v>17</v>
      </c>
      <c r="K89" s="1" t="str">
        <f t="shared" si="42"/>
        <v/>
      </c>
      <c r="L89" s="1" t="str">
        <f t="shared" si="49"/>
        <v/>
      </c>
      <c r="M89" s="1" t="str">
        <f t="shared" si="39"/>
        <v/>
      </c>
      <c r="N89" s="1" t="str">
        <f t="shared" si="40"/>
        <v/>
      </c>
      <c r="O89" s="6" t="str">
        <f t="shared" si="41"/>
        <v/>
      </c>
      <c r="P89" s="1" t="str">
        <f t="shared" si="46"/>
        <v/>
      </c>
      <c r="S89" s="1" t="str">
        <f t="shared" si="52"/>
        <v/>
      </c>
      <c r="T89" s="1" t="str">
        <f t="shared" si="38"/>
        <v/>
      </c>
      <c r="U89" s="1" t="str">
        <f t="shared" si="53"/>
        <v/>
      </c>
    </row>
    <row r="90" spans="1:21" hidden="1" x14ac:dyDescent="0.25">
      <c r="L90" s="1">
        <f>SUM(L4:L89)</f>
        <v>0.92961666666666676</v>
      </c>
      <c r="P90" s="1">
        <f>SUM(P4:P89)</f>
        <v>6.0643333333333338</v>
      </c>
    </row>
    <row r="93" spans="1:21" x14ac:dyDescent="0.25">
      <c r="M93" s="1">
        <f>SUM(M4:M89)</f>
        <v>0</v>
      </c>
      <c r="N93" s="1">
        <f>SUM(N4:N89)</f>
        <v>0</v>
      </c>
      <c r="O93" s="1">
        <f>SUM(O4:O89)</f>
        <v>29</v>
      </c>
      <c r="Q93" s="1">
        <f>SUM(Q4:Q89)</f>
        <v>0</v>
      </c>
      <c r="R93" s="1">
        <f>SUM(R4:R89)</f>
        <v>0</v>
      </c>
      <c r="S93" s="1">
        <f>SUM(S4:S89)</f>
        <v>0</v>
      </c>
      <c r="T93" s="1">
        <f>SUM(T4:T89)</f>
        <v>0</v>
      </c>
    </row>
  </sheetData>
  <sheetProtection formatCells="0" formatColumns="0" formatRows="0" selectLockedCells="1" sort="0" autoFilter="0" pivotTables="0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autoPageBreaks="0" fitToPage="1"/>
  </sheetPr>
  <dimension ref="A1:Y221"/>
  <sheetViews>
    <sheetView showGridLines="0" showZeros="0" view="pageBreakPreview" zoomScaleNormal="90" workbookViewId="0">
      <selection activeCell="D44" sqref="D44"/>
    </sheetView>
  </sheetViews>
  <sheetFormatPr baseColWidth="10" defaultColWidth="9.140625" defaultRowHeight="12.75" x14ac:dyDescent="0.2"/>
  <cols>
    <col min="1" max="1" width="1.28515625" style="99" customWidth="1"/>
    <col min="2" max="2" width="0.42578125" style="99" customWidth="1"/>
    <col min="3" max="3" width="3.7109375" style="99" customWidth="1"/>
    <col min="4" max="4" width="11.7109375" style="99" customWidth="1"/>
    <col min="5" max="5" width="11.85546875" style="99" customWidth="1"/>
    <col min="6" max="6" width="13.5703125" style="100" customWidth="1"/>
    <col min="7" max="7" width="18.85546875" style="99" customWidth="1"/>
    <col min="8" max="8" width="5.7109375" style="99" customWidth="1"/>
    <col min="9" max="9" width="7.28515625" style="99" customWidth="1"/>
    <col min="10" max="10" width="5.7109375" style="99" customWidth="1"/>
    <col min="11" max="11" width="14.7109375" style="99" customWidth="1"/>
    <col min="12" max="12" width="15.7109375" style="99" customWidth="1"/>
    <col min="13" max="13" width="3.7109375" style="99" customWidth="1"/>
    <col min="14" max="14" width="0.42578125" style="99" customWidth="1"/>
    <col min="15" max="15" width="1.7109375" style="99" customWidth="1"/>
    <col min="16" max="16" width="14.140625" style="99" customWidth="1"/>
    <col min="17" max="22" width="9.140625" style="99" customWidth="1"/>
    <col min="23" max="23" width="3.28515625" style="99" hidden="1" customWidth="1"/>
    <col min="24" max="24" width="8" style="99" hidden="1" customWidth="1"/>
    <col min="25" max="25" width="11.42578125" style="99" customWidth="1"/>
    <col min="26" max="16384" width="9.140625" style="99"/>
  </cols>
  <sheetData>
    <row r="1" spans="1:25" ht="0.75" customHeight="1" thickTop="1" thickBot="1" x14ac:dyDescent="0.25">
      <c r="B1" s="101"/>
      <c r="C1" s="11"/>
      <c r="D1" s="11"/>
      <c r="E1" s="11"/>
      <c r="F1" s="12"/>
      <c r="G1" s="11"/>
      <c r="H1" s="11"/>
      <c r="I1" s="11"/>
      <c r="J1" s="11"/>
      <c r="K1" s="11"/>
      <c r="L1" s="11"/>
      <c r="M1" s="11"/>
      <c r="N1" s="102"/>
    </row>
    <row r="2" spans="1:25" ht="13.5" thickTop="1" x14ac:dyDescent="0.2">
      <c r="B2" s="103"/>
      <c r="C2" s="13"/>
      <c r="D2" s="14"/>
      <c r="E2" s="14"/>
      <c r="F2" s="15"/>
      <c r="G2" s="14"/>
      <c r="H2" s="14"/>
      <c r="I2" s="14"/>
      <c r="J2" s="14"/>
      <c r="K2" s="14"/>
      <c r="L2" s="14"/>
      <c r="M2" s="16"/>
      <c r="N2" s="104"/>
    </row>
    <row r="3" spans="1:25" ht="15.75" x14ac:dyDescent="0.25">
      <c r="B3" s="103"/>
      <c r="C3" s="17"/>
      <c r="D3" s="18"/>
      <c r="E3" s="18"/>
      <c r="F3" s="19"/>
      <c r="G3" s="18"/>
      <c r="H3" s="18"/>
      <c r="I3" s="18"/>
      <c r="J3" s="20"/>
      <c r="K3" s="21" t="s">
        <v>79</v>
      </c>
      <c r="L3" s="22">
        <v>1</v>
      </c>
      <c r="M3" s="23"/>
      <c r="N3" s="104"/>
      <c r="V3" s="105"/>
      <c r="W3" s="106" t="str">
        <f ca="1">CONCATENATE(RIGHT(MONTH(data1),2),"","")</f>
        <v>10</v>
      </c>
      <c r="X3" s="107" t="str">
        <f ca="1">CONCATENATE(RIGHT(YEAR(data1),2),"","")</f>
        <v>15</v>
      </c>
    </row>
    <row r="4" spans="1:25" ht="14.25" x14ac:dyDescent="0.3">
      <c r="B4" s="103"/>
      <c r="C4" s="17"/>
      <c r="D4" s="18"/>
      <c r="E4" s="18"/>
      <c r="F4" s="19"/>
      <c r="G4" s="18"/>
      <c r="H4" s="18"/>
      <c r="I4" s="18"/>
      <c r="J4" s="18"/>
      <c r="K4" s="18"/>
      <c r="L4" s="108"/>
      <c r="M4" s="24"/>
      <c r="N4" s="104"/>
      <c r="X4" s="99">
        <f>COUNTA(D19:D56)</f>
        <v>0</v>
      </c>
    </row>
    <row r="5" spans="1:25" x14ac:dyDescent="0.2">
      <c r="B5" s="103"/>
      <c r="C5" s="17"/>
      <c r="D5" s="18"/>
      <c r="E5" s="18"/>
      <c r="F5" s="19"/>
      <c r="G5" s="18"/>
      <c r="H5" s="18"/>
      <c r="I5" s="18"/>
      <c r="J5" s="25">
        <f>NO</f>
        <v>1</v>
      </c>
      <c r="K5" s="145" t="s">
        <v>122</v>
      </c>
      <c r="L5" s="146">
        <v>100</v>
      </c>
      <c r="M5" s="24"/>
      <c r="N5" s="104"/>
      <c r="X5" s="109" t="s">
        <v>109</v>
      </c>
      <c r="Y5" s="110"/>
    </row>
    <row r="6" spans="1:25" x14ac:dyDescent="0.2">
      <c r="A6" s="99">
        <v>21</v>
      </c>
      <c r="B6" s="103"/>
      <c r="C6" s="17"/>
      <c r="D6" s="18"/>
      <c r="E6" s="18"/>
      <c r="F6" s="19"/>
      <c r="G6" s="18"/>
      <c r="H6" s="18"/>
      <c r="I6" s="18"/>
      <c r="J6" s="18"/>
      <c r="K6" s="18"/>
      <c r="L6" s="18"/>
      <c r="M6" s="24"/>
      <c r="N6" s="104"/>
      <c r="X6" s="109" t="s">
        <v>110</v>
      </c>
    </row>
    <row r="7" spans="1:25" s="111" customFormat="1" ht="20.100000000000001" customHeight="1" x14ac:dyDescent="0.2">
      <c r="B7" s="18"/>
      <c r="C7" s="17"/>
      <c r="D7" s="18"/>
      <c r="E7" s="18"/>
      <c r="F7" s="19"/>
      <c r="G7" s="18"/>
      <c r="H7" s="18"/>
      <c r="I7" s="18"/>
      <c r="J7" s="18"/>
      <c r="K7" s="18"/>
      <c r="L7" s="18"/>
      <c r="M7" s="24"/>
      <c r="N7" s="18"/>
      <c r="X7" s="109" t="s">
        <v>111</v>
      </c>
      <c r="Y7" s="99"/>
    </row>
    <row r="8" spans="1:25" s="111" customFormat="1" ht="21.75" customHeight="1" x14ac:dyDescent="0.3">
      <c r="B8" s="18"/>
      <c r="C8" s="17"/>
      <c r="D8" s="18"/>
      <c r="E8" s="18"/>
      <c r="F8" s="19"/>
      <c r="G8" s="18"/>
      <c r="H8" s="18"/>
      <c r="I8" s="26"/>
      <c r="J8" s="26"/>
      <c r="K8" s="18"/>
      <c r="L8" s="26"/>
      <c r="M8" s="27"/>
      <c r="N8" s="18"/>
      <c r="P8" s="112"/>
      <c r="X8" s="109" t="s">
        <v>112</v>
      </c>
      <c r="Y8" s="99"/>
    </row>
    <row r="9" spans="1:25" s="111" customFormat="1" ht="14.1" customHeight="1" x14ac:dyDescent="0.2">
      <c r="B9" s="18"/>
      <c r="C9" s="17"/>
      <c r="D9" s="18"/>
      <c r="E9" s="18"/>
      <c r="F9" s="19"/>
      <c r="G9" s="18"/>
      <c r="H9" s="18"/>
      <c r="I9" s="18"/>
      <c r="J9" s="18"/>
      <c r="K9" s="18"/>
      <c r="L9" s="18"/>
      <c r="M9" s="24"/>
      <c r="N9" s="18"/>
      <c r="X9" s="109" t="s">
        <v>113</v>
      </c>
      <c r="Y9" s="99"/>
    </row>
    <row r="10" spans="1:25" x14ac:dyDescent="0.2">
      <c r="B10" s="103"/>
      <c r="C10" s="17"/>
      <c r="D10" s="18"/>
      <c r="E10" s="18"/>
      <c r="F10" s="19"/>
      <c r="G10" s="18"/>
      <c r="H10" s="18"/>
      <c r="I10" s="18"/>
      <c r="J10" s="18"/>
      <c r="K10" s="18"/>
      <c r="L10" s="18"/>
      <c r="M10" s="24"/>
      <c r="N10" s="104"/>
      <c r="X10" s="109" t="s">
        <v>114</v>
      </c>
    </row>
    <row r="11" spans="1:25" x14ac:dyDescent="0.2">
      <c r="B11" s="103"/>
      <c r="C11" s="17"/>
      <c r="D11" s="28" t="s">
        <v>121</v>
      </c>
      <c r="E11" s="152"/>
      <c r="F11" s="152"/>
      <c r="G11" s="29" t="str">
        <f>IF(D11="Société","","Prénom")</f>
        <v>Prénom</v>
      </c>
      <c r="H11" s="30"/>
      <c r="I11" s="31"/>
      <c r="J11" s="18"/>
      <c r="K11" s="28" t="s">
        <v>80</v>
      </c>
      <c r="L11" s="32">
        <f ca="1">TODAY()</f>
        <v>42304</v>
      </c>
      <c r="M11" s="33"/>
      <c r="N11" s="104"/>
      <c r="X11" s="109" t="s">
        <v>115</v>
      </c>
    </row>
    <row r="12" spans="1:25" x14ac:dyDescent="0.2">
      <c r="B12" s="103"/>
      <c r="C12" s="17"/>
      <c r="D12" s="28" t="s">
        <v>81</v>
      </c>
      <c r="E12" s="30" t="str">
        <f>IF(data5="","",VLOOKUP(data5,[1]client!B5:I12,4,FALSE))</f>
        <v/>
      </c>
      <c r="F12" s="31"/>
      <c r="G12" s="34" t="s">
        <v>82</v>
      </c>
      <c r="H12" s="35" t="str">
        <f>IF(data5="","",VLOOKUP(data5,[1]client!B5:I12,3,FALSE))</f>
        <v/>
      </c>
      <c r="I12" s="35"/>
      <c r="J12" s="18"/>
      <c r="K12" s="28" t="s">
        <v>83</v>
      </c>
      <c r="L12" s="36" t="s">
        <v>68</v>
      </c>
      <c r="M12" s="37"/>
      <c r="N12" s="104"/>
      <c r="X12" s="109" t="s">
        <v>116</v>
      </c>
    </row>
    <row r="13" spans="1:25" x14ac:dyDescent="0.2">
      <c r="B13" s="103"/>
      <c r="C13" s="17"/>
      <c r="D13" s="28" t="s">
        <v>84</v>
      </c>
      <c r="E13" s="38" t="str">
        <f>IF(data5="","",VLOOKUP(data5,[1]client!B5:I12,5,FALSE))</f>
        <v/>
      </c>
      <c r="F13" s="39" t="s">
        <v>85</v>
      </c>
      <c r="G13" s="30" t="str">
        <f>IF(data5="","",VLOOKUP(data5,[1]client!B5:I12,6,FALSE))</f>
        <v/>
      </c>
      <c r="H13" s="31" t="s">
        <v>86</v>
      </c>
      <c r="I13" s="40" t="s">
        <v>87</v>
      </c>
      <c r="J13" s="18"/>
      <c r="K13" s="28"/>
      <c r="L13" s="41" t="s">
        <v>68</v>
      </c>
      <c r="M13" s="24"/>
      <c r="N13" s="104"/>
      <c r="X13" s="109" t="s">
        <v>117</v>
      </c>
    </row>
    <row r="14" spans="1:25" x14ac:dyDescent="0.2">
      <c r="B14" s="103"/>
      <c r="C14" s="17"/>
      <c r="D14" s="28"/>
      <c r="E14" s="42" t="str">
        <f>IF(data5="","",VLOOKUP(data5,[1]client!B5:I12,7,FALSE))</f>
        <v/>
      </c>
      <c r="F14" s="31"/>
      <c r="G14" s="43"/>
      <c r="H14" s="153" t="str">
        <f>IF(data5="","",VLOOKUP(data5,[1]client!B5:I12,8,FALSE))</f>
        <v/>
      </c>
      <c r="I14" s="154"/>
      <c r="J14" s="18"/>
      <c r="K14" s="28" t="s">
        <v>88</v>
      </c>
      <c r="L14" s="44" t="s">
        <v>68</v>
      </c>
      <c r="M14" s="24"/>
      <c r="N14" s="104"/>
      <c r="X14" s="109" t="s">
        <v>118</v>
      </c>
    </row>
    <row r="15" spans="1:25" x14ac:dyDescent="0.2">
      <c r="B15" s="103"/>
      <c r="C15" s="17"/>
      <c r="D15" s="28"/>
      <c r="E15" s="45"/>
      <c r="F15" s="31"/>
      <c r="G15" s="43"/>
      <c r="H15" s="46"/>
      <c r="I15" s="46"/>
      <c r="J15" s="18"/>
      <c r="K15" s="28"/>
      <c r="L15" s="47" t="s">
        <v>68</v>
      </c>
      <c r="M15" s="24"/>
      <c r="N15" s="104"/>
      <c r="X15" s="109" t="s">
        <v>119</v>
      </c>
    </row>
    <row r="16" spans="1:25" x14ac:dyDescent="0.2">
      <c r="B16" s="103"/>
      <c r="C16" s="17"/>
      <c r="D16" s="28"/>
      <c r="E16" s="45"/>
      <c r="F16" s="31"/>
      <c r="G16" s="43"/>
      <c r="H16" s="46"/>
      <c r="I16" s="46"/>
      <c r="J16" s="18"/>
      <c r="K16" s="28"/>
      <c r="L16" s="47" t="s">
        <v>125</v>
      </c>
      <c r="M16" s="24"/>
      <c r="N16" s="104"/>
      <c r="X16" s="109" t="s">
        <v>120</v>
      </c>
    </row>
    <row r="17" spans="2:24" x14ac:dyDescent="0.2">
      <c r="B17" s="103"/>
      <c r="C17" s="17"/>
      <c r="D17" s="18"/>
      <c r="E17" s="18"/>
      <c r="F17" s="19"/>
      <c r="G17" s="18"/>
      <c r="H17" s="18"/>
      <c r="I17" s="18"/>
      <c r="J17" s="18"/>
      <c r="K17" s="18"/>
      <c r="L17" s="18"/>
      <c r="M17" s="24"/>
      <c r="N17" s="104"/>
      <c r="X17" s="109"/>
    </row>
    <row r="18" spans="2:24" x14ac:dyDescent="0.2">
      <c r="B18" s="103"/>
      <c r="C18" s="17"/>
      <c r="D18" s="48" t="s">
        <v>89</v>
      </c>
      <c r="E18" s="48" t="s">
        <v>90</v>
      </c>
      <c r="F18" s="155" t="s">
        <v>91</v>
      </c>
      <c r="G18" s="156"/>
      <c r="H18" s="156"/>
      <c r="I18" s="49"/>
      <c r="J18" s="48" t="s">
        <v>92</v>
      </c>
      <c r="K18" s="48" t="s">
        <v>93</v>
      </c>
      <c r="L18" s="50" t="s">
        <v>94</v>
      </c>
      <c r="M18" s="51"/>
      <c r="N18" s="104"/>
    </row>
    <row r="19" spans="2:24" x14ac:dyDescent="0.2">
      <c r="B19" s="103"/>
      <c r="C19" s="17"/>
      <c r="D19" s="52"/>
      <c r="E19" s="53"/>
      <c r="F19" s="54"/>
      <c r="G19" s="55"/>
      <c r="H19" s="55"/>
      <c r="I19" s="55"/>
      <c r="J19" s="56"/>
      <c r="K19" s="57"/>
      <c r="L19" s="113" t="str">
        <f>IF(D19&lt;&gt;"",D19*K19,"")</f>
        <v/>
      </c>
      <c r="M19" s="51"/>
      <c r="N19" s="104"/>
    </row>
    <row r="20" spans="2:24" x14ac:dyDescent="0.2">
      <c r="B20" s="103"/>
      <c r="C20" s="17"/>
      <c r="D20" s="52"/>
      <c r="E20" s="58"/>
      <c r="F20" s="59"/>
      <c r="G20" s="60"/>
      <c r="H20" s="60"/>
      <c r="I20" s="60"/>
      <c r="J20" s="61"/>
      <c r="K20" s="57"/>
      <c r="L20" s="113" t="str">
        <f>IF(D20&lt;&gt;"",D20*K20,"")</f>
        <v/>
      </c>
      <c r="M20" s="51"/>
      <c r="N20" s="104"/>
    </row>
    <row r="21" spans="2:24" x14ac:dyDescent="0.2">
      <c r="B21" s="103"/>
      <c r="C21" s="17"/>
      <c r="D21" s="62"/>
      <c r="E21" s="58"/>
      <c r="F21" s="59"/>
      <c r="G21" s="60"/>
      <c r="H21" s="60"/>
      <c r="I21" s="60"/>
      <c r="J21" s="61"/>
      <c r="K21" s="57"/>
      <c r="L21" s="113" t="str">
        <f>IF(D21&lt;&gt;"",D21*K21,"")</f>
        <v/>
      </c>
      <c r="M21" s="51"/>
      <c r="N21" s="104"/>
    </row>
    <row r="22" spans="2:24" x14ac:dyDescent="0.2">
      <c r="B22" s="103"/>
      <c r="C22" s="17"/>
      <c r="D22" s="62"/>
      <c r="E22" s="58"/>
      <c r="F22" s="59"/>
      <c r="G22" s="60"/>
      <c r="H22" s="60"/>
      <c r="I22" s="60"/>
      <c r="J22" s="61"/>
      <c r="K22" s="57"/>
      <c r="L22" s="113" t="str">
        <f t="shared" ref="L22:L56" si="0">IF(D22&lt;&gt;"",D22*K22,"")</f>
        <v/>
      </c>
      <c r="M22" s="51"/>
      <c r="N22" s="104"/>
    </row>
    <row r="23" spans="2:24" x14ac:dyDescent="0.2">
      <c r="B23" s="103"/>
      <c r="C23" s="17"/>
      <c r="D23" s="62"/>
      <c r="E23" s="58"/>
      <c r="F23" s="59"/>
      <c r="G23" s="60"/>
      <c r="H23" s="60"/>
      <c r="I23" s="60"/>
      <c r="J23" s="61"/>
      <c r="K23" s="57"/>
      <c r="L23" s="113" t="str">
        <f t="shared" si="0"/>
        <v/>
      </c>
      <c r="M23" s="51"/>
      <c r="N23" s="104"/>
    </row>
    <row r="24" spans="2:24" x14ac:dyDescent="0.2">
      <c r="B24" s="103"/>
      <c r="C24" s="17"/>
      <c r="D24" s="62"/>
      <c r="E24" s="58"/>
      <c r="F24" s="59"/>
      <c r="G24" s="60"/>
      <c r="H24" s="60"/>
      <c r="I24" s="60"/>
      <c r="J24" s="61"/>
      <c r="K24" s="57"/>
      <c r="L24" s="113" t="str">
        <f t="shared" si="0"/>
        <v/>
      </c>
      <c r="M24" s="51"/>
      <c r="N24" s="104"/>
    </row>
    <row r="25" spans="2:24" x14ac:dyDescent="0.2">
      <c r="B25" s="103"/>
      <c r="C25" s="17"/>
      <c r="D25" s="62"/>
      <c r="E25" s="58"/>
      <c r="F25" s="59"/>
      <c r="G25" s="60"/>
      <c r="H25" s="60"/>
      <c r="I25" s="60"/>
      <c r="J25" s="61"/>
      <c r="K25" s="57"/>
      <c r="L25" s="113" t="str">
        <f t="shared" si="0"/>
        <v/>
      </c>
      <c r="M25" s="51"/>
      <c r="N25" s="104"/>
    </row>
    <row r="26" spans="2:24" x14ac:dyDescent="0.2">
      <c r="B26" s="103"/>
      <c r="C26" s="17"/>
      <c r="D26" s="62"/>
      <c r="E26" s="58"/>
      <c r="F26" s="59"/>
      <c r="G26" s="60"/>
      <c r="H26" s="60"/>
      <c r="I26" s="60"/>
      <c r="J26" s="61"/>
      <c r="K26" s="57"/>
      <c r="L26" s="113" t="str">
        <f t="shared" si="0"/>
        <v/>
      </c>
      <c r="M26" s="51"/>
      <c r="N26" s="104"/>
    </row>
    <row r="27" spans="2:24" x14ac:dyDescent="0.2">
      <c r="B27" s="103"/>
      <c r="C27" s="17"/>
      <c r="D27" s="62"/>
      <c r="E27" s="58"/>
      <c r="F27" s="59"/>
      <c r="G27" s="60"/>
      <c r="H27" s="60"/>
      <c r="I27" s="60"/>
      <c r="J27" s="61"/>
      <c r="K27" s="57"/>
      <c r="L27" s="113" t="str">
        <f t="shared" si="0"/>
        <v/>
      </c>
      <c r="M27" s="51"/>
      <c r="N27" s="104"/>
    </row>
    <row r="28" spans="2:24" x14ac:dyDescent="0.2">
      <c r="B28" s="103"/>
      <c r="C28" s="17"/>
      <c r="D28" s="62"/>
      <c r="E28" s="58"/>
      <c r="F28" s="59"/>
      <c r="G28" s="60"/>
      <c r="H28" s="60"/>
      <c r="I28" s="60"/>
      <c r="J28" s="61"/>
      <c r="K28" s="57"/>
      <c r="L28" s="113" t="str">
        <f t="shared" si="0"/>
        <v/>
      </c>
      <c r="M28" s="51"/>
      <c r="N28" s="104"/>
    </row>
    <row r="29" spans="2:24" ht="15.75" x14ac:dyDescent="0.25">
      <c r="B29" s="103"/>
      <c r="C29" s="17"/>
      <c r="D29" s="62"/>
      <c r="E29" s="58"/>
      <c r="F29" s="59"/>
      <c r="G29" s="60"/>
      <c r="H29" s="60"/>
      <c r="I29" s="60"/>
      <c r="J29" s="61"/>
      <c r="K29" s="57"/>
      <c r="L29" s="113" t="str">
        <f t="shared" si="0"/>
        <v/>
      </c>
      <c r="M29" s="51"/>
      <c r="N29" s="104"/>
      <c r="P29" s="117">
        <v>0</v>
      </c>
    </row>
    <row r="30" spans="2:24" x14ac:dyDescent="0.2">
      <c r="B30" s="103"/>
      <c r="C30" s="17"/>
      <c r="D30" s="62"/>
      <c r="E30" s="58"/>
      <c r="F30" s="59"/>
      <c r="G30" s="60"/>
      <c r="H30" s="60"/>
      <c r="I30" s="60"/>
      <c r="J30" s="61"/>
      <c r="K30" s="57"/>
      <c r="L30" s="113" t="str">
        <f t="shared" si="0"/>
        <v/>
      </c>
      <c r="M30" s="51"/>
      <c r="N30" s="104"/>
      <c r="P30" s="109"/>
    </row>
    <row r="31" spans="2:24" x14ac:dyDescent="0.2">
      <c r="B31" s="103"/>
      <c r="C31" s="17"/>
      <c r="D31" s="62"/>
      <c r="E31" s="58"/>
      <c r="F31" s="59"/>
      <c r="G31" s="60"/>
      <c r="H31" s="60"/>
      <c r="I31" s="60"/>
      <c r="J31" s="61"/>
      <c r="K31" s="57"/>
      <c r="L31" s="113" t="str">
        <f t="shared" si="0"/>
        <v/>
      </c>
      <c r="M31" s="51"/>
      <c r="N31" s="104"/>
    </row>
    <row r="32" spans="2:24" x14ac:dyDescent="0.2">
      <c r="B32" s="103"/>
      <c r="C32" s="17"/>
      <c r="D32" s="62"/>
      <c r="E32" s="58"/>
      <c r="F32" s="59"/>
      <c r="G32" s="60"/>
      <c r="H32" s="60"/>
      <c r="I32" s="60"/>
      <c r="J32" s="61"/>
      <c r="K32" s="57"/>
      <c r="L32" s="113" t="str">
        <f t="shared" si="0"/>
        <v/>
      </c>
      <c r="M32" s="51"/>
      <c r="N32" s="104"/>
    </row>
    <row r="33" spans="2:14" x14ac:dyDescent="0.2">
      <c r="B33" s="103"/>
      <c r="C33" s="17"/>
      <c r="D33" s="62"/>
      <c r="E33" s="58"/>
      <c r="F33" s="59"/>
      <c r="G33" s="60"/>
      <c r="H33" s="60"/>
      <c r="I33" s="60"/>
      <c r="J33" s="61"/>
      <c r="K33" s="57"/>
      <c r="L33" s="113" t="str">
        <f t="shared" si="0"/>
        <v/>
      </c>
      <c r="M33" s="51"/>
      <c r="N33" s="104"/>
    </row>
    <row r="34" spans="2:14" x14ac:dyDescent="0.2">
      <c r="B34" s="103"/>
      <c r="C34" s="17"/>
      <c r="D34" s="62"/>
      <c r="E34" s="58"/>
      <c r="F34" s="59"/>
      <c r="G34" s="60"/>
      <c r="H34" s="60"/>
      <c r="I34" s="60"/>
      <c r="J34" s="61"/>
      <c r="K34" s="57"/>
      <c r="L34" s="113" t="str">
        <f t="shared" si="0"/>
        <v/>
      </c>
      <c r="M34" s="51"/>
      <c r="N34" s="104"/>
    </row>
    <row r="35" spans="2:14" x14ac:dyDescent="0.2">
      <c r="B35" s="103"/>
      <c r="C35" s="17"/>
      <c r="D35" s="62"/>
      <c r="E35" s="58"/>
      <c r="F35" s="59"/>
      <c r="G35" s="60"/>
      <c r="H35" s="60"/>
      <c r="I35" s="60"/>
      <c r="J35" s="61"/>
      <c r="K35" s="57"/>
      <c r="L35" s="113" t="str">
        <f t="shared" si="0"/>
        <v/>
      </c>
      <c r="M35" s="51"/>
      <c r="N35" s="104"/>
    </row>
    <row r="36" spans="2:14" x14ac:dyDescent="0.2">
      <c r="B36" s="103"/>
      <c r="C36" s="17"/>
      <c r="D36" s="62"/>
      <c r="E36" s="58"/>
      <c r="F36" s="59"/>
      <c r="G36" s="60"/>
      <c r="H36" s="60"/>
      <c r="I36" s="60"/>
      <c r="J36" s="61"/>
      <c r="K36" s="57"/>
      <c r="L36" s="113" t="str">
        <f t="shared" si="0"/>
        <v/>
      </c>
      <c r="M36" s="51"/>
      <c r="N36" s="104"/>
    </row>
    <row r="37" spans="2:14" x14ac:dyDescent="0.2">
      <c r="B37" s="103"/>
      <c r="C37" s="17"/>
      <c r="D37" s="62"/>
      <c r="E37" s="58"/>
      <c r="F37" s="59"/>
      <c r="G37" s="60"/>
      <c r="H37" s="60"/>
      <c r="I37" s="60"/>
      <c r="J37" s="61"/>
      <c r="K37" s="57"/>
      <c r="L37" s="113" t="str">
        <f t="shared" si="0"/>
        <v/>
      </c>
      <c r="M37" s="51"/>
      <c r="N37" s="104"/>
    </row>
    <row r="38" spans="2:14" x14ac:dyDescent="0.2">
      <c r="B38" s="103"/>
      <c r="C38" s="17"/>
      <c r="D38" s="62"/>
      <c r="E38" s="58"/>
      <c r="F38" s="59"/>
      <c r="G38" s="60"/>
      <c r="H38" s="60"/>
      <c r="I38" s="60"/>
      <c r="J38" s="61"/>
      <c r="K38" s="57"/>
      <c r="L38" s="113" t="str">
        <f t="shared" si="0"/>
        <v/>
      </c>
      <c r="M38" s="51"/>
      <c r="N38" s="104"/>
    </row>
    <row r="39" spans="2:14" x14ac:dyDescent="0.2">
      <c r="B39" s="103"/>
      <c r="C39" s="17"/>
      <c r="D39" s="62"/>
      <c r="E39" s="58"/>
      <c r="F39" s="59"/>
      <c r="G39" s="60"/>
      <c r="H39" s="60"/>
      <c r="I39" s="60"/>
      <c r="J39" s="61"/>
      <c r="K39" s="57"/>
      <c r="L39" s="113" t="str">
        <f t="shared" si="0"/>
        <v/>
      </c>
      <c r="M39" s="51"/>
      <c r="N39" s="104"/>
    </row>
    <row r="40" spans="2:14" x14ac:dyDescent="0.2">
      <c r="B40" s="103"/>
      <c r="C40" s="17"/>
      <c r="D40" s="62"/>
      <c r="E40" s="58"/>
      <c r="F40" s="59"/>
      <c r="G40" s="60"/>
      <c r="H40" s="60"/>
      <c r="I40" s="60"/>
      <c r="J40" s="61"/>
      <c r="K40" s="57"/>
      <c r="L40" s="113" t="str">
        <f t="shared" si="0"/>
        <v/>
      </c>
      <c r="M40" s="51"/>
      <c r="N40" s="104"/>
    </row>
    <row r="41" spans="2:14" x14ac:dyDescent="0.2">
      <c r="B41" s="103"/>
      <c r="C41" s="17"/>
      <c r="D41" s="62"/>
      <c r="E41" s="58"/>
      <c r="F41" s="59"/>
      <c r="G41" s="60"/>
      <c r="H41" s="60"/>
      <c r="I41" s="60"/>
      <c r="J41" s="61"/>
      <c r="K41" s="57"/>
      <c r="L41" s="113" t="str">
        <f t="shared" si="0"/>
        <v/>
      </c>
      <c r="M41" s="51"/>
      <c r="N41" s="104"/>
    </row>
    <row r="42" spans="2:14" x14ac:dyDescent="0.2">
      <c r="B42" s="103"/>
      <c r="C42" s="17"/>
      <c r="D42" s="62"/>
      <c r="E42" s="58"/>
      <c r="F42" s="59"/>
      <c r="G42" s="60"/>
      <c r="H42" s="60"/>
      <c r="I42" s="60"/>
      <c r="J42" s="61"/>
      <c r="K42" s="57"/>
      <c r="L42" s="113" t="str">
        <f t="shared" si="0"/>
        <v/>
      </c>
      <c r="M42" s="51"/>
      <c r="N42" s="104"/>
    </row>
    <row r="43" spans="2:14" x14ac:dyDescent="0.2">
      <c r="B43" s="103"/>
      <c r="C43" s="17"/>
      <c r="D43" s="62"/>
      <c r="E43" s="58"/>
      <c r="F43" s="59"/>
      <c r="G43" s="60"/>
      <c r="H43" s="60"/>
      <c r="I43" s="60"/>
      <c r="J43" s="61"/>
      <c r="K43" s="57"/>
      <c r="L43" s="113" t="str">
        <f t="shared" si="0"/>
        <v/>
      </c>
      <c r="M43" s="51"/>
      <c r="N43" s="104"/>
    </row>
    <row r="44" spans="2:14" x14ac:dyDescent="0.2">
      <c r="B44" s="103"/>
      <c r="C44" s="17"/>
      <c r="D44" s="62"/>
      <c r="E44" s="58"/>
      <c r="F44" s="59"/>
      <c r="G44" s="60"/>
      <c r="H44" s="60"/>
      <c r="I44" s="60"/>
      <c r="J44" s="61"/>
      <c r="K44" s="57"/>
      <c r="L44" s="113" t="str">
        <f t="shared" si="0"/>
        <v/>
      </c>
      <c r="M44" s="51"/>
      <c r="N44" s="104"/>
    </row>
    <row r="45" spans="2:14" x14ac:dyDescent="0.2">
      <c r="B45" s="103"/>
      <c r="C45" s="17"/>
      <c r="D45" s="62"/>
      <c r="E45" s="58"/>
      <c r="F45" s="59"/>
      <c r="G45" s="60"/>
      <c r="H45" s="60"/>
      <c r="I45" s="60"/>
      <c r="J45" s="61"/>
      <c r="K45" s="57"/>
      <c r="L45" s="113" t="str">
        <f t="shared" si="0"/>
        <v/>
      </c>
      <c r="M45" s="51"/>
      <c r="N45" s="104"/>
    </row>
    <row r="46" spans="2:14" x14ac:dyDescent="0.2">
      <c r="B46" s="103"/>
      <c r="C46" s="17"/>
      <c r="D46" s="62"/>
      <c r="E46" s="58"/>
      <c r="F46" s="59"/>
      <c r="G46" s="60"/>
      <c r="H46" s="60"/>
      <c r="I46" s="60"/>
      <c r="J46" s="61"/>
      <c r="K46" s="57"/>
      <c r="L46" s="113" t="str">
        <f t="shared" si="0"/>
        <v/>
      </c>
      <c r="M46" s="51"/>
      <c r="N46" s="104"/>
    </row>
    <row r="47" spans="2:14" hidden="1" x14ac:dyDescent="0.2">
      <c r="B47" s="103"/>
      <c r="C47" s="17"/>
      <c r="D47" s="62"/>
      <c r="E47" s="58"/>
      <c r="F47" s="59"/>
      <c r="G47" s="60"/>
      <c r="H47" s="60"/>
      <c r="I47" s="60"/>
      <c r="J47" s="61"/>
      <c r="K47" s="57"/>
      <c r="L47" s="113" t="str">
        <f t="shared" si="0"/>
        <v/>
      </c>
      <c r="M47" s="51"/>
      <c r="N47" s="104"/>
    </row>
    <row r="48" spans="2:14" hidden="1" x14ac:dyDescent="0.2">
      <c r="B48" s="103"/>
      <c r="C48" s="17"/>
      <c r="D48" s="62"/>
      <c r="E48" s="58"/>
      <c r="F48" s="59"/>
      <c r="G48" s="60"/>
      <c r="H48" s="60"/>
      <c r="I48" s="60"/>
      <c r="J48" s="61"/>
      <c r="K48" s="57"/>
      <c r="L48" s="113" t="str">
        <f t="shared" si="0"/>
        <v/>
      </c>
      <c r="M48" s="51"/>
      <c r="N48" s="104"/>
    </row>
    <row r="49" spans="2:14" hidden="1" x14ac:dyDescent="0.2">
      <c r="B49" s="103"/>
      <c r="C49" s="17"/>
      <c r="D49" s="62"/>
      <c r="E49" s="58"/>
      <c r="F49" s="59"/>
      <c r="G49" s="60"/>
      <c r="H49" s="60"/>
      <c r="I49" s="60"/>
      <c r="J49" s="61"/>
      <c r="K49" s="57"/>
      <c r="L49" s="113" t="str">
        <f t="shared" si="0"/>
        <v/>
      </c>
      <c r="M49" s="51"/>
      <c r="N49" s="104"/>
    </row>
    <row r="50" spans="2:14" hidden="1" x14ac:dyDescent="0.2">
      <c r="B50" s="103"/>
      <c r="C50" s="17"/>
      <c r="D50" s="62"/>
      <c r="E50" s="58"/>
      <c r="F50" s="59"/>
      <c r="G50" s="60"/>
      <c r="H50" s="60"/>
      <c r="I50" s="60"/>
      <c r="J50" s="61"/>
      <c r="K50" s="57"/>
      <c r="L50" s="113" t="str">
        <f t="shared" si="0"/>
        <v/>
      </c>
      <c r="M50" s="51"/>
      <c r="N50" s="104"/>
    </row>
    <row r="51" spans="2:14" hidden="1" x14ac:dyDescent="0.2">
      <c r="B51" s="103"/>
      <c r="C51" s="17"/>
      <c r="D51" s="62"/>
      <c r="E51" s="58"/>
      <c r="F51" s="59"/>
      <c r="G51" s="60"/>
      <c r="H51" s="60"/>
      <c r="I51" s="60"/>
      <c r="J51" s="61"/>
      <c r="K51" s="57"/>
      <c r="L51" s="113" t="str">
        <f t="shared" si="0"/>
        <v/>
      </c>
      <c r="M51" s="51"/>
      <c r="N51" s="104"/>
    </row>
    <row r="52" spans="2:14" hidden="1" x14ac:dyDescent="0.2">
      <c r="B52" s="103"/>
      <c r="C52" s="17"/>
      <c r="D52" s="62"/>
      <c r="E52" s="58"/>
      <c r="F52" s="59"/>
      <c r="G52" s="60"/>
      <c r="H52" s="60"/>
      <c r="I52" s="60"/>
      <c r="J52" s="61"/>
      <c r="K52" s="57"/>
      <c r="L52" s="113" t="str">
        <f t="shared" si="0"/>
        <v/>
      </c>
      <c r="M52" s="51"/>
      <c r="N52" s="104"/>
    </row>
    <row r="53" spans="2:14" hidden="1" x14ac:dyDescent="0.2">
      <c r="B53" s="103"/>
      <c r="C53" s="17"/>
      <c r="D53" s="62"/>
      <c r="E53" s="58"/>
      <c r="F53" s="59"/>
      <c r="G53" s="60"/>
      <c r="H53" s="60"/>
      <c r="I53" s="60"/>
      <c r="J53" s="61"/>
      <c r="K53" s="57"/>
      <c r="L53" s="113" t="str">
        <f t="shared" si="0"/>
        <v/>
      </c>
      <c r="M53" s="51"/>
      <c r="N53" s="104"/>
    </row>
    <row r="54" spans="2:14" hidden="1" x14ac:dyDescent="0.2">
      <c r="B54" s="103"/>
      <c r="C54" s="17"/>
      <c r="D54" s="62"/>
      <c r="E54" s="58"/>
      <c r="F54" s="59"/>
      <c r="G54" s="60"/>
      <c r="H54" s="60"/>
      <c r="I54" s="60"/>
      <c r="J54" s="61"/>
      <c r="K54" s="57"/>
      <c r="L54" s="113" t="str">
        <f t="shared" si="0"/>
        <v/>
      </c>
      <c r="M54" s="51"/>
      <c r="N54" s="104"/>
    </row>
    <row r="55" spans="2:14" hidden="1" x14ac:dyDescent="0.2">
      <c r="B55" s="103"/>
      <c r="C55" s="17"/>
      <c r="D55" s="62"/>
      <c r="E55" s="63"/>
      <c r="F55" s="59"/>
      <c r="G55" s="60"/>
      <c r="H55" s="60"/>
      <c r="I55" s="60"/>
      <c r="J55" s="61"/>
      <c r="K55" s="57"/>
      <c r="L55" s="113" t="str">
        <f t="shared" si="0"/>
        <v/>
      </c>
      <c r="M55" s="51"/>
      <c r="N55" s="104"/>
    </row>
    <row r="56" spans="2:14" x14ac:dyDescent="0.2">
      <c r="B56" s="103"/>
      <c r="C56" s="17"/>
      <c r="D56" s="64"/>
      <c r="E56" s="65"/>
      <c r="F56" s="66"/>
      <c r="G56" s="67"/>
      <c r="H56" s="67"/>
      <c r="I56" s="67"/>
      <c r="J56" s="68"/>
      <c r="K56" s="69"/>
      <c r="L56" s="113" t="str">
        <f t="shared" si="0"/>
        <v/>
      </c>
      <c r="M56" s="51"/>
      <c r="N56" s="104"/>
    </row>
    <row r="57" spans="2:14" x14ac:dyDescent="0.2">
      <c r="B57" s="103"/>
      <c r="C57" s="17"/>
      <c r="D57" s="70"/>
      <c r="E57" s="71"/>
      <c r="F57" s="72"/>
      <c r="G57" s="60"/>
      <c r="H57" s="60"/>
      <c r="I57" s="73"/>
      <c r="J57" s="74"/>
      <c r="K57" s="75" t="s">
        <v>95</v>
      </c>
      <c r="L57" s="114">
        <f ca="1">SUMIF(J19:L56,_tax2,L19:L56)</f>
        <v>0</v>
      </c>
      <c r="M57" s="51"/>
      <c r="N57" s="104"/>
    </row>
    <row r="58" spans="2:14" x14ac:dyDescent="0.2">
      <c r="B58" s="103"/>
      <c r="C58" s="17"/>
      <c r="D58" s="18"/>
      <c r="E58" s="18"/>
      <c r="F58" s="19"/>
      <c r="G58" s="18"/>
      <c r="H58" s="18"/>
      <c r="I58" s="18"/>
      <c r="J58" s="18"/>
      <c r="K58" s="75" t="s">
        <v>96</v>
      </c>
      <c r="L58" s="114">
        <f ca="1">SUMIF(J19:L56,_tax4,L19:L56)</f>
        <v>0</v>
      </c>
      <c r="M58" s="51"/>
      <c r="N58" s="104"/>
    </row>
    <row r="59" spans="2:14" x14ac:dyDescent="0.2">
      <c r="B59" s="103"/>
      <c r="C59" s="17"/>
      <c r="D59" s="18"/>
      <c r="E59" s="18"/>
      <c r="F59" s="19"/>
      <c r="G59" s="18"/>
      <c r="H59" s="18"/>
      <c r="I59" s="18"/>
      <c r="J59" s="18"/>
      <c r="K59" s="76" t="s">
        <v>97</v>
      </c>
      <c r="L59" s="77"/>
      <c r="M59" s="51"/>
      <c r="N59" s="104"/>
    </row>
    <row r="60" spans="2:14" x14ac:dyDescent="0.2">
      <c r="B60" s="103"/>
      <c r="C60" s="17"/>
      <c r="D60" s="18"/>
      <c r="E60" s="18" t="s">
        <v>98</v>
      </c>
      <c r="F60" s="19"/>
      <c r="G60" s="18"/>
      <c r="H60" s="18"/>
      <c r="I60" s="18"/>
      <c r="J60" s="18"/>
      <c r="K60" s="76"/>
      <c r="L60" s="77"/>
      <c r="M60" s="51"/>
      <c r="N60" s="104"/>
    </row>
    <row r="61" spans="2:14" x14ac:dyDescent="0.2">
      <c r="B61" s="103"/>
      <c r="C61" s="17"/>
      <c r="D61" s="78"/>
      <c r="E61" s="160" t="s">
        <v>99</v>
      </c>
      <c r="F61" s="160"/>
      <c r="G61" s="160"/>
      <c r="H61" s="160"/>
      <c r="I61" s="79"/>
      <c r="J61" s="76" t="s">
        <v>100</v>
      </c>
      <c r="K61" s="80">
        <v>2.5000000000000001E-2</v>
      </c>
      <c r="L61" s="77">
        <f ca="1">L57*_tax2</f>
        <v>0</v>
      </c>
      <c r="M61" s="51"/>
      <c r="N61" s="104"/>
    </row>
    <row r="62" spans="2:14" x14ac:dyDescent="0.2">
      <c r="B62" s="103"/>
      <c r="C62" s="17"/>
      <c r="D62" s="81"/>
      <c r="E62" s="160" t="s">
        <v>101</v>
      </c>
      <c r="F62" s="160"/>
      <c r="G62" s="160"/>
      <c r="H62" s="160"/>
      <c r="I62" s="79"/>
      <c r="J62" s="76" t="s">
        <v>102</v>
      </c>
      <c r="K62" s="80">
        <v>8.5000000000000006E-2</v>
      </c>
      <c r="L62" s="77">
        <f ca="1">L58*_tax4</f>
        <v>0</v>
      </c>
      <c r="M62" s="51"/>
      <c r="N62" s="104"/>
    </row>
    <row r="63" spans="2:14" x14ac:dyDescent="0.2">
      <c r="B63" s="103"/>
      <c r="C63" s="17"/>
      <c r="D63" s="81">
        <v>2</v>
      </c>
      <c r="E63" s="28" t="s">
        <v>103</v>
      </c>
      <c r="F63" s="19"/>
      <c r="G63" s="82"/>
      <c r="H63" s="18"/>
      <c r="I63" s="83" t="s">
        <v>104</v>
      </c>
      <c r="J63" s="18"/>
      <c r="K63" s="21" t="s">
        <v>105</v>
      </c>
      <c r="L63" s="84">
        <f ca="1">L57+L61+L58+L62-L59</f>
        <v>0</v>
      </c>
      <c r="M63" s="51"/>
      <c r="N63" s="104"/>
    </row>
    <row r="64" spans="2:14" ht="12.75" customHeight="1" x14ac:dyDescent="0.2">
      <c r="B64" s="103"/>
      <c r="C64" s="17"/>
      <c r="D64" s="85"/>
      <c r="E64" s="160" t="s">
        <v>106</v>
      </c>
      <c r="F64" s="160"/>
      <c r="G64" s="160"/>
      <c r="H64" s="160"/>
      <c r="I64" s="83" t="s">
        <v>104</v>
      </c>
      <c r="J64" s="18"/>
      <c r="K64" s="21" t="s">
        <v>107</v>
      </c>
      <c r="L64" s="84">
        <f ca="1">IF(TOT="","",TOT*6.55957)</f>
        <v>0</v>
      </c>
      <c r="M64" s="51"/>
      <c r="N64" s="104"/>
    </row>
    <row r="65" spans="2:14" x14ac:dyDescent="0.2">
      <c r="B65" s="103"/>
      <c r="C65" s="17"/>
      <c r="D65" s="85"/>
      <c r="E65" s="86"/>
      <c r="F65" s="161"/>
      <c r="G65" s="161"/>
      <c r="H65" s="87"/>
      <c r="I65" s="88"/>
      <c r="J65" s="89"/>
      <c r="K65" s="85"/>
      <c r="L65" s="85"/>
      <c r="M65" s="51"/>
      <c r="N65" s="104"/>
    </row>
    <row r="66" spans="2:14" ht="4.5" customHeight="1" x14ac:dyDescent="0.2">
      <c r="B66" s="103"/>
      <c r="C66" s="17"/>
      <c r="D66" s="86"/>
      <c r="E66" s="86"/>
      <c r="F66" s="161"/>
      <c r="G66" s="161"/>
      <c r="H66" s="18"/>
      <c r="I66" s="88"/>
      <c r="J66" s="85"/>
      <c r="K66" s="85"/>
      <c r="L66" s="85"/>
      <c r="M66" s="51"/>
      <c r="N66" s="104"/>
    </row>
    <row r="67" spans="2:14" ht="5.25" customHeight="1" x14ac:dyDescent="0.2">
      <c r="B67" s="103"/>
      <c r="C67" s="17"/>
      <c r="D67" s="18"/>
      <c r="E67" s="18"/>
      <c r="F67" s="19"/>
      <c r="G67" s="18"/>
      <c r="H67" s="18"/>
      <c r="I67" s="88"/>
      <c r="J67" s="85"/>
      <c r="K67" s="85"/>
      <c r="L67" s="85"/>
      <c r="M67" s="51"/>
      <c r="N67" s="104"/>
    </row>
    <row r="68" spans="2:14" ht="7.5" customHeight="1" x14ac:dyDescent="0.2">
      <c r="B68" s="103"/>
      <c r="C68" s="17"/>
      <c r="D68" s="18"/>
      <c r="E68" s="18"/>
      <c r="F68" s="19"/>
      <c r="G68" s="18"/>
      <c r="H68" s="18"/>
      <c r="I68" s="88"/>
      <c r="J68" s="18"/>
      <c r="K68" s="18"/>
      <c r="L68" s="18"/>
      <c r="M68" s="51"/>
      <c r="N68" s="104"/>
    </row>
    <row r="69" spans="2:14" ht="4.5" customHeight="1" x14ac:dyDescent="0.2">
      <c r="B69" s="103"/>
      <c r="C69" s="17"/>
      <c r="D69" s="162"/>
      <c r="E69" s="163"/>
      <c r="F69" s="163"/>
      <c r="G69" s="163"/>
      <c r="H69" s="163"/>
      <c r="I69" s="163"/>
      <c r="J69" s="163"/>
      <c r="K69" s="163"/>
      <c r="L69" s="163"/>
      <c r="M69" s="51"/>
      <c r="N69" s="104"/>
    </row>
    <row r="70" spans="2:14" ht="3.75" customHeight="1" x14ac:dyDescent="0.2">
      <c r="B70" s="103"/>
      <c r="C70" s="17"/>
      <c r="D70" s="163"/>
      <c r="E70" s="163"/>
      <c r="F70" s="163"/>
      <c r="G70" s="163"/>
      <c r="H70" s="163"/>
      <c r="I70" s="163"/>
      <c r="J70" s="163"/>
      <c r="K70" s="163"/>
      <c r="L70" s="163"/>
      <c r="M70" s="51"/>
      <c r="N70" s="104"/>
    </row>
    <row r="71" spans="2:14" ht="3" customHeight="1" x14ac:dyDescent="0.2">
      <c r="B71" s="103"/>
      <c r="C71" s="17"/>
      <c r="D71" s="163"/>
      <c r="E71" s="163"/>
      <c r="F71" s="163"/>
      <c r="G71" s="163"/>
      <c r="H71" s="163"/>
      <c r="I71" s="163"/>
      <c r="J71" s="163"/>
      <c r="K71" s="163"/>
      <c r="L71" s="163"/>
      <c r="M71" s="51"/>
      <c r="N71" s="104"/>
    </row>
    <row r="72" spans="2:14" ht="3.75" customHeight="1" thickBot="1" x14ac:dyDescent="0.25">
      <c r="B72" s="103"/>
      <c r="C72" s="17"/>
      <c r="D72" s="163"/>
      <c r="E72" s="163"/>
      <c r="F72" s="163"/>
      <c r="G72" s="163"/>
      <c r="H72" s="163"/>
      <c r="I72" s="163"/>
      <c r="J72" s="163"/>
      <c r="K72" s="163"/>
      <c r="L72" s="163"/>
      <c r="M72" s="51"/>
      <c r="N72" s="104"/>
    </row>
    <row r="73" spans="2:14" s="111" customFormat="1" ht="3.75" customHeight="1" thickTop="1" thickBot="1" x14ac:dyDescent="0.25">
      <c r="B73" s="18"/>
      <c r="C73" s="90"/>
      <c r="D73" s="91"/>
      <c r="E73" s="91"/>
      <c r="F73" s="92"/>
      <c r="G73" s="91"/>
      <c r="H73" s="91"/>
      <c r="I73" s="91"/>
      <c r="J73" s="91"/>
      <c r="K73" s="91"/>
      <c r="L73" s="91"/>
      <c r="M73" s="93"/>
      <c r="N73" s="18"/>
    </row>
    <row r="74" spans="2:14" s="111" customFormat="1" ht="12.75" customHeight="1" thickTop="1" x14ac:dyDescent="0.2">
      <c r="B74" s="103"/>
      <c r="C74" s="17"/>
      <c r="D74" s="164" t="s">
        <v>108</v>
      </c>
      <c r="E74" s="149"/>
      <c r="F74" s="149"/>
      <c r="G74" s="149"/>
      <c r="H74" s="149"/>
      <c r="I74" s="149"/>
      <c r="J74" s="149"/>
      <c r="K74" s="149"/>
      <c r="L74" s="149"/>
      <c r="M74" s="51"/>
      <c r="N74" s="104"/>
    </row>
    <row r="75" spans="2:14" s="111" customFormat="1" x14ac:dyDescent="0.2">
      <c r="B75" s="103"/>
      <c r="C75" s="17"/>
      <c r="D75" s="149"/>
      <c r="E75" s="149"/>
      <c r="F75" s="149"/>
      <c r="G75" s="149"/>
      <c r="H75" s="149"/>
      <c r="I75" s="149"/>
      <c r="J75" s="149"/>
      <c r="K75" s="149"/>
      <c r="L75" s="149"/>
      <c r="M75" s="51"/>
      <c r="N75" s="104"/>
    </row>
    <row r="76" spans="2:14" s="111" customFormat="1" x14ac:dyDescent="0.2">
      <c r="B76" s="103"/>
      <c r="C76" s="17"/>
      <c r="D76" s="149"/>
      <c r="E76" s="149"/>
      <c r="F76" s="149"/>
      <c r="G76" s="149"/>
      <c r="H76" s="149"/>
      <c r="I76" s="149"/>
      <c r="J76" s="149"/>
      <c r="K76" s="149"/>
      <c r="L76" s="149"/>
      <c r="M76" s="51"/>
      <c r="N76" s="104"/>
    </row>
    <row r="77" spans="2:14" x14ac:dyDescent="0.2">
      <c r="B77" s="103"/>
      <c r="C77" s="17"/>
      <c r="D77" s="149"/>
      <c r="E77" s="149"/>
      <c r="F77" s="149"/>
      <c r="G77" s="149"/>
      <c r="H77" s="149"/>
      <c r="I77" s="149"/>
      <c r="J77" s="149"/>
      <c r="K77" s="149"/>
      <c r="L77" s="149"/>
      <c r="M77" s="51"/>
      <c r="N77" s="104"/>
    </row>
    <row r="78" spans="2:14" ht="15.75" customHeight="1" thickBot="1" x14ac:dyDescent="0.25">
      <c r="B78" s="103"/>
      <c r="C78" s="165"/>
      <c r="D78" s="158"/>
      <c r="E78" s="158"/>
      <c r="F78" s="95"/>
      <c r="G78" s="94"/>
      <c r="H78" s="94"/>
      <c r="I78" s="94"/>
      <c r="J78" s="94"/>
      <c r="K78" s="94"/>
      <c r="L78" s="94"/>
      <c r="M78" s="96"/>
      <c r="N78" s="104"/>
    </row>
    <row r="79" spans="2:14" ht="0.95" customHeight="1" thickTop="1" thickBot="1" x14ac:dyDescent="0.25">
      <c r="B79" s="115"/>
      <c r="C79" s="97"/>
      <c r="D79" s="97"/>
      <c r="E79" s="97"/>
      <c r="F79" s="98"/>
      <c r="G79" s="97"/>
      <c r="H79" s="97"/>
      <c r="I79" s="97"/>
      <c r="J79" s="97"/>
      <c r="K79" s="97"/>
      <c r="L79" s="97"/>
      <c r="M79" s="97"/>
      <c r="N79" s="116"/>
    </row>
    <row r="80" spans="2:14" ht="6" customHeight="1" thickTop="1" x14ac:dyDescent="0.2">
      <c r="C80" s="120"/>
      <c r="D80" s="120"/>
      <c r="E80" s="120"/>
      <c r="F80" s="121"/>
      <c r="G80" s="120"/>
      <c r="H80" s="120"/>
      <c r="I80" s="120"/>
      <c r="J80" s="120"/>
      <c r="K80" s="120"/>
      <c r="L80" s="120"/>
      <c r="M80" s="120"/>
    </row>
    <row r="81" spans="3:13" x14ac:dyDescent="0.2">
      <c r="C81" s="159" t="s">
        <v>124</v>
      </c>
      <c r="D81" s="159"/>
      <c r="E81" s="159"/>
      <c r="F81" s="121"/>
      <c r="G81" s="120"/>
      <c r="H81" s="120"/>
      <c r="I81" s="120"/>
      <c r="J81" s="120"/>
      <c r="K81" s="120"/>
      <c r="L81" s="120"/>
      <c r="M81" s="120"/>
    </row>
    <row r="82" spans="3:13" ht="13.5" thickBot="1" x14ac:dyDescent="0.25"/>
    <row r="83" spans="3:13" x14ac:dyDescent="0.2">
      <c r="C83" s="122"/>
      <c r="D83" s="123"/>
      <c r="E83" s="123"/>
      <c r="F83" s="124"/>
      <c r="G83" s="123"/>
      <c r="H83" s="123"/>
      <c r="I83" s="123"/>
      <c r="J83" s="123"/>
      <c r="K83" s="123"/>
      <c r="L83" s="123"/>
      <c r="M83" s="125"/>
    </row>
    <row r="84" spans="3:13" ht="15.75" x14ac:dyDescent="0.25">
      <c r="C84" s="126"/>
      <c r="D84" s="18"/>
      <c r="E84" s="18"/>
      <c r="F84" s="19"/>
      <c r="G84" s="18"/>
      <c r="H84" s="18"/>
      <c r="I84" s="18"/>
      <c r="J84" s="20"/>
      <c r="K84" s="21" t="s">
        <v>79</v>
      </c>
      <c r="L84" s="22">
        <v>1</v>
      </c>
      <c r="M84" s="127"/>
    </row>
    <row r="85" spans="3:13" ht="14.25" x14ac:dyDescent="0.3">
      <c r="C85" s="126"/>
      <c r="D85" s="18"/>
      <c r="E85" s="18"/>
      <c r="F85" s="19"/>
      <c r="G85" s="18"/>
      <c r="H85" s="18"/>
      <c r="I85" s="18"/>
      <c r="J85" s="18"/>
      <c r="K85" s="18"/>
      <c r="L85" s="108"/>
      <c r="M85" s="128"/>
    </row>
    <row r="86" spans="3:13" x14ac:dyDescent="0.2">
      <c r="C86" s="126"/>
      <c r="D86" s="18"/>
      <c r="E86" s="18"/>
      <c r="F86" s="19"/>
      <c r="G86" s="18"/>
      <c r="H86" s="18"/>
      <c r="I86" s="18"/>
      <c r="J86" s="25">
        <f>NO</f>
        <v>1</v>
      </c>
      <c r="K86" s="118" t="s">
        <v>122</v>
      </c>
      <c r="L86" s="119" t="e">
        <f>DATA!#REF!</f>
        <v>#REF!</v>
      </c>
      <c r="M86" s="128"/>
    </row>
    <row r="87" spans="3:13" x14ac:dyDescent="0.2">
      <c r="C87" s="126"/>
      <c r="D87" s="18"/>
      <c r="E87" s="18"/>
      <c r="F87" s="19"/>
      <c r="G87" s="18"/>
      <c r="H87" s="18"/>
      <c r="I87" s="18"/>
      <c r="J87" s="18"/>
      <c r="K87" s="18"/>
      <c r="L87" s="18"/>
      <c r="M87" s="128"/>
    </row>
    <row r="88" spans="3:13" x14ac:dyDescent="0.2">
      <c r="C88" s="126"/>
      <c r="D88" s="18"/>
      <c r="E88" s="18"/>
      <c r="F88" s="19"/>
      <c r="G88" s="18"/>
      <c r="H88" s="18"/>
      <c r="I88" s="18"/>
      <c r="J88" s="18"/>
      <c r="K88" s="18"/>
      <c r="L88" s="18"/>
      <c r="M88" s="128"/>
    </row>
    <row r="89" spans="3:13" ht="18.75" x14ac:dyDescent="0.3">
      <c r="C89" s="126"/>
      <c r="D89" s="18"/>
      <c r="E89" s="18"/>
      <c r="F89" s="19"/>
      <c r="G89" s="18"/>
      <c r="H89" s="18"/>
      <c r="I89" s="26"/>
      <c r="J89" s="26"/>
      <c r="K89" s="18"/>
      <c r="L89" s="26"/>
      <c r="M89" s="129"/>
    </row>
    <row r="90" spans="3:13" x14ac:dyDescent="0.2">
      <c r="C90" s="126"/>
      <c r="D90" s="18"/>
      <c r="E90" s="18"/>
      <c r="F90" s="19"/>
      <c r="G90" s="18"/>
      <c r="H90" s="18"/>
      <c r="I90" s="18"/>
      <c r="J90" s="18"/>
      <c r="K90" s="18"/>
      <c r="L90" s="18"/>
      <c r="M90" s="128"/>
    </row>
    <row r="91" spans="3:13" x14ac:dyDescent="0.2">
      <c r="C91" s="126"/>
      <c r="D91" s="18"/>
      <c r="E91" s="18"/>
      <c r="F91" s="19"/>
      <c r="G91" s="18"/>
      <c r="H91" s="18"/>
      <c r="I91" s="18"/>
      <c r="J91" s="18"/>
      <c r="K91" s="18"/>
      <c r="L91" s="18"/>
      <c r="M91" s="128"/>
    </row>
    <row r="92" spans="3:13" x14ac:dyDescent="0.2">
      <c r="C92" s="126"/>
      <c r="D92" s="28" t="s">
        <v>121</v>
      </c>
      <c r="E92" s="152"/>
      <c r="F92" s="152"/>
      <c r="G92" s="29" t="str">
        <f>IF(D92="Société","","Prénom")</f>
        <v>Prénom</v>
      </c>
      <c r="H92" s="30"/>
      <c r="I92" s="31"/>
      <c r="J92" s="18"/>
      <c r="K92" s="28" t="s">
        <v>80</v>
      </c>
      <c r="L92" s="32"/>
      <c r="M92" s="130"/>
    </row>
    <row r="93" spans="3:13" x14ac:dyDescent="0.2">
      <c r="C93" s="126"/>
      <c r="D93" s="28" t="s">
        <v>81</v>
      </c>
      <c r="E93" s="30" t="str">
        <f>IF(data5="","",VLOOKUP(data5,[1]client!B86:I93,4,FALSE))</f>
        <v/>
      </c>
      <c r="F93" s="31"/>
      <c r="G93" s="34" t="s">
        <v>82</v>
      </c>
      <c r="H93" s="35" t="str">
        <f>IF(data5="","",VLOOKUP(data5,[1]client!B86:I93,3,FALSE))</f>
        <v/>
      </c>
      <c r="I93" s="35"/>
      <c r="J93" s="18"/>
      <c r="K93" s="28" t="s">
        <v>83</v>
      </c>
      <c r="L93" s="36" t="s">
        <v>68</v>
      </c>
      <c r="M93" s="131"/>
    </row>
    <row r="94" spans="3:13" x14ac:dyDescent="0.2">
      <c r="C94" s="126"/>
      <c r="D94" s="28" t="s">
        <v>84</v>
      </c>
      <c r="E94" s="38" t="str">
        <f>IF(data5="","",VLOOKUP(data5,[1]client!B86:I93,5,FALSE))</f>
        <v/>
      </c>
      <c r="F94" s="39" t="s">
        <v>85</v>
      </c>
      <c r="G94" s="30" t="str">
        <f>IF(data5="","",VLOOKUP(data5,[1]client!B86:I93,6,FALSE))</f>
        <v/>
      </c>
      <c r="H94" s="31" t="s">
        <v>86</v>
      </c>
      <c r="I94" s="40" t="s">
        <v>87</v>
      </c>
      <c r="J94" s="18"/>
      <c r="K94" s="28"/>
      <c r="L94" s="41" t="s">
        <v>68</v>
      </c>
      <c r="M94" s="128"/>
    </row>
    <row r="95" spans="3:13" x14ac:dyDescent="0.2">
      <c r="C95" s="126"/>
      <c r="D95" s="28"/>
      <c r="E95" s="42" t="str">
        <f>IF(data5="","",VLOOKUP(data5,[1]client!B86:I93,7,FALSE))</f>
        <v/>
      </c>
      <c r="F95" s="31"/>
      <c r="G95" s="43"/>
      <c r="H95" s="153" t="str">
        <f>IF(data5="","",VLOOKUP(data5,[1]client!B86:I93,8,FALSE))</f>
        <v/>
      </c>
      <c r="I95" s="154"/>
      <c r="J95" s="18"/>
      <c r="K95" s="28" t="s">
        <v>88</v>
      </c>
      <c r="L95" s="44" t="s">
        <v>68</v>
      </c>
      <c r="M95" s="128"/>
    </row>
    <row r="96" spans="3:13" x14ac:dyDescent="0.2">
      <c r="C96" s="126"/>
      <c r="D96" s="28"/>
      <c r="E96" s="45"/>
      <c r="F96" s="31"/>
      <c r="G96" s="43"/>
      <c r="H96" s="46"/>
      <c r="I96" s="46"/>
      <c r="J96" s="18"/>
      <c r="K96" s="28"/>
      <c r="L96" s="47" t="s">
        <v>68</v>
      </c>
      <c r="M96" s="128"/>
    </row>
    <row r="97" spans="3:13" x14ac:dyDescent="0.2">
      <c r="C97" s="126"/>
      <c r="D97" s="28"/>
      <c r="E97" s="45"/>
      <c r="F97" s="31"/>
      <c r="G97" s="43"/>
      <c r="H97" s="46"/>
      <c r="I97" s="46"/>
      <c r="J97" s="18"/>
      <c r="K97" s="28"/>
      <c r="L97" s="47" t="s">
        <v>126</v>
      </c>
      <c r="M97" s="128"/>
    </row>
    <row r="98" spans="3:13" x14ac:dyDescent="0.2">
      <c r="C98" s="126"/>
      <c r="D98" s="18"/>
      <c r="E98" s="18"/>
      <c r="F98" s="19"/>
      <c r="G98" s="18"/>
      <c r="H98" s="18"/>
      <c r="I98" s="18"/>
      <c r="J98" s="18"/>
      <c r="K98" s="18"/>
      <c r="L98" s="18"/>
      <c r="M98" s="128"/>
    </row>
    <row r="99" spans="3:13" x14ac:dyDescent="0.2">
      <c r="C99" s="126"/>
      <c r="D99" s="48" t="s">
        <v>89</v>
      </c>
      <c r="E99" s="48" t="s">
        <v>90</v>
      </c>
      <c r="F99" s="155" t="s">
        <v>91</v>
      </c>
      <c r="G99" s="156"/>
      <c r="H99" s="156"/>
      <c r="I99" s="49"/>
      <c r="J99" s="48" t="s">
        <v>92</v>
      </c>
      <c r="K99" s="48" t="s">
        <v>93</v>
      </c>
      <c r="L99" s="50" t="s">
        <v>94</v>
      </c>
      <c r="M99" s="132"/>
    </row>
    <row r="100" spans="3:13" x14ac:dyDescent="0.2">
      <c r="C100" s="126"/>
      <c r="D100" s="52"/>
      <c r="E100" s="53"/>
      <c r="F100" s="54"/>
      <c r="G100" s="55"/>
      <c r="H100" s="55"/>
      <c r="I100" s="55"/>
      <c r="J100" s="56"/>
      <c r="K100" s="57"/>
      <c r="L100" s="113" t="str">
        <f>IF(D100&lt;&gt;"",D100*K100,"")</f>
        <v/>
      </c>
      <c r="M100" s="132"/>
    </row>
    <row r="101" spans="3:13" x14ac:dyDescent="0.2">
      <c r="C101" s="126"/>
      <c r="D101" s="52"/>
      <c r="E101" s="58"/>
      <c r="F101" s="59"/>
      <c r="G101" s="60"/>
      <c r="H101" s="60"/>
      <c r="I101" s="60"/>
      <c r="J101" s="61"/>
      <c r="K101" s="57"/>
      <c r="L101" s="113" t="str">
        <f>IF(D101&lt;&gt;"",D101*K101,"")</f>
        <v/>
      </c>
      <c r="M101" s="132"/>
    </row>
    <row r="102" spans="3:13" x14ac:dyDescent="0.2">
      <c r="C102" s="126"/>
      <c r="D102" s="62"/>
      <c r="E102" s="58"/>
      <c r="F102" s="59"/>
      <c r="G102" s="60"/>
      <c r="H102" s="60"/>
      <c r="I102" s="60"/>
      <c r="J102" s="61"/>
      <c r="K102" s="57"/>
      <c r="L102" s="113" t="str">
        <f>IF(D102&lt;&gt;"",D102*K102,"")</f>
        <v/>
      </c>
      <c r="M102" s="132"/>
    </row>
    <row r="103" spans="3:13" x14ac:dyDescent="0.2">
      <c r="C103" s="126"/>
      <c r="D103" s="62"/>
      <c r="E103" s="58"/>
      <c r="F103" s="59"/>
      <c r="G103" s="60"/>
      <c r="H103" s="60"/>
      <c r="I103" s="60"/>
      <c r="J103" s="61"/>
      <c r="K103" s="57"/>
      <c r="L103" s="113" t="str">
        <f t="shared" ref="L103:L136" si="1">IF(D103&lt;&gt;"",D103*K103,"")</f>
        <v/>
      </c>
      <c r="M103" s="132"/>
    </row>
    <row r="104" spans="3:13" x14ac:dyDescent="0.2">
      <c r="C104" s="126"/>
      <c r="D104" s="62"/>
      <c r="E104" s="58"/>
      <c r="F104" s="59"/>
      <c r="G104" s="60"/>
      <c r="H104" s="60"/>
      <c r="I104" s="60"/>
      <c r="J104" s="61"/>
      <c r="K104" s="57"/>
      <c r="L104" s="113" t="str">
        <f t="shared" si="1"/>
        <v/>
      </c>
      <c r="M104" s="132"/>
    </row>
    <row r="105" spans="3:13" x14ac:dyDescent="0.2">
      <c r="C105" s="126"/>
      <c r="D105" s="62"/>
      <c r="E105" s="58"/>
      <c r="F105" s="59"/>
      <c r="G105" s="60"/>
      <c r="H105" s="60"/>
      <c r="I105" s="60"/>
      <c r="J105" s="61"/>
      <c r="K105" s="57"/>
      <c r="L105" s="113" t="str">
        <f t="shared" si="1"/>
        <v/>
      </c>
      <c r="M105" s="132"/>
    </row>
    <row r="106" spans="3:13" x14ac:dyDescent="0.2">
      <c r="C106" s="126"/>
      <c r="D106" s="62"/>
      <c r="E106" s="58"/>
      <c r="F106" s="59"/>
      <c r="G106" s="60"/>
      <c r="H106" s="60"/>
      <c r="I106" s="60"/>
      <c r="J106" s="61"/>
      <c r="K106" s="57"/>
      <c r="L106" s="113" t="str">
        <f t="shared" si="1"/>
        <v/>
      </c>
      <c r="M106" s="132"/>
    </row>
    <row r="107" spans="3:13" x14ac:dyDescent="0.2">
      <c r="C107" s="126"/>
      <c r="D107" s="62"/>
      <c r="E107" s="58"/>
      <c r="F107" s="59"/>
      <c r="G107" s="60"/>
      <c r="H107" s="60"/>
      <c r="I107" s="60"/>
      <c r="J107" s="61"/>
      <c r="K107" s="57"/>
      <c r="L107" s="113" t="str">
        <f t="shared" si="1"/>
        <v/>
      </c>
      <c r="M107" s="132"/>
    </row>
    <row r="108" spans="3:13" x14ac:dyDescent="0.2">
      <c r="C108" s="126"/>
      <c r="D108" s="62"/>
      <c r="E108" s="58"/>
      <c r="F108" s="59"/>
      <c r="G108" s="60"/>
      <c r="H108" s="60"/>
      <c r="I108" s="60"/>
      <c r="J108" s="61"/>
      <c r="K108" s="57"/>
      <c r="L108" s="113" t="str">
        <f t="shared" si="1"/>
        <v/>
      </c>
      <c r="M108" s="132"/>
    </row>
    <row r="109" spans="3:13" x14ac:dyDescent="0.2">
      <c r="C109" s="126"/>
      <c r="D109" s="62"/>
      <c r="E109" s="58"/>
      <c r="F109" s="59"/>
      <c r="G109" s="60"/>
      <c r="H109" s="60"/>
      <c r="I109" s="60"/>
      <c r="J109" s="61"/>
      <c r="K109" s="57"/>
      <c r="L109" s="113" t="str">
        <f t="shared" si="1"/>
        <v/>
      </c>
      <c r="M109" s="132"/>
    </row>
    <row r="110" spans="3:13" x14ac:dyDescent="0.2">
      <c r="C110" s="126"/>
      <c r="D110" s="62"/>
      <c r="E110" s="58"/>
      <c r="F110" s="59"/>
      <c r="G110" s="60"/>
      <c r="H110" s="60"/>
      <c r="I110" s="60"/>
      <c r="J110" s="61"/>
      <c r="K110" s="57"/>
      <c r="L110" s="113" t="str">
        <f t="shared" si="1"/>
        <v/>
      </c>
      <c r="M110" s="132"/>
    </row>
    <row r="111" spans="3:13" x14ac:dyDescent="0.2">
      <c r="C111" s="126"/>
      <c r="D111" s="62"/>
      <c r="E111" s="58"/>
      <c r="F111" s="59"/>
      <c r="G111" s="60"/>
      <c r="H111" s="60"/>
      <c r="I111" s="60"/>
      <c r="J111" s="61"/>
      <c r="K111" s="57"/>
      <c r="L111" s="113" t="str">
        <f t="shared" si="1"/>
        <v/>
      </c>
      <c r="M111" s="132"/>
    </row>
    <row r="112" spans="3:13" x14ac:dyDescent="0.2">
      <c r="C112" s="126"/>
      <c r="D112" s="62"/>
      <c r="E112" s="58"/>
      <c r="F112" s="59"/>
      <c r="G112" s="60"/>
      <c r="H112" s="60"/>
      <c r="I112" s="60"/>
      <c r="J112" s="61"/>
      <c r="K112" s="57"/>
      <c r="L112" s="113" t="str">
        <f t="shared" si="1"/>
        <v/>
      </c>
      <c r="M112" s="132"/>
    </row>
    <row r="113" spans="3:13" x14ac:dyDescent="0.2">
      <c r="C113" s="126"/>
      <c r="D113" s="62"/>
      <c r="E113" s="58"/>
      <c r="F113" s="59"/>
      <c r="G113" s="60"/>
      <c r="H113" s="60"/>
      <c r="I113" s="60"/>
      <c r="J113" s="61"/>
      <c r="K113" s="57"/>
      <c r="L113" s="113" t="str">
        <f t="shared" si="1"/>
        <v/>
      </c>
      <c r="M113" s="132"/>
    </row>
    <row r="114" spans="3:13" x14ac:dyDescent="0.2">
      <c r="C114" s="126"/>
      <c r="D114" s="62"/>
      <c r="E114" s="58"/>
      <c r="F114" s="59"/>
      <c r="G114" s="60"/>
      <c r="H114" s="60"/>
      <c r="I114" s="60"/>
      <c r="J114" s="61"/>
      <c r="K114" s="57"/>
      <c r="L114" s="113" t="str">
        <f t="shared" si="1"/>
        <v/>
      </c>
      <c r="M114" s="132"/>
    </row>
    <row r="115" spans="3:13" x14ac:dyDescent="0.2">
      <c r="C115" s="126"/>
      <c r="D115" s="62"/>
      <c r="E115" s="58"/>
      <c r="F115" s="59"/>
      <c r="G115" s="60"/>
      <c r="H115" s="60"/>
      <c r="I115" s="60"/>
      <c r="J115" s="61"/>
      <c r="K115" s="57"/>
      <c r="L115" s="113" t="str">
        <f t="shared" si="1"/>
        <v/>
      </c>
      <c r="M115" s="132"/>
    </row>
    <row r="116" spans="3:13" x14ac:dyDescent="0.2">
      <c r="C116" s="126"/>
      <c r="D116" s="62"/>
      <c r="E116" s="58"/>
      <c r="F116" s="59"/>
      <c r="G116" s="60"/>
      <c r="H116" s="60"/>
      <c r="I116" s="60"/>
      <c r="J116" s="61"/>
      <c r="K116" s="57"/>
      <c r="L116" s="113" t="str">
        <f t="shared" si="1"/>
        <v/>
      </c>
      <c r="M116" s="132"/>
    </row>
    <row r="117" spans="3:13" x14ac:dyDescent="0.2">
      <c r="C117" s="126"/>
      <c r="D117" s="62"/>
      <c r="E117" s="58"/>
      <c r="F117" s="59"/>
      <c r="G117" s="60"/>
      <c r="H117" s="60"/>
      <c r="I117" s="60"/>
      <c r="J117" s="61"/>
      <c r="K117" s="57"/>
      <c r="L117" s="113" t="str">
        <f t="shared" si="1"/>
        <v/>
      </c>
      <c r="M117" s="132"/>
    </row>
    <row r="118" spans="3:13" x14ac:dyDescent="0.2">
      <c r="C118" s="126"/>
      <c r="D118" s="62"/>
      <c r="E118" s="58"/>
      <c r="F118" s="59"/>
      <c r="G118" s="60"/>
      <c r="H118" s="60"/>
      <c r="I118" s="60"/>
      <c r="J118" s="61"/>
      <c r="K118" s="57"/>
      <c r="L118" s="113" t="str">
        <f t="shared" si="1"/>
        <v/>
      </c>
      <c r="M118" s="132"/>
    </row>
    <row r="119" spans="3:13" x14ac:dyDescent="0.2">
      <c r="C119" s="126"/>
      <c r="D119" s="62"/>
      <c r="E119" s="58"/>
      <c r="F119" s="59"/>
      <c r="G119" s="60"/>
      <c r="H119" s="60"/>
      <c r="I119" s="60"/>
      <c r="J119" s="61"/>
      <c r="K119" s="57"/>
      <c r="L119" s="113" t="str">
        <f t="shared" si="1"/>
        <v/>
      </c>
      <c r="M119" s="132"/>
    </row>
    <row r="120" spans="3:13" x14ac:dyDescent="0.2">
      <c r="C120" s="126"/>
      <c r="D120" s="62"/>
      <c r="E120" s="58"/>
      <c r="F120" s="59"/>
      <c r="G120" s="60"/>
      <c r="H120" s="60"/>
      <c r="I120" s="60"/>
      <c r="J120" s="61"/>
      <c r="K120" s="57"/>
      <c r="L120" s="113" t="str">
        <f t="shared" si="1"/>
        <v/>
      </c>
      <c r="M120" s="132"/>
    </row>
    <row r="121" spans="3:13" x14ac:dyDescent="0.2">
      <c r="C121" s="126"/>
      <c r="D121" s="62"/>
      <c r="E121" s="58"/>
      <c r="F121" s="59"/>
      <c r="G121" s="60"/>
      <c r="H121" s="60"/>
      <c r="I121" s="60"/>
      <c r="J121" s="61"/>
      <c r="K121" s="57"/>
      <c r="L121" s="113" t="str">
        <f t="shared" si="1"/>
        <v/>
      </c>
      <c r="M121" s="132"/>
    </row>
    <row r="122" spans="3:13" x14ac:dyDescent="0.2">
      <c r="C122" s="126"/>
      <c r="D122" s="62"/>
      <c r="E122" s="58"/>
      <c r="F122" s="59"/>
      <c r="G122" s="60"/>
      <c r="H122" s="60"/>
      <c r="I122" s="60"/>
      <c r="J122" s="61"/>
      <c r="K122" s="57"/>
      <c r="L122" s="113" t="str">
        <f t="shared" si="1"/>
        <v/>
      </c>
      <c r="M122" s="132"/>
    </row>
    <row r="123" spans="3:13" x14ac:dyDescent="0.2">
      <c r="C123" s="126"/>
      <c r="D123" s="62"/>
      <c r="E123" s="58"/>
      <c r="F123" s="59"/>
      <c r="G123" s="60"/>
      <c r="H123" s="60"/>
      <c r="I123" s="60"/>
      <c r="J123" s="61"/>
      <c r="K123" s="57"/>
      <c r="L123" s="113" t="str">
        <f t="shared" si="1"/>
        <v/>
      </c>
      <c r="M123" s="132"/>
    </row>
    <row r="124" spans="3:13" x14ac:dyDescent="0.2">
      <c r="C124" s="126"/>
      <c r="D124" s="62"/>
      <c r="E124" s="58"/>
      <c r="F124" s="59"/>
      <c r="G124" s="60"/>
      <c r="H124" s="60"/>
      <c r="I124" s="60"/>
      <c r="J124" s="61"/>
      <c r="K124" s="57"/>
      <c r="L124" s="113" t="str">
        <f t="shared" si="1"/>
        <v/>
      </c>
      <c r="M124" s="132"/>
    </row>
    <row r="125" spans="3:13" x14ac:dyDescent="0.2">
      <c r="C125" s="126"/>
      <c r="D125" s="62"/>
      <c r="E125" s="58"/>
      <c r="F125" s="59"/>
      <c r="G125" s="60"/>
      <c r="H125" s="60"/>
      <c r="I125" s="60"/>
      <c r="J125" s="61"/>
      <c r="K125" s="57"/>
      <c r="L125" s="113" t="str">
        <f t="shared" si="1"/>
        <v/>
      </c>
      <c r="M125" s="132"/>
    </row>
    <row r="126" spans="3:13" x14ac:dyDescent="0.2">
      <c r="C126" s="126"/>
      <c r="D126" s="62"/>
      <c r="E126" s="58"/>
      <c r="F126" s="59"/>
      <c r="G126" s="60"/>
      <c r="H126" s="60"/>
      <c r="I126" s="60"/>
      <c r="J126" s="61"/>
      <c r="K126" s="57"/>
      <c r="L126" s="113" t="str">
        <f t="shared" si="1"/>
        <v/>
      </c>
      <c r="M126" s="132"/>
    </row>
    <row r="127" spans="3:13" x14ac:dyDescent="0.2">
      <c r="C127" s="126"/>
      <c r="D127" s="62"/>
      <c r="E127" s="58"/>
      <c r="F127" s="59"/>
      <c r="G127" s="60"/>
      <c r="H127" s="60"/>
      <c r="I127" s="60"/>
      <c r="J127" s="61"/>
      <c r="K127" s="57"/>
      <c r="L127" s="113" t="str">
        <f t="shared" si="1"/>
        <v/>
      </c>
      <c r="M127" s="132"/>
    </row>
    <row r="128" spans="3:13" x14ac:dyDescent="0.2">
      <c r="C128" s="126"/>
      <c r="D128" s="62"/>
      <c r="E128" s="58"/>
      <c r="F128" s="59"/>
      <c r="G128" s="60"/>
      <c r="H128" s="60"/>
      <c r="I128" s="60"/>
      <c r="J128" s="61"/>
      <c r="K128" s="57"/>
      <c r="L128" s="113" t="str">
        <f t="shared" si="1"/>
        <v/>
      </c>
      <c r="M128" s="132"/>
    </row>
    <row r="129" spans="3:13" x14ac:dyDescent="0.2">
      <c r="C129" s="126"/>
      <c r="D129" s="62"/>
      <c r="E129" s="58"/>
      <c r="F129" s="59"/>
      <c r="G129" s="60"/>
      <c r="H129" s="60"/>
      <c r="I129" s="60"/>
      <c r="J129" s="61"/>
      <c r="K129" s="57"/>
      <c r="L129" s="113" t="str">
        <f t="shared" si="1"/>
        <v/>
      </c>
      <c r="M129" s="132"/>
    </row>
    <row r="130" spans="3:13" x14ac:dyDescent="0.2">
      <c r="C130" s="126"/>
      <c r="D130" s="62"/>
      <c r="E130" s="58"/>
      <c r="F130" s="59"/>
      <c r="G130" s="60"/>
      <c r="H130" s="60"/>
      <c r="I130" s="60"/>
      <c r="J130" s="61"/>
      <c r="K130" s="57"/>
      <c r="L130" s="113" t="str">
        <f t="shared" si="1"/>
        <v/>
      </c>
      <c r="M130" s="132"/>
    </row>
    <row r="131" spans="3:13" x14ac:dyDescent="0.2">
      <c r="C131" s="126"/>
      <c r="D131" s="62"/>
      <c r="E131" s="58"/>
      <c r="F131" s="59"/>
      <c r="G131" s="60"/>
      <c r="H131" s="60"/>
      <c r="I131" s="60"/>
      <c r="J131" s="61"/>
      <c r="K131" s="57"/>
      <c r="L131" s="113" t="str">
        <f t="shared" si="1"/>
        <v/>
      </c>
      <c r="M131" s="132"/>
    </row>
    <row r="132" spans="3:13" x14ac:dyDescent="0.2">
      <c r="C132" s="126"/>
      <c r="D132" s="62"/>
      <c r="E132" s="58"/>
      <c r="F132" s="59"/>
      <c r="G132" s="60"/>
      <c r="H132" s="60"/>
      <c r="I132" s="60"/>
      <c r="J132" s="61"/>
      <c r="K132" s="57"/>
      <c r="L132" s="113" t="str">
        <f t="shared" si="1"/>
        <v/>
      </c>
      <c r="M132" s="132"/>
    </row>
    <row r="133" spans="3:13" x14ac:dyDescent="0.2">
      <c r="C133" s="126"/>
      <c r="D133" s="62"/>
      <c r="E133" s="58"/>
      <c r="F133" s="59"/>
      <c r="G133" s="60"/>
      <c r="H133" s="60"/>
      <c r="I133" s="60"/>
      <c r="J133" s="61"/>
      <c r="K133" s="57"/>
      <c r="L133" s="113" t="str">
        <f t="shared" si="1"/>
        <v/>
      </c>
      <c r="M133" s="132"/>
    </row>
    <row r="134" spans="3:13" x14ac:dyDescent="0.2">
      <c r="C134" s="126"/>
      <c r="D134" s="62"/>
      <c r="E134" s="58"/>
      <c r="F134" s="59"/>
      <c r="G134" s="60"/>
      <c r="H134" s="60"/>
      <c r="I134" s="60"/>
      <c r="J134" s="61"/>
      <c r="K134" s="57"/>
      <c r="L134" s="113" t="str">
        <f t="shared" si="1"/>
        <v/>
      </c>
      <c r="M134" s="132"/>
    </row>
    <row r="135" spans="3:13" x14ac:dyDescent="0.2">
      <c r="C135" s="126"/>
      <c r="D135" s="62"/>
      <c r="E135" s="58"/>
      <c r="F135" s="59"/>
      <c r="G135" s="60"/>
      <c r="H135" s="60"/>
      <c r="I135" s="60"/>
      <c r="J135" s="61"/>
      <c r="K135" s="57"/>
      <c r="L135" s="113" t="str">
        <f t="shared" si="1"/>
        <v/>
      </c>
      <c r="M135" s="132"/>
    </row>
    <row r="136" spans="3:13" x14ac:dyDescent="0.2">
      <c r="C136" s="126"/>
      <c r="D136" s="62"/>
      <c r="E136" s="63"/>
      <c r="F136" s="59"/>
      <c r="G136" s="60"/>
      <c r="H136" s="60"/>
      <c r="I136" s="60"/>
      <c r="J136" s="61"/>
      <c r="K136" s="57"/>
      <c r="L136" s="113" t="str">
        <f t="shared" si="1"/>
        <v/>
      </c>
      <c r="M136" s="132"/>
    </row>
    <row r="137" spans="3:13" x14ac:dyDescent="0.2">
      <c r="C137" s="126"/>
      <c r="D137" s="62"/>
      <c r="E137" s="58"/>
      <c r="F137" s="59"/>
      <c r="G137" s="60"/>
      <c r="H137" s="60"/>
      <c r="I137" s="60"/>
      <c r="J137" s="61"/>
      <c r="K137" s="57"/>
      <c r="L137" s="113" t="str">
        <f t="shared" ref="L137:L145" si="2">IF(D137&lt;&gt;"",D137*K137,"")</f>
        <v/>
      </c>
      <c r="M137" s="132"/>
    </row>
    <row r="138" spans="3:13" x14ac:dyDescent="0.2">
      <c r="C138" s="126"/>
      <c r="D138" s="62"/>
      <c r="E138" s="58"/>
      <c r="F138" s="59"/>
      <c r="G138" s="60"/>
      <c r="H138" s="60"/>
      <c r="I138" s="60"/>
      <c r="J138" s="61"/>
      <c r="K138" s="57"/>
      <c r="L138" s="113" t="str">
        <f t="shared" si="2"/>
        <v/>
      </c>
      <c r="M138" s="132"/>
    </row>
    <row r="139" spans="3:13" x14ac:dyDescent="0.2">
      <c r="C139" s="126"/>
      <c r="D139" s="62"/>
      <c r="E139" s="58"/>
      <c r="F139" s="59"/>
      <c r="G139" s="60"/>
      <c r="H139" s="60"/>
      <c r="I139" s="60"/>
      <c r="J139" s="61"/>
      <c r="K139" s="57"/>
      <c r="L139" s="113" t="str">
        <f t="shared" si="2"/>
        <v/>
      </c>
      <c r="M139" s="132"/>
    </row>
    <row r="140" spans="3:13" x14ac:dyDescent="0.2">
      <c r="C140" s="126"/>
      <c r="D140" s="62"/>
      <c r="E140" s="58"/>
      <c r="F140" s="59"/>
      <c r="G140" s="60"/>
      <c r="H140" s="60"/>
      <c r="I140" s="60"/>
      <c r="J140" s="61"/>
      <c r="K140" s="57"/>
      <c r="L140" s="113" t="str">
        <f t="shared" si="2"/>
        <v/>
      </c>
      <c r="M140" s="132"/>
    </row>
    <row r="141" spans="3:13" x14ac:dyDescent="0.2">
      <c r="C141" s="126"/>
      <c r="D141" s="62"/>
      <c r="E141" s="58"/>
      <c r="F141" s="59"/>
      <c r="G141" s="60"/>
      <c r="H141" s="60"/>
      <c r="I141" s="60"/>
      <c r="J141" s="61"/>
      <c r="K141" s="57"/>
      <c r="L141" s="113" t="str">
        <f t="shared" si="2"/>
        <v/>
      </c>
      <c r="M141" s="132"/>
    </row>
    <row r="142" spans="3:13" x14ac:dyDescent="0.2">
      <c r="C142" s="126"/>
      <c r="D142" s="62"/>
      <c r="E142" s="58"/>
      <c r="F142" s="59"/>
      <c r="G142" s="60"/>
      <c r="H142" s="60"/>
      <c r="I142" s="60"/>
      <c r="J142" s="61"/>
      <c r="K142" s="57"/>
      <c r="L142" s="113" t="str">
        <f t="shared" si="2"/>
        <v/>
      </c>
      <c r="M142" s="132"/>
    </row>
    <row r="143" spans="3:13" x14ac:dyDescent="0.2">
      <c r="C143" s="126"/>
      <c r="D143" s="62"/>
      <c r="E143" s="58"/>
      <c r="F143" s="59"/>
      <c r="G143" s="60"/>
      <c r="H143" s="60"/>
      <c r="I143" s="60"/>
      <c r="J143" s="61"/>
      <c r="K143" s="57"/>
      <c r="L143" s="113" t="str">
        <f t="shared" si="2"/>
        <v/>
      </c>
      <c r="M143" s="132"/>
    </row>
    <row r="144" spans="3:13" x14ac:dyDescent="0.2">
      <c r="C144" s="126"/>
      <c r="D144" s="62"/>
      <c r="E144" s="58"/>
      <c r="F144" s="59"/>
      <c r="G144" s="60"/>
      <c r="H144" s="60"/>
      <c r="I144" s="60"/>
      <c r="J144" s="61"/>
      <c r="K144" s="57"/>
      <c r="L144" s="113" t="str">
        <f t="shared" si="2"/>
        <v/>
      </c>
      <c r="M144" s="132"/>
    </row>
    <row r="145" spans="3:13" x14ac:dyDescent="0.2">
      <c r="C145" s="126"/>
      <c r="D145" s="62"/>
      <c r="E145" s="58"/>
      <c r="F145" s="59"/>
      <c r="G145" s="60"/>
      <c r="H145" s="60"/>
      <c r="I145" s="60"/>
      <c r="J145" s="61"/>
      <c r="K145" s="57"/>
      <c r="L145" s="113" t="str">
        <f t="shared" si="2"/>
        <v/>
      </c>
      <c r="M145" s="132"/>
    </row>
    <row r="146" spans="3:13" x14ac:dyDescent="0.2">
      <c r="C146" s="126"/>
      <c r="D146" s="62"/>
      <c r="E146" s="58"/>
      <c r="F146" s="59"/>
      <c r="G146" s="60"/>
      <c r="H146" s="60"/>
      <c r="I146" s="60"/>
      <c r="J146" s="61"/>
      <c r="K146" s="57"/>
      <c r="L146" s="113"/>
      <c r="M146" s="132"/>
    </row>
    <row r="147" spans="3:13" ht="9" customHeight="1" x14ac:dyDescent="0.2">
      <c r="C147" s="126"/>
      <c r="D147" s="149"/>
      <c r="E147" s="149"/>
      <c r="F147" s="149"/>
      <c r="G147" s="149"/>
      <c r="H147" s="149"/>
      <c r="I147" s="149"/>
      <c r="J147" s="149"/>
      <c r="K147" s="149"/>
      <c r="L147" s="149"/>
      <c r="M147" s="132"/>
    </row>
    <row r="148" spans="3:13" ht="12" customHeight="1" x14ac:dyDescent="0.2">
      <c r="C148" s="126"/>
      <c r="D148" s="149"/>
      <c r="E148" s="149"/>
      <c r="F148" s="149"/>
      <c r="G148" s="149"/>
      <c r="H148" s="149"/>
      <c r="I148" s="149"/>
      <c r="J148" s="149"/>
      <c r="K148" s="149"/>
      <c r="L148" s="149"/>
      <c r="M148" s="132"/>
    </row>
    <row r="149" spans="3:13" hidden="1" x14ac:dyDescent="0.2">
      <c r="C149" s="126"/>
      <c r="D149" s="149"/>
      <c r="E149" s="149"/>
      <c r="F149" s="149"/>
      <c r="G149" s="149"/>
      <c r="H149" s="149"/>
      <c r="I149" s="149"/>
      <c r="J149" s="149"/>
      <c r="K149" s="149"/>
      <c r="L149" s="149"/>
      <c r="M149" s="132"/>
    </row>
    <row r="150" spans="3:13" ht="13.5" hidden="1" thickBot="1" x14ac:dyDescent="0.25">
      <c r="C150" s="157"/>
      <c r="D150" s="158"/>
      <c r="E150" s="158"/>
      <c r="F150" s="95"/>
      <c r="G150" s="94"/>
      <c r="H150" s="94"/>
      <c r="I150" s="94"/>
      <c r="J150" s="94"/>
      <c r="K150" s="94"/>
      <c r="L150" s="94"/>
      <c r="M150" s="133"/>
    </row>
    <row r="151" spans="3:13" ht="8.25" customHeight="1" thickBot="1" x14ac:dyDescent="0.25">
      <c r="C151" s="134"/>
      <c r="D151" s="97"/>
      <c r="E151" s="97"/>
      <c r="F151" s="98"/>
      <c r="G151" s="97"/>
      <c r="H151" s="97"/>
      <c r="I151" s="97"/>
      <c r="J151" s="97"/>
      <c r="K151" s="97"/>
      <c r="L151" s="97"/>
      <c r="M151" s="135"/>
    </row>
    <row r="152" spans="3:13" ht="13.5" hidden="1" thickTop="1" x14ac:dyDescent="0.2">
      <c r="C152" s="136"/>
      <c r="D152" s="85"/>
      <c r="E152" s="85"/>
      <c r="F152" s="137"/>
      <c r="G152" s="85"/>
      <c r="H152" s="85"/>
      <c r="I152" s="85"/>
      <c r="J152" s="85"/>
      <c r="K152" s="85"/>
      <c r="L152" s="85"/>
      <c r="M152" s="138"/>
    </row>
    <row r="153" spans="3:13" ht="14.25" thickTop="1" thickBot="1" x14ac:dyDescent="0.25">
      <c r="C153" s="147" t="s">
        <v>124</v>
      </c>
      <c r="D153" s="148"/>
      <c r="E153" s="148"/>
      <c r="F153" s="139"/>
      <c r="G153" s="140"/>
      <c r="H153" s="140"/>
      <c r="I153" s="140"/>
      <c r="J153" s="140"/>
      <c r="K153" s="140"/>
      <c r="L153" s="140"/>
      <c r="M153" s="141"/>
    </row>
    <row r="154" spans="3:13" ht="13.5" thickBot="1" x14ac:dyDescent="0.25"/>
    <row r="155" spans="3:13" x14ac:dyDescent="0.2">
      <c r="C155" s="122"/>
      <c r="D155" s="123"/>
      <c r="E155" s="123"/>
      <c r="F155" s="124"/>
      <c r="G155" s="123"/>
      <c r="H155" s="123"/>
      <c r="I155" s="123"/>
      <c r="J155" s="123"/>
      <c r="K155" s="123"/>
      <c r="L155" s="123"/>
      <c r="M155" s="125"/>
    </row>
    <row r="156" spans="3:13" ht="15.75" x14ac:dyDescent="0.25">
      <c r="C156" s="126"/>
      <c r="D156" s="18"/>
      <c r="E156" s="18"/>
      <c r="F156" s="19"/>
      <c r="G156" s="18"/>
      <c r="H156" s="18"/>
      <c r="I156" s="18"/>
      <c r="J156" s="20"/>
      <c r="K156" s="21" t="s">
        <v>79</v>
      </c>
      <c r="L156" s="22">
        <v>1</v>
      </c>
      <c r="M156" s="127"/>
    </row>
    <row r="157" spans="3:13" ht="14.25" x14ac:dyDescent="0.3">
      <c r="C157" s="126"/>
      <c r="D157" s="18"/>
      <c r="E157" s="18"/>
      <c r="F157" s="19"/>
      <c r="G157" s="18"/>
      <c r="H157" s="18"/>
      <c r="I157" s="18"/>
      <c r="J157" s="18"/>
      <c r="K157" s="18"/>
      <c r="L157" s="108"/>
      <c r="M157" s="128"/>
    </row>
    <row r="158" spans="3:13" x14ac:dyDescent="0.2">
      <c r="C158" s="126"/>
      <c r="D158" s="18"/>
      <c r="E158" s="18"/>
      <c r="F158" s="19"/>
      <c r="G158" s="18"/>
      <c r="H158" s="18"/>
      <c r="I158" s="18"/>
      <c r="J158" s="25">
        <f>NO</f>
        <v>1</v>
      </c>
      <c r="K158" s="118" t="s">
        <v>122</v>
      </c>
      <c r="L158" s="119" t="e">
        <f>DATA!#REF!</f>
        <v>#REF!</v>
      </c>
      <c r="M158" s="128"/>
    </row>
    <row r="159" spans="3:13" x14ac:dyDescent="0.2">
      <c r="C159" s="126"/>
      <c r="D159" s="18"/>
      <c r="E159" s="18"/>
      <c r="F159" s="19"/>
      <c r="G159" s="18"/>
      <c r="H159" s="18"/>
      <c r="I159" s="18"/>
      <c r="J159" s="18"/>
      <c r="K159" s="18"/>
      <c r="L159" s="18"/>
      <c r="M159" s="128"/>
    </row>
    <row r="160" spans="3:13" x14ac:dyDescent="0.2">
      <c r="C160" s="126"/>
      <c r="D160" s="18"/>
      <c r="E160" s="18"/>
      <c r="F160" s="19"/>
      <c r="G160" s="18"/>
      <c r="H160" s="18"/>
      <c r="I160" s="18"/>
      <c r="J160" s="18"/>
      <c r="K160" s="18"/>
      <c r="L160" s="18"/>
      <c r="M160" s="128"/>
    </row>
    <row r="161" spans="3:13" ht="18.75" x14ac:dyDescent="0.3">
      <c r="C161" s="126"/>
      <c r="D161" s="18"/>
      <c r="E161" s="18"/>
      <c r="F161" s="19"/>
      <c r="G161" s="18"/>
      <c r="H161" s="18"/>
      <c r="I161" s="26"/>
      <c r="J161" s="26"/>
      <c r="K161" s="18"/>
      <c r="L161" s="26"/>
      <c r="M161" s="129"/>
    </row>
    <row r="162" spans="3:13" x14ac:dyDescent="0.2">
      <c r="C162" s="126"/>
      <c r="D162" s="18"/>
      <c r="E162" s="18"/>
      <c r="F162" s="19"/>
      <c r="G162" s="18"/>
      <c r="H162" s="18"/>
      <c r="I162" s="18"/>
      <c r="J162" s="18"/>
      <c r="K162" s="18"/>
      <c r="L162" s="18"/>
      <c r="M162" s="128"/>
    </row>
    <row r="163" spans="3:13" x14ac:dyDescent="0.2">
      <c r="C163" s="126"/>
      <c r="D163" s="18"/>
      <c r="E163" s="18"/>
      <c r="F163" s="19"/>
      <c r="G163" s="18"/>
      <c r="H163" s="18"/>
      <c r="I163" s="18"/>
      <c r="J163" s="18"/>
      <c r="K163" s="18"/>
      <c r="L163" s="18"/>
      <c r="M163" s="128"/>
    </row>
    <row r="164" spans="3:13" x14ac:dyDescent="0.2">
      <c r="C164" s="126"/>
      <c r="D164" s="28" t="s">
        <v>121</v>
      </c>
      <c r="E164" s="152"/>
      <c r="F164" s="152"/>
      <c r="G164" s="29" t="str">
        <f>IF(D164="Société","","Prénom")</f>
        <v>Prénom</v>
      </c>
      <c r="H164" s="30"/>
      <c r="I164" s="31"/>
      <c r="J164" s="18"/>
      <c r="K164" s="28" t="s">
        <v>80</v>
      </c>
      <c r="L164" s="32"/>
      <c r="M164" s="130"/>
    </row>
    <row r="165" spans="3:13" x14ac:dyDescent="0.2">
      <c r="C165" s="126"/>
      <c r="D165" s="28" t="s">
        <v>81</v>
      </c>
      <c r="E165" s="30" t="str">
        <f>IF(data5="","",VLOOKUP(data5,[1]client!B158:I165,4,FALSE))</f>
        <v/>
      </c>
      <c r="F165" s="31"/>
      <c r="G165" s="34" t="s">
        <v>82</v>
      </c>
      <c r="H165" s="35" t="str">
        <f>IF(data5="","",VLOOKUP(data5,[1]client!B158:I165,3,FALSE))</f>
        <v/>
      </c>
      <c r="I165" s="35"/>
      <c r="J165" s="18"/>
      <c r="K165" s="28" t="s">
        <v>83</v>
      </c>
      <c r="L165" s="36" t="s">
        <v>68</v>
      </c>
      <c r="M165" s="131"/>
    </row>
    <row r="166" spans="3:13" x14ac:dyDescent="0.2">
      <c r="C166" s="126"/>
      <c r="D166" s="28" t="s">
        <v>84</v>
      </c>
      <c r="E166" s="38" t="str">
        <f>IF(data5="","",VLOOKUP(data5,[1]client!B158:I165,5,FALSE))</f>
        <v/>
      </c>
      <c r="F166" s="39" t="s">
        <v>85</v>
      </c>
      <c r="G166" s="30" t="str">
        <f>IF(data5="","",VLOOKUP(data5,[1]client!B158:I165,6,FALSE))</f>
        <v/>
      </c>
      <c r="H166" s="31" t="s">
        <v>86</v>
      </c>
      <c r="I166" s="40" t="s">
        <v>87</v>
      </c>
      <c r="J166" s="18"/>
      <c r="K166" s="28"/>
      <c r="L166" s="41" t="s">
        <v>68</v>
      </c>
      <c r="M166" s="128"/>
    </row>
    <row r="167" spans="3:13" x14ac:dyDescent="0.2">
      <c r="C167" s="126"/>
      <c r="D167" s="28"/>
      <c r="E167" s="42" t="str">
        <f>IF(data5="","",VLOOKUP(data5,[1]client!B158:I165,7,FALSE))</f>
        <v/>
      </c>
      <c r="F167" s="31"/>
      <c r="G167" s="43"/>
      <c r="H167" s="153" t="str">
        <f>IF(data5="","",VLOOKUP(data5,[1]client!B158:I165,8,FALSE))</f>
        <v/>
      </c>
      <c r="I167" s="154"/>
      <c r="J167" s="18"/>
      <c r="K167" s="28" t="s">
        <v>88</v>
      </c>
      <c r="L167" s="44" t="s">
        <v>68</v>
      </c>
      <c r="M167" s="128"/>
    </row>
    <row r="168" spans="3:13" x14ac:dyDescent="0.2">
      <c r="C168" s="126"/>
      <c r="D168" s="28"/>
      <c r="E168" s="45"/>
      <c r="F168" s="31"/>
      <c r="G168" s="43"/>
      <c r="H168" s="46"/>
      <c r="I168" s="46"/>
      <c r="J168" s="18"/>
      <c r="K168" s="28"/>
      <c r="L168" s="47" t="s">
        <v>68</v>
      </c>
      <c r="M168" s="128"/>
    </row>
    <row r="169" spans="3:13" x14ac:dyDescent="0.2">
      <c r="C169" s="126"/>
      <c r="D169" s="28"/>
      <c r="E169" s="45"/>
      <c r="F169" s="31"/>
      <c r="G169" s="43"/>
      <c r="H169" s="46"/>
      <c r="I169" s="46"/>
      <c r="J169" s="18"/>
      <c r="K169" s="28"/>
      <c r="L169" s="47" t="s">
        <v>127</v>
      </c>
      <c r="M169" s="128"/>
    </row>
    <row r="170" spans="3:13" x14ac:dyDescent="0.2">
      <c r="C170" s="126"/>
      <c r="D170" s="18"/>
      <c r="E170" s="18"/>
      <c r="F170" s="19"/>
      <c r="G170" s="18"/>
      <c r="H170" s="18"/>
      <c r="I170" s="18"/>
      <c r="J170" s="18"/>
      <c r="K170" s="18"/>
      <c r="L170" s="18"/>
      <c r="M170" s="128"/>
    </row>
    <row r="171" spans="3:13" x14ac:dyDescent="0.2">
      <c r="C171" s="126"/>
      <c r="D171" s="48" t="s">
        <v>89</v>
      </c>
      <c r="E171" s="48" t="s">
        <v>90</v>
      </c>
      <c r="F171" s="155" t="s">
        <v>91</v>
      </c>
      <c r="G171" s="156"/>
      <c r="H171" s="156"/>
      <c r="I171" s="49"/>
      <c r="J171" s="48" t="s">
        <v>92</v>
      </c>
      <c r="K171" s="48" t="s">
        <v>93</v>
      </c>
      <c r="L171" s="50" t="s">
        <v>94</v>
      </c>
      <c r="M171" s="132"/>
    </row>
    <row r="172" spans="3:13" x14ac:dyDescent="0.2">
      <c r="C172" s="126"/>
      <c r="D172" s="52"/>
      <c r="E172" s="53"/>
      <c r="F172" s="54"/>
      <c r="G172" s="55"/>
      <c r="H172" s="55"/>
      <c r="I172" s="55"/>
      <c r="J172" s="56"/>
      <c r="K172" s="57"/>
      <c r="L172" s="113" t="str">
        <f>IF(D172&lt;&gt;"",D172*K172,"")</f>
        <v/>
      </c>
      <c r="M172" s="132"/>
    </row>
    <row r="173" spans="3:13" x14ac:dyDescent="0.2">
      <c r="C173" s="126"/>
      <c r="D173" s="52"/>
      <c r="E173" s="58"/>
      <c r="F173" s="59"/>
      <c r="G173" s="60"/>
      <c r="H173" s="60"/>
      <c r="I173" s="60"/>
      <c r="J173" s="61"/>
      <c r="K173" s="57"/>
      <c r="L173" s="113" t="str">
        <f>IF(D173&lt;&gt;"",D173*K173,"")</f>
        <v/>
      </c>
      <c r="M173" s="132"/>
    </row>
    <row r="174" spans="3:13" x14ac:dyDescent="0.2">
      <c r="C174" s="126"/>
      <c r="D174" s="62"/>
      <c r="E174" s="58"/>
      <c r="F174" s="59"/>
      <c r="G174" s="60"/>
      <c r="H174" s="60"/>
      <c r="I174" s="60"/>
      <c r="J174" s="61"/>
      <c r="K174" s="57"/>
      <c r="L174" s="113" t="str">
        <f>IF(D174&lt;&gt;"",D174*K174,"")</f>
        <v/>
      </c>
      <c r="M174" s="132"/>
    </row>
    <row r="175" spans="3:13" x14ac:dyDescent="0.2">
      <c r="C175" s="126"/>
      <c r="D175" s="62"/>
      <c r="E175" s="58"/>
      <c r="F175" s="59"/>
      <c r="G175" s="60"/>
      <c r="H175" s="60"/>
      <c r="I175" s="60"/>
      <c r="J175" s="61"/>
      <c r="K175" s="57"/>
      <c r="L175" s="113" t="str">
        <f t="shared" ref="L175:L216" si="3">IF(D175&lt;&gt;"",D175*K175,"")</f>
        <v/>
      </c>
      <c r="M175" s="132"/>
    </row>
    <row r="176" spans="3:13" x14ac:dyDescent="0.2">
      <c r="C176" s="126"/>
      <c r="D176" s="62"/>
      <c r="E176" s="58"/>
      <c r="F176" s="59"/>
      <c r="G176" s="60"/>
      <c r="H176" s="60"/>
      <c r="I176" s="60"/>
      <c r="J176" s="61"/>
      <c r="K176" s="57"/>
      <c r="L176" s="113" t="str">
        <f t="shared" si="3"/>
        <v/>
      </c>
      <c r="M176" s="132"/>
    </row>
    <row r="177" spans="3:13" x14ac:dyDescent="0.2">
      <c r="C177" s="126"/>
      <c r="D177" s="62"/>
      <c r="E177" s="58"/>
      <c r="F177" s="59"/>
      <c r="G177" s="60"/>
      <c r="H177" s="60"/>
      <c r="I177" s="60"/>
      <c r="J177" s="61"/>
      <c r="K177" s="57"/>
      <c r="L177" s="113" t="str">
        <f t="shared" si="3"/>
        <v/>
      </c>
      <c r="M177" s="132"/>
    </row>
    <row r="178" spans="3:13" x14ac:dyDescent="0.2">
      <c r="C178" s="126"/>
      <c r="D178" s="62"/>
      <c r="E178" s="58"/>
      <c r="F178" s="59"/>
      <c r="G178" s="60"/>
      <c r="H178" s="60"/>
      <c r="I178" s="60"/>
      <c r="J178" s="61"/>
      <c r="K178" s="57"/>
      <c r="L178" s="113" t="str">
        <f t="shared" si="3"/>
        <v/>
      </c>
      <c r="M178" s="132"/>
    </row>
    <row r="179" spans="3:13" x14ac:dyDescent="0.2">
      <c r="C179" s="126"/>
      <c r="D179" s="62"/>
      <c r="E179" s="58"/>
      <c r="F179" s="59"/>
      <c r="G179" s="60"/>
      <c r="H179" s="60"/>
      <c r="I179" s="60"/>
      <c r="J179" s="61"/>
      <c r="K179" s="57"/>
      <c r="L179" s="113" t="str">
        <f t="shared" si="3"/>
        <v/>
      </c>
      <c r="M179" s="132"/>
    </row>
    <row r="180" spans="3:13" x14ac:dyDescent="0.2">
      <c r="C180" s="126"/>
      <c r="D180" s="62"/>
      <c r="E180" s="58"/>
      <c r="F180" s="59"/>
      <c r="G180" s="60"/>
      <c r="H180" s="60"/>
      <c r="I180" s="60"/>
      <c r="J180" s="61"/>
      <c r="K180" s="57"/>
      <c r="L180" s="113" t="str">
        <f t="shared" si="3"/>
        <v/>
      </c>
      <c r="M180" s="132"/>
    </row>
    <row r="181" spans="3:13" x14ac:dyDescent="0.2">
      <c r="C181" s="126"/>
      <c r="D181" s="62"/>
      <c r="E181" s="58"/>
      <c r="F181" s="59"/>
      <c r="G181" s="60"/>
      <c r="H181" s="60"/>
      <c r="I181" s="60"/>
      <c r="J181" s="61"/>
      <c r="K181" s="57"/>
      <c r="L181" s="113" t="str">
        <f t="shared" si="3"/>
        <v/>
      </c>
      <c r="M181" s="132"/>
    </row>
    <row r="182" spans="3:13" x14ac:dyDescent="0.2">
      <c r="C182" s="126"/>
      <c r="D182" s="62"/>
      <c r="E182" s="58"/>
      <c r="F182" s="59"/>
      <c r="G182" s="60"/>
      <c r="H182" s="60"/>
      <c r="I182" s="60"/>
      <c r="J182" s="61"/>
      <c r="K182" s="57"/>
      <c r="L182" s="113" t="str">
        <f t="shared" si="3"/>
        <v/>
      </c>
      <c r="M182" s="132"/>
    </row>
    <row r="183" spans="3:13" x14ac:dyDescent="0.2">
      <c r="C183" s="126"/>
      <c r="D183" s="62"/>
      <c r="E183" s="58"/>
      <c r="F183" s="59"/>
      <c r="G183" s="60"/>
      <c r="H183" s="60"/>
      <c r="I183" s="60"/>
      <c r="J183" s="61"/>
      <c r="K183" s="57"/>
      <c r="L183" s="113" t="str">
        <f t="shared" si="3"/>
        <v/>
      </c>
      <c r="M183" s="132"/>
    </row>
    <row r="184" spans="3:13" x14ac:dyDescent="0.2">
      <c r="C184" s="126"/>
      <c r="D184" s="62"/>
      <c r="E184" s="58"/>
      <c r="F184" s="59"/>
      <c r="G184" s="60"/>
      <c r="H184" s="60"/>
      <c r="I184" s="60"/>
      <c r="J184" s="61"/>
      <c r="K184" s="57"/>
      <c r="L184" s="113" t="str">
        <f t="shared" si="3"/>
        <v/>
      </c>
      <c r="M184" s="132"/>
    </row>
    <row r="185" spans="3:13" x14ac:dyDescent="0.2">
      <c r="C185" s="126"/>
      <c r="D185" s="62"/>
      <c r="E185" s="58"/>
      <c r="F185" s="59"/>
      <c r="G185" s="60"/>
      <c r="H185" s="60"/>
      <c r="I185" s="60"/>
      <c r="J185" s="61"/>
      <c r="K185" s="57"/>
      <c r="L185" s="113" t="str">
        <f t="shared" si="3"/>
        <v/>
      </c>
      <c r="M185" s="132"/>
    </row>
    <row r="186" spans="3:13" x14ac:dyDescent="0.2">
      <c r="C186" s="126"/>
      <c r="D186" s="62"/>
      <c r="E186" s="58"/>
      <c r="F186" s="59"/>
      <c r="G186" s="60"/>
      <c r="H186" s="60"/>
      <c r="I186" s="60"/>
      <c r="J186" s="61"/>
      <c r="K186" s="57"/>
      <c r="L186" s="113" t="str">
        <f t="shared" si="3"/>
        <v/>
      </c>
      <c r="M186" s="132"/>
    </row>
    <row r="187" spans="3:13" x14ac:dyDescent="0.2">
      <c r="C187" s="126"/>
      <c r="D187" s="62"/>
      <c r="E187" s="58"/>
      <c r="F187" s="59"/>
      <c r="G187" s="60"/>
      <c r="H187" s="60"/>
      <c r="I187" s="60"/>
      <c r="J187" s="61"/>
      <c r="K187" s="57"/>
      <c r="L187" s="113" t="str">
        <f t="shared" si="3"/>
        <v/>
      </c>
      <c r="M187" s="132"/>
    </row>
    <row r="188" spans="3:13" x14ac:dyDescent="0.2">
      <c r="C188" s="126"/>
      <c r="D188" s="62"/>
      <c r="E188" s="58"/>
      <c r="F188" s="59"/>
      <c r="G188" s="60"/>
      <c r="H188" s="60"/>
      <c r="I188" s="60"/>
      <c r="J188" s="61"/>
      <c r="K188" s="57"/>
      <c r="L188" s="113" t="str">
        <f t="shared" si="3"/>
        <v/>
      </c>
      <c r="M188" s="132"/>
    </row>
    <row r="189" spans="3:13" x14ac:dyDescent="0.2">
      <c r="C189" s="126"/>
      <c r="D189" s="62"/>
      <c r="E189" s="58"/>
      <c r="F189" s="59"/>
      <c r="G189" s="60"/>
      <c r="H189" s="60"/>
      <c r="I189" s="60"/>
      <c r="J189" s="61"/>
      <c r="K189" s="57"/>
      <c r="L189" s="113" t="str">
        <f t="shared" si="3"/>
        <v/>
      </c>
      <c r="M189" s="132"/>
    </row>
    <row r="190" spans="3:13" x14ac:dyDescent="0.2">
      <c r="C190" s="126"/>
      <c r="D190" s="62"/>
      <c r="E190" s="58"/>
      <c r="F190" s="59"/>
      <c r="G190" s="60"/>
      <c r="H190" s="60"/>
      <c r="I190" s="60"/>
      <c r="J190" s="61"/>
      <c r="K190" s="57"/>
      <c r="L190" s="113" t="str">
        <f t="shared" si="3"/>
        <v/>
      </c>
      <c r="M190" s="132"/>
    </row>
    <row r="191" spans="3:13" x14ac:dyDescent="0.2">
      <c r="C191" s="126"/>
      <c r="D191" s="62"/>
      <c r="E191" s="58"/>
      <c r="F191" s="59"/>
      <c r="G191" s="60"/>
      <c r="H191" s="60"/>
      <c r="I191" s="60"/>
      <c r="J191" s="61"/>
      <c r="K191" s="57"/>
      <c r="L191" s="113" t="str">
        <f t="shared" si="3"/>
        <v/>
      </c>
      <c r="M191" s="132"/>
    </row>
    <row r="192" spans="3:13" x14ac:dyDescent="0.2">
      <c r="C192" s="126"/>
      <c r="D192" s="62"/>
      <c r="E192" s="58"/>
      <c r="F192" s="59"/>
      <c r="G192" s="60"/>
      <c r="H192" s="60"/>
      <c r="I192" s="60"/>
      <c r="J192" s="61"/>
      <c r="K192" s="57"/>
      <c r="L192" s="113" t="str">
        <f t="shared" si="3"/>
        <v/>
      </c>
      <c r="M192" s="132"/>
    </row>
    <row r="193" spans="3:13" x14ac:dyDescent="0.2">
      <c r="C193" s="126"/>
      <c r="D193" s="62"/>
      <c r="E193" s="58"/>
      <c r="F193" s="59"/>
      <c r="G193" s="60"/>
      <c r="H193" s="60"/>
      <c r="I193" s="60"/>
      <c r="J193" s="61"/>
      <c r="K193" s="57"/>
      <c r="L193" s="113" t="str">
        <f t="shared" si="3"/>
        <v/>
      </c>
      <c r="M193" s="132"/>
    </row>
    <row r="194" spans="3:13" x14ac:dyDescent="0.2">
      <c r="C194" s="126"/>
      <c r="D194" s="62"/>
      <c r="E194" s="58"/>
      <c r="F194" s="59"/>
      <c r="G194" s="60"/>
      <c r="H194" s="60"/>
      <c r="I194" s="60"/>
      <c r="J194" s="61"/>
      <c r="K194" s="57"/>
      <c r="L194" s="113" t="str">
        <f t="shared" si="3"/>
        <v/>
      </c>
      <c r="M194" s="132"/>
    </row>
    <row r="195" spans="3:13" x14ac:dyDescent="0.2">
      <c r="C195" s="126"/>
      <c r="D195" s="62"/>
      <c r="E195" s="58"/>
      <c r="F195" s="59"/>
      <c r="G195" s="60"/>
      <c r="H195" s="60"/>
      <c r="I195" s="60"/>
      <c r="J195" s="61"/>
      <c r="K195" s="57"/>
      <c r="L195" s="113" t="str">
        <f t="shared" si="3"/>
        <v/>
      </c>
      <c r="M195" s="132"/>
    </row>
    <row r="196" spans="3:13" x14ac:dyDescent="0.2">
      <c r="C196" s="126"/>
      <c r="D196" s="62"/>
      <c r="E196" s="58"/>
      <c r="F196" s="59"/>
      <c r="G196" s="60"/>
      <c r="H196" s="60"/>
      <c r="I196" s="60"/>
      <c r="J196" s="61"/>
      <c r="K196" s="57"/>
      <c r="L196" s="113" t="str">
        <f t="shared" si="3"/>
        <v/>
      </c>
      <c r="M196" s="132"/>
    </row>
    <row r="197" spans="3:13" x14ac:dyDescent="0.2">
      <c r="C197" s="126"/>
      <c r="D197" s="62"/>
      <c r="E197" s="58"/>
      <c r="F197" s="59"/>
      <c r="G197" s="60"/>
      <c r="H197" s="60"/>
      <c r="I197" s="60"/>
      <c r="J197" s="61"/>
      <c r="K197" s="57"/>
      <c r="L197" s="113" t="str">
        <f t="shared" si="3"/>
        <v/>
      </c>
      <c r="M197" s="132"/>
    </row>
    <row r="198" spans="3:13" x14ac:dyDescent="0.2">
      <c r="C198" s="126"/>
      <c r="D198" s="62"/>
      <c r="E198" s="58"/>
      <c r="F198" s="59"/>
      <c r="G198" s="60"/>
      <c r="H198" s="60"/>
      <c r="I198" s="60"/>
      <c r="J198" s="61"/>
      <c r="K198" s="57"/>
      <c r="L198" s="113" t="str">
        <f t="shared" si="3"/>
        <v/>
      </c>
      <c r="M198" s="132"/>
    </row>
    <row r="199" spans="3:13" x14ac:dyDescent="0.2">
      <c r="C199" s="126"/>
      <c r="D199" s="62"/>
      <c r="E199" s="58"/>
      <c r="F199" s="59"/>
      <c r="G199" s="60"/>
      <c r="H199" s="60"/>
      <c r="I199" s="60"/>
      <c r="J199" s="61"/>
      <c r="K199" s="57"/>
      <c r="L199" s="113" t="str">
        <f t="shared" si="3"/>
        <v/>
      </c>
      <c r="M199" s="132"/>
    </row>
    <row r="200" spans="3:13" x14ac:dyDescent="0.2">
      <c r="C200" s="126"/>
      <c r="D200" s="62"/>
      <c r="E200" s="58"/>
      <c r="F200" s="59"/>
      <c r="G200" s="60"/>
      <c r="H200" s="60"/>
      <c r="I200" s="60"/>
      <c r="J200" s="61"/>
      <c r="K200" s="57"/>
      <c r="L200" s="113" t="str">
        <f t="shared" si="3"/>
        <v/>
      </c>
      <c r="M200" s="132"/>
    </row>
    <row r="201" spans="3:13" x14ac:dyDescent="0.2">
      <c r="C201" s="126"/>
      <c r="D201" s="62"/>
      <c r="E201" s="58"/>
      <c r="F201" s="59"/>
      <c r="G201" s="60"/>
      <c r="H201" s="60"/>
      <c r="I201" s="60"/>
      <c r="J201" s="61"/>
      <c r="K201" s="57"/>
      <c r="L201" s="113" t="str">
        <f t="shared" si="3"/>
        <v/>
      </c>
      <c r="M201" s="132"/>
    </row>
    <row r="202" spans="3:13" x14ac:dyDescent="0.2">
      <c r="C202" s="126"/>
      <c r="D202" s="62"/>
      <c r="E202" s="58"/>
      <c r="F202" s="59"/>
      <c r="G202" s="60"/>
      <c r="H202" s="60"/>
      <c r="I202" s="60"/>
      <c r="J202" s="61"/>
      <c r="K202" s="57"/>
      <c r="L202" s="113" t="str">
        <f t="shared" si="3"/>
        <v/>
      </c>
      <c r="M202" s="132"/>
    </row>
    <row r="203" spans="3:13" x14ac:dyDescent="0.2">
      <c r="C203" s="126"/>
      <c r="D203" s="62"/>
      <c r="E203" s="58"/>
      <c r="F203" s="59"/>
      <c r="G203" s="60"/>
      <c r="H203" s="60"/>
      <c r="I203" s="60"/>
      <c r="J203" s="61"/>
      <c r="K203" s="57"/>
      <c r="L203" s="113" t="str">
        <f t="shared" si="3"/>
        <v/>
      </c>
      <c r="M203" s="132"/>
    </row>
    <row r="204" spans="3:13" x14ac:dyDescent="0.2">
      <c r="C204" s="126"/>
      <c r="D204" s="62"/>
      <c r="E204" s="58"/>
      <c r="F204" s="59"/>
      <c r="G204" s="60"/>
      <c r="H204" s="60"/>
      <c r="I204" s="60"/>
      <c r="J204" s="61"/>
      <c r="K204" s="57"/>
      <c r="L204" s="113" t="str">
        <f t="shared" si="3"/>
        <v/>
      </c>
      <c r="M204" s="132"/>
    </row>
    <row r="205" spans="3:13" x14ac:dyDescent="0.2">
      <c r="C205" s="126"/>
      <c r="D205" s="62"/>
      <c r="E205" s="58"/>
      <c r="F205" s="59"/>
      <c r="G205" s="60"/>
      <c r="H205" s="60"/>
      <c r="I205" s="60"/>
      <c r="J205" s="61"/>
      <c r="K205" s="57"/>
      <c r="L205" s="113" t="str">
        <f t="shared" si="3"/>
        <v/>
      </c>
      <c r="M205" s="132"/>
    </row>
    <row r="206" spans="3:13" x14ac:dyDescent="0.2">
      <c r="C206" s="126"/>
      <c r="D206" s="62"/>
      <c r="E206" s="58"/>
      <c r="F206" s="59"/>
      <c r="G206" s="60"/>
      <c r="H206" s="60"/>
      <c r="I206" s="60"/>
      <c r="J206" s="61"/>
      <c r="K206" s="57"/>
      <c r="L206" s="113" t="str">
        <f t="shared" si="3"/>
        <v/>
      </c>
      <c r="M206" s="132"/>
    </row>
    <row r="207" spans="3:13" x14ac:dyDescent="0.2">
      <c r="C207" s="126"/>
      <c r="D207" s="62"/>
      <c r="E207" s="58"/>
      <c r="F207" s="59"/>
      <c r="G207" s="60"/>
      <c r="H207" s="60"/>
      <c r="I207" s="60"/>
      <c r="J207" s="61"/>
      <c r="K207" s="57"/>
      <c r="L207" s="113" t="str">
        <f t="shared" si="3"/>
        <v/>
      </c>
      <c r="M207" s="132"/>
    </row>
    <row r="208" spans="3:13" x14ac:dyDescent="0.2">
      <c r="C208" s="126"/>
      <c r="D208" s="62"/>
      <c r="E208" s="63"/>
      <c r="F208" s="59"/>
      <c r="G208" s="60"/>
      <c r="H208" s="60"/>
      <c r="I208" s="60"/>
      <c r="J208" s="61"/>
      <c r="K208" s="57"/>
      <c r="L208" s="113" t="str">
        <f t="shared" si="3"/>
        <v/>
      </c>
      <c r="M208" s="132"/>
    </row>
    <row r="209" spans="3:13" x14ac:dyDescent="0.2">
      <c r="C209" s="126"/>
      <c r="D209" s="62"/>
      <c r="E209" s="58"/>
      <c r="F209" s="59"/>
      <c r="G209" s="60"/>
      <c r="H209" s="60"/>
      <c r="I209" s="60"/>
      <c r="J209" s="61"/>
      <c r="K209" s="57"/>
      <c r="L209" s="113" t="str">
        <f t="shared" si="3"/>
        <v/>
      </c>
      <c r="M209" s="132"/>
    </row>
    <row r="210" spans="3:13" x14ac:dyDescent="0.2">
      <c r="C210" s="126"/>
      <c r="D210" s="62"/>
      <c r="E210" s="58"/>
      <c r="F210" s="59"/>
      <c r="G210" s="60"/>
      <c r="H210" s="60"/>
      <c r="I210" s="60"/>
      <c r="J210" s="61"/>
      <c r="K210" s="57"/>
      <c r="L210" s="113" t="str">
        <f t="shared" si="3"/>
        <v/>
      </c>
      <c r="M210" s="132"/>
    </row>
    <row r="211" spans="3:13" x14ac:dyDescent="0.2">
      <c r="C211" s="126"/>
      <c r="D211" s="62"/>
      <c r="E211" s="58"/>
      <c r="F211" s="59"/>
      <c r="G211" s="60"/>
      <c r="H211" s="60"/>
      <c r="I211" s="60"/>
      <c r="J211" s="61"/>
      <c r="K211" s="57"/>
      <c r="L211" s="113" t="str">
        <f t="shared" si="3"/>
        <v/>
      </c>
      <c r="M211" s="132"/>
    </row>
    <row r="212" spans="3:13" x14ac:dyDescent="0.2">
      <c r="C212" s="126"/>
      <c r="D212" s="62"/>
      <c r="E212" s="58"/>
      <c r="F212" s="59"/>
      <c r="G212" s="60"/>
      <c r="H212" s="60"/>
      <c r="I212" s="60"/>
      <c r="J212" s="61"/>
      <c r="K212" s="57"/>
      <c r="L212" s="113" t="str">
        <f t="shared" si="3"/>
        <v/>
      </c>
      <c r="M212" s="132"/>
    </row>
    <row r="213" spans="3:13" x14ac:dyDescent="0.2">
      <c r="C213" s="126"/>
      <c r="D213" s="62"/>
      <c r="E213" s="58"/>
      <c r="F213" s="59"/>
      <c r="G213" s="60"/>
      <c r="H213" s="60"/>
      <c r="I213" s="60"/>
      <c r="J213" s="61"/>
      <c r="K213" s="57"/>
      <c r="L213" s="113" t="str">
        <f t="shared" si="3"/>
        <v/>
      </c>
      <c r="M213" s="132"/>
    </row>
    <row r="214" spans="3:13" x14ac:dyDescent="0.2">
      <c r="C214" s="126"/>
      <c r="D214" s="62"/>
      <c r="E214" s="58"/>
      <c r="F214" s="59"/>
      <c r="G214" s="60"/>
      <c r="H214" s="60"/>
      <c r="I214" s="60"/>
      <c r="J214" s="61"/>
      <c r="K214" s="57"/>
      <c r="L214" s="113" t="str">
        <f t="shared" si="3"/>
        <v/>
      </c>
      <c r="M214" s="132"/>
    </row>
    <row r="215" spans="3:13" x14ac:dyDescent="0.2">
      <c r="C215" s="126"/>
      <c r="D215" s="62"/>
      <c r="E215" s="58"/>
      <c r="F215" s="59"/>
      <c r="G215" s="60"/>
      <c r="H215" s="60"/>
      <c r="I215" s="60"/>
      <c r="J215" s="61"/>
      <c r="K215" s="57"/>
      <c r="L215" s="113" t="str">
        <f t="shared" si="3"/>
        <v/>
      </c>
      <c r="M215" s="132"/>
    </row>
    <row r="216" spans="3:13" x14ac:dyDescent="0.2">
      <c r="C216" s="126"/>
      <c r="D216" s="70"/>
      <c r="E216" s="71"/>
      <c r="F216" s="72"/>
      <c r="G216" s="60"/>
      <c r="H216" s="60"/>
      <c r="I216" s="60"/>
      <c r="J216" s="142"/>
      <c r="K216" s="143"/>
      <c r="L216" s="144" t="str">
        <f t="shared" si="3"/>
        <v/>
      </c>
      <c r="M216" s="132"/>
    </row>
    <row r="217" spans="3:13" x14ac:dyDescent="0.2">
      <c r="C217" s="126"/>
      <c r="D217" s="70"/>
      <c r="E217" s="71"/>
      <c r="F217" s="72"/>
      <c r="G217" s="60"/>
      <c r="H217" s="60"/>
      <c r="I217" s="60"/>
      <c r="J217" s="142"/>
      <c r="K217" s="143"/>
      <c r="L217" s="144"/>
      <c r="M217" s="132"/>
    </row>
    <row r="218" spans="3:13" ht="13.5" x14ac:dyDescent="0.25">
      <c r="C218" s="126"/>
      <c r="D218" s="149"/>
      <c r="E218" s="149"/>
      <c r="F218" s="149"/>
      <c r="G218" s="149"/>
      <c r="H218" s="149"/>
      <c r="I218" s="149"/>
      <c r="J218" s="149"/>
      <c r="K218" s="149"/>
      <c r="L218" s="149"/>
      <c r="M218" s="132"/>
    </row>
    <row r="219" spans="3:13" x14ac:dyDescent="0.2">
      <c r="C219" s="150"/>
      <c r="D219" s="151"/>
      <c r="E219" s="151"/>
      <c r="F219" s="19"/>
      <c r="G219" s="18"/>
      <c r="H219" s="18"/>
      <c r="I219" s="18"/>
      <c r="J219" s="18"/>
      <c r="K219" s="18"/>
      <c r="L219" s="18"/>
      <c r="M219" s="132"/>
    </row>
    <row r="220" spans="3:13" ht="13.5" thickBot="1" x14ac:dyDescent="0.25">
      <c r="C220" s="134"/>
      <c r="D220" s="97"/>
      <c r="E220" s="97"/>
      <c r="F220" s="98"/>
      <c r="G220" s="97"/>
      <c r="H220" s="97"/>
      <c r="I220" s="97"/>
      <c r="J220" s="97"/>
      <c r="K220" s="97"/>
      <c r="L220" s="97"/>
      <c r="M220" s="135"/>
    </row>
    <row r="221" spans="3:13" ht="14.25" thickTop="1" thickBot="1" x14ac:dyDescent="0.25">
      <c r="C221" s="147" t="s">
        <v>124</v>
      </c>
      <c r="D221" s="148"/>
      <c r="E221" s="148"/>
      <c r="F221" s="139"/>
      <c r="G221" s="140"/>
      <c r="H221" s="140"/>
      <c r="I221" s="140"/>
      <c r="J221" s="140"/>
      <c r="K221" s="140"/>
      <c r="L221" s="140"/>
      <c r="M221" s="141"/>
    </row>
  </sheetData>
  <scenarios current="5" show="5">
    <scenario name="sample1" locked="1" count="24" user="Auteur" comment="Village Software">
      <inputCells r="L11" val="34892" numFmtId="14"/>
      <inputCells r="L12" val="VS100"/>
      <inputCells r="L13" val="KG"/>
      <inputCells r="L14" val=""/>
      <inputCells r="I13" val=""/>
      <inputCells r="D19" val="100"/>
      <inputCells r="E19" val="Photocopies"/>
      <inputCells r="K19" val="0.25"/>
      <inputCells r="D20" val=""/>
      <inputCells r="E20" val=""/>
      <inputCells r="K20" val=""/>
      <inputCells r="D21" val=""/>
      <inputCells r="E21" val=""/>
      <inputCells r="K21" val=""/>
      <inputCells r="D22" val=""/>
      <inputCells r="E22" val=""/>
      <inputCells r="K22" val=""/>
      <inputCells r="D23" val=""/>
      <inputCells r="E23" val=""/>
      <inputCells r="K23" val=""/>
      <inputCells r="D39" val=""/>
      <inputCells r="E39" val=""/>
      <inputCells r="K39" val=""/>
      <inputCells r="D40" val=""/>
    </scenario>
    <scenario name="sample2" locked="1" count="32" user="Auteur" comment="Village Software">
      <inputCells r="E40" val=""/>
      <inputCells r="K40" val=""/>
      <inputCells r="D41" val=""/>
      <inputCells r="E41" val=""/>
      <inputCells r="K41" val=""/>
      <inputCells r="D42" val=""/>
      <inputCells r="E42" val=""/>
      <inputCells r="K42" val=""/>
      <inputCells r="D50" val=""/>
      <inputCells r="E50" val=""/>
      <inputCells r="K50" val=""/>
      <inputCells r="D51" val=""/>
      <inputCells r="E51" val=""/>
      <inputCells r="K51" val=""/>
      <inputCells r="D52" val=""/>
      <inputCells r="E52" val=""/>
      <inputCells r="K52" val=""/>
      <inputCells r="D53" val=""/>
      <inputCells r="E53" val=""/>
      <inputCells r="K53" val=""/>
      <inputCells r="D54" val=""/>
      <inputCells r="E54" val=""/>
      <inputCells r="K54" val=""/>
      <inputCells r="D55" val=""/>
      <inputCells r="E55" val=""/>
      <inputCells r="K55" val=""/>
      <inputCells r="D56" val=""/>
      <inputCells r="E56" val=""/>
      <inputCells r="K56" val=""/>
      <inputCells r="D61" val=""/>
      <inputCells r="D62" val=""/>
      <inputCells r="D63" val="1" numFmtId="165"/>
    </scenario>
    <scenario name="sample3" locked="1" count="4" user="Auteur" comment="Village Software">
      <inputCells r="F62" val="2" numFmtId="165"/>
      <inputCells r="F66" val=""/>
      <inputCells r="J66" val=""/>
      <inputCells r="J67" val=""/>
    </scenario>
    <scenario name="current1" locked="1" count="24" user="Auteur" comment="Créé par Auteur le 8/1/95">
      <inputCells r="L11" val=""/>
      <inputCells r="L12" val=""/>
      <inputCells r="L13" val=""/>
      <inputCells r="L14" val=""/>
      <inputCells r="I13" val=""/>
      <inputCells r="E19" val=""/>
      <inputCells r="E20" val=""/>
      <inputCells r="E21" val=""/>
      <inputCells r="E22" val=""/>
      <inputCells r="E23" val=""/>
      <inputCells r="E39" val=""/>
      <inputCells r="K19" val=""/>
      <inputCells r="K20" val=""/>
      <inputCells r="K21" val=""/>
      <inputCells r="K22" val=""/>
      <inputCells r="K23" val=""/>
      <inputCells r="K39" val=""/>
      <inputCells r="D19" val=""/>
      <inputCells r="D20" val=""/>
      <inputCells r="D21" val=""/>
      <inputCells r="D22" val=""/>
      <inputCells r="D23" val=""/>
      <inputCells r="D39" val=""/>
      <inputCells r="D40" val=""/>
    </scenario>
    <scenario name="current2" locked="1" count="32" user="Auteur" comment="Créé par Auteur le 8/1/95">
      <inputCells r="E40" val=""/>
      <inputCells r="D41" val=""/>
      <inputCells r="E41" val=""/>
      <inputCells r="D42" val=""/>
      <inputCells r="E42" val=""/>
      <inputCells r="D50" val=""/>
      <inputCells r="E50" val=""/>
      <inputCells r="D51" val=""/>
      <inputCells r="E51" val=""/>
      <inputCells r="D52" val=""/>
      <inputCells r="E52" val=""/>
      <inputCells r="D53" val=""/>
      <inputCells r="E53" val=""/>
      <inputCells r="D54" val=""/>
      <inputCells r="E54" val=""/>
      <inputCells r="D55" val=""/>
      <inputCells r="E55" val=""/>
      <inputCells r="D56" val=""/>
      <inputCells r="E56" val=""/>
      <inputCells r="K40" val=""/>
      <inputCells r="K41" val=""/>
      <inputCells r="K42" val=""/>
      <inputCells r="K50" val=""/>
      <inputCells r="K51" val=""/>
      <inputCells r="K52" val=""/>
      <inputCells r="K53" val=""/>
      <inputCells r="K54" val=""/>
      <inputCells r="K55" val=""/>
      <inputCells r="K56" val=""/>
      <inputCells r="D61" val=""/>
      <inputCells r="D62" val=""/>
      <inputCells r="D63" val=""/>
    </scenario>
    <scenario name="current3" locked="1" count="4" user="Auteur" comment="Créé par Auteur le 8/1/95">
      <inputCells r="F62" val=""/>
      <inputCells r="F66" val=""/>
      <inputCells r="J66" val=""/>
      <inputCells r="J67" val=""/>
    </scenario>
  </scenarios>
  <mergeCells count="24">
    <mergeCell ref="C81:E81"/>
    <mergeCell ref="E11:F11"/>
    <mergeCell ref="H14:I14"/>
    <mergeCell ref="F18:H18"/>
    <mergeCell ref="E61:H61"/>
    <mergeCell ref="E62:H62"/>
    <mergeCell ref="E64:H64"/>
    <mergeCell ref="F65:G65"/>
    <mergeCell ref="F66:G66"/>
    <mergeCell ref="D69:L72"/>
    <mergeCell ref="D74:L77"/>
    <mergeCell ref="C78:E78"/>
    <mergeCell ref="D147:L149"/>
    <mergeCell ref="C150:E150"/>
    <mergeCell ref="C153:E153"/>
    <mergeCell ref="E92:F92"/>
    <mergeCell ref="H95:I95"/>
    <mergeCell ref="F99:H99"/>
    <mergeCell ref="C221:E221"/>
    <mergeCell ref="D218:L218"/>
    <mergeCell ref="C219:E219"/>
    <mergeCell ref="E164:F164"/>
    <mergeCell ref="H167:I167"/>
    <mergeCell ref="F171:H171"/>
  </mergeCells>
  <dataValidations count="5">
    <dataValidation type="list" allowBlank="1" showInputMessage="1" showErrorMessage="1" sqref="J19:J56 J100:J146 J172:J217">
      <formula1>$K$61:$K$62</formula1>
    </dataValidation>
    <dataValidation type="custom" allowBlank="1" showInputMessage="1" showErrorMessage="1" error="Formule !!" sqref="H12 L19:L57 E12:E14 G13 L61:L64 H93 L100:L146 E93:E95 G94 H165 L172:L217 E165:E167 G166">
      <formula1>""</formula1>
    </dataValidation>
    <dataValidation type="list" allowBlank="1" showInputMessage="1" showErrorMessage="1" sqref="D11 D92 D164">
      <formula1>"Société,Nom"</formula1>
    </dataValidation>
    <dataValidation type="custom" allowBlank="1" showInputMessage="1" showErrorMessage="1" error="Ne pas modifier !!!" sqref="F57:J58">
      <formula1>""</formula1>
    </dataValidation>
    <dataValidation type="list" allowBlank="1" showInputMessage="1" showErrorMessage="1" prompt="Sélectionner ici votre client" sqref="E11 E92 E164">
      <formula1>liste_client</formula1>
    </dataValidation>
  </dataValidations>
  <printOptions horizontalCentered="1" verticalCentered="1"/>
  <pageMargins left="0.25" right="0.25" top="0.75" bottom="0.75" header="0.3" footer="0.3"/>
  <pageSetup paperSize="9" scale="87" fitToHeight="0" orientation="portrait" copies="2" r:id="rId1"/>
  <headerFooter alignWithMargins="0"/>
  <drawing r:id="rId2"/>
  <legacyDrawing r:id="rId3"/>
  <picture r:id="rId4"/>
  <controls>
    <mc:AlternateContent xmlns:mc="http://schemas.openxmlformats.org/markup-compatibility/2006">
      <mc:Choice Requires="x14">
        <control shapeId="2065" r:id="rId5" name="CommandButton1">
          <controlPr defaultSize="0" autoLine="0" r:id="rId6">
            <anchor moveWithCells="1">
              <from>
                <xdr:col>14</xdr:col>
                <xdr:colOff>104775</xdr:colOff>
                <xdr:row>6</xdr:row>
                <xdr:rowOff>200025</xdr:rowOff>
              </from>
              <to>
                <xdr:col>16</xdr:col>
                <xdr:colOff>76200</xdr:colOff>
                <xdr:row>8</xdr:row>
                <xdr:rowOff>66675</xdr:rowOff>
              </to>
            </anchor>
          </controlPr>
        </control>
      </mc:Choice>
      <mc:Fallback>
        <control shapeId="2065" r:id="rId5" name="CommandButton1"/>
      </mc:Fallback>
    </mc:AlternateContent>
    <mc:AlternateContent xmlns:mc="http://schemas.openxmlformats.org/markup-compatibility/2006">
      <mc:Choice Requires="x14">
        <control shapeId="2049" r:id="rId7" name="CCL">
          <controlPr defaultSize="0" print="0" autoFill="0" autoLine="0" autoPict="0">
            <anchor moveWithCells="1">
              <from>
                <xdr:col>5</xdr:col>
                <xdr:colOff>485775</xdr:colOff>
                <xdr:row>61</xdr:row>
                <xdr:rowOff>152400</xdr:rowOff>
              </from>
              <to>
                <xdr:col>6</xdr:col>
                <xdr:colOff>1066800</xdr:colOff>
                <xdr:row>63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8" name="Button 3">
          <controlPr defaultSize="0" print="0" autoFill="0" autoPict="0" macro="[0]!imprimer">
            <anchor moveWithCells="1" sizeWithCells="1">
              <from>
                <xdr:col>14</xdr:col>
                <xdr:colOff>57150</xdr:colOff>
                <xdr:row>3</xdr:row>
                <xdr:rowOff>57150</xdr:rowOff>
              </from>
              <to>
                <xdr:col>16</xdr:col>
                <xdr:colOff>57150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9" name="Drop Down 13">
          <controlPr defaultSize="0" print="0" autoFill="0" autoLine="0" autoPict="0">
            <anchor moveWithCells="1">
              <from>
                <xdr:col>5</xdr:col>
                <xdr:colOff>485775</xdr:colOff>
                <xdr:row>142</xdr:row>
                <xdr:rowOff>152400</xdr:rowOff>
              </from>
              <to>
                <xdr:col>6</xdr:col>
                <xdr:colOff>1066800</xdr:colOff>
                <xdr:row>144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2" r:id="rId10" name="Drop Down 14">
          <controlPr defaultSize="0" print="0" autoFill="0" autoLine="0" autoPict="0">
            <anchor moveWithCells="1">
              <from>
                <xdr:col>5</xdr:col>
                <xdr:colOff>485775</xdr:colOff>
                <xdr:row>214</xdr:row>
                <xdr:rowOff>152400</xdr:rowOff>
              </from>
              <to>
                <xdr:col>6</xdr:col>
                <xdr:colOff>1066800</xdr:colOff>
                <xdr:row>216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3" r:id="rId11" name="Drop Down 15">
          <controlPr defaultSize="0" print="0" autoFill="0" autoLine="0" autoPict="0">
            <anchor moveWithCells="1">
              <from>
                <xdr:col>5</xdr:col>
                <xdr:colOff>485775</xdr:colOff>
                <xdr:row>214</xdr:row>
                <xdr:rowOff>152400</xdr:rowOff>
              </from>
              <to>
                <xdr:col>6</xdr:col>
                <xdr:colOff>1066800</xdr:colOff>
                <xdr:row>216</xdr:row>
                <xdr:rowOff>19050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23</vt:i4>
      </vt:variant>
    </vt:vector>
  </HeadingPairs>
  <TitlesOfParts>
    <vt:vector size="25" baseType="lpstr">
      <vt:lpstr>DATA</vt:lpstr>
      <vt:lpstr>FACTURE</vt:lpstr>
      <vt:lpstr>_tax1</vt:lpstr>
      <vt:lpstr>FACTURE!_tax2</vt:lpstr>
      <vt:lpstr>_tax3</vt:lpstr>
      <vt:lpstr>FACTURE!_tax4</vt:lpstr>
      <vt:lpstr>data1</vt:lpstr>
      <vt:lpstr>data10</vt:lpstr>
      <vt:lpstr>data2</vt:lpstr>
      <vt:lpstr>data3</vt:lpstr>
      <vt:lpstr>data4</vt:lpstr>
      <vt:lpstr>FACTURE!data5</vt:lpstr>
      <vt:lpstr>data6</vt:lpstr>
      <vt:lpstr>data62</vt:lpstr>
      <vt:lpstr>data63</vt:lpstr>
      <vt:lpstr>data64</vt:lpstr>
      <vt:lpstr>data68</vt:lpstr>
      <vt:lpstr>data69</vt:lpstr>
      <vt:lpstr>data7</vt:lpstr>
      <vt:lpstr>data70</vt:lpstr>
      <vt:lpstr>data8</vt:lpstr>
      <vt:lpstr>data9</vt:lpstr>
      <vt:lpstr>FACTURE!NO</vt:lpstr>
      <vt:lpstr>FACTURE!TOT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2015-10-27T19:46:32Z</dcterms:modified>
</cp:coreProperties>
</file>