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990" yWindow="120" windowWidth="15480" windowHeight="8070" tabRatio="826" activeTab="1"/>
  </bookViews>
  <sheets>
    <sheet name="DOSSIER" sheetId="29" r:id="rId1"/>
    <sheet name="IDENTIFICATION" sheetId="30" r:id="rId2"/>
    <sheet name="NOTE DE CADRAGE" sheetId="1" r:id="rId3"/>
    <sheet name="TACHES PREV" sheetId="26" r:id="rId4"/>
    <sheet name="CONTRAT PREV" sheetId="27" r:id="rId5"/>
    <sheet name="CONDUITE DE PROJET" sheetId="8" r:id="rId6"/>
    <sheet name="EVALUATION AC" sheetId="17" r:id="rId7"/>
    <sheet name="EVALUATION EE" sheetId="18" r:id="rId8"/>
    <sheet name="EVALUATION  ITEC" sheetId="19" r:id="rId9"/>
    <sheet name="EVALUATION  SIN" sheetId="20" r:id="rId10"/>
    <sheet name="PRESENTATION DE PROJET" sheetId="13" r:id="rId11"/>
    <sheet name="EVALUATION PRESENTATION" sheetId="21" r:id="rId12"/>
    <sheet name="DATA" sheetId="23" state="hidden" r:id="rId13"/>
  </sheets>
  <externalReferences>
    <externalReference r:id="rId14"/>
    <externalReference r:id="rId15"/>
    <externalReference r:id="rId16"/>
    <externalReference r:id="rId17"/>
    <externalReference r:id="rId18"/>
  </externalReferences>
  <definedNames>
    <definedName name="Excel_BuiltIn_Print_Area_1" localSheetId="4">#REF!</definedName>
    <definedName name="Excel_BuiltIn_Print_Area_1" localSheetId="8">#REF!</definedName>
    <definedName name="Excel_BuiltIn_Print_Area_1" localSheetId="9">#REF!</definedName>
    <definedName name="Excel_BuiltIn_Print_Area_1" localSheetId="6">#REF!</definedName>
    <definedName name="Excel_BuiltIn_Print_Area_1" localSheetId="7">#REF!</definedName>
    <definedName name="Excel_BuiltIn_Print_Area_1" localSheetId="3">#REF!</definedName>
    <definedName name="Excel_BuiltIn_Print_Area_1">#REF!</definedName>
    <definedName name="NB1_">'NOTE DE CADRAGE'!$C$40:$C$54</definedName>
    <definedName name="NBLISTE">'NOTE DE CADRAGE'!$C$40:$C$54</definedName>
    <definedName name="OBJECTIF">DATA!$A$2:$E$50</definedName>
    <definedName name="SPECIALITE">'NOTE DE CADRAGE'!$A$47:$A$51</definedName>
    <definedName name="Taches">'TACHES PREV'!$A$35:$L$52</definedName>
    <definedName name="_xlnm.Print_Area" localSheetId="5">'CONDUITE DE PROJET'!$A$1:$B$40</definedName>
    <definedName name="_xlnm.Print_Area" localSheetId="8">'EVALUATION  ITEC'!$A$1:$J$57</definedName>
    <definedName name="_xlnm.Print_Area" localSheetId="9">'EVALUATION  SIN'!$A$1:$J$60</definedName>
    <definedName name="_xlnm.Print_Area" localSheetId="6">'EVALUATION AC'!$A$1:$J$55</definedName>
    <definedName name="_xlnm.Print_Area" localSheetId="7">'EVALUATION EE'!$A$1:$J$56</definedName>
    <definedName name="_xlnm.Print_Area" localSheetId="10">'PRESENTATION DE PROJET'!$A$1:$B$40</definedName>
  </definedNames>
  <calcPr calcId="145621"/>
</workbook>
</file>

<file path=xl/calcChain.xml><?xml version="1.0" encoding="utf-8"?>
<calcChain xmlns="http://schemas.openxmlformats.org/spreadsheetml/2006/main">
  <c r="K37" i="27" l="1"/>
  <c r="K38" i="27"/>
  <c r="K39" i="27"/>
  <c r="K40" i="27"/>
  <c r="K36" i="27"/>
  <c r="K26" i="27"/>
  <c r="K27" i="27"/>
  <c r="K28" i="27"/>
  <c r="K29" i="27"/>
  <c r="K30" i="27"/>
  <c r="K31" i="27"/>
  <c r="K32" i="27"/>
  <c r="K33" i="27"/>
  <c r="K34" i="27"/>
  <c r="L25" i="21" l="1"/>
  <c r="L24" i="21"/>
  <c r="B9" i="13"/>
  <c r="B8" i="13"/>
  <c r="D3" i="20"/>
  <c r="D2" i="20"/>
  <c r="D3" i="19"/>
  <c r="D2" i="19"/>
  <c r="D3" i="18"/>
  <c r="D2" i="18"/>
  <c r="D3" i="17"/>
  <c r="D2" i="17"/>
  <c r="B9" i="8"/>
  <c r="B8" i="8"/>
  <c r="B3" i="8"/>
  <c r="A13" i="13" l="1"/>
  <c r="B7" i="13"/>
  <c r="B6" i="13"/>
  <c r="A13" i="8"/>
  <c r="B7" i="8"/>
  <c r="B6" i="8"/>
  <c r="D4" i="27"/>
  <c r="B3" i="1"/>
  <c r="L4" i="27"/>
  <c r="L3" i="27"/>
  <c r="D3" i="27"/>
  <c r="D2" i="27"/>
  <c r="S4" i="27"/>
  <c r="S3" i="27"/>
  <c r="S2" i="27"/>
  <c r="S32" i="26"/>
  <c r="R32" i="26"/>
  <c r="Q32" i="26"/>
  <c r="P32" i="26"/>
  <c r="O32" i="26"/>
  <c r="F2" i="1"/>
  <c r="E2" i="1"/>
  <c r="D2" i="1"/>
  <c r="C2" i="1"/>
  <c r="B2" i="1"/>
  <c r="B1" i="1"/>
  <c r="L3" i="1"/>
  <c r="L1" i="1"/>
  <c r="J1" i="1"/>
  <c r="J32" i="26"/>
  <c r="A12" i="30"/>
  <c r="A11" i="30"/>
  <c r="A10" i="30"/>
  <c r="A9" i="30"/>
  <c r="A8" i="30"/>
  <c r="B39" i="27" l="1"/>
  <c r="B40" i="27"/>
  <c r="B36" i="27"/>
  <c r="B37" i="27"/>
  <c r="B38" i="27"/>
  <c r="B32" i="27"/>
  <c r="B33" i="27"/>
  <c r="B34" i="27"/>
  <c r="B28" i="27"/>
  <c r="B29" i="27"/>
  <c r="B30" i="27"/>
  <c r="B31" i="27"/>
  <c r="B27" i="27"/>
  <c r="K17" i="27" l="1"/>
  <c r="K19" i="27"/>
  <c r="K21" i="27"/>
  <c r="K16" i="27"/>
  <c r="K15" i="27"/>
  <c r="B24" i="27"/>
  <c r="B25" i="27"/>
  <c r="B26" i="27"/>
  <c r="B16" i="27"/>
  <c r="B17" i="27"/>
  <c r="B18" i="27"/>
  <c r="B19" i="27"/>
  <c r="B20" i="27"/>
  <c r="B21" i="27"/>
  <c r="B22" i="27"/>
  <c r="B23" i="27"/>
  <c r="B15" i="27"/>
  <c r="A48" i="23"/>
  <c r="A49" i="23"/>
  <c r="A50" i="23"/>
  <c r="A39" i="23"/>
  <c r="A40" i="23"/>
  <c r="A41" i="23"/>
  <c r="A42" i="23"/>
  <c r="A43" i="23"/>
  <c r="A44" i="23"/>
  <c r="A45" i="23"/>
  <c r="A46" i="23"/>
  <c r="A47" i="23"/>
  <c r="A26" i="23"/>
  <c r="A27" i="23"/>
  <c r="A28" i="23"/>
  <c r="A29" i="23"/>
  <c r="A30" i="23"/>
  <c r="A31" i="23"/>
  <c r="A32" i="23"/>
  <c r="A33" i="23"/>
  <c r="A34" i="23"/>
  <c r="A35" i="23"/>
  <c r="A36" i="23"/>
  <c r="A37" i="23"/>
  <c r="A38" i="23"/>
  <c r="A11" i="23"/>
  <c r="A12" i="23"/>
  <c r="A13" i="23"/>
  <c r="A14" i="23"/>
  <c r="A15" i="23"/>
  <c r="A16" i="23"/>
  <c r="A17" i="23"/>
  <c r="A18" i="23"/>
  <c r="A19" i="23"/>
  <c r="A20" i="23"/>
  <c r="A21" i="23"/>
  <c r="A22" i="23"/>
  <c r="A23" i="23"/>
  <c r="A24" i="23"/>
  <c r="A25" i="23"/>
  <c r="A3" i="23"/>
  <c r="A4" i="23"/>
  <c r="A5" i="23"/>
  <c r="A6" i="23"/>
  <c r="A7" i="23"/>
  <c r="A8" i="23"/>
  <c r="A9" i="23"/>
  <c r="A10" i="23"/>
  <c r="A2" i="23"/>
  <c r="D5" i="27"/>
  <c r="P33" i="26"/>
  <c r="Q33" i="26"/>
  <c r="R33" i="26"/>
  <c r="S33" i="26"/>
  <c r="O33" i="26"/>
  <c r="G25" i="21"/>
  <c r="E25" i="21"/>
  <c r="J22" i="21"/>
  <c r="M21" i="21"/>
  <c r="I21" i="21" s="1"/>
  <c r="L21" i="21"/>
  <c r="M20" i="21"/>
  <c r="I20" i="21" s="1"/>
  <c r="L20" i="21"/>
  <c r="M18" i="21"/>
  <c r="I18" i="21" s="1"/>
  <c r="L18" i="21"/>
  <c r="M17" i="21"/>
  <c r="I17" i="21" s="1"/>
  <c r="L17" i="21"/>
  <c r="M16" i="21"/>
  <c r="I16" i="21" s="1"/>
  <c r="L16" i="21"/>
  <c r="M15" i="21"/>
  <c r="I15" i="21" s="1"/>
  <c r="L15" i="21"/>
  <c r="M13" i="21"/>
  <c r="I13" i="21" s="1"/>
  <c r="L13" i="21"/>
  <c r="M12" i="21"/>
  <c r="I12" i="21" s="1"/>
  <c r="L12" i="21"/>
  <c r="M11" i="21"/>
  <c r="I11" i="21" s="1"/>
  <c r="L11" i="21"/>
  <c r="M10" i="21"/>
  <c r="I10" i="21" s="1"/>
  <c r="L10" i="21"/>
  <c r="M9" i="21"/>
  <c r="I9" i="21" s="1"/>
  <c r="L9" i="21"/>
  <c r="M7" i="21"/>
  <c r="I7" i="21" s="1"/>
  <c r="L7" i="21"/>
  <c r="M6" i="21"/>
  <c r="I6" i="21" s="1"/>
  <c r="L6" i="21"/>
  <c r="M5" i="21"/>
  <c r="L5" i="21"/>
  <c r="K25" i="27" l="1"/>
  <c r="K24" i="27"/>
  <c r="K20" i="27"/>
  <c r="K23" i="27"/>
  <c r="K22" i="27"/>
  <c r="K18" i="27"/>
  <c r="L19" i="21"/>
  <c r="L14" i="21"/>
  <c r="M22" i="21"/>
  <c r="L8" i="21"/>
  <c r="L4" i="21"/>
  <c r="I5" i="21"/>
  <c r="G49" i="20"/>
  <c r="E49" i="20"/>
  <c r="J44" i="20"/>
  <c r="O43" i="20"/>
  <c r="L43" i="20"/>
  <c r="I43" i="20"/>
  <c r="O42" i="20"/>
  <c r="I42" i="20" s="1"/>
  <c r="L42" i="20"/>
  <c r="O41" i="20"/>
  <c r="I41" i="20" s="1"/>
  <c r="L41" i="20"/>
  <c r="O40" i="20"/>
  <c r="I40" i="20" s="1"/>
  <c r="L40" i="20"/>
  <c r="M40" i="20" s="1"/>
  <c r="O39" i="20"/>
  <c r="I39" i="20" s="1"/>
  <c r="L39" i="20"/>
  <c r="M39" i="20" s="1"/>
  <c r="O38" i="20"/>
  <c r="I38" i="20" s="1"/>
  <c r="L38" i="20"/>
  <c r="M38" i="20" s="1"/>
  <c r="O37" i="20"/>
  <c r="I37" i="20" s="1"/>
  <c r="L37" i="20"/>
  <c r="O36" i="20"/>
  <c r="L36" i="20"/>
  <c r="I36" i="20"/>
  <c r="O35" i="20"/>
  <c r="I35" i="20" s="1"/>
  <c r="L35" i="20"/>
  <c r="O34" i="20"/>
  <c r="I34" i="20" s="1"/>
  <c r="L34" i="20"/>
  <c r="O33" i="20"/>
  <c r="I33" i="20" s="1"/>
  <c r="L33" i="20"/>
  <c r="O32" i="20"/>
  <c r="I32" i="20" s="1"/>
  <c r="L32" i="20"/>
  <c r="M32" i="20" s="1"/>
  <c r="O31" i="20"/>
  <c r="I31" i="20" s="1"/>
  <c r="L31" i="20"/>
  <c r="M31" i="20" s="1"/>
  <c r="O30" i="20"/>
  <c r="I30" i="20" s="1"/>
  <c r="L30" i="20"/>
  <c r="M30" i="20" s="1"/>
  <c r="L29" i="20"/>
  <c r="E46" i="20" s="1"/>
  <c r="I46" i="20" s="1"/>
  <c r="O28" i="20"/>
  <c r="I28" i="20" s="1"/>
  <c r="L28" i="20"/>
  <c r="M28" i="20" s="1"/>
  <c r="O27" i="20"/>
  <c r="I27" i="20" s="1"/>
  <c r="L27" i="20"/>
  <c r="M27" i="20" s="1"/>
  <c r="O26" i="20"/>
  <c r="I26" i="20" s="1"/>
  <c r="L26" i="20"/>
  <c r="M26" i="20" s="1"/>
  <c r="O25" i="20"/>
  <c r="L25" i="20"/>
  <c r="M25" i="20" s="1"/>
  <c r="I25" i="20"/>
  <c r="O24" i="20"/>
  <c r="I24" i="20" s="1"/>
  <c r="M24" i="20"/>
  <c r="L24" i="20"/>
  <c r="O23" i="20"/>
  <c r="I23" i="20" s="1"/>
  <c r="M23" i="20"/>
  <c r="K23" i="20" s="1"/>
  <c r="L23" i="20"/>
  <c r="O22" i="20"/>
  <c r="I22" i="20" s="1"/>
  <c r="L22" i="20"/>
  <c r="M22" i="20" s="1"/>
  <c r="O21" i="20"/>
  <c r="I21" i="20" s="1"/>
  <c r="L21" i="20"/>
  <c r="M21" i="20" s="1"/>
  <c r="O20" i="20"/>
  <c r="L20" i="20"/>
  <c r="L16" i="20" s="1"/>
  <c r="E45" i="20" s="1"/>
  <c r="I45" i="20" s="1"/>
  <c r="I20" i="20"/>
  <c r="O19" i="20"/>
  <c r="L19" i="20"/>
  <c r="I19" i="20"/>
  <c r="O18" i="20"/>
  <c r="I18" i="20" s="1"/>
  <c r="L18" i="20"/>
  <c r="O17" i="20"/>
  <c r="L17" i="20"/>
  <c r="I17" i="20"/>
  <c r="O15" i="20"/>
  <c r="I15" i="20" s="1"/>
  <c r="L15" i="20"/>
  <c r="O14" i="20"/>
  <c r="L14" i="20"/>
  <c r="I14" i="20"/>
  <c r="O13" i="20"/>
  <c r="I13" i="20" s="1"/>
  <c r="L13" i="20"/>
  <c r="O12" i="20"/>
  <c r="I12" i="20" s="1"/>
  <c r="L12" i="20"/>
  <c r="M12" i="20" s="1"/>
  <c r="O11" i="20"/>
  <c r="I11" i="20" s="1"/>
  <c r="L11" i="20"/>
  <c r="M11" i="20" s="1"/>
  <c r="O10" i="20"/>
  <c r="I10" i="20" s="1"/>
  <c r="L10" i="20"/>
  <c r="M10" i="20" s="1"/>
  <c r="O9" i="20"/>
  <c r="I9" i="20" s="1"/>
  <c r="M9" i="20"/>
  <c r="L9" i="20"/>
  <c r="O8" i="20"/>
  <c r="I8" i="20" s="1"/>
  <c r="M8" i="20"/>
  <c r="L8" i="20"/>
  <c r="O7" i="20"/>
  <c r="I7" i="20" s="1"/>
  <c r="M7" i="20"/>
  <c r="L7" i="20"/>
  <c r="O6" i="20"/>
  <c r="M6" i="20"/>
  <c r="L6" i="20"/>
  <c r="F1" i="20"/>
  <c r="D1" i="20"/>
  <c r="A1" i="20"/>
  <c r="K38" i="20" l="1"/>
  <c r="K25" i="20"/>
  <c r="O44" i="20"/>
  <c r="C51" i="20" s="1"/>
  <c r="K6" i="20"/>
  <c r="I6" i="20"/>
  <c r="E23" i="21"/>
  <c r="K10" i="20"/>
  <c r="K30" i="20"/>
  <c r="M13" i="20"/>
  <c r="M14" i="20"/>
  <c r="M15" i="20"/>
  <c r="M17" i="20"/>
  <c r="M18" i="20"/>
  <c r="M19" i="20"/>
  <c r="M33" i="20"/>
  <c r="M34" i="20"/>
  <c r="M35" i="20"/>
  <c r="M36" i="20"/>
  <c r="M37" i="20"/>
  <c r="L5" i="20"/>
  <c r="E44" i="20" s="1"/>
  <c r="M20" i="20"/>
  <c r="K20" i="20" s="1"/>
  <c r="M41" i="20"/>
  <c r="M42" i="20"/>
  <c r="M43" i="20"/>
  <c r="G46" i="19"/>
  <c r="E46" i="19"/>
  <c r="J41" i="19"/>
  <c r="O40" i="19"/>
  <c r="M40" i="19"/>
  <c r="L40" i="19"/>
  <c r="I40" i="19"/>
  <c r="O39" i="19"/>
  <c r="M39" i="19"/>
  <c r="L39" i="19"/>
  <c r="I39" i="19"/>
  <c r="O38" i="19"/>
  <c r="M38" i="19"/>
  <c r="L38" i="19"/>
  <c r="I38" i="19"/>
  <c r="O37" i="19"/>
  <c r="M37" i="19"/>
  <c r="K37" i="19" s="1"/>
  <c r="L37" i="19"/>
  <c r="I37" i="19"/>
  <c r="O36" i="19"/>
  <c r="I36" i="19" s="1"/>
  <c r="L36" i="19"/>
  <c r="M36" i="19" s="1"/>
  <c r="O35" i="19"/>
  <c r="I35" i="19" s="1"/>
  <c r="L35" i="19"/>
  <c r="M35" i="19" s="1"/>
  <c r="O34" i="19"/>
  <c r="L34" i="19"/>
  <c r="L31" i="19" s="1"/>
  <c r="E43" i="19" s="1"/>
  <c r="I43" i="19" s="1"/>
  <c r="I34" i="19"/>
  <c r="O33" i="19"/>
  <c r="M33" i="19"/>
  <c r="L33" i="19"/>
  <c r="I33" i="19"/>
  <c r="O32" i="19"/>
  <c r="M32" i="19"/>
  <c r="L32" i="19"/>
  <c r="K32" i="19"/>
  <c r="I32" i="19"/>
  <c r="O30" i="19"/>
  <c r="L30" i="19"/>
  <c r="I30" i="19"/>
  <c r="O29" i="19"/>
  <c r="L29" i="19"/>
  <c r="I29" i="19"/>
  <c r="O28" i="19"/>
  <c r="L28" i="19"/>
  <c r="I28" i="19"/>
  <c r="O27" i="19"/>
  <c r="I27" i="19" s="1"/>
  <c r="L27" i="19"/>
  <c r="M27" i="19" s="1"/>
  <c r="O26" i="19"/>
  <c r="I26" i="19" s="1"/>
  <c r="L26" i="19"/>
  <c r="M26" i="19" s="1"/>
  <c r="O25" i="19"/>
  <c r="L25" i="19"/>
  <c r="M25" i="19" s="1"/>
  <c r="K25" i="19" s="1"/>
  <c r="I25" i="19"/>
  <c r="O24" i="19"/>
  <c r="M24" i="19"/>
  <c r="L24" i="19"/>
  <c r="I24" i="19"/>
  <c r="O23" i="19"/>
  <c r="M23" i="19"/>
  <c r="L23" i="19"/>
  <c r="I23" i="19"/>
  <c r="O22" i="19"/>
  <c r="M22" i="19"/>
  <c r="L22" i="19"/>
  <c r="I22" i="19"/>
  <c r="O21" i="19"/>
  <c r="M21" i="19"/>
  <c r="K21" i="19" s="1"/>
  <c r="L21" i="19"/>
  <c r="I21" i="19"/>
  <c r="O20" i="19"/>
  <c r="I20" i="19" s="1"/>
  <c r="L20" i="19"/>
  <c r="M20" i="19" s="1"/>
  <c r="O19" i="19"/>
  <c r="L19" i="19"/>
  <c r="M19" i="19" s="1"/>
  <c r="I19" i="19"/>
  <c r="O17" i="19"/>
  <c r="I17" i="19" s="1"/>
  <c r="L17" i="19"/>
  <c r="M17" i="19" s="1"/>
  <c r="O16" i="19"/>
  <c r="L16" i="19"/>
  <c r="M16" i="19" s="1"/>
  <c r="I16" i="19"/>
  <c r="O15" i="19"/>
  <c r="L15" i="19"/>
  <c r="I15" i="19"/>
  <c r="O14" i="19"/>
  <c r="L14" i="19"/>
  <c r="I14" i="19"/>
  <c r="O13" i="19"/>
  <c r="L13" i="19"/>
  <c r="I13" i="19"/>
  <c r="O12" i="19"/>
  <c r="I12" i="19" s="1"/>
  <c r="L12" i="19"/>
  <c r="M12" i="19" s="1"/>
  <c r="O11" i="19"/>
  <c r="I11" i="19" s="1"/>
  <c r="L11" i="19"/>
  <c r="M11" i="19" s="1"/>
  <c r="O10" i="19"/>
  <c r="I10" i="19" s="1"/>
  <c r="L10" i="19"/>
  <c r="M10" i="19" s="1"/>
  <c r="O9" i="19"/>
  <c r="L9" i="19"/>
  <c r="M9" i="19" s="1"/>
  <c r="I9" i="19"/>
  <c r="O8" i="19"/>
  <c r="M8" i="19"/>
  <c r="L8" i="19"/>
  <c r="I8" i="19"/>
  <c r="O7" i="19"/>
  <c r="M7" i="19"/>
  <c r="L7" i="19"/>
  <c r="I7" i="19"/>
  <c r="O6" i="19"/>
  <c r="O41" i="19" s="1"/>
  <c r="C48" i="19" s="1"/>
  <c r="M6" i="19"/>
  <c r="K6" i="19" s="1"/>
  <c r="L6" i="19"/>
  <c r="I6" i="19"/>
  <c r="F1" i="19"/>
  <c r="D1" i="19"/>
  <c r="A1" i="19"/>
  <c r="K13" i="20" l="1"/>
  <c r="K5" i="20"/>
  <c r="M5" i="20"/>
  <c r="I44" i="20"/>
  <c r="K17" i="20"/>
  <c r="K16" i="20" s="1"/>
  <c r="M16" i="20"/>
  <c r="K33" i="20"/>
  <c r="M29" i="20"/>
  <c r="K41" i="20"/>
  <c r="K9" i="19"/>
  <c r="K16" i="19"/>
  <c r="K19" i="19"/>
  <c r="M13" i="19"/>
  <c r="M14" i="19"/>
  <c r="M15" i="19"/>
  <c r="L18" i="19"/>
  <c r="E42" i="19" s="1"/>
  <c r="I42" i="19" s="1"/>
  <c r="M28" i="19"/>
  <c r="M29" i="19"/>
  <c r="M30" i="19"/>
  <c r="L5" i="19"/>
  <c r="E41" i="19" s="1"/>
  <c r="M34" i="19"/>
  <c r="G45" i="18"/>
  <c r="E45" i="18"/>
  <c r="E42" i="18"/>
  <c r="I42" i="18" s="1"/>
  <c r="J40" i="18"/>
  <c r="O39" i="18"/>
  <c r="I39" i="18" s="1"/>
  <c r="M39" i="18"/>
  <c r="L39" i="18"/>
  <c r="O38" i="18"/>
  <c r="I38" i="18" s="1"/>
  <c r="M38" i="18"/>
  <c r="L38" i="18"/>
  <c r="O37" i="18"/>
  <c r="I37" i="18" s="1"/>
  <c r="M37" i="18"/>
  <c r="L37" i="18"/>
  <c r="O36" i="18"/>
  <c r="M36" i="18"/>
  <c r="K36" i="18" s="1"/>
  <c r="L36" i="18"/>
  <c r="I36" i="18"/>
  <c r="O35" i="18"/>
  <c r="I35" i="18" s="1"/>
  <c r="L35" i="18"/>
  <c r="M35" i="18" s="1"/>
  <c r="O34" i="18"/>
  <c r="L34" i="18"/>
  <c r="M34" i="18" s="1"/>
  <c r="K34" i="18" s="1"/>
  <c r="I34" i="18"/>
  <c r="O33" i="18"/>
  <c r="L33" i="18"/>
  <c r="M33" i="18" s="1"/>
  <c r="I33" i="18"/>
  <c r="O32" i="18"/>
  <c r="L32" i="18"/>
  <c r="M32" i="18" s="1"/>
  <c r="I32" i="18"/>
  <c r="O31" i="18"/>
  <c r="L31" i="18"/>
  <c r="M31" i="18" s="1"/>
  <c r="I31" i="18"/>
  <c r="L30" i="18"/>
  <c r="O29" i="18"/>
  <c r="L29" i="18"/>
  <c r="M29" i="18" s="1"/>
  <c r="I29" i="18"/>
  <c r="O28" i="18"/>
  <c r="L28" i="18"/>
  <c r="M28" i="18" s="1"/>
  <c r="I28" i="18"/>
  <c r="O27" i="18"/>
  <c r="L27" i="18"/>
  <c r="M27" i="18" s="1"/>
  <c r="I27" i="18"/>
  <c r="O26" i="18"/>
  <c r="I26" i="18" s="1"/>
  <c r="L26" i="18"/>
  <c r="M26" i="18" s="1"/>
  <c r="O25" i="18"/>
  <c r="I25" i="18" s="1"/>
  <c r="L25" i="18"/>
  <c r="M25" i="18" s="1"/>
  <c r="O24" i="18"/>
  <c r="L24" i="18"/>
  <c r="L17" i="18" s="1"/>
  <c r="E41" i="18" s="1"/>
  <c r="I41" i="18" s="1"/>
  <c r="I24" i="18"/>
  <c r="O23" i="18"/>
  <c r="I23" i="18" s="1"/>
  <c r="M23" i="18"/>
  <c r="L23" i="18"/>
  <c r="O22" i="18"/>
  <c r="I22" i="18" s="1"/>
  <c r="M22" i="18"/>
  <c r="L22" i="18"/>
  <c r="O21" i="18"/>
  <c r="I21" i="18" s="1"/>
  <c r="M21" i="18"/>
  <c r="L21" i="18"/>
  <c r="O20" i="18"/>
  <c r="M20" i="18"/>
  <c r="K20" i="18" s="1"/>
  <c r="L20" i="18"/>
  <c r="I20" i="18"/>
  <c r="O19" i="18"/>
  <c r="I19" i="18" s="1"/>
  <c r="L19" i="18"/>
  <c r="M19" i="18" s="1"/>
  <c r="O18" i="18"/>
  <c r="L18" i="18"/>
  <c r="M18" i="18" s="1"/>
  <c r="I18" i="18"/>
  <c r="O16" i="18"/>
  <c r="I16" i="18" s="1"/>
  <c r="L16" i="18"/>
  <c r="O15" i="18"/>
  <c r="I15" i="18" s="1"/>
  <c r="L15" i="18"/>
  <c r="O14" i="18"/>
  <c r="I14" i="18" s="1"/>
  <c r="L14" i="18"/>
  <c r="O13" i="18"/>
  <c r="I13" i="18" s="1"/>
  <c r="L13" i="18"/>
  <c r="O12" i="18"/>
  <c r="L12" i="18"/>
  <c r="I12" i="18"/>
  <c r="O11" i="18"/>
  <c r="I11" i="18" s="1"/>
  <c r="L11" i="18"/>
  <c r="O10" i="18"/>
  <c r="I10" i="18" s="1"/>
  <c r="L10" i="18"/>
  <c r="O9" i="18"/>
  <c r="I9" i="18" s="1"/>
  <c r="L9" i="18"/>
  <c r="O8" i="18"/>
  <c r="I8" i="18" s="1"/>
  <c r="L8" i="18"/>
  <c r="L5" i="18" s="1"/>
  <c r="E40" i="18" s="1"/>
  <c r="O7" i="18"/>
  <c r="I7" i="18" s="1"/>
  <c r="L7" i="18"/>
  <c r="O6" i="18"/>
  <c r="L6" i="18"/>
  <c r="I6" i="18"/>
  <c r="F1" i="18"/>
  <c r="D1" i="18"/>
  <c r="A1" i="18"/>
  <c r="K29" i="20" l="1"/>
  <c r="E47" i="20" s="1"/>
  <c r="K34" i="19"/>
  <c r="K31" i="19" s="1"/>
  <c r="M31" i="19"/>
  <c r="K28" i="19"/>
  <c r="K13" i="19"/>
  <c r="K5" i="19" s="1"/>
  <c r="I41" i="19"/>
  <c r="E44" i="19"/>
  <c r="M18" i="19"/>
  <c r="M5" i="19"/>
  <c r="K18" i="19"/>
  <c r="M7" i="18"/>
  <c r="M12" i="18"/>
  <c r="M14" i="18"/>
  <c r="M16" i="18"/>
  <c r="M6" i="18"/>
  <c r="M8" i="18"/>
  <c r="M11" i="18"/>
  <c r="O40" i="18"/>
  <c r="C47" i="18" s="1"/>
  <c r="M10" i="18"/>
  <c r="M13" i="18"/>
  <c r="M15" i="18"/>
  <c r="M9" i="18"/>
  <c r="M30" i="18"/>
  <c r="K31" i="18"/>
  <c r="K30" i="18" s="1"/>
  <c r="I40" i="18"/>
  <c r="E43" i="18"/>
  <c r="K18" i="18"/>
  <c r="K27" i="18"/>
  <c r="M24" i="18"/>
  <c r="K24" i="18" s="1"/>
  <c r="G44" i="17"/>
  <c r="E44" i="17"/>
  <c r="J39" i="17"/>
  <c r="O38" i="17"/>
  <c r="M38" i="17"/>
  <c r="L38" i="17"/>
  <c r="I38" i="17"/>
  <c r="O37" i="17"/>
  <c r="M37" i="17"/>
  <c r="K37" i="17" s="1"/>
  <c r="L37" i="17"/>
  <c r="I37" i="17"/>
  <c r="O36" i="17"/>
  <c r="I36" i="17" s="1"/>
  <c r="L36" i="17"/>
  <c r="M36" i="17" s="1"/>
  <c r="O35" i="17"/>
  <c r="L35" i="17"/>
  <c r="L30" i="17" s="1"/>
  <c r="E41" i="17" s="1"/>
  <c r="I41" i="17" s="1"/>
  <c r="I35" i="17"/>
  <c r="O34" i="17"/>
  <c r="M34" i="17"/>
  <c r="L34" i="17"/>
  <c r="I34" i="17"/>
  <c r="O33" i="17"/>
  <c r="M33" i="17"/>
  <c r="L33" i="17"/>
  <c r="I33" i="17"/>
  <c r="O32" i="17"/>
  <c r="M32" i="17"/>
  <c r="L32" i="17"/>
  <c r="I32" i="17"/>
  <c r="O31" i="17"/>
  <c r="M31" i="17"/>
  <c r="L31" i="17"/>
  <c r="K31" i="17"/>
  <c r="I31" i="17"/>
  <c r="O29" i="17"/>
  <c r="L29" i="17"/>
  <c r="I29" i="17"/>
  <c r="O28" i="17"/>
  <c r="L28" i="17"/>
  <c r="I28" i="17"/>
  <c r="O27" i="17"/>
  <c r="L27" i="17"/>
  <c r="I27" i="17"/>
  <c r="O26" i="17"/>
  <c r="L26" i="17"/>
  <c r="I26" i="17"/>
  <c r="O25" i="17"/>
  <c r="I25" i="17" s="1"/>
  <c r="L25" i="17"/>
  <c r="M25" i="17" s="1"/>
  <c r="O24" i="17"/>
  <c r="I24" i="17" s="1"/>
  <c r="L24" i="17"/>
  <c r="M24" i="17" s="1"/>
  <c r="O23" i="17"/>
  <c r="I23" i="17" s="1"/>
  <c r="L23" i="17"/>
  <c r="M23" i="17" s="1"/>
  <c r="O22" i="17"/>
  <c r="I22" i="17" s="1"/>
  <c r="L22" i="17"/>
  <c r="M22" i="17" s="1"/>
  <c r="O21" i="17"/>
  <c r="L21" i="17"/>
  <c r="M21" i="17" s="1"/>
  <c r="I21" i="17"/>
  <c r="O20" i="17"/>
  <c r="M20" i="17"/>
  <c r="L20" i="17"/>
  <c r="I20" i="17"/>
  <c r="O19" i="17"/>
  <c r="M19" i="17"/>
  <c r="L19" i="17"/>
  <c r="I19" i="17"/>
  <c r="O18" i="17"/>
  <c r="M18" i="17"/>
  <c r="K18" i="17" s="1"/>
  <c r="L18" i="17"/>
  <c r="I18" i="17"/>
  <c r="O16" i="17"/>
  <c r="M16" i="17"/>
  <c r="L16" i="17"/>
  <c r="I16" i="17"/>
  <c r="O15" i="17"/>
  <c r="M15" i="17"/>
  <c r="L15" i="17"/>
  <c r="I15" i="17"/>
  <c r="O14" i="17"/>
  <c r="M14" i="17"/>
  <c r="L14" i="17"/>
  <c r="I14" i="17"/>
  <c r="O13" i="17"/>
  <c r="M13" i="17"/>
  <c r="K13" i="17" s="1"/>
  <c r="L13" i="17"/>
  <c r="I13" i="17"/>
  <c r="O12" i="17"/>
  <c r="I12" i="17" s="1"/>
  <c r="L12" i="17"/>
  <c r="M12" i="17" s="1"/>
  <c r="O11" i="17"/>
  <c r="I11" i="17" s="1"/>
  <c r="L11" i="17"/>
  <c r="M11" i="17" s="1"/>
  <c r="O10" i="17"/>
  <c r="I10" i="17" s="1"/>
  <c r="L10" i="17"/>
  <c r="M10" i="17" s="1"/>
  <c r="O9" i="17"/>
  <c r="I9" i="17" s="1"/>
  <c r="L9" i="17"/>
  <c r="L5" i="17" s="1"/>
  <c r="E39" i="17" s="1"/>
  <c r="O8" i="17"/>
  <c r="M8" i="17"/>
  <c r="L8" i="17"/>
  <c r="I8" i="17"/>
  <c r="O7" i="17"/>
  <c r="M7" i="17"/>
  <c r="L7" i="17"/>
  <c r="I7" i="17"/>
  <c r="O6" i="17"/>
  <c r="O39" i="17" s="1"/>
  <c r="C46" i="17" s="1"/>
  <c r="M6" i="17"/>
  <c r="L6" i="17"/>
  <c r="K6" i="17"/>
  <c r="I6" i="17"/>
  <c r="F1" i="17"/>
  <c r="D1" i="17"/>
  <c r="A1" i="17"/>
  <c r="K10" i="18" l="1"/>
  <c r="K12" i="18"/>
  <c r="M5" i="18"/>
  <c r="K6" i="18"/>
  <c r="K17" i="18"/>
  <c r="M17" i="18"/>
  <c r="I39" i="17"/>
  <c r="E42" i="17"/>
  <c r="K21" i="17"/>
  <c r="K17" i="17" s="1"/>
  <c r="M26" i="17"/>
  <c r="K26" i="17" s="1"/>
  <c r="M27" i="17"/>
  <c r="M28" i="17"/>
  <c r="M29" i="17"/>
  <c r="M9" i="17"/>
  <c r="L17" i="17"/>
  <c r="E40" i="17" s="1"/>
  <c r="I40" i="17" s="1"/>
  <c r="M35" i="17"/>
  <c r="K5" i="18" l="1"/>
  <c r="K35" i="17"/>
  <c r="K30" i="17" s="1"/>
  <c r="M30" i="17"/>
  <c r="M17" i="17"/>
  <c r="K9" i="17"/>
  <c r="K5" i="17" s="1"/>
  <c r="M5" i="17"/>
</calcChain>
</file>

<file path=xl/sharedStrings.xml><?xml version="1.0" encoding="utf-8"?>
<sst xmlns="http://schemas.openxmlformats.org/spreadsheetml/2006/main" count="936" uniqueCount="435">
  <si>
    <t>Etablissement :</t>
  </si>
  <si>
    <t>Spécialité :</t>
  </si>
  <si>
    <t>Nombre d'élèves :</t>
  </si>
  <si>
    <t>Intitulé du projet :</t>
  </si>
  <si>
    <t>Origine de la proposition</t>
  </si>
  <si>
    <t>Énoncé général du besoin</t>
  </si>
  <si>
    <t>Contraintes imposées au projet</t>
  </si>
  <si>
    <t>Visa du chef d’établissement</t>
  </si>
  <si>
    <t>GROUPE</t>
  </si>
  <si>
    <t>A</t>
  </si>
  <si>
    <t>B</t>
  </si>
  <si>
    <t>C</t>
  </si>
  <si>
    <t>D</t>
  </si>
  <si>
    <t>E</t>
  </si>
  <si>
    <t>SPECIALITE</t>
  </si>
  <si>
    <t>ETABLISSEMENT</t>
  </si>
  <si>
    <t>NB</t>
  </si>
  <si>
    <t>NB1</t>
  </si>
  <si>
    <t>Victor Hugo - BESANCON</t>
  </si>
  <si>
    <t>Jules Haag - BESANCON</t>
  </si>
  <si>
    <t>Jules Viette - MONTBELIARD</t>
  </si>
  <si>
    <t>Edgar Faure - MORTEAU</t>
  </si>
  <si>
    <t>Paul Emile Victor - CHAMPAGNOLE</t>
  </si>
  <si>
    <t>Jacques Duhamel - DOLE</t>
  </si>
  <si>
    <t>Victor Bérard - MOREZ</t>
  </si>
  <si>
    <t>Du Bois - MOUCHARD</t>
  </si>
  <si>
    <t>Pré Saint Sauveur - ST CLAUDE</t>
  </si>
  <si>
    <t>Augustin Cournot - GRAY</t>
  </si>
  <si>
    <t>Louis Aragon - HERICOURT</t>
  </si>
  <si>
    <t>Edouard Belin - VESOUL</t>
  </si>
  <si>
    <t>Raoul Follereau - BELFORT</t>
  </si>
  <si>
    <t>Pierre Adrien Paris - BESANCON</t>
  </si>
  <si>
    <t>SAINT PAUL - BESANCON</t>
  </si>
  <si>
    <t>Compétences</t>
  </si>
  <si>
    <t>CO7.1</t>
  </si>
  <si>
    <t>CO7.2</t>
  </si>
  <si>
    <t>CO7.3</t>
  </si>
  <si>
    <t>CO7.4</t>
  </si>
  <si>
    <t>CO8.1</t>
  </si>
  <si>
    <t>CO8.2</t>
  </si>
  <si>
    <t>CO8.3</t>
  </si>
  <si>
    <t>CO8.4</t>
  </si>
  <si>
    <t>C09.1</t>
  </si>
  <si>
    <t>C09.2</t>
  </si>
  <si>
    <t>C09.3</t>
  </si>
  <si>
    <t>C09.4</t>
  </si>
  <si>
    <t>non</t>
  </si>
  <si>
    <t>AC</t>
  </si>
  <si>
    <t>EE</t>
  </si>
  <si>
    <t>ITEC</t>
  </si>
  <si>
    <t>SIN</t>
  </si>
  <si>
    <t>Spécialités :</t>
  </si>
  <si>
    <t>DATA</t>
  </si>
  <si>
    <t>Mars</t>
  </si>
  <si>
    <t>Avril</t>
  </si>
  <si>
    <t>Poids de la compétence</t>
  </si>
  <si>
    <t>Compétences évaluées</t>
  </si>
  <si>
    <t>Poids du critère</t>
  </si>
  <si>
    <t>O7 - Imaginer une solution, répondre à un besoin</t>
  </si>
  <si>
    <t>Proposer / Choisir des solutions techniques répondant aux contraintes et attentes d'une construction</t>
  </si>
  <si>
    <t>Les moyens conventionnels de représentation des solutions sont correctement utilisés (croquis, schémas, …)</t>
  </si>
  <si>
    <t>Les contraintes de normes, propriété industrielle, brevets sont identifiées</t>
  </si>
  <si>
    <t>Les choix sont explicités dans une démarche d'analyse globale de réponse au cahier des charges</t>
  </si>
  <si>
    <t>Concevoir une organisation de réalisation</t>
  </si>
  <si>
    <t>Le phasage des opérations de réalisation est réaliste, le chemin critique est identifié</t>
  </si>
  <si>
    <t>Les procédés de mise en œuvre sont choisis et justifiés</t>
  </si>
  <si>
    <t>La logistique de réalisation répond aux contraintes techniques et de site du chantier</t>
  </si>
  <si>
    <t>O8 – Valider des solutions techniques</t>
  </si>
  <si>
    <t>Simuler un comportement structurel, thermique et acoustique de tout ou partie d'une construction</t>
  </si>
  <si>
    <t>Les conditions de l'essai sont identifiées et justifiées</t>
  </si>
  <si>
    <t>Analyser les résultats issus de simulations ou d'essais de laboratoire</t>
  </si>
  <si>
    <t>Les incertitudes sont estimées</t>
  </si>
  <si>
    <t>L'interprétation des résultats est cohérente</t>
  </si>
  <si>
    <t>Les résultats de la simulation et les mesures sont corrélés (validation des modèles)</t>
  </si>
  <si>
    <t>C08.3</t>
  </si>
  <si>
    <t>Analyser / valider les choix structurels et de confort</t>
  </si>
  <si>
    <t>Une démarche d'analyse de la structure est mise en œuvre</t>
  </si>
  <si>
    <t>O9 – Gérer la vie du produit</t>
  </si>
  <si>
    <t>CO9.1</t>
  </si>
  <si>
    <t>Améliorer les performances d'une construction du point de vue énergétique, domotique et informationnel</t>
  </si>
  <si>
    <t>Un bilan des performances de la construction existante est établi</t>
  </si>
  <si>
    <t>Une réalisation permet de constater les améliorations attendues</t>
  </si>
  <si>
    <t>L'adaptabilité de la construction rénovée est prise en compte</t>
  </si>
  <si>
    <t>CO9.2</t>
  </si>
  <si>
    <t>Identifier les causes de désordres dans une construction</t>
  </si>
  <si>
    <t>Des solutions de remédiations sont envisagées</t>
  </si>
  <si>
    <t>CO9.3</t>
  </si>
  <si>
    <t>Valoriser la fin de vie du produit: déconstruction, gestion des déchets, valorisation des produits</t>
  </si>
  <si>
    <t>Une analyse de cycle de vie de tout ou partie d'une construction est menée</t>
  </si>
  <si>
    <t xml:space="preserve"> /20</t>
  </si>
  <si>
    <t>á</t>
  </si>
  <si>
    <t>Note sur 20 proposée au jury* :</t>
  </si>
  <si>
    <t>/20</t>
  </si>
  <si>
    <t>Note x coefficient :</t>
  </si>
  <si>
    <t></t>
  </si>
  <si>
    <t>Appréciation globale</t>
  </si>
  <si>
    <t>Signatures</t>
  </si>
  <si>
    <t>Date</t>
  </si>
  <si>
    <t>Identifications</t>
  </si>
  <si>
    <t>Diplôme :</t>
  </si>
  <si>
    <t>Baccalauréat technologique "Sciences et Technologie Industrielles du Développement Durable"</t>
  </si>
  <si>
    <t>Epreuve :</t>
  </si>
  <si>
    <t>Coefficient :</t>
  </si>
  <si>
    <t>Établissement :</t>
  </si>
  <si>
    <t xml:space="preserve">Session : </t>
  </si>
  <si>
    <t>Nom du candidat :</t>
  </si>
  <si>
    <t>Prénom du candidat :</t>
  </si>
  <si>
    <t>Date de l'évaluation :</t>
  </si>
  <si>
    <t>Lieu de l'évaluation :</t>
  </si>
  <si>
    <t>Titre et description sommaire du projet</t>
  </si>
  <si>
    <t>Travail demandé au candidat</t>
  </si>
  <si>
    <t>Données fournies au candidat</t>
  </si>
  <si>
    <t>Résultats obtenus</t>
  </si>
  <si>
    <t>Participer à une démarche de conception dans le but de proposer plusieurs solutions possibles à un problème technique identifié en lien avec un enjeu énergétique</t>
  </si>
  <si>
    <t>La démarche d'analyse du problème est pertinente</t>
  </si>
  <si>
    <t>Les grandes étapes d'une démarche de créativité sont franchies de manière cohérente</t>
  </si>
  <si>
    <t>Les caractéristiques comportementales de la solution retenue répondent au cahier des charges</t>
  </si>
  <si>
    <t>La procédure de modification est rationnelle</t>
  </si>
  <si>
    <t>C08.1</t>
  </si>
  <si>
    <t>Renseigner un logiciel de simulation du comportement énergétique avec les caractéristiques du système et les paramètres externes pour un point de fonctionnement donné</t>
  </si>
  <si>
    <t>Leurs influences respectives sont identifiées</t>
  </si>
  <si>
    <t>Interpréter les résultats d'une simulation afin de valider une solution ou l'optimiser</t>
  </si>
  <si>
    <t>Les scénarios de simulation sont identifiés</t>
  </si>
  <si>
    <t>Les paramètres influents sont identifiés</t>
  </si>
  <si>
    <t>Comparer et interpréter le résultat d'une simulation d'un comportement d'un système avec un comportement réel</t>
  </si>
  <si>
    <t>Les résultats de la simulation et les mesures sont corrélés</t>
  </si>
  <si>
    <t>L'analyse des écarts est méthodique</t>
  </si>
  <si>
    <t>L'interprétation des résultats est cohérente et pertinente</t>
  </si>
  <si>
    <t>Mettre en œuvre un protocole d'essais et de mesures sur le prototype d'une chaîne d'énergie, interpréter les résultats</t>
  </si>
  <si>
    <t>Expérimenter des procédés de stockage, de production, de transport, de transformation, d'énergie pour aider à la conception d'une chaîne d'énergie</t>
  </si>
  <si>
    <t>Les paramètres significatifs à observer sont identifiés</t>
  </si>
  <si>
    <t>Réaliser et valider un prototype obtenu en réponse à tout ou partie du cahier des charges initial</t>
  </si>
  <si>
    <t>Les caractéristiques à valider sont identifiées</t>
  </si>
  <si>
    <t>Intégrer un prototype dans un système à modifier pour valider son comportement et ses performances</t>
  </si>
  <si>
    <t>Le prototype s'insère dans le système</t>
  </si>
  <si>
    <t>Une procédure d'essai pertinente est définie</t>
  </si>
  <si>
    <t xml:space="preserve">Option </t>
  </si>
  <si>
    <t>Identifier et justifier un problème technique à partir de l’analyse globale d’un système (approche Matière - Ėnergie - Information)</t>
  </si>
  <si>
    <t>Proposer des solutions à un problème technique identifié en participant à des démarches de créativité, choisir et justifier la solution retenue</t>
  </si>
  <si>
    <t>Les choix sont explicités et la solution justifiée en regard des paramètres choisis</t>
  </si>
  <si>
    <t>Définir, à l’aide d’un modeleur numérique, les formes et dimensions d'une pièce d'un mécanisme à partir des contraintes fonctionnelles, de son principe de réalisation et de son matériau</t>
  </si>
  <si>
    <t>La démarche de création est rationnelle</t>
  </si>
  <si>
    <t>Les contraintes fonctionnelles sont traduites de manière complète</t>
  </si>
  <si>
    <t>Les formes et dimensions sont compatibles avec le principe de réalisation, le matériau choisi et les contraintes subies</t>
  </si>
  <si>
    <t>Définir, à l’aide d’un modeleur numérique, les modifications d'un mécanisme à partir des contraintes fonctionnelles</t>
  </si>
  <si>
    <t>Les modifications respectent les contraintes fonctionnelles</t>
  </si>
  <si>
    <t>Paramétrer un logiciel de simulation mécanique pour obtenir les caractéristiques d'une loi d'entrée/sortie d'un mécanisme simple</t>
  </si>
  <si>
    <t>Interpréter les résultats d'une simulation mécanique pour valider une solution ou modifier une pièce ou un mécanisme</t>
  </si>
  <si>
    <t>Mettre en œuvre un protocole d’essais et de mesures, interpréter les résultats</t>
  </si>
  <si>
    <t>Comparer et interpréter le résultat d'une simulation d'un comportement mécanique avec un comportement réel</t>
  </si>
  <si>
    <t>Expérimenter des procédés pour caractériser les paramètres de transformation de la matière et leurs conséquences sur la définition et l’obtention de pièces</t>
  </si>
  <si>
    <t>Des conséquences pertinentes sont identifiées</t>
  </si>
  <si>
    <t>Réaliser et valider un prototype obtenu par rapport à tout ou partie du cahier des charges initial</t>
  </si>
  <si>
    <t>Intégrer les pièces prototypes dans le système à modifier pour valider son comportement et ses performances</t>
  </si>
  <si>
    <t>Les pièces prototypes s'insèrent dans le mécanisme</t>
  </si>
  <si>
    <t>L'essai est méthodiquement réalisé et le comportement du mécanisme relevé</t>
  </si>
  <si>
    <t xml:space="preserve">Décoder la notice technique d’un système, vérifier la conformité du fonctionnement </t>
  </si>
  <si>
    <t>Le système est installé et paramétré</t>
  </si>
  <si>
    <t>Les mesures sont effectuées et comparées aux caractéristiques de la notice technique</t>
  </si>
  <si>
    <t>Un rapport de mise en œuvre et d'essais est rédigé</t>
  </si>
  <si>
    <t>Décoder le cahier des charges fonctionnel décrivant le besoin exprimé, identifier la fonction définie par un besoin exprimé, faire des mesures pour caractériser cette fonction et conclure sur sa conformité</t>
  </si>
  <si>
    <t>Une procédure pertinente est proposée et mise en œuvre</t>
  </si>
  <si>
    <t>Un rapport de conformité est rédigé</t>
  </si>
  <si>
    <t>Exprimer le principe de fonctionnement d'un système à partir des diagrammes SysML pertinents. Repérer les constituants de la chaîne d'énergie et d'information</t>
  </si>
  <si>
    <t xml:space="preserve">Le système est modélisé à l'aide de diagrammes conformes </t>
  </si>
  <si>
    <t>Les constituants sont identifiés</t>
  </si>
  <si>
    <t>Rechercher et choisir une solution logicielle ou matérielle au regard de la définition d'un système</t>
  </si>
  <si>
    <t>La définition du système est exprimée correctement</t>
  </si>
  <si>
    <t xml:space="preserve">Une liste non exhaustive de solutions pertinentes est établie </t>
  </si>
  <si>
    <t>Le choix de la solution est argumenté</t>
  </si>
  <si>
    <t>Les mesures nécessaires sont effectuées</t>
  </si>
  <si>
    <t>Un modèle de comportement pertinent est établi</t>
  </si>
  <si>
    <t>Les paramètres du  modèle sont renseignés pour limiter les écarts avec les mesures</t>
  </si>
  <si>
    <t>Traduire sous forme graphique l'architecture de la chaîne d'information identifiée pour un système et définir les paramètres d'utilisation du simulateur</t>
  </si>
  <si>
    <t>La chaîne d'information est modélisée par des diagrammes adaptés (SysML)</t>
  </si>
  <si>
    <t>Le diagramme états transitions est programmé</t>
  </si>
  <si>
    <t>Identifier les variables simulées et mesurées sur un système pour valider le choix d'une solution</t>
  </si>
  <si>
    <t>Les conditions de simulation sont argumentées pour valider le choix d'une solution</t>
  </si>
  <si>
    <t>Utiliser les outils adaptés pour planifier un projet (diagramme de Gantt, chemin critique, données économiques, réunions de projet)</t>
  </si>
  <si>
    <t>Le cahier des charges fonctionnel est analysé et reformulé</t>
  </si>
  <si>
    <t>Les données économiques sont identifiées</t>
  </si>
  <si>
    <t>Les chemins critiques sont mis en évidence et les dates de réunions de projet sont fixées</t>
  </si>
  <si>
    <t>Installer, configurer et instrumenter un système réel. Mettre en œuvre la chaîne d'acquisition puis acquérir, traiter, transmettre et restituer l'information</t>
  </si>
  <si>
    <t>Les grandeurs sont acquises, traitées et transmises</t>
  </si>
  <si>
    <t>Les contraintes temporelles et fréquentielles sont respectées, l'information est restituée</t>
  </si>
  <si>
    <t>Rechercher des évolutions de constituants dans le cadre d'une démarche de veille technologique, analyser la structure d'un système pour intervenir sur les constituants dans le cadre d'une opération de maintenance</t>
  </si>
  <si>
    <t>Les procédures adaptées d'intervention sur les constituants sont proposées</t>
  </si>
  <si>
    <t>L'intervention de maintenance sur le système est planifiée et la continuité de service assurée</t>
  </si>
  <si>
    <t>CO9.4</t>
  </si>
  <si>
    <t>Des constituants sont choisis et justifiés</t>
  </si>
  <si>
    <t>Le prototypage rapide de la solution est organisée</t>
  </si>
  <si>
    <t>O1 -  Caractériser des systèmes privilégiant un usage raisonné du point de vue développement durable</t>
  </si>
  <si>
    <t>CO1.1</t>
  </si>
  <si>
    <t>Justifier les choix des matériaux, des structures du système et les énergies mises en œuvre dans une approche de développement durable</t>
  </si>
  <si>
    <t>CO1.2</t>
  </si>
  <si>
    <t>Justifier le choix d’une solution selon des contraintes d’ergonomie et d’effets sur la santé de l’homme et du vivant</t>
  </si>
  <si>
    <t>O2 - Identifier les éléments permettant la limitation de l’Impact environnemental d’un système et de ses constituants</t>
  </si>
  <si>
    <t>CO2.1</t>
  </si>
  <si>
    <t>CO6.1</t>
  </si>
  <si>
    <t>Décrire une idée, un principe, une solution, un projet en utilisant des outils de représentation adaptés</t>
  </si>
  <si>
    <t>CO6.2</t>
  </si>
  <si>
    <t>Décrire le fonctionnement et/ou l’exploitation d’un système en utilisant l'outil de description le plus pertinent</t>
  </si>
  <si>
    <t>CO6.3</t>
  </si>
  <si>
    <t>Les résultats sont présentés et commentés de manière claire et concise</t>
  </si>
  <si>
    <t>O8 -Valider des solutions techniques</t>
  </si>
  <si>
    <t>CO8.0</t>
  </si>
  <si>
    <t>Toutes options</t>
  </si>
  <si>
    <t>Soutenance Projet</t>
  </si>
  <si>
    <r>
      <t>Projet :</t>
    </r>
    <r>
      <rPr>
        <b/>
        <sz val="10"/>
        <color indexed="10"/>
        <rFont val="Arial"/>
        <family val="2"/>
      </rPr>
      <t xml:space="preserve"> Evaluation en cours d'année</t>
    </r>
  </si>
  <si>
    <t xml:space="preserve">Partenariat :
Matériels à disposition :
Coûts :
Autres : 
</t>
  </si>
  <si>
    <t>Coûts :</t>
  </si>
  <si>
    <t>Matériels :</t>
  </si>
  <si>
    <t>Autres :</t>
  </si>
  <si>
    <t>Nombre d'élèves</t>
  </si>
  <si>
    <t>Groupe 1</t>
  </si>
  <si>
    <t>Groupe 2</t>
  </si>
  <si>
    <t>Réf Projet :</t>
  </si>
  <si>
    <t>Référence projet</t>
  </si>
  <si>
    <t>P1</t>
  </si>
  <si>
    <t>P2</t>
  </si>
  <si>
    <t>P3</t>
  </si>
  <si>
    <t>P4</t>
  </si>
  <si>
    <t>P5</t>
  </si>
  <si>
    <t>P6</t>
  </si>
  <si>
    <t>P7</t>
  </si>
  <si>
    <t>P8</t>
  </si>
  <si>
    <t>P9</t>
  </si>
  <si>
    <t>P10</t>
  </si>
  <si>
    <t>P11</t>
  </si>
  <si>
    <t>P12</t>
  </si>
  <si>
    <t>P13</t>
  </si>
  <si>
    <t>P14</t>
  </si>
  <si>
    <t>P15</t>
  </si>
  <si>
    <t>P16</t>
  </si>
  <si>
    <t>P17</t>
  </si>
  <si>
    <t>P18</t>
  </si>
  <si>
    <t>P19</t>
  </si>
  <si>
    <t>P20</t>
  </si>
  <si>
    <t>La présente fiche est établie en vue de la validation des projets au niveau académique, en début d’année de classe terminale. Elle est insérée en première page du dossier de projet de l'élève, et accompagnée d'un document précisant la  répartition prévisionnelle des tâches, le contrat individuel de chacun, la description fonctionnelle du support du projet à conduire au format SysMl.  Le projet présenté est celui sur lequel est évalué le candidat dans le cadre de l’épreuve de projet en enseignement spécifique à la spécialité. Il est prévu pour être conduit en 70 heures environ.</t>
  </si>
  <si>
    <t>Énoncé du besoin pour la partie du projet confiée à chaque groupe (si le projet doit être réparti sur 2 groupes)</t>
  </si>
  <si>
    <t>Nom, prénom :</t>
  </si>
  <si>
    <t>Enseignants responsables :</t>
  </si>
  <si>
    <t>Descriptions  annexes :</t>
  </si>
  <si>
    <t>Signature :</t>
  </si>
  <si>
    <t xml:space="preserve">Nom : </t>
  </si>
  <si>
    <t xml:space="preserve">Prénom : </t>
  </si>
  <si>
    <t>Poids</t>
  </si>
  <si>
    <r>
      <t xml:space="preserve">Indicateurs d'évaluation                                                                                   </t>
    </r>
    <r>
      <rPr>
        <b/>
        <sz val="9"/>
        <rFont val="Arial"/>
        <family val="2"/>
      </rPr>
      <t xml:space="preserve"> Évaluation     </t>
    </r>
  </si>
  <si>
    <t>1/3</t>
  </si>
  <si>
    <t>2/3</t>
  </si>
  <si>
    <t>3/3</t>
  </si>
  <si>
    <t>Notes</t>
  </si>
  <si>
    <t>éval</t>
  </si>
  <si>
    <t>Note</t>
  </si>
  <si>
    <t>Participer à une étude architecturale dans une démarche de développement durable</t>
  </si>
  <si>
    <t>Le besoin relatif au projet et les fonctions principales sont identifiés et justifiés</t>
  </si>
  <si>
    <t>Les critères du cahier des charges sont décodés et les principaux points de vigilance relatifs au projet sont identifiés</t>
  </si>
  <si>
    <t>Les solutions techniques proposées et les produits innovants choisis sont pertinents des points de vue DD, économique et comportemental</t>
  </si>
  <si>
    <t>Les impacts environnementaux sont identifiés, des solutions de limitation sont proposées</t>
  </si>
  <si>
    <t>Les variables et les paramètres des modèles sont identifiés</t>
  </si>
  <si>
    <t>Les observations et mesures sont rigoureuses</t>
  </si>
  <si>
    <t>L'interprétation des résultats est pertinent</t>
  </si>
  <si>
    <t>Les écarts entre les performances attendues et celles consécutives aux choix faits sont établis</t>
  </si>
  <si>
    <t>Les besoins de l'usager sont traduits en solutions technologiques</t>
  </si>
  <si>
    <t>Une démarche pertinente d'investigation est réalisée pour identifier les désordres et leurs causes</t>
  </si>
  <si>
    <t>Une procédure de valorisation des produits au sens DD est proposée</t>
  </si>
  <si>
    <t>Taux TxO7 d'indicateurs évalués pour l'objectif O7</t>
  </si>
  <si>
    <t>Taux TxO8 d'indicateurs évalués pour l'objectif O8</t>
  </si>
  <si>
    <t>Taux TxO9 d'indicateurs évalués pour l'objectif O9</t>
  </si>
  <si>
    <r>
      <t xml:space="preserve">Note brute (si un taux Tx d'indicateurs évalués par objectif est &lt; 50%, ou si il y a une erreur, alors le calcul est refusé. Voir repères </t>
    </r>
    <r>
      <rPr>
        <sz val="12"/>
        <color indexed="10"/>
        <rFont val="Arial"/>
        <family val="2"/>
      </rPr>
      <t>◄</t>
    </r>
    <r>
      <rPr>
        <sz val="12"/>
        <rFont val="Arial"/>
        <family val="2"/>
      </rPr>
      <t xml:space="preserve"> à droite de la grille) :</t>
    </r>
  </si>
  <si>
    <t xml:space="preserve">* La note proposée, arrondie au demi point ou au point entier supérieur, est décidée par les évaluateurs à partir de la note brute </t>
  </si>
  <si>
    <t>Noms des Évaluateurs</t>
  </si>
  <si>
    <t>V2015</t>
  </si>
  <si>
    <t>Le besoin relatif au projet et les fonctions sont identifiés et justifiés</t>
  </si>
  <si>
    <t xml:space="preserve">La démarche d'analyse du problème est pertinente </t>
  </si>
  <si>
    <t>Justifier une solution retenue en intégrant les conséquences des choix sur le triptyque Matériau - Énergie - Information</t>
  </si>
  <si>
    <t>Les choix sont explicités et la solution justifiée en intégrant les conséquences sur le triptyque MEI</t>
  </si>
  <si>
    <t>CO7.3
CO7.4</t>
  </si>
  <si>
    <t>Définir la structure, la constitution d'un système en fonction des caractéristiques technico-économiques et environnementales attendues. Définir les modifications de la structure, les choix de constituants et du type de système de gestion d'une chaîne d'énergie afin de répondre à une évolution d'un cahier des charges</t>
  </si>
  <si>
    <t>Les croquis et schémas à main levée sont utilisés à bon escient</t>
  </si>
  <si>
    <t>Les moyens numériques de description sont correctement utilisés</t>
  </si>
  <si>
    <t>La solution choisie pour la gestion de l'énergie est pertinente et adaptée aux exigences</t>
  </si>
  <si>
    <t>La structure proposée et le choix des composants respectent les exigences</t>
  </si>
  <si>
    <t>Les variables et les paramètres du modèle sont identifiés</t>
  </si>
  <si>
    <t>L'interprétation des résultats de la simulation est pertinente</t>
  </si>
  <si>
    <t>Les modifications proposées sont cohérentes</t>
  </si>
  <si>
    <t>le protocole d'essai est justifié et adapté à l'objectif</t>
  </si>
  <si>
    <t>Les observations et mesures sont méthodiquement menés et les incertitudes de mesures estimées</t>
  </si>
  <si>
    <t>Le protocole d'expérimentation est adapté à l'objectif</t>
  </si>
  <si>
    <t>Les caractéristiques principales et leurs conséquences constructives sont identifiées</t>
  </si>
  <si>
    <t>Le prototype choisi et sa réalisation, respecte le diagramme des exigences</t>
  </si>
  <si>
    <t>Les caractéristiques à valider sont identifiées et permettent de valider les exigences</t>
  </si>
  <si>
    <t>Un protocole d'essai pertinent est défini</t>
  </si>
  <si>
    <t>L'essai respecte le protocole et le comportement du système est relevé</t>
  </si>
  <si>
    <t xml:space="preserve">Les mesures et leurs interprétations montrent des résultats cohérents </t>
  </si>
  <si>
    <t>V11</t>
  </si>
  <si>
    <t xml:space="preserve">Le moyen de prototypage retenu d'une pièce est adapté à la partie du CDC à respecter </t>
  </si>
  <si>
    <t>La corrélation des caractéristiques permet de valider le prototype par rapport au cahier des charges</t>
  </si>
  <si>
    <t>L'interprétation de la notice du système permet de décrire une procédure</t>
  </si>
  <si>
    <t>Les diagrammes Sysml utilisés sont bien interprétés</t>
  </si>
  <si>
    <t xml:space="preserve">Les diagrammes comportementaux permettant d'exprimer le principe de fonctionnement sont correctement utilisés </t>
  </si>
  <si>
    <t xml:space="preserve">Établir pour une fonction précédemment identifiée, un modèle de comportement à partir de mesures faites sur le système </t>
  </si>
  <si>
    <t>Les variables caractéristiques du système simulé sont identifiées</t>
  </si>
  <si>
    <t>Les variables caractéristiques du système réel sont mesurables</t>
  </si>
  <si>
    <t>Les paramètres du système simulé sont affinés pour réduire les écarts avec le système réel</t>
  </si>
  <si>
    <t>La notice du système est correctement interprétée</t>
  </si>
  <si>
    <t>Les grandeurs caractéristiques sont identifiées et les appareils de mesure sont adaptés</t>
  </si>
  <si>
    <t>Le rapport d'intervention est établi</t>
  </si>
  <si>
    <t>Rechercher et choisir de nouveaux constituants d'un système (ou d'un projet finalisé) au regard d'évolutions technologiques, socio-économiques spécifiées dans un cahier des charges. Organiser le projet permettant de " maquetter " la solution choisie</t>
  </si>
  <si>
    <t>Les diagrammes comportementaux sont correctement mis à jour</t>
  </si>
  <si>
    <t>Baccalauréat technologique "Sciences et technologies de l'Industrie et du Développement Durable"</t>
  </si>
  <si>
    <t>Grille 2015</t>
  </si>
  <si>
    <r>
      <t xml:space="preserve">Indicateurs d'évaluation                                                               </t>
    </r>
    <r>
      <rPr>
        <b/>
        <i/>
        <sz val="9"/>
        <rFont val="Arial"/>
        <family val="2"/>
      </rPr>
      <t xml:space="preserve"> </t>
    </r>
    <r>
      <rPr>
        <sz val="9"/>
        <rFont val="Arial"/>
        <family val="2"/>
      </rPr>
      <t>évaluation</t>
    </r>
  </si>
  <si>
    <t xml:space="preserve">Note brute /20 </t>
  </si>
  <si>
    <t>Le choix des matériaux et/ou des matériels est justifié, des critères d'écoconception sont pris en compte</t>
  </si>
  <si>
    <t xml:space="preserve">La  structure matérielle et/ou informationnelle est correctement justifiée </t>
  </si>
  <si>
    <t>La justification des paramètres de confort et/ou la réponse apportée par le système aux contraintes de préservation de la santé et du respect de la sécurité sont explicitées</t>
  </si>
  <si>
    <t xml:space="preserve">Identifier les flux et la forme de l’énergie, caractériser ses transformations et/ou modulations </t>
  </si>
  <si>
    <t>Les flux et la forme de l'énergie et/ou de l'information sont décrits de façon qualitative</t>
  </si>
  <si>
    <t>Les caractéristiques d'entrées sorties des transformations ou modulations sont correctement précisées</t>
  </si>
  <si>
    <t>L'analyse globale d'une chaine (énergie, action, information) est correctement réalisée</t>
  </si>
  <si>
    <t>C02.2</t>
  </si>
  <si>
    <t>Justifier les solutions constructives d'un système au regard des impacts environnementaux et économiques engendrés tout au long de son cycle de vie</t>
  </si>
  <si>
    <t xml:space="preserve">La relation entre une fonction, des solutions et leur impact environnemental ou sociétal est précisée </t>
  </si>
  <si>
    <t xml:space="preserve">Le compromis technico économique et/ou la prise en compte des normes et réglementations est expliqué </t>
  </si>
  <si>
    <t>O6 - Communiquer une idée, un principe ou une solution technique, un projet</t>
  </si>
  <si>
    <t>La description du principe ou de la solution est synthétique et correcte</t>
  </si>
  <si>
    <t>La description du fonctionnement ou de l'exploitation du système est synthétique et correcte</t>
  </si>
  <si>
    <t>C06.3</t>
  </si>
  <si>
    <t>Présenter et argumenter des démarches et des résultats</t>
  </si>
  <si>
    <t>Le choix de la démarche retenue est argumentée</t>
  </si>
  <si>
    <t>Justifier des éléments d'une solution technique et analyser les écarts par rapport au cahier des charges</t>
  </si>
  <si>
    <t>Les solutions techniques envisagées sont correctement analysées au regard des résultats d'expérimentations et/ou de tests et/ou de simulations</t>
  </si>
  <si>
    <t>L'origine des écarts entre les résultats obtenus et les exigences du cahier des charges est correctement identifiée</t>
  </si>
  <si>
    <t>Note brute obtenue par calcul automatique (tous les indicateurs doivent être renseignés) :</t>
  </si>
  <si>
    <t>* La note est arrondie au demi-point  ou, si les examinateurs le souhaitent, au point supérieur</t>
  </si>
  <si>
    <r>
      <t>ATTENTION</t>
    </r>
    <r>
      <rPr>
        <i/>
        <sz val="8"/>
        <color indexed="10"/>
        <rFont val="Arial"/>
        <family val="2"/>
      </rPr>
      <t xml:space="preserve">, si le symbole </t>
    </r>
    <r>
      <rPr>
        <sz val="8"/>
        <color indexed="10"/>
        <rFont val="Arial"/>
        <family val="2"/>
      </rPr>
      <t>◄</t>
    </r>
    <r>
      <rPr>
        <i/>
        <sz val="8"/>
        <color indexed="10"/>
        <rFont val="Arial"/>
        <family val="2"/>
      </rPr>
      <t xml:space="preserve"> apparait dans cette colonne c'est qu'il y a soit plus d'une valeur donnée à l'indicateur, soit pas de valeur, il faut alors choisir laquelle retenir</t>
    </r>
  </si>
  <si>
    <t>Noms des Evaluateurs / Signatures</t>
  </si>
  <si>
    <t>Date :</t>
  </si>
  <si>
    <t>Présentation du  projet</t>
  </si>
  <si>
    <t>OBJECTIFS</t>
  </si>
  <si>
    <t>COMPETENCES</t>
  </si>
  <si>
    <t>INTITULE</t>
  </si>
  <si>
    <t>Intitulé :</t>
  </si>
  <si>
    <t>Session</t>
  </si>
  <si>
    <t>Réf projet :</t>
  </si>
  <si>
    <t>Taches</t>
  </si>
  <si>
    <t>Elève 1</t>
  </si>
  <si>
    <t>Elève 2</t>
  </si>
  <si>
    <t>Elève 3</t>
  </si>
  <si>
    <t>Elève 4</t>
  </si>
  <si>
    <t>Elève 5</t>
  </si>
  <si>
    <t>Durée (H)</t>
  </si>
  <si>
    <t>Calendrier :</t>
  </si>
  <si>
    <t>Févr</t>
  </si>
  <si>
    <t>Jan</t>
  </si>
  <si>
    <t>Nov</t>
  </si>
  <si>
    <t>Oct</t>
  </si>
  <si>
    <t>Sept</t>
  </si>
  <si>
    <t>Mai</t>
  </si>
  <si>
    <t>Juin</t>
  </si>
  <si>
    <t>Lancement</t>
  </si>
  <si>
    <t>Présentation</t>
  </si>
  <si>
    <t>Déc</t>
  </si>
  <si>
    <t>Préciser approximativement les revues de projets imposées, la remise des dossiers, les phases du projet</t>
  </si>
  <si>
    <t xml:space="preserve">Elève </t>
  </si>
  <si>
    <t>Candidat</t>
  </si>
  <si>
    <t>Spécialité</t>
  </si>
  <si>
    <t>?</t>
  </si>
  <si>
    <t>TACHE 6</t>
  </si>
  <si>
    <t>TACHE 7</t>
  </si>
  <si>
    <t>TACHE 8</t>
  </si>
  <si>
    <t>TACHE 9</t>
  </si>
  <si>
    <t>TACHE 10</t>
  </si>
  <si>
    <t>TACHE 12</t>
  </si>
  <si>
    <t>TACHE 13</t>
  </si>
  <si>
    <t>TACHE 14</t>
  </si>
  <si>
    <t>TACHE 15</t>
  </si>
  <si>
    <t>Saisir le numéro de tache dans la colonne de gauche</t>
  </si>
  <si>
    <t>CODE</t>
  </si>
  <si>
    <t>PR</t>
  </si>
  <si>
    <t>AC-CO8.2</t>
  </si>
  <si>
    <t>Choisir la compétence en relation avec la tache</t>
  </si>
  <si>
    <t>AC-CO7.1</t>
  </si>
  <si>
    <t xml:space="preserve">Ex : Analyser le besoin exprimé par le Maitre d'ouvrage et le valider </t>
  </si>
  <si>
    <t>Ex: Identifier les contraintes spécifiques de la structure bois</t>
  </si>
  <si>
    <t>Ex : Proposer un inventaire des solutions possible pour l'isolation</t>
  </si>
  <si>
    <t>EX: valider les choix à l'aide d'une mesure sur matériaux réels</t>
  </si>
  <si>
    <t>PR-CO1.1</t>
  </si>
  <si>
    <t>AC-CO9.1</t>
  </si>
  <si>
    <t>Activités et résultats attendus</t>
  </si>
  <si>
    <t>Typologie d'activités et rendus d'activités à privilégier :
Note d'analyse du Besoin et des exigences. (textes, diagrammes, paramètres, normes etc.); Comparatifs de solutions et critères de validation du choix retenu (graphiques, principes, représentations, documentations etc.) Description fonctionnelle des solutions (Diagramme, schémas, plan etc.); Note de calcul, protocole d'essais, écart au cahier des charges par simulation etc.); Note de mesurage sur expérimentation des principes, prototype de solution, écart réel / cahier des charges; Elaboration de maquette, éléments de maquette, prototype réel ou numérique. Eléments de communication technique, argumentaires, photos, textes, diaporamas, vidéos etc.</t>
  </si>
  <si>
    <t>Répartition des taches pour l'équipe, par élève. Les taches précisent les études, les productions à mener pour mettre en place et expliciter les solutions technologiques en réponse aux besoins. Il sera précisé la durée par candidat, et si la tache concerne toute l'équipe, une partie de l'équipe. Chaque tache permettra de découper le projet en sous ensemble interdépendant et favorisant le travail collaboratif.</t>
  </si>
  <si>
    <t>EX : Réaliser un prototype de la fonction xx</t>
  </si>
  <si>
    <t>DOSSIER DE PROJET</t>
  </si>
  <si>
    <t>EVALUATION CONDUITE DE PROJET</t>
  </si>
  <si>
    <t>EVALUATION PRESENTATION DU PROJET</t>
  </si>
  <si>
    <t>MON INTITULE DE PROJET</t>
  </si>
  <si>
    <t>Mise en relation des taches et des compétences à valider dans le cadre de la conduite de projet et 
dans le cadre de la présentation du projet. Ces taches sont à reprendre par candidat dans la répartition des taches prévisionnelles. 
RQ : les compétences sont identifiées par les spécialités pour la conduite du projet, et par "PR" pour la présentation.</t>
  </si>
  <si>
    <t>(Indiquer les diagrammes SysMl compléments de description du besoin et du projet - en annexes)</t>
  </si>
  <si>
    <t>Compétences à valider dans le cadre de la production finale attendue 
(ne pas compléter)</t>
  </si>
  <si>
    <r>
      <rPr>
        <b/>
        <sz val="8"/>
        <color indexed="8"/>
        <rFont val="Arial"/>
        <family val="2"/>
      </rPr>
      <t>Présentation du projet : (Le détail des attendus est à inscrire dans le contrat)</t>
    </r>
    <r>
      <rPr>
        <sz val="8"/>
        <color indexed="8"/>
        <rFont val="Arial"/>
        <family val="2"/>
      </rPr>
      <t xml:space="preserve">
Caractériser des systèmes privilégiant un usage raisonné du point de vue développement durable.
Identifier les éléments permettant la limitation de l'impact environnemental d'un système et de ses constituants.
Communiquer une idée, un principe ou une solution technique, un projet.
Valider des solutions techniques.
</t>
    </r>
  </si>
  <si>
    <r>
      <rPr>
        <b/>
        <sz val="8"/>
        <color indexed="8"/>
        <rFont val="Arial"/>
        <family val="2"/>
      </rPr>
      <t>Conduite du projet : (Le détail des attendus est à inscrire dans le contrat)</t>
    </r>
    <r>
      <rPr>
        <sz val="8"/>
        <color indexed="8"/>
        <rFont val="Arial"/>
        <family val="2"/>
      </rPr>
      <t xml:space="preserve">
Imaginer une solution, répondre à un besoin.
Valider des solutions techniques.
Gérer la vie du produit.</t>
    </r>
  </si>
  <si>
    <t>Il s'agit de décrire le besoin sous la forme d'un court paragraphe afin d'expliciter de façon la plus exhaustive possible les enjeux, les relations, entre les contextes et les utilisateurs, les utilisations attendues, les performances souhaitées.</t>
  </si>
  <si>
    <t>ex : Préparer les bons de commandes</t>
  </si>
  <si>
    <t>ACTIVITES AUTRES A FAIRE ( Recherches catalogue, bon de commande …)</t>
  </si>
  <si>
    <t>TACHES INHERENTES AU PROJET - NON EVALUEES</t>
  </si>
  <si>
    <t>FICHE IDENTIFICATION DU PROJET</t>
  </si>
  <si>
    <t>Saint-Paul - BESANCON</t>
  </si>
  <si>
    <t>Référence projet :</t>
  </si>
  <si>
    <t>Nom</t>
  </si>
  <si>
    <t>Prénom</t>
  </si>
  <si>
    <t>SESSION</t>
  </si>
  <si>
    <t xml:space="preserve">EQUIPE PROJET : </t>
  </si>
  <si>
    <t>TACHE 16</t>
  </si>
  <si>
    <t>TACHE 17</t>
  </si>
  <si>
    <t>TACHE 18</t>
  </si>
  <si>
    <t>AA</t>
  </si>
  <si>
    <t>BB</t>
  </si>
  <si>
    <t>AAA</t>
  </si>
  <si>
    <t>BBB</t>
  </si>
  <si>
    <t>saisir le numéro de l'élève</t>
  </si>
  <si>
    <t xml:space="preserve">Professeurs référents : </t>
  </si>
  <si>
    <t>prof1; prof2; prof3; prof …</t>
  </si>
  <si>
    <t>AC-CO7.3</t>
  </si>
  <si>
    <t>AC-CO8.3</t>
  </si>
  <si>
    <t>Ce formulaire permet la saisie des éléments propres à l'équipe et à l'impression des documents pour validation académique. Le contrat individuel permet de saisir par candidat les contrats, qu'il vous faut ensuite copier dans un autre onglet, ou classeur groupe etc... Il pourrait être envisagé la création d'un répertoire par groupe, dans lequel serait sauvegardé un fichier par élève avec les onglets taches, contrat, évaluation  spécialité, évaluation présentation, ainsi qu'une grille de suivi individuel en cours de projet et à compléter au fur et à mesure par le professeur (évaluation formative)</t>
  </si>
  <si>
    <t>CF CONTRAT INDIVIDUEL DU CANDIDAT</t>
  </si>
  <si>
    <t>CF NOTE DE CADRAGE</t>
  </si>
  <si>
    <t>Candidat :</t>
  </si>
  <si>
    <t>sddffdgdffdgfgfdgfg</t>
  </si>
  <si>
    <t>xffdfgfdfdsffd</t>
  </si>
  <si>
    <t>NOM</t>
  </si>
  <si>
    <t>PRENOM</t>
  </si>
  <si>
    <t>UTILISATION DU FICHIER EXCEL
1 - compléter la fiche ci-dessus pour chacun des items (le report est automatique dans les autres onglets).
2 - Compléter la note de cadrage, les taches prévisionnelles.
3 - Saisir le contrat prévisionnel pour un  candidat, et copier ce fichier excel dans un répertoire EQUIPE P1 à PXX, en ayant pris soin au préalable de supprimer les onglets de la fiche d'évaluation spécifique aux spécialités, sauf celle du candidat. 
4 - La modification des taches et des contrats des élèves, au fur et à mesure du déroulement du projet se fera dans le classeur de l'équipe au fur et à mesure. 
En résumé : vous devez avoir par équipe, un répertoire avec le fichier excel d'origine (fichier de l'équipe), un fichier excel individuel propre à chacun des co-équipiers adapté à la spécialité et les évaluations correspondantes.
Cette opération est à répéter pour chacun des équipiers du projet.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</si>
</sst>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70" x14ac:knownFonts="1">
    <font>
      <sz val="11"/>
      <color theme="1"/>
      <name val="Calibri"/>
      <family val="2"/>
      <scheme val="minor"/>
    </font>
    <font>
      <b/>
      <sz val="10"/>
      <color indexed="8"/>
      <name val="Arial"/>
      <family val="2"/>
    </font>
    <font>
      <sz val="10"/>
      <color indexed="8"/>
      <name val="Arial"/>
      <family val="2"/>
    </font>
    <font>
      <sz val="8"/>
      <color indexed="8"/>
      <name val="Arial"/>
      <family val="2"/>
    </font>
    <font>
      <b/>
      <sz val="8"/>
      <color indexed="8"/>
      <name val="Arial"/>
      <family val="2"/>
    </font>
    <font>
      <sz val="10"/>
      <color indexed="8"/>
      <name val="Arial"/>
      <family val="2"/>
    </font>
    <font>
      <b/>
      <sz val="11"/>
      <color indexed="8"/>
      <name val="Arial"/>
      <family val="2"/>
    </font>
    <font>
      <b/>
      <sz val="10"/>
      <color indexed="8"/>
      <name val="Arial"/>
      <family val="2"/>
    </font>
    <font>
      <b/>
      <sz val="10"/>
      <color indexed="9"/>
      <name val="Arial"/>
      <family val="2"/>
    </font>
    <font>
      <b/>
      <sz val="14"/>
      <color indexed="8"/>
      <name val="Arial"/>
      <family val="2"/>
    </font>
    <font>
      <sz val="10"/>
      <name val="Arial"/>
      <family val="2"/>
    </font>
    <font>
      <b/>
      <sz val="10"/>
      <name val="Arial"/>
      <family val="2"/>
    </font>
    <font>
      <b/>
      <sz val="10"/>
      <color indexed="10"/>
      <name val="Arial"/>
      <family val="2"/>
    </font>
    <font>
      <sz val="10"/>
      <color indexed="10"/>
      <name val="Arial"/>
      <family val="2"/>
    </font>
    <font>
      <sz val="10"/>
      <color indexed="12"/>
      <name val="Arial"/>
      <family val="2"/>
    </font>
    <font>
      <sz val="9"/>
      <color indexed="12"/>
      <name val="Arial"/>
      <family val="2"/>
    </font>
    <font>
      <sz val="9"/>
      <name val="Arial"/>
      <family val="2"/>
    </font>
    <font>
      <b/>
      <sz val="10"/>
      <color indexed="12"/>
      <name val="Arial"/>
      <family val="2"/>
    </font>
    <font>
      <b/>
      <i/>
      <sz val="9"/>
      <name val="Arial"/>
      <family val="2"/>
    </font>
    <font>
      <b/>
      <i/>
      <sz val="10"/>
      <name val="Arial"/>
      <family val="2"/>
    </font>
    <font>
      <b/>
      <sz val="9"/>
      <name val="Arial"/>
      <family val="2"/>
    </font>
    <font>
      <b/>
      <sz val="9"/>
      <color indexed="12"/>
      <name val="Arial"/>
      <family val="2"/>
    </font>
    <font>
      <sz val="9"/>
      <color indexed="9"/>
      <name val="Arial"/>
      <family val="2"/>
    </font>
    <font>
      <sz val="10"/>
      <color indexed="9"/>
      <name val="Arial"/>
      <family val="2"/>
    </font>
    <font>
      <i/>
      <sz val="9"/>
      <name val="Arial"/>
      <family val="2"/>
    </font>
    <font>
      <i/>
      <sz val="10"/>
      <name val="Arial"/>
      <family val="2"/>
    </font>
    <font>
      <i/>
      <sz val="10"/>
      <color indexed="12"/>
      <name val="Arial"/>
      <family val="2"/>
    </font>
    <font>
      <b/>
      <sz val="10"/>
      <color indexed="10"/>
      <name val="Wingdings"/>
      <charset val="2"/>
    </font>
    <font>
      <sz val="9"/>
      <name val="Arial Narrow"/>
      <family val="2"/>
    </font>
    <font>
      <sz val="9"/>
      <color indexed="10"/>
      <name val="Arial Narrow"/>
      <family val="2"/>
    </font>
    <font>
      <sz val="8"/>
      <name val="Arial"/>
      <family val="2"/>
    </font>
    <font>
      <sz val="11"/>
      <name val="Arial"/>
      <family val="2"/>
    </font>
    <font>
      <sz val="10"/>
      <name val="Arial"/>
      <family val="2"/>
    </font>
    <font>
      <b/>
      <sz val="9"/>
      <color indexed="12"/>
      <name val="Wingdings"/>
      <charset val="2"/>
    </font>
    <font>
      <b/>
      <sz val="12"/>
      <color indexed="10"/>
      <name val="Arial"/>
      <family val="2"/>
    </font>
    <font>
      <i/>
      <sz val="8"/>
      <color indexed="10"/>
      <name val="Arial"/>
      <family val="2"/>
    </font>
    <font>
      <sz val="8"/>
      <color indexed="10"/>
      <name val="Arial"/>
      <family val="2"/>
    </font>
    <font>
      <b/>
      <i/>
      <sz val="8"/>
      <color indexed="10"/>
      <name val="Arial"/>
      <family val="2"/>
    </font>
    <font>
      <b/>
      <sz val="7"/>
      <color indexed="12"/>
      <name val="Arial"/>
      <family val="2"/>
    </font>
    <font>
      <b/>
      <sz val="8"/>
      <name val="Arial"/>
      <family val="2"/>
    </font>
    <font>
      <b/>
      <sz val="16"/>
      <color indexed="8"/>
      <name val="Arial"/>
      <family val="2"/>
    </font>
    <font>
      <b/>
      <sz val="11"/>
      <color theme="1"/>
      <name val="Calibri"/>
      <family val="2"/>
      <scheme val="minor"/>
    </font>
    <font>
      <b/>
      <sz val="10"/>
      <color theme="1"/>
      <name val="Calibri"/>
      <family val="2"/>
      <scheme val="minor"/>
    </font>
    <font>
      <b/>
      <i/>
      <sz val="10"/>
      <color theme="1"/>
      <name val="Calibri"/>
      <family val="2"/>
      <scheme val="minor"/>
    </font>
    <font>
      <b/>
      <sz val="14"/>
      <color theme="1"/>
      <name val="Calibri"/>
      <family val="2"/>
      <scheme val="minor"/>
    </font>
    <font>
      <b/>
      <sz val="12"/>
      <name val="Arial"/>
      <family val="2"/>
    </font>
    <font>
      <sz val="10"/>
      <color theme="0"/>
      <name val="Arial"/>
      <family val="2"/>
    </font>
    <font>
      <sz val="10"/>
      <color indexed="16"/>
      <name val="Arial"/>
      <family val="2"/>
    </font>
    <font>
      <b/>
      <u/>
      <sz val="12"/>
      <color indexed="12"/>
      <name val="Arial"/>
      <family val="2"/>
    </font>
    <font>
      <b/>
      <sz val="12"/>
      <color indexed="12"/>
      <name val="Arial"/>
      <family val="2"/>
    </font>
    <font>
      <b/>
      <sz val="10"/>
      <color theme="0"/>
      <name val="Arial"/>
      <family val="2"/>
    </font>
    <font>
      <sz val="9"/>
      <color theme="0"/>
      <name val="Arial"/>
      <family val="2"/>
    </font>
    <font>
      <sz val="12"/>
      <name val="Arial"/>
      <family val="2"/>
    </font>
    <font>
      <sz val="12"/>
      <color indexed="10"/>
      <name val="Arial"/>
      <family val="2"/>
    </font>
    <font>
      <b/>
      <sz val="10"/>
      <color indexed="52"/>
      <name val="Arial"/>
      <family val="2"/>
    </font>
    <font>
      <sz val="10"/>
      <color theme="1"/>
      <name val="Arial"/>
      <family val="2"/>
    </font>
    <font>
      <sz val="12"/>
      <color theme="1"/>
      <name val="Calibri"/>
      <family val="2"/>
      <scheme val="minor"/>
    </font>
    <font>
      <b/>
      <sz val="9"/>
      <color theme="1"/>
      <name val="Arial"/>
      <family val="2"/>
    </font>
    <font>
      <b/>
      <sz val="9"/>
      <color indexed="9"/>
      <name val="Arial"/>
      <family val="2"/>
    </font>
    <font>
      <b/>
      <sz val="10"/>
      <color theme="1"/>
      <name val="Arial"/>
      <family val="2"/>
    </font>
    <font>
      <i/>
      <sz val="9"/>
      <color theme="1"/>
      <name val="Arial"/>
      <family val="2"/>
    </font>
    <font>
      <sz val="14"/>
      <color theme="1"/>
      <name val="Calibri"/>
      <family val="2"/>
      <scheme val="minor"/>
    </font>
    <font>
      <b/>
      <sz val="11"/>
      <color theme="1"/>
      <name val="Arial"/>
      <family val="2"/>
    </font>
    <font>
      <sz val="8"/>
      <color theme="1"/>
      <name val="Calibri"/>
      <family val="2"/>
      <scheme val="minor"/>
    </font>
    <font>
      <sz val="9"/>
      <color theme="1"/>
      <name val="Calibri"/>
      <family val="2"/>
      <scheme val="minor"/>
    </font>
    <font>
      <sz val="10"/>
      <color theme="1"/>
      <name val="Calibri"/>
      <family val="2"/>
      <scheme val="minor"/>
    </font>
    <font>
      <b/>
      <sz val="8"/>
      <color theme="0"/>
      <name val="Arial"/>
      <family val="2"/>
    </font>
    <font>
      <b/>
      <sz val="11"/>
      <color theme="0"/>
      <name val="Calibri"/>
      <family val="2"/>
      <scheme val="minor"/>
    </font>
    <font>
      <sz val="8"/>
      <color rgb="FFFF0000"/>
      <name val="Calibri"/>
      <family val="2"/>
      <scheme val="minor"/>
    </font>
    <font>
      <b/>
      <sz val="12"/>
      <color rgb="FF3333FF"/>
      <name val="Arial"/>
      <family val="2"/>
    </font>
  </fonts>
  <fills count="37">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indexed="50"/>
        <bgColor indexed="64"/>
      </patternFill>
    </fill>
    <fill>
      <patternFill patternType="solid">
        <fgColor indexed="4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0"/>
        <bgColor indexed="64"/>
      </patternFill>
    </fill>
    <fill>
      <patternFill patternType="solid">
        <fgColor indexed="13"/>
        <bgColor indexed="34"/>
      </patternFill>
    </fill>
    <fill>
      <patternFill patternType="solid">
        <fgColor rgb="FFFFFF00"/>
        <bgColor indexed="64"/>
      </patternFill>
    </fill>
    <fill>
      <patternFill patternType="solid">
        <fgColor theme="0"/>
        <bgColor rgb="FFCFFCD1"/>
      </patternFill>
    </fill>
    <fill>
      <patternFill patternType="solid">
        <fgColor theme="0"/>
        <bgColor indexed="42"/>
      </patternFill>
    </fill>
    <fill>
      <patternFill patternType="solid">
        <fgColor indexed="42"/>
        <bgColor indexed="41"/>
      </patternFill>
    </fill>
    <fill>
      <patternFill patternType="solid">
        <fgColor rgb="FFCCFFCC"/>
        <bgColor indexed="41"/>
      </patternFill>
    </fill>
    <fill>
      <patternFill patternType="solid">
        <fgColor theme="0"/>
        <bgColor indexed="41"/>
      </patternFill>
    </fill>
    <fill>
      <patternFill patternType="solid">
        <fgColor rgb="FFCCFFCC"/>
        <bgColor indexed="31"/>
      </patternFill>
    </fill>
    <fill>
      <patternFill patternType="solid">
        <fgColor rgb="FFCCFFCC"/>
        <bgColor indexed="26"/>
      </patternFill>
    </fill>
    <fill>
      <patternFill patternType="solid">
        <fgColor indexed="41"/>
        <bgColor indexed="42"/>
      </patternFill>
    </fill>
    <fill>
      <patternFill patternType="solid">
        <fgColor indexed="9"/>
        <bgColor indexed="26"/>
      </patternFill>
    </fill>
    <fill>
      <patternFill patternType="solid">
        <fgColor rgb="FFCCFFCC"/>
        <bgColor indexed="64"/>
      </patternFill>
    </fill>
    <fill>
      <patternFill patternType="solid">
        <fgColor indexed="43"/>
        <bgColor indexed="26"/>
      </patternFill>
    </fill>
    <fill>
      <patternFill patternType="solid">
        <fgColor indexed="42"/>
        <bgColor indexed="27"/>
      </patternFill>
    </fill>
    <fill>
      <patternFill patternType="solid">
        <fgColor theme="0"/>
        <bgColor indexed="31"/>
      </patternFill>
    </fill>
    <fill>
      <patternFill patternType="solid">
        <fgColor theme="0"/>
        <bgColor indexed="27"/>
      </patternFill>
    </fill>
    <fill>
      <patternFill patternType="solid">
        <fgColor rgb="FFCCFFCC"/>
        <bgColor indexed="42"/>
      </patternFill>
    </fill>
    <fill>
      <patternFill patternType="solid">
        <fgColor theme="1"/>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0000"/>
        <bgColor indexed="64"/>
      </patternFill>
    </fill>
    <fill>
      <patternFill patternType="solid">
        <fgColor theme="0" tint="-0.14999847407452621"/>
        <bgColor indexed="64"/>
      </patternFill>
    </fill>
  </fills>
  <borders count="1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top/>
      <bottom/>
      <diagonal/>
    </border>
    <border>
      <left style="medium">
        <color indexed="64"/>
      </left>
      <right/>
      <top/>
      <bottom/>
      <diagonal/>
    </border>
    <border>
      <left/>
      <right style="thin">
        <color indexed="64"/>
      </right>
      <top/>
      <bottom/>
      <diagonal/>
    </border>
    <border>
      <left style="thin">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style="medium">
        <color indexed="64"/>
      </top>
      <bottom/>
      <diagonal/>
    </border>
    <border>
      <left/>
      <right style="double">
        <color indexed="64"/>
      </right>
      <top style="medium">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bottom style="medium">
        <color indexed="64"/>
      </bottom>
      <diagonal/>
    </border>
    <border>
      <left/>
      <right style="double">
        <color indexed="64"/>
      </right>
      <top/>
      <bottom style="medium">
        <color indexed="64"/>
      </bottom>
      <diagonal/>
    </border>
    <border>
      <left style="hair">
        <color indexed="8"/>
      </left>
      <right style="hair">
        <color indexed="8"/>
      </right>
      <top style="hair">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8"/>
      </left>
      <right/>
      <top/>
      <bottom/>
      <diagonal/>
    </border>
    <border>
      <left style="medium">
        <color auto="1"/>
      </left>
      <right style="medium">
        <color indexed="8"/>
      </right>
      <top style="medium">
        <color auto="1"/>
      </top>
      <bottom style="thin">
        <color indexed="8"/>
      </bottom>
      <diagonal/>
    </border>
    <border>
      <left style="medium">
        <color indexed="8"/>
      </left>
      <right style="medium">
        <color indexed="8"/>
      </right>
      <top style="medium">
        <color auto="1"/>
      </top>
      <bottom style="thin">
        <color indexed="8"/>
      </bottom>
      <diagonal/>
    </border>
    <border>
      <left style="medium">
        <color indexed="8"/>
      </left>
      <right style="medium">
        <color auto="1"/>
      </right>
      <top style="medium">
        <color auto="1"/>
      </top>
      <bottom style="thin">
        <color indexed="8"/>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right style="medium">
        <color auto="1"/>
      </right>
      <top style="thin">
        <color indexed="8"/>
      </top>
      <bottom style="thin">
        <color indexed="8"/>
      </bottom>
      <diagonal/>
    </border>
    <border>
      <left style="thin">
        <color auto="1"/>
      </left>
      <right style="thin">
        <color auto="1"/>
      </right>
      <top style="thin">
        <color auto="1"/>
      </top>
      <bottom/>
      <diagonal/>
    </border>
    <border>
      <left/>
      <right style="thin">
        <color indexed="8"/>
      </right>
      <top style="thin">
        <color indexed="8"/>
      </top>
      <bottom style="thin">
        <color indexed="8"/>
      </bottom>
      <diagonal/>
    </border>
    <border>
      <left/>
      <right style="thin">
        <color rgb="FF000000"/>
      </right>
      <top/>
      <bottom style="thin">
        <color rgb="FF000000"/>
      </bottom>
      <diagonal/>
    </border>
    <border>
      <left style="medium">
        <color auto="1"/>
      </left>
      <right/>
      <top style="thin">
        <color indexed="8"/>
      </top>
      <bottom/>
      <diagonal/>
    </border>
    <border>
      <left/>
      <right/>
      <top style="thin">
        <color indexed="8"/>
      </top>
      <bottom style="thin">
        <color indexed="8"/>
      </bottom>
      <diagonal/>
    </border>
    <border>
      <left style="medium">
        <color auto="1"/>
      </left>
      <right/>
      <top style="thin">
        <color indexed="8"/>
      </top>
      <bottom style="thin">
        <color indexed="8"/>
      </bottom>
      <diagonal/>
    </border>
    <border>
      <left/>
      <right/>
      <top style="thin">
        <color indexed="8"/>
      </top>
      <bottom style="medium">
        <color indexed="8"/>
      </bottom>
      <diagonal/>
    </border>
    <border>
      <left style="medium">
        <color auto="1"/>
      </left>
      <right style="medium">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style="medium">
        <color auto="1"/>
      </right>
      <top style="medium">
        <color indexed="8"/>
      </top>
      <bottom style="thin">
        <color indexed="8"/>
      </bottom>
      <diagonal/>
    </border>
    <border>
      <left style="thin">
        <color indexed="8"/>
      </left>
      <right/>
      <top style="thin">
        <color indexed="8"/>
      </top>
      <bottom style="thin">
        <color indexed="8"/>
      </bottom>
      <diagonal/>
    </border>
    <border>
      <left style="thin">
        <color indexed="8"/>
      </left>
      <right style="medium">
        <color auto="1"/>
      </right>
      <top style="thin">
        <color indexed="8"/>
      </top>
      <bottom style="thin">
        <color indexed="8"/>
      </bottom>
      <diagonal/>
    </border>
    <border>
      <left style="thin">
        <color indexed="8"/>
      </left>
      <right style="medium">
        <color auto="1"/>
      </right>
      <top/>
      <bottom style="thin">
        <color indexed="8"/>
      </bottom>
      <diagonal/>
    </border>
    <border>
      <left/>
      <right/>
      <top style="thin">
        <color indexed="8"/>
      </top>
      <bottom/>
      <diagonal/>
    </border>
    <border>
      <left/>
      <right style="medium">
        <color auto="1"/>
      </right>
      <top/>
      <bottom style="thin">
        <color indexed="8"/>
      </bottom>
      <diagonal/>
    </border>
    <border>
      <left style="thin">
        <color indexed="8"/>
      </left>
      <right style="thin">
        <color indexed="8"/>
      </right>
      <top/>
      <bottom style="thin">
        <color indexed="8"/>
      </bottom>
      <diagonal/>
    </border>
    <border>
      <left style="medium">
        <color auto="1"/>
      </left>
      <right/>
      <top style="thin">
        <color indexed="8"/>
      </top>
      <bottom style="medium">
        <color indexed="8"/>
      </bottom>
      <diagonal/>
    </border>
    <border>
      <left style="medium">
        <color auto="1"/>
      </left>
      <right/>
      <top style="thin">
        <color indexed="8"/>
      </top>
      <bottom style="medium">
        <color auto="1"/>
      </bottom>
      <diagonal/>
    </border>
    <border>
      <left/>
      <right/>
      <top style="thin">
        <color indexed="8"/>
      </top>
      <bottom style="medium">
        <color auto="1"/>
      </bottom>
      <diagonal/>
    </border>
    <border>
      <left style="thin">
        <color indexed="8"/>
      </left>
      <right style="thin">
        <color indexed="8"/>
      </right>
      <top/>
      <bottom style="medium">
        <color auto="1"/>
      </bottom>
      <diagonal/>
    </border>
    <border>
      <left/>
      <right/>
      <top/>
      <bottom style="medium">
        <color indexed="8"/>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top style="medium">
        <color indexed="8"/>
      </top>
      <bottom/>
      <diagonal/>
    </border>
    <border>
      <left/>
      <right style="medium">
        <color indexed="8"/>
      </right>
      <top style="medium">
        <color indexed="8"/>
      </top>
      <bottom/>
      <diagonal/>
    </border>
    <border>
      <left style="medium">
        <color indexed="8"/>
      </left>
      <right style="medium">
        <color indexed="8"/>
      </right>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auto="1"/>
      </left>
      <right style="thin">
        <color auto="1"/>
      </right>
      <top/>
      <bottom/>
      <diagonal/>
    </border>
    <border>
      <left/>
      <right style="thin">
        <color indexed="8"/>
      </right>
      <top style="thin">
        <color indexed="8"/>
      </top>
      <bottom/>
      <diagonal/>
    </border>
    <border>
      <left style="thin">
        <color auto="1"/>
      </left>
      <right style="thin">
        <color auto="1"/>
      </right>
      <top/>
      <bottom style="thin">
        <color auto="1"/>
      </bottom>
      <diagonal/>
    </border>
    <border>
      <left/>
      <right/>
      <top/>
      <bottom style="thin">
        <color indexed="8"/>
      </bottom>
      <diagonal/>
    </border>
    <border>
      <left/>
      <right style="thin">
        <color indexed="8"/>
      </right>
      <top style="thin">
        <color indexed="8"/>
      </top>
      <bottom style="medium">
        <color indexed="8"/>
      </bottom>
      <diagonal/>
    </border>
    <border>
      <left/>
      <right style="thin">
        <color indexed="8"/>
      </right>
      <top style="thin">
        <color indexed="8"/>
      </top>
      <bottom style="medium">
        <color auto="1"/>
      </bottom>
      <diagonal/>
    </border>
    <border>
      <left style="thin">
        <color indexed="8"/>
      </left>
      <right style="thin">
        <color indexed="8"/>
      </right>
      <top/>
      <bottom style="medium">
        <color auto="1"/>
      </bottom>
      <diagonal/>
    </border>
    <border>
      <left/>
      <right style="medium">
        <color auto="1"/>
      </right>
      <top/>
      <bottom style="medium">
        <color auto="1"/>
      </bottom>
      <diagonal/>
    </border>
    <border>
      <left style="hair">
        <color indexed="8"/>
      </left>
      <right style="hair">
        <color indexed="8"/>
      </right>
      <top style="hair">
        <color indexed="8"/>
      </top>
      <bottom style="hair">
        <color indexed="8"/>
      </bottom>
      <diagonal/>
    </border>
    <border>
      <left style="medium">
        <color indexed="8"/>
      </left>
      <right/>
      <top/>
      <bottom/>
      <diagonal/>
    </border>
    <border>
      <left/>
      <right style="medium">
        <color indexed="8"/>
      </right>
      <top style="thin">
        <color indexed="8"/>
      </top>
      <bottom style="thin">
        <color indexed="8"/>
      </bottom>
      <diagonal/>
    </border>
    <border>
      <left style="medium">
        <color indexed="8"/>
      </left>
      <right/>
      <top style="thin">
        <color indexed="8"/>
      </top>
      <bottom/>
      <diagonal/>
    </border>
    <border>
      <left style="medium">
        <color indexed="8"/>
      </left>
      <right/>
      <top style="thin">
        <color indexed="8"/>
      </top>
      <bottom style="thin">
        <color indexed="8"/>
      </bottom>
      <diagonal/>
    </border>
    <border>
      <left style="thin">
        <color indexed="8"/>
      </left>
      <right style="medium">
        <color indexed="8"/>
      </right>
      <top/>
      <bottom style="thin">
        <color indexed="8"/>
      </bottom>
      <diagonal/>
    </border>
    <border>
      <left/>
      <right style="medium">
        <color indexed="8"/>
      </right>
      <top/>
      <bottom style="thin">
        <color indexed="8"/>
      </bottom>
      <diagonal/>
    </border>
    <border>
      <left style="medium">
        <color indexed="8"/>
      </left>
      <right/>
      <top style="thin">
        <color indexed="8"/>
      </top>
      <bottom style="medium">
        <color indexed="8"/>
      </bottom>
      <diagonal/>
    </border>
    <border>
      <left style="medium">
        <color auto="1"/>
      </left>
      <right/>
      <top/>
      <bottom/>
      <diagonal/>
    </border>
    <border>
      <left style="medium">
        <color auto="1"/>
      </left>
      <right/>
      <top/>
      <bottom style="medium">
        <color indexed="8"/>
      </bottom>
      <diagonal/>
    </border>
    <border>
      <left style="medium">
        <color auto="1"/>
      </left>
      <right/>
      <top/>
      <bottom style="medium">
        <color auto="1"/>
      </bottom>
      <diagonal/>
    </border>
    <border>
      <left style="thin">
        <color indexed="8"/>
      </left>
      <right style="thin">
        <color indexed="8"/>
      </right>
      <top style="thin">
        <color indexed="8"/>
      </top>
      <bottom style="medium">
        <color auto="1"/>
      </bottom>
      <diagonal/>
    </border>
    <border>
      <left style="thin">
        <color indexed="8"/>
      </left>
      <right style="medium">
        <color auto="1"/>
      </right>
      <top style="thin">
        <color indexed="8"/>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right style="medium">
        <color auto="1"/>
      </right>
      <top style="thin">
        <color auto="1"/>
      </top>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0" fontId="32" fillId="0" borderId="0"/>
    <xf numFmtId="0" fontId="32" fillId="0" borderId="0"/>
    <xf numFmtId="0" fontId="10" fillId="0" borderId="0"/>
    <xf numFmtId="0" fontId="56" fillId="0" borderId="0"/>
  </cellStyleXfs>
  <cellXfs count="670">
    <xf numFmtId="0" fontId="0" fillId="0" borderId="0" xfId="0"/>
    <xf numFmtId="0" fontId="0" fillId="0" borderId="0" xfId="0" applyBorder="1" applyAlignment="1"/>
    <xf numFmtId="0" fontId="0" fillId="0" borderId="0" xfId="0" applyAlignment="1">
      <alignment horizontal="left"/>
    </xf>
    <xf numFmtId="0" fontId="0" fillId="0" borderId="0" xfId="0" applyFill="1" applyBorder="1"/>
    <xf numFmtId="0" fontId="32" fillId="0" borderId="0" xfId="1" applyAlignment="1">
      <alignment vertical="center" wrapText="1"/>
    </xf>
    <xf numFmtId="0" fontId="32" fillId="0" borderId="17" xfId="1" applyBorder="1" applyAlignment="1">
      <alignment horizontal="right" vertical="center" wrapText="1"/>
    </xf>
    <xf numFmtId="0" fontId="11" fillId="0" borderId="18" xfId="1" applyFont="1" applyBorder="1" applyAlignment="1">
      <alignment vertical="center" wrapText="1"/>
    </xf>
    <xf numFmtId="0" fontId="32" fillId="0" borderId="19" xfId="1" applyBorder="1" applyAlignment="1">
      <alignment horizontal="left" vertical="center" wrapText="1"/>
    </xf>
    <xf numFmtId="0" fontId="11" fillId="0" borderId="20" xfId="1" applyFont="1" applyBorder="1" applyAlignment="1" applyProtection="1">
      <alignment horizontal="left" vertical="center" wrapText="1"/>
    </xf>
    <xf numFmtId="0" fontId="14" fillId="0" borderId="20" xfId="1" applyFont="1" applyBorder="1" applyAlignment="1" applyProtection="1">
      <alignment horizontal="left" vertical="center" wrapText="1"/>
      <protection locked="0"/>
    </xf>
    <xf numFmtId="0" fontId="17" fillId="0" borderId="20" xfId="1" applyFont="1" applyBorder="1" applyAlignment="1" applyProtection="1">
      <alignment horizontal="left" vertical="center" wrapText="1"/>
      <protection locked="0"/>
    </xf>
    <xf numFmtId="15" fontId="14" fillId="0" borderId="20" xfId="1" applyNumberFormat="1" applyFont="1" applyBorder="1" applyAlignment="1" applyProtection="1">
      <alignment horizontal="left" vertical="center" wrapText="1"/>
      <protection locked="0"/>
    </xf>
    <xf numFmtId="0" fontId="32" fillId="0" borderId="21" xfId="1" applyBorder="1" applyAlignment="1">
      <alignment horizontal="left" vertical="center" wrapText="1"/>
    </xf>
    <xf numFmtId="0" fontId="14" fillId="0" borderId="22" xfId="1" applyFont="1" applyBorder="1" applyAlignment="1" applyProtection="1">
      <alignment horizontal="left" vertical="center" wrapText="1"/>
      <protection locked="0"/>
    </xf>
    <xf numFmtId="0" fontId="32" fillId="0" borderId="0" xfId="1" applyAlignment="1">
      <alignment wrapText="1"/>
    </xf>
    <xf numFmtId="0" fontId="10" fillId="0" borderId="0" xfId="1" applyFont="1" applyAlignment="1">
      <alignment vertical="center" wrapText="1"/>
    </xf>
    <xf numFmtId="0" fontId="32" fillId="0" borderId="0" xfId="2" applyAlignment="1">
      <alignment vertical="center" wrapText="1"/>
    </xf>
    <xf numFmtId="0" fontId="32" fillId="0" borderId="17" xfId="2" applyBorder="1" applyAlignment="1">
      <alignment horizontal="right" vertical="center" wrapText="1"/>
    </xf>
    <xf numFmtId="0" fontId="11" fillId="0" borderId="18" xfId="2" applyFont="1" applyBorder="1" applyAlignment="1">
      <alignment vertical="center" wrapText="1"/>
    </xf>
    <xf numFmtId="0" fontId="12" fillId="0" borderId="18" xfId="2" applyFont="1" applyBorder="1" applyAlignment="1">
      <alignment vertical="center" wrapText="1"/>
    </xf>
    <xf numFmtId="0" fontId="32" fillId="0" borderId="19" xfId="2" applyBorder="1" applyAlignment="1">
      <alignment horizontal="left" vertical="center" wrapText="1"/>
    </xf>
    <xf numFmtId="0" fontId="12" fillId="0" borderId="20" xfId="2" applyFont="1" applyBorder="1" applyAlignment="1" applyProtection="1">
      <alignment horizontal="left" vertical="center" wrapText="1"/>
    </xf>
    <xf numFmtId="0" fontId="11" fillId="0" borderId="20" xfId="2" applyFont="1" applyBorder="1" applyAlignment="1" applyProtection="1">
      <alignment horizontal="left" vertical="center" wrapText="1"/>
    </xf>
    <xf numFmtId="0" fontId="14" fillId="0" borderId="20" xfId="2" applyFont="1" applyBorder="1" applyAlignment="1" applyProtection="1">
      <alignment horizontal="left" vertical="center" wrapText="1"/>
      <protection locked="0"/>
    </xf>
    <xf numFmtId="0" fontId="17" fillId="0" borderId="20" xfId="2" applyFont="1" applyBorder="1" applyAlignment="1" applyProtection="1">
      <alignment horizontal="left" vertical="center" wrapText="1"/>
      <protection locked="0"/>
    </xf>
    <xf numFmtId="15" fontId="14" fillId="0" borderId="20" xfId="2" applyNumberFormat="1" applyFont="1" applyBorder="1" applyAlignment="1" applyProtection="1">
      <alignment horizontal="left" vertical="center" wrapText="1"/>
      <protection locked="0"/>
    </xf>
    <xf numFmtId="0" fontId="32" fillId="0" borderId="21" xfId="2" applyBorder="1" applyAlignment="1">
      <alignment horizontal="left" vertical="center" wrapText="1"/>
    </xf>
    <xf numFmtId="0" fontId="14" fillId="0" borderId="22" xfId="2" applyFont="1" applyBorder="1" applyAlignment="1" applyProtection="1">
      <alignment horizontal="left" vertical="center" wrapText="1"/>
      <protection locked="0"/>
    </xf>
    <xf numFmtId="0" fontId="32" fillId="0" borderId="0" xfId="2" applyAlignment="1">
      <alignment wrapText="1"/>
    </xf>
    <xf numFmtId="0" fontId="10" fillId="0" borderId="0" xfId="2" applyFont="1" applyAlignment="1">
      <alignment vertical="center" wrapText="1"/>
    </xf>
    <xf numFmtId="0" fontId="12" fillId="0" borderId="18" xfId="1" applyFont="1" applyBorder="1" applyAlignment="1" applyProtection="1">
      <alignment vertical="center" wrapText="1"/>
      <protection locked="0"/>
    </xf>
    <xf numFmtId="0" fontId="5" fillId="0" borderId="0" xfId="0" applyFont="1" applyAlignment="1">
      <alignment horizontal="center" vertical="center"/>
    </xf>
    <xf numFmtId="0" fontId="0" fillId="0" borderId="0" xfId="0" applyAlignment="1">
      <alignment horizontal="center"/>
    </xf>
    <xf numFmtId="14" fontId="42" fillId="0" borderId="0" xfId="0" applyNumberFormat="1" applyFont="1" applyFill="1" applyAlignment="1"/>
    <xf numFmtId="0" fontId="42" fillId="0" borderId="0" xfId="0" applyFont="1" applyFill="1" applyAlignment="1"/>
    <xf numFmtId="0" fontId="9" fillId="0" borderId="1" xfId="0" applyFont="1" applyBorder="1" applyAlignment="1" applyProtection="1">
      <alignment horizontal="center" vertical="center"/>
      <protection locked="0"/>
    </xf>
    <xf numFmtId="0" fontId="7" fillId="4" borderId="23" xfId="0" applyFont="1" applyFill="1" applyBorder="1" applyAlignment="1"/>
    <xf numFmtId="0" fontId="7" fillId="4" borderId="0" xfId="0" applyFont="1" applyFill="1" applyBorder="1" applyAlignment="1"/>
    <xf numFmtId="0" fontId="7" fillId="4" borderId="25" xfId="0" applyFont="1" applyFill="1" applyBorder="1" applyAlignment="1"/>
    <xf numFmtId="0" fontId="2" fillId="0" borderId="0" xfId="0" applyFont="1" applyAlignment="1">
      <alignment horizontal="left" vertical="center"/>
    </xf>
    <xf numFmtId="0" fontId="41" fillId="7" borderId="0" xfId="0" applyFont="1" applyFill="1" applyBorder="1" applyAlignment="1">
      <alignment horizontal="right"/>
    </xf>
    <xf numFmtId="0" fontId="4" fillId="7" borderId="0" xfId="0" applyFont="1" applyFill="1" applyAlignment="1">
      <alignment horizontal="center" vertical="center" wrapText="1"/>
    </xf>
    <xf numFmtId="0" fontId="3" fillId="7" borderId="0" xfId="0" applyFont="1" applyFill="1" applyAlignment="1">
      <alignment horizontal="left" vertical="center"/>
    </xf>
    <xf numFmtId="0" fontId="40" fillId="0" borderId="1" xfId="0" applyFont="1" applyFill="1" applyBorder="1" applyAlignment="1" applyProtection="1">
      <alignment horizontal="center"/>
      <protection locked="0"/>
    </xf>
    <xf numFmtId="0" fontId="7" fillId="0" borderId="3" xfId="0" applyFont="1" applyFill="1" applyBorder="1" applyAlignment="1" applyProtection="1">
      <protection locked="0"/>
    </xf>
    <xf numFmtId="0" fontId="43" fillId="0" borderId="0" xfId="0" applyFont="1" applyBorder="1" applyAlignment="1">
      <alignment horizontal="left"/>
    </xf>
    <xf numFmtId="0" fontId="4" fillId="7" borderId="0" xfId="0" applyFont="1" applyFill="1" applyBorder="1" applyAlignment="1">
      <alignment horizontal="left" vertical="top" wrapText="1"/>
    </xf>
    <xf numFmtId="0" fontId="4" fillId="7" borderId="0" xfId="0" applyFont="1" applyFill="1" applyBorder="1" applyAlignment="1">
      <alignment horizontal="left" vertical="center"/>
    </xf>
    <xf numFmtId="0" fontId="45" fillId="0" borderId="0" xfId="3" applyFont="1" applyFill="1" applyBorder="1" applyAlignment="1" applyProtection="1">
      <alignment horizontal="left" vertical="center" indent="1"/>
    </xf>
    <xf numFmtId="0" fontId="10" fillId="0" borderId="0" xfId="3" applyFont="1" applyBorder="1" applyAlignment="1" applyProtection="1">
      <alignment vertical="center" wrapText="1"/>
    </xf>
    <xf numFmtId="0" fontId="10" fillId="0" borderId="0" xfId="3" applyFont="1" applyBorder="1" applyAlignment="1" applyProtection="1">
      <alignment vertical="center"/>
    </xf>
    <xf numFmtId="0" fontId="45" fillId="0" borderId="0" xfId="3" applyFont="1" applyBorder="1" applyAlignment="1" applyProtection="1">
      <alignment horizontal="right" vertical="center"/>
    </xf>
    <xf numFmtId="0" fontId="10" fillId="0" borderId="0" xfId="3" applyFont="1" applyBorder="1" applyAlignment="1" applyProtection="1">
      <alignment horizontal="left" vertical="center"/>
    </xf>
    <xf numFmtId="0" fontId="34" fillId="0" borderId="0" xfId="3" applyFont="1" applyBorder="1" applyAlignment="1" applyProtection="1">
      <alignment horizontal="left" vertical="center"/>
    </xf>
    <xf numFmtId="0" fontId="10" fillId="0" borderId="0" xfId="3" applyFont="1" applyBorder="1" applyAlignment="1" applyProtection="1">
      <alignment horizontal="center" vertical="center"/>
    </xf>
    <xf numFmtId="0" fontId="10" fillId="0" borderId="0" xfId="3" applyFont="1" applyFill="1" applyBorder="1" applyAlignment="1" applyProtection="1">
      <alignment horizontal="center" vertical="center"/>
    </xf>
    <xf numFmtId="9" fontId="10" fillId="0" borderId="0" xfId="3" applyNumberFormat="1" applyFont="1" applyBorder="1" applyAlignment="1" applyProtection="1">
      <alignment horizontal="center" vertical="center"/>
    </xf>
    <xf numFmtId="9" fontId="46" fillId="8" borderId="0" xfId="3" applyNumberFormat="1" applyFont="1" applyFill="1" applyBorder="1" applyAlignment="1" applyProtection="1">
      <alignment horizontal="center" vertical="center"/>
    </xf>
    <xf numFmtId="2" fontId="46" fillId="8" borderId="0" xfId="3" applyNumberFormat="1" applyFont="1" applyFill="1" applyBorder="1" applyAlignment="1" applyProtection="1">
      <alignment horizontal="center" vertical="center"/>
    </xf>
    <xf numFmtId="0" fontId="46" fillId="8" borderId="0" xfId="3" applyFont="1" applyFill="1"/>
    <xf numFmtId="0" fontId="10" fillId="0" borderId="0" xfId="3" applyFont="1"/>
    <xf numFmtId="0" fontId="10" fillId="0" borderId="0" xfId="3"/>
    <xf numFmtId="0" fontId="47" fillId="0" borderId="0" xfId="3" applyFont="1" applyBorder="1" applyAlignment="1">
      <alignment horizontal="center" vertical="center"/>
    </xf>
    <xf numFmtId="0" fontId="14" fillId="0" borderId="0" xfId="3" applyFont="1" applyBorder="1" applyAlignment="1">
      <alignment vertical="center"/>
    </xf>
    <xf numFmtId="0" fontId="10" fillId="0" borderId="0" xfId="3" applyFont="1" applyBorder="1" applyAlignment="1">
      <alignment vertical="center"/>
    </xf>
    <xf numFmtId="0" fontId="48" fillId="0" borderId="0" xfId="3" applyFont="1" applyBorder="1" applyAlignment="1" applyProtection="1">
      <alignment horizontal="right" vertical="center" wrapText="1"/>
    </xf>
    <xf numFmtId="0" fontId="49" fillId="0" borderId="0" xfId="3" applyFont="1" applyBorder="1" applyAlignment="1" applyProtection="1">
      <alignment vertical="center"/>
    </xf>
    <xf numFmtId="0" fontId="46" fillId="8" borderId="0" xfId="3" applyFont="1" applyFill="1" applyBorder="1" applyAlignment="1" applyProtection="1">
      <alignment horizontal="center" vertical="center"/>
    </xf>
    <xf numFmtId="0" fontId="17" fillId="0" borderId="0" xfId="3" applyFont="1" applyBorder="1" applyAlignment="1" applyProtection="1">
      <alignment horizontal="center" vertical="center"/>
    </xf>
    <xf numFmtId="0" fontId="11" fillId="0" borderId="0" xfId="3" applyFont="1" applyBorder="1" applyAlignment="1" applyProtection="1">
      <alignment horizontal="right" vertical="center"/>
    </xf>
    <xf numFmtId="0" fontId="50" fillId="8" borderId="0" xfId="3" applyFont="1" applyFill="1" applyBorder="1" applyAlignment="1" applyProtection="1">
      <alignment horizontal="center" vertical="center"/>
    </xf>
    <xf numFmtId="0" fontId="11" fillId="0" borderId="49" xfId="3" applyFont="1" applyBorder="1" applyAlignment="1" applyProtection="1">
      <alignment horizontal="right" vertical="center"/>
    </xf>
    <xf numFmtId="0" fontId="20" fillId="0" borderId="50" xfId="3" applyFont="1" applyBorder="1" applyAlignment="1" applyProtection="1">
      <alignment horizontal="center" vertical="center"/>
    </xf>
    <xf numFmtId="49" fontId="20" fillId="0" borderId="51" xfId="3" applyNumberFormat="1" applyFont="1" applyBorder="1" applyAlignment="1" applyProtection="1">
      <alignment horizontal="center" vertical="center"/>
    </xf>
    <xf numFmtId="49" fontId="20" fillId="0" borderId="52" xfId="3" applyNumberFormat="1" applyFont="1" applyFill="1" applyBorder="1" applyAlignment="1" applyProtection="1">
      <alignment horizontal="center" vertical="center"/>
    </xf>
    <xf numFmtId="9" fontId="10" fillId="0" borderId="0" xfId="3" applyNumberFormat="1" applyFont="1" applyBorder="1" applyAlignment="1" applyProtection="1">
      <alignment horizontal="right" vertical="center"/>
    </xf>
    <xf numFmtId="0" fontId="11" fillId="0" borderId="0" xfId="3" applyFont="1" applyFill="1" applyBorder="1" applyAlignment="1" applyProtection="1">
      <alignment horizontal="left" vertical="center"/>
    </xf>
    <xf numFmtId="9" fontId="11" fillId="10" borderId="56" xfId="3" applyNumberFormat="1" applyFont="1" applyFill="1" applyBorder="1" applyAlignment="1" applyProtection="1">
      <alignment horizontal="center" vertical="center"/>
    </xf>
    <xf numFmtId="2" fontId="11" fillId="10" borderId="56" xfId="3" applyNumberFormat="1" applyFont="1" applyFill="1" applyBorder="1" applyAlignment="1" applyProtection="1">
      <alignment horizontal="center" vertical="center"/>
    </xf>
    <xf numFmtId="1" fontId="50" fillId="8" borderId="0" xfId="3" applyNumberFormat="1" applyFont="1" applyFill="1" applyBorder="1" applyAlignment="1" applyProtection="1">
      <alignment horizontal="center" vertical="center"/>
    </xf>
    <xf numFmtId="2" fontId="50" fillId="8" borderId="0" xfId="3" applyNumberFormat="1" applyFont="1" applyFill="1" applyBorder="1" applyAlignment="1" applyProtection="1">
      <alignment horizontal="center" vertical="center"/>
    </xf>
    <xf numFmtId="0" fontId="16" fillId="11" borderId="57" xfId="3" applyFont="1" applyFill="1" applyBorder="1" applyAlignment="1">
      <alignment horizontal="left" vertical="center" wrapText="1" indent="1"/>
    </xf>
    <xf numFmtId="0" fontId="19" fillId="12" borderId="58" xfId="3" applyFont="1" applyFill="1" applyBorder="1" applyAlignment="1" applyProtection="1">
      <alignment horizontal="center" vertical="center"/>
      <protection locked="0"/>
    </xf>
    <xf numFmtId="0" fontId="11" fillId="12" borderId="58" xfId="3" applyFont="1" applyFill="1" applyBorder="1" applyAlignment="1" applyProtection="1">
      <alignment horizontal="center" vertical="center"/>
      <protection locked="0"/>
    </xf>
    <xf numFmtId="0" fontId="11" fillId="12" borderId="59" xfId="3" applyFont="1" applyFill="1" applyBorder="1" applyAlignment="1" applyProtection="1">
      <alignment horizontal="center" vertical="center"/>
      <protection locked="0"/>
    </xf>
    <xf numFmtId="0" fontId="12" fillId="0" borderId="0" xfId="3" applyFont="1" applyFill="1" applyBorder="1" applyAlignment="1" applyProtection="1">
      <alignment horizontal="left" vertical="center"/>
    </xf>
    <xf numFmtId="1" fontId="16" fillId="0" borderId="56" xfId="3" applyNumberFormat="1" applyFont="1" applyBorder="1" applyAlignment="1" applyProtection="1">
      <alignment horizontal="center" vertical="center"/>
    </xf>
    <xf numFmtId="1" fontId="51" fillId="8" borderId="0" xfId="3" applyNumberFormat="1" applyFont="1" applyFill="1" applyBorder="1" applyAlignment="1" applyProtection="1">
      <alignment horizontal="center" vertical="center"/>
    </xf>
    <xf numFmtId="1" fontId="46" fillId="8" borderId="0" xfId="3" applyNumberFormat="1" applyFont="1" applyFill="1"/>
    <xf numFmtId="1" fontId="10" fillId="0" borderId="0" xfId="3" applyNumberFormat="1"/>
    <xf numFmtId="0" fontId="16" fillId="13" borderId="61" xfId="3" applyFont="1" applyFill="1" applyBorder="1" applyAlignment="1" applyProtection="1">
      <alignment horizontal="left" vertical="center" wrapText="1" indent="1"/>
    </xf>
    <xf numFmtId="0" fontId="19" fillId="14" borderId="51" xfId="3" applyFont="1" applyFill="1" applyBorder="1" applyAlignment="1" applyProtection="1">
      <alignment horizontal="center" vertical="center"/>
      <protection locked="0"/>
    </xf>
    <xf numFmtId="0" fontId="11" fillId="14" borderId="58" xfId="3" applyFont="1" applyFill="1" applyBorder="1" applyAlignment="1" applyProtection="1">
      <alignment horizontal="center" vertical="center"/>
      <protection locked="0"/>
    </xf>
    <xf numFmtId="0" fontId="11" fillId="14" borderId="59" xfId="3" applyFont="1" applyFill="1" applyBorder="1" applyAlignment="1" applyProtection="1">
      <alignment horizontal="center" vertical="center"/>
      <protection locked="0"/>
    </xf>
    <xf numFmtId="0" fontId="16" fillId="11" borderId="62" xfId="3" applyFont="1" applyFill="1" applyBorder="1" applyAlignment="1">
      <alignment horizontal="left" vertical="center" wrapText="1" indent="1"/>
    </xf>
    <xf numFmtId="0" fontId="16" fillId="15" borderId="61" xfId="3" applyFont="1" applyFill="1" applyBorder="1" applyAlignment="1" applyProtection="1">
      <alignment horizontal="left" vertical="center" wrapText="1" indent="1"/>
    </xf>
    <xf numFmtId="0" fontId="16" fillId="15" borderId="59" xfId="3" applyFont="1" applyFill="1" applyBorder="1" applyAlignment="1" applyProtection="1">
      <alignment horizontal="left" vertical="center" wrapText="1" indent="1"/>
    </xf>
    <xf numFmtId="0" fontId="19" fillId="16" borderId="58" xfId="3" applyFont="1" applyFill="1" applyBorder="1" applyAlignment="1" applyProtection="1">
      <alignment horizontal="center" vertical="center"/>
      <protection locked="0"/>
    </xf>
    <xf numFmtId="0" fontId="11" fillId="16" borderId="58" xfId="3" applyFont="1" applyFill="1" applyBorder="1" applyAlignment="1" applyProtection="1">
      <alignment horizontal="center" vertical="center"/>
      <protection locked="0"/>
    </xf>
    <xf numFmtId="0" fontId="11" fillId="16" borderId="59" xfId="3" applyFont="1" applyFill="1" applyBorder="1" applyAlignment="1" applyProtection="1">
      <alignment horizontal="center" vertical="center"/>
      <protection locked="0"/>
    </xf>
    <xf numFmtId="0" fontId="19" fillId="17" borderId="58" xfId="3" applyFont="1" applyFill="1" applyBorder="1" applyAlignment="1" applyProtection="1">
      <alignment horizontal="center" vertical="center"/>
      <protection locked="0"/>
    </xf>
    <xf numFmtId="0" fontId="11" fillId="17" borderId="58" xfId="3" applyFont="1" applyFill="1" applyBorder="1" applyAlignment="1" applyProtection="1">
      <alignment horizontal="center" vertical="center"/>
      <protection locked="0"/>
    </xf>
    <xf numFmtId="0" fontId="11" fillId="17" borderId="59" xfId="3" applyFont="1" applyFill="1" applyBorder="1" applyAlignment="1" applyProtection="1">
      <alignment horizontal="center" vertical="center"/>
      <protection locked="0"/>
    </xf>
    <xf numFmtId="0" fontId="16" fillId="0" borderId="61" xfId="3" applyFont="1" applyFill="1" applyBorder="1" applyAlignment="1" applyProtection="1">
      <alignment horizontal="left" vertical="center" wrapText="1" indent="1"/>
    </xf>
    <xf numFmtId="0" fontId="19" fillId="18" borderId="58" xfId="3" applyFont="1" applyFill="1" applyBorder="1" applyAlignment="1" applyProtection="1">
      <alignment horizontal="center" vertical="center"/>
      <protection locked="0"/>
    </xf>
    <xf numFmtId="0" fontId="11" fillId="18" borderId="58" xfId="3" applyFont="1" applyFill="1" applyBorder="1" applyAlignment="1" applyProtection="1">
      <alignment horizontal="center" vertical="center"/>
      <protection locked="0"/>
    </xf>
    <xf numFmtId="0" fontId="11" fillId="18" borderId="59" xfId="3" applyFont="1" applyFill="1" applyBorder="1" applyAlignment="1" applyProtection="1">
      <alignment horizontal="center" vertical="center"/>
      <protection locked="0"/>
    </xf>
    <xf numFmtId="0" fontId="19" fillId="19" borderId="58" xfId="3" applyFont="1" applyFill="1" applyBorder="1" applyAlignment="1" applyProtection="1">
      <alignment horizontal="center" vertical="center"/>
      <protection locked="0"/>
    </xf>
    <xf numFmtId="0" fontId="11" fillId="19" borderId="58" xfId="3" applyFont="1" applyFill="1" applyBorder="1" applyAlignment="1" applyProtection="1">
      <alignment horizontal="center" vertical="center"/>
      <protection locked="0"/>
    </xf>
    <xf numFmtId="0" fontId="11" fillId="19" borderId="59" xfId="3" applyFont="1" applyFill="1" applyBorder="1" applyAlignment="1" applyProtection="1">
      <alignment horizontal="center" vertical="center"/>
      <protection locked="0"/>
    </xf>
    <xf numFmtId="0" fontId="16" fillId="13" borderId="64" xfId="3" applyFont="1" applyFill="1" applyBorder="1" applyAlignment="1" applyProtection="1">
      <alignment horizontal="left" vertical="center" wrapText="1" indent="1"/>
    </xf>
    <xf numFmtId="0" fontId="19" fillId="13" borderId="58" xfId="3" applyFont="1" applyFill="1" applyBorder="1" applyAlignment="1" applyProtection="1">
      <alignment horizontal="center" vertical="center" wrapText="1"/>
      <protection locked="0"/>
    </xf>
    <xf numFmtId="0" fontId="11" fillId="13" borderId="58" xfId="3" applyFont="1" applyFill="1" applyBorder="1" applyAlignment="1" applyProtection="1">
      <alignment horizontal="center" vertical="center" wrapText="1"/>
      <protection locked="0"/>
    </xf>
    <xf numFmtId="0" fontId="11" fillId="13" borderId="70" xfId="3" applyFont="1" applyFill="1" applyBorder="1" applyAlignment="1" applyProtection="1">
      <alignment horizontal="center" vertical="center" wrapText="1"/>
      <protection locked="0"/>
    </xf>
    <xf numFmtId="0" fontId="11" fillId="13" borderId="71" xfId="3" applyFont="1" applyFill="1" applyBorder="1" applyAlignment="1" applyProtection="1">
      <alignment horizontal="center" vertical="center" wrapText="1"/>
      <protection locked="0"/>
    </xf>
    <xf numFmtId="0" fontId="16" fillId="0" borderId="64" xfId="3" applyFont="1" applyFill="1" applyBorder="1" applyAlignment="1" applyProtection="1">
      <alignment horizontal="left" vertical="center" wrapText="1" indent="1"/>
    </xf>
    <xf numFmtId="0" fontId="19" fillId="15" borderId="58" xfId="3" applyFont="1" applyFill="1" applyBorder="1" applyAlignment="1" applyProtection="1">
      <alignment horizontal="center" vertical="center" wrapText="1"/>
      <protection locked="0"/>
    </xf>
    <xf numFmtId="0" fontId="11" fillId="15" borderId="58" xfId="3" applyFont="1" applyFill="1" applyBorder="1" applyAlignment="1" applyProtection="1">
      <alignment horizontal="center" vertical="center" wrapText="1"/>
      <protection locked="0"/>
    </xf>
    <xf numFmtId="0" fontId="11" fillId="15" borderId="70" xfId="3" applyFont="1" applyFill="1" applyBorder="1" applyAlignment="1" applyProtection="1">
      <alignment horizontal="center" vertical="center" wrapText="1"/>
      <protection locked="0"/>
    </xf>
    <xf numFmtId="0" fontId="11" fillId="15" borderId="72" xfId="3" applyFont="1" applyFill="1" applyBorder="1" applyAlignment="1" applyProtection="1">
      <alignment horizontal="center" vertical="center" wrapText="1"/>
      <protection locked="0"/>
    </xf>
    <xf numFmtId="0" fontId="19" fillId="20" borderId="58" xfId="3" applyFont="1" applyFill="1" applyBorder="1" applyAlignment="1" applyProtection="1">
      <alignment horizontal="center" vertical="center" wrapText="1"/>
      <protection locked="0"/>
    </xf>
    <xf numFmtId="0" fontId="11" fillId="20" borderId="58" xfId="3" applyFont="1" applyFill="1" applyBorder="1" applyAlignment="1" applyProtection="1">
      <alignment horizontal="center" vertical="center" wrapText="1"/>
      <protection locked="0"/>
    </xf>
    <xf numFmtId="0" fontId="11" fillId="20" borderId="70" xfId="3" applyFont="1" applyFill="1" applyBorder="1" applyAlignment="1" applyProtection="1">
      <alignment horizontal="center" vertical="center" wrapText="1"/>
      <protection locked="0"/>
    </xf>
    <xf numFmtId="0" fontId="11" fillId="20" borderId="72" xfId="3" applyFont="1" applyFill="1" applyBorder="1" applyAlignment="1" applyProtection="1">
      <alignment horizontal="center" vertical="center" wrapText="1"/>
      <protection locked="0"/>
    </xf>
    <xf numFmtId="0" fontId="19" fillId="15" borderId="58" xfId="3" applyFont="1" applyFill="1" applyBorder="1" applyAlignment="1" applyProtection="1">
      <alignment horizontal="center" vertical="center"/>
      <protection locked="0"/>
    </xf>
    <xf numFmtId="0" fontId="11" fillId="15" borderId="74" xfId="3" applyFont="1" applyFill="1" applyBorder="1" applyAlignment="1" applyProtection="1">
      <alignment horizontal="center" vertical="center" wrapText="1"/>
      <protection locked="0"/>
    </xf>
    <xf numFmtId="0" fontId="19" fillId="14" borderId="58" xfId="3" applyFont="1" applyFill="1" applyBorder="1" applyAlignment="1" applyProtection="1">
      <alignment horizontal="center" vertical="center"/>
      <protection locked="0"/>
    </xf>
    <xf numFmtId="0" fontId="11" fillId="14" borderId="58" xfId="3" applyFont="1" applyFill="1" applyBorder="1" applyAlignment="1" applyProtection="1">
      <alignment horizontal="center" vertical="center" wrapText="1"/>
      <protection locked="0"/>
    </xf>
    <xf numFmtId="0" fontId="11" fillId="14" borderId="74" xfId="3" applyFont="1" applyFill="1" applyBorder="1" applyAlignment="1" applyProtection="1">
      <alignment horizontal="center" vertical="center" wrapText="1"/>
      <protection locked="0"/>
    </xf>
    <xf numFmtId="0" fontId="19" fillId="13" borderId="58" xfId="3" applyFont="1" applyFill="1" applyBorder="1" applyAlignment="1" applyProtection="1">
      <alignment horizontal="center" vertical="center"/>
      <protection locked="0"/>
    </xf>
    <xf numFmtId="0" fontId="11" fillId="13" borderId="74" xfId="3" applyFont="1" applyFill="1" applyBorder="1" applyAlignment="1" applyProtection="1">
      <alignment horizontal="center" vertical="center" wrapText="1"/>
      <protection locked="0"/>
    </xf>
    <xf numFmtId="0" fontId="16" fillId="0" borderId="64" xfId="3" applyFont="1" applyBorder="1" applyAlignment="1" applyProtection="1">
      <alignment horizontal="left" vertical="center" wrapText="1" indent="1"/>
    </xf>
    <xf numFmtId="0" fontId="19" fillId="13" borderId="75" xfId="3" applyFont="1" applyFill="1" applyBorder="1" applyAlignment="1" applyProtection="1">
      <alignment horizontal="center" vertical="center"/>
      <protection locked="0"/>
    </xf>
    <xf numFmtId="0" fontId="11" fillId="13" borderId="75" xfId="3" applyFont="1" applyFill="1" applyBorder="1" applyAlignment="1" applyProtection="1">
      <alignment horizontal="center" vertical="center" wrapText="1"/>
      <protection locked="0"/>
    </xf>
    <xf numFmtId="0" fontId="19" fillId="15" borderId="75" xfId="3" applyFont="1" applyFill="1" applyBorder="1" applyAlignment="1" applyProtection="1">
      <alignment horizontal="center" vertical="center"/>
      <protection locked="0"/>
    </xf>
    <xf numFmtId="0" fontId="11" fillId="15" borderId="75" xfId="3" applyFont="1" applyFill="1" applyBorder="1" applyAlignment="1" applyProtection="1">
      <alignment horizontal="center" vertical="center" wrapText="1"/>
      <protection locked="0"/>
    </xf>
    <xf numFmtId="0" fontId="19" fillId="14" borderId="75" xfId="3" applyFont="1" applyFill="1" applyBorder="1" applyAlignment="1" applyProtection="1">
      <alignment horizontal="center" vertical="center"/>
      <protection locked="0"/>
    </xf>
    <xf numFmtId="0" fontId="11" fillId="14" borderId="75" xfId="3" applyFont="1" applyFill="1" applyBorder="1" applyAlignment="1" applyProtection="1">
      <alignment horizontal="center" vertical="center" wrapText="1"/>
      <protection locked="0"/>
    </xf>
    <xf numFmtId="1" fontId="16" fillId="0" borderId="56" xfId="3" applyNumberFormat="1" applyFont="1" applyBorder="1" applyAlignment="1">
      <alignment horizontal="center" vertical="center"/>
    </xf>
    <xf numFmtId="0" fontId="16" fillId="15" borderId="64" xfId="3" applyFont="1" applyFill="1" applyBorder="1" applyAlignment="1" applyProtection="1">
      <alignment horizontal="left" vertical="center" wrapText="1" indent="1"/>
    </xf>
    <xf numFmtId="0" fontId="19" fillId="0" borderId="58" xfId="3" applyFont="1" applyFill="1" applyBorder="1" applyAlignment="1" applyProtection="1">
      <alignment horizontal="center" vertical="center"/>
      <protection locked="0"/>
    </xf>
    <xf numFmtId="0" fontId="11" fillId="0" borderId="58" xfId="3" applyFont="1" applyFill="1" applyBorder="1" applyAlignment="1" applyProtection="1">
      <alignment horizontal="center" vertical="center" wrapText="1"/>
      <protection locked="0"/>
    </xf>
    <xf numFmtId="0" fontId="11" fillId="0" borderId="71" xfId="3" applyFont="1" applyFill="1" applyBorder="1" applyAlignment="1" applyProtection="1">
      <alignment horizontal="center" vertical="center" wrapText="1"/>
      <protection locked="0"/>
    </xf>
    <xf numFmtId="0" fontId="11" fillId="15" borderId="71" xfId="3" applyFont="1" applyFill="1" applyBorder="1" applyAlignment="1" applyProtection="1">
      <alignment horizontal="center" vertical="center" wrapText="1"/>
      <protection locked="0"/>
    </xf>
    <xf numFmtId="0" fontId="11" fillId="14" borderId="71" xfId="3" applyFont="1" applyFill="1" applyBorder="1" applyAlignment="1" applyProtection="1">
      <alignment horizontal="center" vertical="center"/>
      <protection locked="0"/>
    </xf>
    <xf numFmtId="0" fontId="16" fillId="0" borderId="78" xfId="3" applyFont="1" applyFill="1" applyBorder="1" applyAlignment="1" applyProtection="1">
      <alignment horizontal="left" vertical="center" wrapText="1" indent="1"/>
    </xf>
    <xf numFmtId="0" fontId="19" fillId="15" borderId="79" xfId="3" applyFont="1" applyFill="1" applyBorder="1" applyAlignment="1" applyProtection="1">
      <alignment horizontal="center" vertical="center"/>
      <protection locked="0"/>
    </xf>
    <xf numFmtId="0" fontId="11" fillId="15" borderId="79" xfId="3" applyFont="1" applyFill="1" applyBorder="1" applyAlignment="1" applyProtection="1">
      <alignment horizontal="center" vertical="center" wrapText="1"/>
      <protection locked="0"/>
    </xf>
    <xf numFmtId="0" fontId="11" fillId="15" borderId="38" xfId="3" applyFont="1" applyFill="1" applyBorder="1" applyAlignment="1" applyProtection="1">
      <alignment horizontal="center" vertical="center" wrapText="1"/>
      <protection locked="0"/>
    </xf>
    <xf numFmtId="0" fontId="10" fillId="0" borderId="0" xfId="3" applyFont="1" applyFill="1" applyBorder="1" applyAlignment="1" applyProtection="1">
      <alignment vertical="center"/>
    </xf>
    <xf numFmtId="0" fontId="10" fillId="0" borderId="0" xfId="3" applyFont="1" applyBorder="1" applyAlignment="1" applyProtection="1">
      <alignment horizontal="right" vertical="center"/>
    </xf>
    <xf numFmtId="0" fontId="16" fillId="0" borderId="0" xfId="3" applyFont="1" applyBorder="1" applyAlignment="1" applyProtection="1">
      <alignment horizontal="center" vertical="center"/>
    </xf>
    <xf numFmtId="9" fontId="11" fillId="0" borderId="0" xfId="3" applyNumberFormat="1" applyFont="1" applyBorder="1" applyAlignment="1" applyProtection="1">
      <alignment horizontal="center" vertical="center"/>
    </xf>
    <xf numFmtId="9" fontId="50" fillId="8" borderId="0" xfId="3" applyNumberFormat="1" applyFont="1" applyFill="1" applyBorder="1" applyAlignment="1" applyProtection="1">
      <alignment horizontal="center" vertical="center"/>
    </xf>
    <xf numFmtId="9" fontId="10" fillId="0" borderId="0" xfId="3" applyNumberFormat="1" applyFont="1" applyBorder="1" applyAlignment="1" applyProtection="1">
      <alignment vertical="center" wrapText="1"/>
    </xf>
    <xf numFmtId="0" fontId="52" fillId="0" borderId="0" xfId="3" applyFont="1" applyBorder="1" applyAlignment="1" applyProtection="1">
      <alignment horizontal="right" vertical="center"/>
    </xf>
    <xf numFmtId="0" fontId="52" fillId="0" borderId="0" xfId="3" applyFont="1" applyBorder="1" applyAlignment="1" applyProtection="1">
      <alignment horizontal="center" vertical="center"/>
    </xf>
    <xf numFmtId="0" fontId="13" fillId="0" borderId="0" xfId="3" applyFont="1" applyFill="1" applyBorder="1" applyAlignment="1" applyProtection="1">
      <alignment horizontal="left" vertical="center"/>
    </xf>
    <xf numFmtId="0" fontId="13" fillId="0" borderId="0" xfId="3" applyFont="1" applyFill="1" applyBorder="1" applyAlignment="1" applyProtection="1">
      <alignment vertical="center"/>
    </xf>
    <xf numFmtId="0" fontId="54" fillId="0" borderId="0" xfId="3" applyFont="1" applyBorder="1" applyAlignment="1" applyProtection="1">
      <alignment horizontal="right" vertical="center"/>
    </xf>
    <xf numFmtId="0" fontId="12" fillId="0" borderId="0" xfId="3" applyFont="1" applyBorder="1" applyAlignment="1" applyProtection="1">
      <alignment horizontal="right" vertical="center"/>
    </xf>
    <xf numFmtId="0" fontId="33" fillId="0" borderId="0" xfId="3" applyFont="1" applyFill="1" applyBorder="1" applyAlignment="1" applyProtection="1">
      <alignment horizontal="center" vertical="center"/>
    </xf>
    <xf numFmtId="0" fontId="12" fillId="0" borderId="0" xfId="3" applyFont="1" applyFill="1" applyBorder="1" applyAlignment="1" applyProtection="1">
      <alignment horizontal="center" vertical="center"/>
    </xf>
    <xf numFmtId="0" fontId="28" fillId="0" borderId="0" xfId="3" applyFont="1" applyFill="1" applyBorder="1" applyAlignment="1" applyProtection="1">
      <alignment vertical="top" wrapText="1"/>
    </xf>
    <xf numFmtId="0" fontId="28" fillId="0" borderId="0" xfId="3" applyFont="1" applyBorder="1" applyAlignment="1" applyProtection="1">
      <alignment vertical="top" wrapText="1"/>
    </xf>
    <xf numFmtId="0" fontId="28" fillId="0" borderId="0" xfId="3" applyFont="1" applyBorder="1" applyAlignment="1" applyProtection="1">
      <alignment horizontal="center" vertical="top" wrapText="1"/>
    </xf>
    <xf numFmtId="0" fontId="28" fillId="0" borderId="0" xfId="3" applyFont="1" applyFill="1" applyBorder="1" applyAlignment="1" applyProtection="1">
      <alignment horizontal="center" vertical="top" wrapText="1"/>
    </xf>
    <xf numFmtId="0" fontId="11" fillId="0" borderId="87" xfId="3" applyFont="1" applyBorder="1" applyAlignment="1" applyProtection="1">
      <alignment horizontal="center" vertical="center"/>
    </xf>
    <xf numFmtId="0" fontId="20" fillId="0" borderId="0" xfId="3" applyFont="1" applyBorder="1" applyAlignment="1" applyProtection="1">
      <alignment horizontal="center" vertical="center"/>
    </xf>
    <xf numFmtId="0" fontId="11" fillId="0" borderId="52" xfId="3" applyFont="1" applyFill="1" applyBorder="1" applyAlignment="1" applyProtection="1">
      <alignment horizontal="center" vertical="center"/>
    </xf>
    <xf numFmtId="0" fontId="10" fillId="0" borderId="89" xfId="3" applyFont="1" applyBorder="1" applyAlignment="1" applyProtection="1">
      <alignment horizontal="center" vertical="center"/>
      <protection locked="0"/>
    </xf>
    <xf numFmtId="14" fontId="14" fillId="0" borderId="52" xfId="3" applyNumberFormat="1" applyFont="1" applyFill="1" applyBorder="1" applyAlignment="1" applyProtection="1">
      <alignment horizontal="center" vertical="center"/>
    </xf>
    <xf numFmtId="0" fontId="10" fillId="0" borderId="92" xfId="3" applyFont="1" applyBorder="1" applyAlignment="1" applyProtection="1">
      <alignment horizontal="center" vertical="center"/>
      <protection locked="0"/>
    </xf>
    <xf numFmtId="0" fontId="30" fillId="0" borderId="0" xfId="3" applyFont="1" applyFill="1" applyBorder="1" applyAlignment="1" applyProtection="1">
      <alignment horizontal="center" vertical="center"/>
    </xf>
    <xf numFmtId="0" fontId="31" fillId="0" borderId="0" xfId="3" applyFont="1" applyProtection="1"/>
    <xf numFmtId="9" fontId="46" fillId="0" borderId="0" xfId="3" applyNumberFormat="1" applyFont="1" applyBorder="1" applyAlignment="1" applyProtection="1">
      <alignment horizontal="center" vertical="center"/>
    </xf>
    <xf numFmtId="2" fontId="46" fillId="0" borderId="0" xfId="3" applyNumberFormat="1" applyFont="1" applyBorder="1" applyAlignment="1" applyProtection="1">
      <alignment horizontal="center" vertical="center"/>
    </xf>
    <xf numFmtId="0" fontId="46" fillId="0" borderId="0" xfId="3" applyFont="1"/>
    <xf numFmtId="0" fontId="55" fillId="0" borderId="0" xfId="3" applyFont="1"/>
    <xf numFmtId="0" fontId="46" fillId="0" borderId="0" xfId="3" applyFont="1" applyBorder="1" applyAlignment="1" applyProtection="1">
      <alignment horizontal="center" vertical="center"/>
    </xf>
    <xf numFmtId="0" fontId="50" fillId="0" borderId="0" xfId="3" applyFont="1" applyBorder="1" applyAlignment="1" applyProtection="1">
      <alignment horizontal="center" vertical="center"/>
    </xf>
    <xf numFmtId="9" fontId="46" fillId="0" borderId="0" xfId="3" applyNumberFormat="1" applyFont="1" applyFill="1" applyBorder="1" applyAlignment="1" applyProtection="1">
      <alignment horizontal="center" vertical="center"/>
    </xf>
    <xf numFmtId="2" fontId="46" fillId="0" borderId="0" xfId="3" applyNumberFormat="1" applyFont="1" applyFill="1" applyBorder="1" applyAlignment="1" applyProtection="1">
      <alignment horizontal="center" vertical="center"/>
    </xf>
    <xf numFmtId="1" fontId="50" fillId="0" borderId="0" xfId="3" applyNumberFormat="1" applyFont="1" applyBorder="1" applyAlignment="1" applyProtection="1">
      <alignment horizontal="center" vertical="center"/>
    </xf>
    <xf numFmtId="2" fontId="50" fillId="0" borderId="0" xfId="3" applyNumberFormat="1" applyFont="1" applyBorder="1" applyAlignment="1" applyProtection="1">
      <alignment horizontal="center" vertical="center"/>
    </xf>
    <xf numFmtId="0" fontId="10" fillId="22" borderId="61" xfId="3" applyFont="1" applyFill="1" applyBorder="1" applyAlignment="1" applyProtection="1">
      <alignment horizontal="left" vertical="center" wrapText="1" indent="1"/>
    </xf>
    <xf numFmtId="1" fontId="51" fillId="0" borderId="0" xfId="3" applyNumberFormat="1" applyFont="1" applyBorder="1" applyAlignment="1" applyProtection="1">
      <alignment horizontal="center" vertical="center"/>
    </xf>
    <xf numFmtId="1" fontId="46" fillId="0" borderId="0" xfId="3" applyNumberFormat="1" applyFont="1"/>
    <xf numFmtId="0" fontId="10" fillId="15" borderId="61" xfId="3" applyFont="1" applyFill="1" applyBorder="1" applyAlignment="1" applyProtection="1">
      <alignment horizontal="left" vertical="center" wrapText="1" indent="1"/>
    </xf>
    <xf numFmtId="0" fontId="19" fillId="15" borderId="51" xfId="3" applyFont="1" applyFill="1" applyBorder="1" applyAlignment="1" applyProtection="1">
      <alignment horizontal="center" vertical="center"/>
      <protection locked="0"/>
    </xf>
    <xf numFmtId="0" fontId="11" fillId="15" borderId="58" xfId="3" applyFont="1" applyFill="1" applyBorder="1" applyAlignment="1" applyProtection="1">
      <alignment horizontal="center" vertical="center"/>
      <protection locked="0"/>
    </xf>
    <xf numFmtId="0" fontId="11" fillId="15" borderId="59" xfId="3" applyFont="1" applyFill="1" applyBorder="1" applyAlignment="1" applyProtection="1">
      <alignment horizontal="center" vertical="center"/>
      <protection locked="0"/>
    </xf>
    <xf numFmtId="0" fontId="19" fillId="14" borderId="94" xfId="3" applyFont="1" applyFill="1" applyBorder="1" applyAlignment="1" applyProtection="1">
      <alignment horizontal="center" vertical="center"/>
      <protection locked="0"/>
    </xf>
    <xf numFmtId="0" fontId="11" fillId="14" borderId="61" xfId="3" applyFont="1" applyFill="1" applyBorder="1" applyAlignment="1" applyProtection="1">
      <alignment horizontal="center" vertical="center"/>
      <protection locked="0"/>
    </xf>
    <xf numFmtId="0" fontId="10" fillId="23" borderId="61" xfId="3" applyFont="1" applyFill="1" applyBorder="1" applyAlignment="1" applyProtection="1">
      <alignment horizontal="left" vertical="center" wrapText="1" indent="1"/>
    </xf>
    <xf numFmtId="0" fontId="10" fillId="24" borderId="61" xfId="3" applyFont="1" applyFill="1" applyBorder="1" applyAlignment="1" applyProtection="1">
      <alignment horizontal="left" vertical="center" wrapText="1" indent="1"/>
    </xf>
    <xf numFmtId="0" fontId="10" fillId="22" borderId="97" xfId="3" applyFont="1" applyFill="1" applyBorder="1" applyAlignment="1" applyProtection="1">
      <alignment horizontal="left" vertical="center" wrapText="1" indent="1"/>
    </xf>
    <xf numFmtId="0" fontId="10" fillId="0" borderId="61" xfId="3" applyFont="1" applyFill="1" applyBorder="1" applyAlignment="1" applyProtection="1">
      <alignment horizontal="left" vertical="center" wrapText="1" indent="1"/>
    </xf>
    <xf numFmtId="0" fontId="19" fillId="0" borderId="58" xfId="3" applyFont="1" applyFill="1" applyBorder="1" applyAlignment="1" applyProtection="1">
      <alignment horizontal="center" vertical="center" wrapText="1"/>
      <protection locked="0"/>
    </xf>
    <xf numFmtId="0" fontId="11" fillId="0" borderId="70" xfId="3" applyFont="1" applyFill="1" applyBorder="1" applyAlignment="1" applyProtection="1">
      <alignment horizontal="center" vertical="center" wrapText="1"/>
      <protection locked="0"/>
    </xf>
    <xf numFmtId="0" fontId="11" fillId="0" borderId="72" xfId="3" applyFont="1" applyFill="1" applyBorder="1" applyAlignment="1" applyProtection="1">
      <alignment horizontal="center" vertical="center" wrapText="1"/>
      <protection locked="0"/>
    </xf>
    <xf numFmtId="0" fontId="19" fillId="12" borderId="75" xfId="3" applyFont="1" applyFill="1" applyBorder="1" applyAlignment="1" applyProtection="1">
      <alignment horizontal="center" vertical="center"/>
      <protection locked="0"/>
    </xf>
    <xf numFmtId="0" fontId="11" fillId="12" borderId="75" xfId="3" applyFont="1" applyFill="1" applyBorder="1" applyAlignment="1" applyProtection="1">
      <alignment horizontal="center" vertical="center" wrapText="1"/>
      <protection locked="0"/>
    </xf>
    <xf numFmtId="0" fontId="11" fillId="12" borderId="74" xfId="3" applyFont="1" applyFill="1" applyBorder="1" applyAlignment="1" applyProtection="1">
      <alignment horizontal="center" vertical="center" wrapText="1"/>
      <protection locked="0"/>
    </xf>
    <xf numFmtId="0" fontId="10" fillId="24" borderId="97" xfId="3" applyFont="1" applyFill="1" applyBorder="1" applyAlignment="1" applyProtection="1">
      <alignment horizontal="left" vertical="center" wrapText="1" indent="1"/>
    </xf>
    <xf numFmtId="0" fontId="19" fillId="20" borderId="58" xfId="3" applyFont="1" applyFill="1" applyBorder="1" applyAlignment="1" applyProtection="1">
      <alignment horizontal="center" vertical="center"/>
      <protection locked="0"/>
    </xf>
    <xf numFmtId="0" fontId="11" fillId="20" borderId="71" xfId="3" applyFont="1" applyFill="1" applyBorder="1" applyAlignment="1" applyProtection="1">
      <alignment horizontal="center" vertical="center" wrapText="1"/>
      <protection locked="0"/>
    </xf>
    <xf numFmtId="0" fontId="11" fillId="14" borderId="71" xfId="3" applyFont="1" applyFill="1" applyBorder="1" applyAlignment="1" applyProtection="1">
      <alignment horizontal="center" vertical="center" wrapText="1"/>
      <protection locked="0"/>
    </xf>
    <xf numFmtId="0" fontId="11" fillId="15" borderId="71" xfId="3" applyFont="1" applyFill="1" applyBorder="1" applyAlignment="1" applyProtection="1">
      <alignment horizontal="center" vertical="center"/>
      <protection locked="0"/>
    </xf>
    <xf numFmtId="0" fontId="10" fillId="22" borderId="98" xfId="3" applyFont="1" applyFill="1" applyBorder="1" applyAlignment="1" applyProtection="1">
      <alignment horizontal="left" vertical="center" wrapText="1" indent="1"/>
    </xf>
    <xf numFmtId="0" fontId="19" fillId="13" borderId="99" xfId="3" applyFont="1" applyFill="1" applyBorder="1" applyAlignment="1" applyProtection="1">
      <alignment horizontal="center" vertical="center"/>
      <protection locked="0"/>
    </xf>
    <xf numFmtId="0" fontId="11" fillId="13" borderId="99" xfId="3" applyFont="1" applyFill="1" applyBorder="1" applyAlignment="1" applyProtection="1">
      <alignment horizontal="center" vertical="center" wrapText="1"/>
      <protection locked="0"/>
    </xf>
    <xf numFmtId="0" fontId="11" fillId="13" borderId="100" xfId="3" applyFont="1" applyFill="1" applyBorder="1" applyAlignment="1" applyProtection="1">
      <alignment horizontal="center" vertical="center" wrapText="1"/>
      <protection locked="0"/>
    </xf>
    <xf numFmtId="9" fontId="50" fillId="0" borderId="0" xfId="3" applyNumberFormat="1" applyFont="1" applyBorder="1" applyAlignment="1" applyProtection="1">
      <alignment horizontal="center" vertical="center"/>
    </xf>
    <xf numFmtId="0" fontId="11" fillId="0" borderId="101" xfId="3" applyFont="1" applyBorder="1" applyAlignment="1" applyProtection="1">
      <alignment horizontal="right" vertical="center"/>
    </xf>
    <xf numFmtId="0" fontId="11" fillId="18" borderId="103" xfId="3" applyFont="1" applyFill="1" applyBorder="1" applyAlignment="1" applyProtection="1">
      <alignment horizontal="center" vertical="center"/>
      <protection locked="0"/>
    </xf>
    <xf numFmtId="0" fontId="11" fillId="15" borderId="103" xfId="3" applyFont="1" applyFill="1" applyBorder="1" applyAlignment="1" applyProtection="1">
      <alignment horizontal="center" vertical="center"/>
      <protection locked="0"/>
    </xf>
    <xf numFmtId="0" fontId="16" fillId="23" borderId="61" xfId="3" applyFont="1" applyFill="1" applyBorder="1" applyAlignment="1" applyProtection="1">
      <alignment horizontal="left" vertical="center" wrapText="1" indent="1"/>
    </xf>
    <xf numFmtId="0" fontId="19" fillId="23" borderId="58" xfId="3" applyFont="1" applyFill="1" applyBorder="1" applyAlignment="1" applyProtection="1">
      <alignment horizontal="center" vertical="center"/>
      <protection locked="0"/>
    </xf>
    <xf numFmtId="0" fontId="11" fillId="23" borderId="58" xfId="3" applyFont="1" applyFill="1" applyBorder="1" applyAlignment="1" applyProtection="1">
      <alignment horizontal="center" vertical="center"/>
      <protection locked="0"/>
    </xf>
    <xf numFmtId="0" fontId="11" fillId="23" borderId="103" xfId="3" applyFont="1" applyFill="1" applyBorder="1" applyAlignment="1" applyProtection="1">
      <alignment horizontal="center" vertical="center"/>
      <protection locked="0"/>
    </xf>
    <xf numFmtId="0" fontId="11" fillId="19" borderId="103" xfId="3" applyFont="1" applyFill="1" applyBorder="1" applyAlignment="1" applyProtection="1">
      <alignment horizontal="center" vertical="center"/>
      <protection locked="0"/>
    </xf>
    <xf numFmtId="0" fontId="11" fillId="13" borderId="89" xfId="3" applyFont="1" applyFill="1" applyBorder="1" applyAlignment="1" applyProtection="1">
      <alignment horizontal="center" vertical="center" wrapText="1"/>
      <protection locked="0"/>
    </xf>
    <xf numFmtId="0" fontId="11" fillId="0" borderId="106" xfId="3" applyFont="1" applyFill="1" applyBorder="1" applyAlignment="1" applyProtection="1">
      <alignment horizontal="center" vertical="center" wrapText="1"/>
      <protection locked="0"/>
    </xf>
    <xf numFmtId="0" fontId="11" fillId="13" borderId="107" xfId="3" applyFont="1" applyFill="1" applyBorder="1" applyAlignment="1" applyProtection="1">
      <alignment horizontal="center" vertical="center" wrapText="1"/>
      <protection locked="0"/>
    </xf>
    <xf numFmtId="0" fontId="11" fillId="15" borderId="107" xfId="3" applyFont="1" applyFill="1" applyBorder="1" applyAlignment="1" applyProtection="1">
      <alignment horizontal="center" vertical="center" wrapText="1"/>
      <protection locked="0"/>
    </xf>
    <xf numFmtId="0" fontId="16" fillId="18" borderId="64" xfId="3" applyFont="1" applyFill="1" applyBorder="1" applyAlignment="1" applyProtection="1">
      <alignment horizontal="left" vertical="center" wrapText="1" indent="1"/>
    </xf>
    <xf numFmtId="0" fontId="16" fillId="12" borderId="64" xfId="3" applyFont="1" applyFill="1" applyBorder="1" applyAlignment="1" applyProtection="1">
      <alignment horizontal="left" vertical="center" wrapText="1" indent="1"/>
    </xf>
    <xf numFmtId="0" fontId="11" fillId="12" borderId="107" xfId="3" applyFont="1" applyFill="1" applyBorder="1" applyAlignment="1" applyProtection="1">
      <alignment horizontal="center" vertical="center" wrapText="1"/>
      <protection locked="0"/>
    </xf>
    <xf numFmtId="0" fontId="11" fillId="12" borderId="103" xfId="3" applyFont="1" applyFill="1" applyBorder="1" applyAlignment="1" applyProtection="1">
      <alignment horizontal="center" vertical="center"/>
      <protection locked="0"/>
    </xf>
    <xf numFmtId="0" fontId="11" fillId="0" borderId="89" xfId="3" applyFont="1" applyFill="1" applyBorder="1" applyAlignment="1" applyProtection="1">
      <alignment horizontal="center" vertical="center" wrapText="1"/>
      <protection locked="0"/>
    </xf>
    <xf numFmtId="0" fontId="11" fillId="15" borderId="89" xfId="3" applyFont="1" applyFill="1" applyBorder="1" applyAlignment="1" applyProtection="1">
      <alignment horizontal="center" vertical="center" wrapText="1"/>
      <protection locked="0"/>
    </xf>
    <xf numFmtId="0" fontId="11" fillId="15" borderId="89" xfId="3" applyFont="1" applyFill="1" applyBorder="1" applyAlignment="1" applyProtection="1">
      <alignment horizontal="center" vertical="center"/>
      <protection locked="0"/>
    </xf>
    <xf numFmtId="0" fontId="16" fillId="22" borderId="61" xfId="3" applyFont="1" applyFill="1" applyBorder="1" applyAlignment="1" applyProtection="1">
      <alignment horizontal="left" vertical="center" wrapText="1" indent="1"/>
    </xf>
    <xf numFmtId="0" fontId="19" fillId="15" borderId="94" xfId="3" applyFont="1" applyFill="1" applyBorder="1" applyAlignment="1" applyProtection="1">
      <alignment horizontal="center" vertical="center"/>
      <protection locked="0"/>
    </xf>
    <xf numFmtId="0" fontId="11" fillId="15" borderId="61" xfId="3" applyFont="1" applyFill="1" applyBorder="1" applyAlignment="1" applyProtection="1">
      <alignment horizontal="center" vertical="center"/>
      <protection locked="0"/>
    </xf>
    <xf numFmtId="0" fontId="16" fillId="13" borderId="59" xfId="3" applyFont="1" applyFill="1" applyBorder="1" applyAlignment="1" applyProtection="1">
      <alignment horizontal="left" vertical="center" wrapText="1" indent="1"/>
    </xf>
    <xf numFmtId="0" fontId="11" fillId="23" borderId="59" xfId="3" applyFont="1" applyFill="1" applyBorder="1" applyAlignment="1" applyProtection="1">
      <alignment horizontal="center" vertical="center"/>
      <protection locked="0"/>
    </xf>
    <xf numFmtId="0" fontId="16" fillId="23" borderId="64" xfId="3" applyFont="1" applyFill="1" applyBorder="1" applyAlignment="1" applyProtection="1">
      <alignment horizontal="left" vertical="center" wrapText="1" indent="1"/>
    </xf>
    <xf numFmtId="0" fontId="11" fillId="13" borderId="72" xfId="3" applyFont="1" applyFill="1" applyBorder="1" applyAlignment="1" applyProtection="1">
      <alignment horizontal="center" vertical="center" wrapText="1"/>
      <protection locked="0"/>
    </xf>
    <xf numFmtId="0" fontId="16" fillId="24" borderId="64" xfId="3" applyFont="1" applyFill="1" applyBorder="1" applyAlignment="1" applyProtection="1">
      <alignment horizontal="left" vertical="center" wrapText="1" indent="1"/>
    </xf>
    <xf numFmtId="0" fontId="16" fillId="24" borderId="61" xfId="3" applyFont="1" applyFill="1" applyBorder="1" applyAlignment="1" applyProtection="1">
      <alignment horizontal="left" vertical="center" wrapText="1" indent="1"/>
    </xf>
    <xf numFmtId="0" fontId="19" fillId="25" borderId="58" xfId="3" applyFont="1" applyFill="1" applyBorder="1" applyAlignment="1" applyProtection="1">
      <alignment horizontal="center" vertical="center"/>
      <protection locked="0"/>
    </xf>
    <xf numFmtId="0" fontId="11" fillId="25" borderId="58" xfId="3" applyFont="1" applyFill="1" applyBorder="1" applyAlignment="1" applyProtection="1">
      <alignment horizontal="center" vertical="center"/>
      <protection locked="0"/>
    </xf>
    <xf numFmtId="0" fontId="11" fillId="25" borderId="59" xfId="3" applyFont="1" applyFill="1" applyBorder="1" applyAlignment="1" applyProtection="1">
      <alignment horizontal="center" vertical="center"/>
      <protection locked="0"/>
    </xf>
    <xf numFmtId="0" fontId="16" fillId="22" borderId="98" xfId="3" applyFont="1" applyFill="1" applyBorder="1" applyAlignment="1" applyProtection="1">
      <alignment horizontal="left" vertical="center" wrapText="1" indent="1"/>
    </xf>
    <xf numFmtId="0" fontId="19" fillId="14" borderId="112" xfId="3" applyFont="1" applyFill="1" applyBorder="1" applyAlignment="1" applyProtection="1">
      <alignment horizontal="center" vertical="center"/>
      <protection locked="0"/>
    </xf>
    <xf numFmtId="0" fontId="11" fillId="14" borderId="112" xfId="3" applyFont="1" applyFill="1" applyBorder="1" applyAlignment="1" applyProtection="1">
      <alignment horizontal="center" vertical="center"/>
      <protection locked="0"/>
    </xf>
    <xf numFmtId="0" fontId="11" fillId="14" borderId="113" xfId="3" applyFont="1" applyFill="1" applyBorder="1" applyAlignment="1" applyProtection="1">
      <alignment horizontal="center" vertical="center"/>
      <protection locked="0"/>
    </xf>
    <xf numFmtId="0" fontId="11" fillId="0" borderId="0" xfId="4" applyFont="1" applyFill="1" applyBorder="1" applyAlignment="1">
      <alignment vertical="center"/>
    </xf>
    <xf numFmtId="0" fontId="11" fillId="0" borderId="0" xfId="4" applyFont="1" applyBorder="1" applyAlignment="1">
      <alignment vertical="center" wrapText="1"/>
    </xf>
    <xf numFmtId="0" fontId="11" fillId="0" borderId="0" xfId="4" applyFont="1" applyBorder="1" applyAlignment="1">
      <alignment vertical="center"/>
    </xf>
    <xf numFmtId="0" fontId="11" fillId="0" borderId="0" xfId="4" applyFont="1" applyBorder="1" applyAlignment="1">
      <alignment horizontal="right" vertical="center"/>
    </xf>
    <xf numFmtId="0" fontId="11" fillId="0" borderId="0" xfId="4" applyFont="1" applyBorder="1" applyAlignment="1">
      <alignment horizontal="left" vertical="center"/>
    </xf>
    <xf numFmtId="0" fontId="12" fillId="0" borderId="0" xfId="4" applyFont="1" applyBorder="1" applyAlignment="1">
      <alignment horizontal="left" vertical="center"/>
    </xf>
    <xf numFmtId="0" fontId="11" fillId="0" borderId="0" xfId="4" applyFont="1" applyBorder="1" applyAlignment="1">
      <alignment horizontal="center" vertical="center"/>
    </xf>
    <xf numFmtId="0" fontId="12" fillId="0" borderId="0" xfId="4" applyFont="1" applyFill="1" applyBorder="1" applyAlignment="1">
      <alignment vertical="center"/>
    </xf>
    <xf numFmtId="9" fontId="21" fillId="0" borderId="0" xfId="4" applyNumberFormat="1" applyFont="1" applyBorder="1" applyAlignment="1">
      <alignment horizontal="center" vertical="center"/>
    </xf>
    <xf numFmtId="0" fontId="10" fillId="0" borderId="0" xfId="4" applyFont="1" applyBorder="1" applyAlignment="1">
      <alignment vertical="center"/>
    </xf>
    <xf numFmtId="0" fontId="13" fillId="0" borderId="0" xfId="4" applyFont="1" applyFill="1" applyBorder="1" applyAlignment="1">
      <alignment vertical="center"/>
    </xf>
    <xf numFmtId="0" fontId="17" fillId="10" borderId="0" xfId="4" applyFont="1" applyFill="1" applyBorder="1" applyAlignment="1">
      <alignment horizontal="left" vertical="center"/>
    </xf>
    <xf numFmtId="0" fontId="22" fillId="10" borderId="0" xfId="4" applyFont="1" applyFill="1" applyBorder="1" applyAlignment="1">
      <alignment vertical="center"/>
    </xf>
    <xf numFmtId="2" fontId="55" fillId="10" borderId="0" xfId="4" applyNumberFormat="1" applyFont="1" applyFill="1" applyBorder="1" applyAlignment="1">
      <alignment horizontal="center" vertical="center"/>
    </xf>
    <xf numFmtId="0" fontId="46" fillId="0" borderId="0" xfId="4" applyFont="1" applyBorder="1" applyAlignment="1">
      <alignment vertical="center"/>
    </xf>
    <xf numFmtId="10" fontId="46" fillId="0" borderId="0" xfId="4" applyNumberFormat="1" applyFont="1" applyBorder="1" applyAlignment="1">
      <alignment vertical="center"/>
    </xf>
    <xf numFmtId="0" fontId="19" fillId="0" borderId="0" xfId="4" applyFont="1" applyBorder="1" applyAlignment="1">
      <alignment horizontal="right" vertical="center"/>
    </xf>
    <xf numFmtId="0" fontId="18" fillId="0" borderId="0" xfId="4" applyFont="1" applyBorder="1" applyAlignment="1">
      <alignment horizontal="center" vertical="center"/>
    </xf>
    <xf numFmtId="0" fontId="20" fillId="0" borderId="60" xfId="4" applyFont="1" applyBorder="1" applyAlignment="1">
      <alignment horizontal="center" vertical="center"/>
    </xf>
    <xf numFmtId="12" fontId="20" fillId="0" borderId="60" xfId="4" applyNumberFormat="1" applyFont="1" applyBorder="1" applyAlignment="1">
      <alignment horizontal="center" vertical="center"/>
    </xf>
    <xf numFmtId="49" fontId="20" fillId="0" borderId="60" xfId="4" applyNumberFormat="1" applyFont="1" applyBorder="1" applyAlignment="1">
      <alignment horizontal="center" vertical="center"/>
    </xf>
    <xf numFmtId="9" fontId="14" fillId="0" borderId="0" xfId="4" applyNumberFormat="1" applyFont="1" applyBorder="1" applyAlignment="1">
      <alignment horizontal="left" vertical="center"/>
    </xf>
    <xf numFmtId="0" fontId="22" fillId="0" borderId="0" xfId="4" applyFont="1" applyBorder="1" applyAlignment="1">
      <alignment vertical="center"/>
    </xf>
    <xf numFmtId="2" fontId="55" fillId="0" borderId="0" xfId="4" applyNumberFormat="1" applyFont="1" applyBorder="1" applyAlignment="1">
      <alignment horizontal="center" vertical="center"/>
    </xf>
    <xf numFmtId="0" fontId="12" fillId="0" borderId="0" xfId="4" applyFont="1" applyFill="1" applyBorder="1" applyAlignment="1">
      <alignment horizontal="left" vertical="center"/>
    </xf>
    <xf numFmtId="9" fontId="21" fillId="10" borderId="56" xfId="4" applyNumberFormat="1" applyFont="1" applyFill="1" applyBorder="1" applyAlignment="1">
      <alignment horizontal="center" vertical="center"/>
    </xf>
    <xf numFmtId="2" fontId="59" fillId="10" borderId="56" xfId="4" applyNumberFormat="1" applyFont="1" applyFill="1" applyBorder="1" applyAlignment="1">
      <alignment horizontal="center" vertical="center"/>
    </xf>
    <xf numFmtId="0" fontId="55" fillId="0" borderId="56" xfId="4" applyFont="1" applyFill="1" applyBorder="1" applyAlignment="1">
      <alignment vertical="center" wrapText="1"/>
    </xf>
    <xf numFmtId="0" fontId="55" fillId="0" borderId="95" xfId="4" applyFont="1" applyBorder="1" applyAlignment="1" applyProtection="1">
      <alignment horizontal="center" vertical="center"/>
      <protection locked="0"/>
    </xf>
    <xf numFmtId="0" fontId="55" fillId="0" borderId="118" xfId="4" applyFont="1" applyFill="1" applyBorder="1" applyAlignment="1" applyProtection="1">
      <alignment horizontal="center" vertical="center"/>
      <protection locked="0"/>
    </xf>
    <xf numFmtId="1" fontId="15" fillId="0" borderId="56" xfId="4" applyNumberFormat="1" applyFont="1" applyBorder="1" applyAlignment="1">
      <alignment horizontal="center" vertical="center"/>
    </xf>
    <xf numFmtId="2" fontId="55" fillId="0" borderId="56" xfId="4" applyNumberFormat="1" applyFont="1" applyBorder="1" applyAlignment="1">
      <alignment horizontal="center" vertical="center"/>
    </xf>
    <xf numFmtId="0" fontId="55" fillId="2" borderId="56" xfId="4" applyFont="1" applyFill="1" applyBorder="1" applyAlignment="1">
      <alignment vertical="center" wrapText="1"/>
    </xf>
    <xf numFmtId="0" fontId="55" fillId="2" borderId="56" xfId="4" applyFont="1" applyFill="1" applyBorder="1" applyAlignment="1" applyProtection="1">
      <alignment horizontal="center" vertical="center"/>
      <protection locked="0"/>
    </xf>
    <xf numFmtId="0" fontId="55" fillId="2" borderId="119" xfId="4" applyFont="1" applyFill="1" applyBorder="1" applyAlignment="1" applyProtection="1">
      <alignment horizontal="center" vertical="center"/>
      <protection locked="0"/>
    </xf>
    <xf numFmtId="0" fontId="59" fillId="0" borderId="120" xfId="4" applyFont="1" applyFill="1" applyBorder="1" applyAlignment="1">
      <alignment horizontal="center" vertical="center" wrapText="1"/>
    </xf>
    <xf numFmtId="0" fontId="55" fillId="0" borderId="60" xfId="4" applyFont="1" applyBorder="1" applyAlignment="1">
      <alignment horizontal="left" vertical="center" wrapText="1"/>
    </xf>
    <xf numFmtId="0" fontId="55" fillId="8" borderId="60" xfId="4" applyFont="1" applyFill="1" applyBorder="1" applyAlignment="1">
      <alignment vertical="center" wrapText="1"/>
    </xf>
    <xf numFmtId="0" fontId="10" fillId="8" borderId="60" xfId="4" applyFont="1" applyFill="1" applyBorder="1" applyAlignment="1" applyProtection="1">
      <alignment horizontal="center" vertical="center"/>
      <protection locked="0"/>
    </xf>
    <xf numFmtId="0" fontId="10" fillId="8" borderId="121" xfId="4" applyFont="1" applyFill="1" applyBorder="1" applyAlignment="1" applyProtection="1">
      <alignment horizontal="center" vertical="center"/>
      <protection locked="0"/>
    </xf>
    <xf numFmtId="0" fontId="55" fillId="2" borderId="56" xfId="4" applyFont="1" applyFill="1" applyBorder="1" applyAlignment="1" applyProtection="1">
      <alignment horizontal="center" vertical="center" wrapText="1"/>
      <protection locked="0"/>
    </xf>
    <xf numFmtId="0" fontId="55" fillId="2" borderId="122" xfId="4" applyFont="1" applyFill="1" applyBorder="1" applyAlignment="1" applyProtection="1">
      <alignment horizontal="center" vertical="center" wrapText="1"/>
      <protection locked="0"/>
    </xf>
    <xf numFmtId="0" fontId="55" fillId="2" borderId="123" xfId="4" applyFont="1" applyFill="1" applyBorder="1" applyAlignment="1" applyProtection="1">
      <alignment horizontal="center" vertical="center" wrapText="1"/>
      <protection locked="0"/>
    </xf>
    <xf numFmtId="0" fontId="55" fillId="8" borderId="56" xfId="4" applyFont="1" applyFill="1" applyBorder="1" applyAlignment="1">
      <alignment vertical="center" wrapText="1"/>
    </xf>
    <xf numFmtId="0" fontId="55" fillId="8" borderId="56" xfId="4" applyFont="1" applyFill="1" applyBorder="1" applyAlignment="1" applyProtection="1">
      <alignment horizontal="center" vertical="center" wrapText="1"/>
      <protection locked="0"/>
    </xf>
    <xf numFmtId="0" fontId="55" fillId="8" borderId="122" xfId="4" applyFont="1" applyFill="1" applyBorder="1" applyAlignment="1" applyProtection="1">
      <alignment horizontal="center" vertical="center" wrapText="1"/>
      <protection locked="0"/>
    </xf>
    <xf numFmtId="0" fontId="55" fillId="8" borderId="124" xfId="4" applyFont="1" applyFill="1" applyBorder="1" applyAlignment="1" applyProtection="1">
      <alignment horizontal="center" vertical="center" wrapText="1"/>
      <protection locked="0"/>
    </xf>
    <xf numFmtId="0" fontId="55" fillId="20" borderId="56" xfId="4" applyFont="1" applyFill="1" applyBorder="1" applyAlignment="1">
      <alignment vertical="center" wrapText="1"/>
    </xf>
    <xf numFmtId="0" fontId="55" fillId="20" borderId="56" xfId="4" applyFont="1" applyFill="1" applyBorder="1" applyAlignment="1" applyProtection="1">
      <alignment horizontal="center" vertical="center" wrapText="1"/>
      <protection locked="0"/>
    </xf>
    <xf numFmtId="0" fontId="55" fillId="20" borderId="122" xfId="4" applyFont="1" applyFill="1" applyBorder="1" applyAlignment="1" applyProtection="1">
      <alignment horizontal="center" vertical="center" wrapText="1"/>
      <protection locked="0"/>
    </xf>
    <xf numFmtId="0" fontId="55" fillId="20" borderId="124" xfId="4" applyFont="1" applyFill="1" applyBorder="1" applyAlignment="1" applyProtection="1">
      <alignment horizontal="center" vertical="center" wrapText="1"/>
      <protection locked="0"/>
    </xf>
    <xf numFmtId="0" fontId="55" fillId="0" borderId="56" xfId="4" applyFont="1" applyFill="1" applyBorder="1" applyAlignment="1" applyProtection="1">
      <alignment horizontal="center" vertical="center" wrapText="1"/>
      <protection locked="0"/>
    </xf>
    <xf numFmtId="0" fontId="55" fillId="0" borderId="118" xfId="4" applyFont="1" applyFill="1" applyBorder="1" applyAlignment="1" applyProtection="1">
      <alignment horizontal="center" vertical="center" wrapText="1"/>
      <protection locked="0"/>
    </xf>
    <xf numFmtId="0" fontId="55" fillId="2" borderId="126" xfId="4" applyFont="1" applyFill="1" applyBorder="1" applyAlignment="1">
      <alignment vertical="center" wrapText="1"/>
    </xf>
    <xf numFmtId="0" fontId="55" fillId="2" borderId="126" xfId="4" applyFont="1" applyFill="1" applyBorder="1" applyAlignment="1" applyProtection="1">
      <alignment horizontal="center" vertical="center" wrapText="1"/>
      <protection locked="0"/>
    </xf>
    <xf numFmtId="0" fontId="55" fillId="2" borderId="100" xfId="4" applyFont="1" applyFill="1" applyBorder="1" applyAlignment="1" applyProtection="1">
      <alignment horizontal="center" vertical="center" wrapText="1"/>
      <protection locked="0"/>
    </xf>
    <xf numFmtId="0" fontId="59" fillId="0" borderId="117" xfId="4" applyFont="1" applyFill="1" applyBorder="1" applyAlignment="1">
      <alignment horizontal="center" vertical="center" wrapText="1"/>
    </xf>
    <xf numFmtId="0" fontId="55" fillId="0" borderId="56" xfId="4" applyFont="1" applyBorder="1" applyAlignment="1">
      <alignment horizontal="left" vertical="center" wrapText="1"/>
    </xf>
    <xf numFmtId="0" fontId="55" fillId="0" borderId="56" xfId="4" applyFont="1" applyBorder="1" applyAlignment="1">
      <alignment vertical="center" wrapText="1"/>
    </xf>
    <xf numFmtId="0" fontId="55" fillId="0" borderId="123" xfId="4" applyFont="1" applyFill="1" applyBorder="1" applyAlignment="1" applyProtection="1">
      <alignment horizontal="center" vertical="center" wrapText="1"/>
      <protection locked="0"/>
    </xf>
    <xf numFmtId="0" fontId="55" fillId="8" borderId="56" xfId="4" applyFont="1" applyFill="1" applyBorder="1" applyAlignment="1" applyProtection="1">
      <alignment horizontal="center" vertical="center"/>
      <protection locked="0"/>
    </xf>
    <xf numFmtId="0" fontId="55" fillId="8" borderId="123" xfId="4" applyFont="1" applyFill="1" applyBorder="1" applyAlignment="1" applyProtection="1">
      <alignment horizontal="center" vertical="center"/>
      <protection locked="0"/>
    </xf>
    <xf numFmtId="0" fontId="55" fillId="20" borderId="126" xfId="4" applyFont="1" applyFill="1" applyBorder="1" applyAlignment="1">
      <alignment vertical="center" wrapText="1"/>
    </xf>
    <xf numFmtId="0" fontId="55" fillId="20" borderId="126" xfId="4" applyFont="1" applyFill="1" applyBorder="1" applyAlignment="1" applyProtection="1">
      <alignment horizontal="center" vertical="center"/>
      <protection locked="0"/>
    </xf>
    <xf numFmtId="0" fontId="55" fillId="20" borderId="131" xfId="4" applyFont="1" applyFill="1" applyBorder="1" applyAlignment="1" applyProtection="1">
      <alignment horizontal="center" vertical="center"/>
      <protection locked="0"/>
    </xf>
    <xf numFmtId="0" fontId="10" fillId="0" borderId="0" xfId="4" applyFont="1" applyFill="1" applyBorder="1" applyAlignment="1">
      <alignment vertical="center"/>
    </xf>
    <xf numFmtId="0" fontId="10" fillId="0" borderId="0" xfId="4" applyFont="1" applyBorder="1" applyAlignment="1">
      <alignment vertical="center" wrapText="1"/>
    </xf>
    <xf numFmtId="0" fontId="25" fillId="0" borderId="0" xfId="4" applyFont="1" applyBorder="1" applyAlignment="1">
      <alignment horizontal="right" vertical="center"/>
    </xf>
    <xf numFmtId="0" fontId="16" fillId="0" borderId="0" xfId="4" applyFont="1" applyBorder="1" applyAlignment="1">
      <alignment horizontal="center" vertical="center"/>
    </xf>
    <xf numFmtId="9" fontId="38" fillId="0" borderId="0" xfId="4" applyNumberFormat="1" applyFont="1" applyBorder="1" applyAlignment="1">
      <alignment horizontal="center" vertical="center"/>
    </xf>
    <xf numFmtId="0" fontId="10" fillId="0" borderId="0" xfId="4" applyFont="1" applyBorder="1" applyAlignment="1">
      <alignment horizontal="right" vertical="center"/>
    </xf>
    <xf numFmtId="0" fontId="13" fillId="0" borderId="0" xfId="4" applyFont="1" applyFill="1" applyBorder="1" applyAlignment="1">
      <alignment horizontal="left" vertical="center"/>
    </xf>
    <xf numFmtId="9" fontId="15" fillId="0" borderId="0" xfId="4" applyNumberFormat="1" applyFont="1" applyBorder="1" applyAlignment="1">
      <alignment horizontal="center" vertical="center"/>
    </xf>
    <xf numFmtId="0" fontId="27" fillId="0" borderId="0" xfId="4" applyFont="1" applyFill="1" applyBorder="1" applyAlignment="1">
      <alignment vertical="center"/>
    </xf>
    <xf numFmtId="0" fontId="13" fillId="0" borderId="0" xfId="4" applyFont="1" applyFill="1" applyBorder="1" applyAlignment="1">
      <alignment horizontal="center" vertical="center"/>
    </xf>
    <xf numFmtId="0" fontId="29" fillId="0" borderId="0" xfId="4" applyFont="1" applyFill="1" applyBorder="1" applyAlignment="1">
      <alignment vertical="top" wrapText="1"/>
    </xf>
    <xf numFmtId="0" fontId="55" fillId="0" borderId="0" xfId="4" applyFont="1" applyBorder="1" applyAlignment="1">
      <alignment vertical="center"/>
    </xf>
    <xf numFmtId="0" fontId="56" fillId="0" borderId="0" xfId="4"/>
    <xf numFmtId="0" fontId="31" fillId="0" borderId="0" xfId="4" applyFont="1"/>
    <xf numFmtId="0" fontId="10" fillId="0" borderId="0" xfId="4" applyFont="1" applyBorder="1" applyAlignment="1">
      <alignment horizontal="center" vertical="center"/>
    </xf>
    <xf numFmtId="0" fontId="23" fillId="0" borderId="0" xfId="4" applyFont="1"/>
    <xf numFmtId="0" fontId="23" fillId="0" borderId="0" xfId="4" applyFont="1" applyBorder="1" applyAlignment="1">
      <alignment vertical="center"/>
    </xf>
    <xf numFmtId="0" fontId="57" fillId="0" borderId="0" xfId="4" applyFont="1" applyBorder="1" applyAlignment="1">
      <alignment vertical="center"/>
    </xf>
    <xf numFmtId="0" fontId="58" fillId="0" borderId="0" xfId="4" applyFont="1" applyBorder="1" applyAlignment="1">
      <alignment vertical="center"/>
    </xf>
    <xf numFmtId="0" fontId="61" fillId="0" borderId="0" xfId="0" applyFont="1"/>
    <xf numFmtId="0" fontId="6" fillId="0" borderId="0" xfId="0" applyFont="1" applyBorder="1" applyAlignment="1">
      <alignment horizontal="center" vertical="center"/>
    </xf>
    <xf numFmtId="0" fontId="0" fillId="0" borderId="56" xfId="0" applyBorder="1"/>
    <xf numFmtId="0" fontId="0" fillId="0" borderId="56" xfId="0" applyFont="1" applyBorder="1" applyAlignment="1">
      <alignment horizontal="center"/>
    </xf>
    <xf numFmtId="0" fontId="0" fillId="0" borderId="56" xfId="0" applyFont="1" applyFill="1" applyBorder="1" applyAlignment="1">
      <alignment horizontal="center"/>
    </xf>
    <xf numFmtId="0" fontId="0" fillId="29" borderId="56" xfId="0" applyFill="1" applyBorder="1"/>
    <xf numFmtId="0" fontId="41" fillId="0" borderId="56" xfId="0" applyFont="1" applyBorder="1" applyAlignment="1">
      <alignment textRotation="90"/>
    </xf>
    <xf numFmtId="0" fontId="62" fillId="29" borderId="56" xfId="0" applyFont="1" applyFill="1" applyBorder="1" applyAlignment="1">
      <alignment textRotation="90"/>
    </xf>
    <xf numFmtId="0" fontId="63" fillId="0" borderId="56" xfId="0" applyFont="1" applyBorder="1" applyAlignment="1">
      <alignment horizontal="center" textRotation="90"/>
    </xf>
    <xf numFmtId="0" fontId="41" fillId="0" borderId="0" xfId="0" applyFont="1"/>
    <xf numFmtId="0" fontId="44" fillId="0" borderId="0" xfId="0" applyFont="1"/>
    <xf numFmtId="0" fontId="65" fillId="0" borderId="56" xfId="0" applyFont="1" applyBorder="1"/>
    <xf numFmtId="0" fontId="0" fillId="0" borderId="56" xfId="0" quotePrefix="1" applyBorder="1"/>
    <xf numFmtId="0" fontId="41" fillId="0" borderId="56" xfId="0" applyFont="1" applyBorder="1" applyAlignment="1">
      <alignment horizontal="center" vertical="center"/>
    </xf>
    <xf numFmtId="0" fontId="4" fillId="28" borderId="56" xfId="0" applyFont="1" applyFill="1" applyBorder="1" applyAlignment="1" applyProtection="1">
      <alignment vertical="center"/>
      <protection locked="0"/>
    </xf>
    <xf numFmtId="0" fontId="0" fillId="0" borderId="0" xfId="0" applyAlignment="1"/>
    <xf numFmtId="0" fontId="59" fillId="7" borderId="56" xfId="0" applyFont="1" applyFill="1" applyBorder="1" applyAlignment="1"/>
    <xf numFmtId="0" fontId="4" fillId="0" borderId="56" xfId="0" applyFont="1" applyFill="1" applyBorder="1" applyAlignment="1">
      <alignment horizontal="center" vertical="center"/>
    </xf>
    <xf numFmtId="0" fontId="4" fillId="0" borderId="0" xfId="0" applyFont="1" applyFill="1" applyBorder="1" applyAlignment="1">
      <alignment horizontal="center" vertical="top" wrapText="1"/>
    </xf>
    <xf numFmtId="0" fontId="41" fillId="0" borderId="0" xfId="0" applyFont="1" applyBorder="1" applyAlignment="1">
      <alignment vertical="center"/>
    </xf>
    <xf numFmtId="0" fontId="0" fillId="27" borderId="93" xfId="0" applyFill="1" applyBorder="1"/>
    <xf numFmtId="0" fontId="0" fillId="27" borderId="2" xfId="0" applyFill="1" applyBorder="1"/>
    <xf numFmtId="0" fontId="63" fillId="0" borderId="0" xfId="0" applyFont="1" applyAlignment="1">
      <alignment vertical="top" wrapText="1"/>
    </xf>
    <xf numFmtId="0" fontId="63" fillId="0" borderId="138" xfId="0" applyFont="1" applyBorder="1" applyAlignment="1">
      <alignment vertical="top" wrapText="1"/>
    </xf>
    <xf numFmtId="0" fontId="0" fillId="28" borderId="0" xfId="0" applyFill="1"/>
    <xf numFmtId="0" fontId="0" fillId="30" borderId="0" xfId="0" applyFill="1"/>
    <xf numFmtId="0" fontId="0" fillId="31" borderId="0" xfId="0" applyFill="1"/>
    <xf numFmtId="0" fontId="3" fillId="0" borderId="138" xfId="0" applyFont="1" applyBorder="1" applyAlignment="1">
      <alignment horizontal="left" vertical="center" wrapText="1"/>
    </xf>
    <xf numFmtId="0" fontId="3" fillId="0" borderId="138" xfId="0" applyFont="1" applyBorder="1" applyAlignment="1">
      <alignment vertical="center" wrapText="1"/>
    </xf>
    <xf numFmtId="0" fontId="0" fillId="29" borderId="0" xfId="0" applyFill="1" applyAlignment="1"/>
    <xf numFmtId="0" fontId="0" fillId="29" borderId="0" xfId="0" applyFill="1"/>
    <xf numFmtId="0" fontId="0" fillId="32" borderId="2" xfId="0" applyFill="1" applyBorder="1"/>
    <xf numFmtId="0" fontId="0" fillId="0" borderId="1" xfId="0" applyBorder="1"/>
    <xf numFmtId="0" fontId="0" fillId="0" borderId="0" xfId="0" applyBorder="1" applyAlignment="1">
      <alignment horizontal="center" wrapText="1"/>
    </xf>
    <xf numFmtId="0" fontId="0" fillId="27" borderId="0" xfId="0" applyFill="1"/>
    <xf numFmtId="0" fontId="0" fillId="27" borderId="0" xfId="0" applyFill="1" applyBorder="1" applyAlignment="1"/>
    <xf numFmtId="0" fontId="0" fillId="27" borderId="1" xfId="0" applyFill="1" applyBorder="1" applyAlignment="1">
      <alignment horizontal="center" vertical="center"/>
    </xf>
    <xf numFmtId="0" fontId="0" fillId="8" borderId="0" xfId="0" applyFill="1"/>
    <xf numFmtId="0" fontId="44" fillId="0" borderId="0" xfId="0" applyFont="1" applyAlignment="1">
      <alignment horizontal="center" vertical="center"/>
    </xf>
    <xf numFmtId="0" fontId="0" fillId="29" borderId="1" xfId="0" applyFill="1" applyBorder="1"/>
    <xf numFmtId="0" fontId="7" fillId="0" borderId="1" xfId="0" applyFont="1" applyFill="1" applyBorder="1" applyAlignment="1" applyProtection="1">
      <protection locked="0"/>
    </xf>
    <xf numFmtId="0" fontId="1" fillId="35" borderId="56" xfId="0" applyFont="1" applyFill="1" applyBorder="1" applyAlignment="1" applyProtection="1">
      <alignment horizontal="center"/>
      <protection locked="0"/>
    </xf>
    <xf numFmtId="0" fontId="41" fillId="0" borderId="1" xfId="0" applyFont="1" applyBorder="1"/>
    <xf numFmtId="0" fontId="44" fillId="0" borderId="1" xfId="0" applyFont="1" applyFill="1" applyBorder="1" applyAlignment="1">
      <alignment horizontal="center"/>
    </xf>
    <xf numFmtId="0" fontId="20" fillId="36" borderId="0" xfId="4" applyFont="1" applyFill="1" applyBorder="1" applyAlignment="1">
      <alignment vertical="top"/>
    </xf>
    <xf numFmtId="0" fontId="0" fillId="30" borderId="0" xfId="0" applyFill="1" applyAlignment="1">
      <alignment horizontal="center"/>
    </xf>
    <xf numFmtId="0" fontId="0" fillId="31" borderId="0" xfId="0" applyFill="1" applyAlignment="1">
      <alignment horizontal="center"/>
    </xf>
    <xf numFmtId="0" fontId="0" fillId="10" borderId="0" xfId="0" applyFill="1" applyAlignment="1">
      <alignment horizontal="center"/>
    </xf>
    <xf numFmtId="0" fontId="63" fillId="28" borderId="0" xfId="0" applyFont="1" applyFill="1" applyAlignment="1">
      <alignment horizontal="center" vertical="center" wrapText="1"/>
    </xf>
    <xf numFmtId="0" fontId="0" fillId="28" borderId="0" xfId="0" applyFill="1" applyAlignment="1">
      <alignment horizontal="center"/>
    </xf>
    <xf numFmtId="0" fontId="0" fillId="27" borderId="1" xfId="0" applyFill="1" applyBorder="1" applyAlignment="1">
      <alignment horizontal="center"/>
    </xf>
    <xf numFmtId="0" fontId="0" fillId="27" borderId="122" xfId="0" applyFill="1" applyBorder="1" applyAlignment="1">
      <alignment horizontal="center" vertical="center"/>
    </xf>
    <xf numFmtId="0" fontId="0" fillId="27" borderId="136" xfId="0" applyFill="1" applyBorder="1" applyAlignment="1">
      <alignment horizontal="center" vertical="center"/>
    </xf>
    <xf numFmtId="0" fontId="0" fillId="27" borderId="137" xfId="0" applyFill="1" applyBorder="1" applyAlignment="1">
      <alignment horizontal="center" vertical="center"/>
    </xf>
    <xf numFmtId="0" fontId="0" fillId="33" borderId="1" xfId="0" applyFill="1" applyBorder="1" applyAlignment="1">
      <alignment horizontal="center" vertical="center"/>
    </xf>
    <xf numFmtId="0" fontId="65" fillId="32" borderId="0" xfId="0" applyFont="1" applyFill="1" applyAlignment="1">
      <alignment horizontal="center" vertical="top" wrapText="1"/>
    </xf>
    <xf numFmtId="0" fontId="0" fillId="8" borderId="1" xfId="0" applyFill="1" applyBorder="1" applyAlignment="1">
      <alignment horizontal="center"/>
    </xf>
    <xf numFmtId="0" fontId="65" fillId="10" borderId="0" xfId="0" applyFont="1" applyFill="1" applyBorder="1" applyAlignment="1">
      <alignment horizontal="center"/>
    </xf>
    <xf numFmtId="0" fontId="43" fillId="0" borderId="0" xfId="0" applyFont="1" applyBorder="1" applyAlignment="1">
      <alignment horizontal="center"/>
    </xf>
    <xf numFmtId="0" fontId="2" fillId="7" borderId="31" xfId="0" applyFont="1" applyFill="1" applyBorder="1" applyAlignment="1" applyProtection="1">
      <alignment horizontal="center" vertical="top" wrapText="1"/>
      <protection locked="0"/>
    </xf>
    <xf numFmtId="0" fontId="2" fillId="7" borderId="1" xfId="0" applyFont="1" applyFill="1" applyBorder="1" applyAlignment="1" applyProtection="1">
      <alignment horizontal="center" vertical="top"/>
      <protection locked="0"/>
    </xf>
    <xf numFmtId="0" fontId="2" fillId="7" borderId="11" xfId="0" applyFont="1" applyFill="1" applyBorder="1" applyAlignment="1" applyProtection="1">
      <alignment horizontal="center" vertical="top"/>
      <protection locked="0"/>
    </xf>
    <xf numFmtId="0" fontId="2" fillId="0" borderId="11" xfId="0" applyFont="1" applyBorder="1" applyAlignment="1" applyProtection="1">
      <alignment horizontal="center" vertical="top"/>
      <protection locked="0"/>
    </xf>
    <xf numFmtId="0" fontId="2" fillId="0" borderId="12" xfId="0" applyFont="1" applyBorder="1" applyAlignment="1" applyProtection="1">
      <alignment horizontal="center" vertical="top"/>
      <protection locked="0"/>
    </xf>
    <xf numFmtId="0" fontId="3" fillId="6" borderId="29" xfId="0" applyFont="1" applyFill="1" applyBorder="1" applyAlignment="1" applyProtection="1">
      <alignment horizontal="left" vertical="top" wrapText="1"/>
      <protection locked="0"/>
    </xf>
    <xf numFmtId="0" fontId="3" fillId="6" borderId="15" xfId="0" applyFont="1" applyFill="1" applyBorder="1" applyAlignment="1" applyProtection="1">
      <alignment horizontal="left" vertical="top" wrapText="1"/>
      <protection locked="0"/>
    </xf>
    <xf numFmtId="0" fontId="3" fillId="6" borderId="7" xfId="0" applyFont="1" applyFill="1" applyBorder="1" applyAlignment="1" applyProtection="1">
      <alignment horizontal="left" vertical="top" wrapText="1"/>
      <protection locked="0"/>
    </xf>
    <xf numFmtId="0" fontId="3" fillId="6" borderId="23" xfId="0" applyFont="1" applyFill="1" applyBorder="1" applyAlignment="1" applyProtection="1">
      <alignment horizontal="left" vertical="top" wrapText="1"/>
      <protection locked="0"/>
    </xf>
    <xf numFmtId="0" fontId="3" fillId="6" borderId="0" xfId="0" applyFont="1" applyFill="1" applyBorder="1" applyAlignment="1" applyProtection="1">
      <alignment horizontal="left" vertical="top" wrapText="1"/>
      <protection locked="0"/>
    </xf>
    <xf numFmtId="0" fontId="3" fillId="6" borderId="36" xfId="0" applyFont="1" applyFill="1" applyBorder="1" applyAlignment="1" applyProtection="1">
      <alignment horizontal="left" vertical="top" wrapText="1"/>
      <protection locked="0"/>
    </xf>
    <xf numFmtId="0" fontId="3" fillId="6" borderId="37" xfId="0" applyFont="1" applyFill="1" applyBorder="1" applyAlignment="1" applyProtection="1">
      <alignment horizontal="left" vertical="top" wrapText="1"/>
      <protection locked="0"/>
    </xf>
    <xf numFmtId="0" fontId="3" fillId="6" borderId="35" xfId="0" applyFont="1" applyFill="1" applyBorder="1" applyAlignment="1" applyProtection="1">
      <alignment horizontal="left" vertical="top" wrapText="1"/>
      <protection locked="0"/>
    </xf>
    <xf numFmtId="0" fontId="3" fillId="6" borderId="38" xfId="0" applyFont="1" applyFill="1" applyBorder="1" applyAlignment="1" applyProtection="1">
      <alignment horizontal="left" vertical="top" wrapText="1"/>
      <protection locked="0"/>
    </xf>
    <xf numFmtId="0" fontId="6" fillId="0" borderId="0" xfId="0" applyFont="1" applyBorder="1" applyAlignment="1">
      <alignment horizontal="center"/>
    </xf>
    <xf numFmtId="0" fontId="2" fillId="7" borderId="1" xfId="0" applyFont="1" applyFill="1" applyBorder="1" applyAlignment="1" applyProtection="1">
      <alignment horizontal="center" vertical="top" wrapText="1"/>
      <protection locked="0"/>
    </xf>
    <xf numFmtId="0" fontId="3" fillId="6" borderId="31" xfId="0" applyFont="1" applyFill="1" applyBorder="1" applyAlignment="1" applyProtection="1">
      <alignment horizontal="left" vertical="top" wrapText="1"/>
      <protection locked="0"/>
    </xf>
    <xf numFmtId="0" fontId="3" fillId="6" borderId="13" xfId="0" applyFont="1" applyFill="1" applyBorder="1" applyAlignment="1" applyProtection="1">
      <alignment horizontal="left" vertical="top" wrapText="1"/>
      <protection locked="0"/>
    </xf>
    <xf numFmtId="0" fontId="3" fillId="6" borderId="1" xfId="0" applyFont="1" applyFill="1" applyBorder="1" applyAlignment="1" applyProtection="1">
      <alignment horizontal="left" vertical="top" wrapText="1"/>
      <protection locked="0"/>
    </xf>
    <xf numFmtId="0" fontId="3" fillId="6" borderId="10" xfId="0" applyFont="1" applyFill="1" applyBorder="1" applyAlignment="1" applyProtection="1">
      <alignment horizontal="left" vertical="top" wrapText="1"/>
      <protection locked="0"/>
    </xf>
    <xf numFmtId="0" fontId="2" fillId="0" borderId="31" xfId="0" applyFont="1" applyBorder="1" applyAlignment="1" applyProtection="1">
      <alignment horizontal="center" vertical="top" wrapText="1"/>
      <protection locked="0"/>
    </xf>
    <xf numFmtId="0" fontId="2" fillId="0" borderId="13" xfId="0" applyFont="1" applyBorder="1" applyAlignment="1" applyProtection="1">
      <alignment horizontal="center" vertical="top" wrapText="1"/>
      <protection locked="0"/>
    </xf>
    <xf numFmtId="0" fontId="2" fillId="0" borderId="1" xfId="0" applyFont="1" applyBorder="1" applyAlignment="1" applyProtection="1">
      <alignment horizontal="center" vertical="top"/>
      <protection locked="0"/>
    </xf>
    <xf numFmtId="0" fontId="2" fillId="0" borderId="10" xfId="0" applyFont="1" applyBorder="1" applyAlignment="1" applyProtection="1">
      <alignment horizontal="center" vertical="top"/>
      <protection locked="0"/>
    </xf>
    <xf numFmtId="0" fontId="2" fillId="0" borderId="8" xfId="0" applyFont="1" applyBorder="1" applyAlignment="1" applyProtection="1">
      <alignment horizontal="center" vertical="top" wrapText="1"/>
      <protection locked="0"/>
    </xf>
    <xf numFmtId="0" fontId="2" fillId="0" borderId="6" xfId="0" applyFont="1" applyBorder="1" applyAlignment="1" applyProtection="1">
      <alignment horizontal="center" vertical="top" wrapText="1"/>
      <protection locked="0"/>
    </xf>
    <xf numFmtId="0" fontId="2" fillId="0" borderId="27" xfId="0" applyFont="1" applyBorder="1" applyAlignment="1" applyProtection="1">
      <alignment horizontal="center" vertical="top" wrapText="1"/>
      <protection locked="0"/>
    </xf>
    <xf numFmtId="0" fontId="2" fillId="0" borderId="28" xfId="0" applyFont="1" applyBorder="1" applyAlignment="1" applyProtection="1">
      <alignment horizontal="center" vertical="top" wrapText="1"/>
      <protection locked="0"/>
    </xf>
    <xf numFmtId="0" fontId="7" fillId="7" borderId="9"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4" xfId="0" applyFont="1" applyFill="1" applyBorder="1" applyAlignment="1">
      <alignment horizontal="center" vertical="center"/>
    </xf>
    <xf numFmtId="0" fontId="2" fillId="0" borderId="29" xfId="0" applyFont="1" applyFill="1" applyBorder="1" applyAlignment="1" applyProtection="1">
      <alignment horizontal="center" vertical="top" wrapText="1"/>
      <protection locked="0"/>
    </xf>
    <xf numFmtId="0" fontId="2" fillId="0" borderId="15" xfId="0" applyFont="1" applyFill="1" applyBorder="1" applyAlignment="1" applyProtection="1">
      <alignment horizontal="center" vertical="top" wrapText="1"/>
      <protection locked="0"/>
    </xf>
    <xf numFmtId="0" fontId="2" fillId="0" borderId="30" xfId="0" applyFont="1" applyFill="1" applyBorder="1" applyAlignment="1" applyProtection="1">
      <alignment horizontal="center" vertical="top" wrapText="1"/>
      <protection locked="0"/>
    </xf>
    <xf numFmtId="0" fontId="2" fillId="0" borderId="26" xfId="0" applyFont="1" applyFill="1" applyBorder="1" applyAlignment="1" applyProtection="1">
      <alignment horizontal="center" vertical="top" wrapText="1"/>
      <protection locked="0"/>
    </xf>
    <xf numFmtId="0" fontId="2" fillId="0" borderId="14" xfId="0" applyFont="1" applyFill="1" applyBorder="1" applyAlignment="1" applyProtection="1">
      <alignment horizontal="center" vertical="top" wrapText="1"/>
      <protection locked="0"/>
    </xf>
    <xf numFmtId="0" fontId="2" fillId="0" borderId="16" xfId="0" applyFont="1" applyFill="1" applyBorder="1" applyAlignment="1" applyProtection="1">
      <alignment horizontal="center" vertical="top" wrapText="1"/>
      <protection locked="0"/>
    </xf>
    <xf numFmtId="0" fontId="7" fillId="7" borderId="9" xfId="0" applyFont="1" applyFill="1" applyBorder="1" applyAlignment="1">
      <alignment horizontal="center" vertical="center" wrapText="1"/>
    </xf>
    <xf numFmtId="0" fontId="7" fillId="7" borderId="8" xfId="0" applyFont="1" applyFill="1" applyBorder="1" applyAlignment="1">
      <alignment horizontal="center" vertical="center" wrapText="1"/>
    </xf>
    <xf numFmtId="0" fontId="7" fillId="7" borderId="4" xfId="0" applyFont="1" applyFill="1" applyBorder="1" applyAlignment="1">
      <alignment horizontal="center" vertical="center" wrapText="1"/>
    </xf>
    <xf numFmtId="0" fontId="6" fillId="0" borderId="9" xfId="0" applyFont="1" applyFill="1" applyBorder="1" applyAlignment="1" applyProtection="1">
      <alignment horizontal="center" vertical="center"/>
      <protection locked="0"/>
    </xf>
    <xf numFmtId="0" fontId="6" fillId="0" borderId="8" xfId="0" applyFont="1" applyFill="1" applyBorder="1" applyAlignment="1" applyProtection="1">
      <alignment horizontal="center" vertical="center"/>
      <protection locked="0"/>
    </xf>
    <xf numFmtId="0" fontId="6" fillId="0" borderId="4" xfId="0" applyFont="1" applyFill="1" applyBorder="1" applyAlignment="1" applyProtection="1">
      <alignment horizontal="center" vertical="center"/>
      <protection locked="0"/>
    </xf>
    <xf numFmtId="0" fontId="3" fillId="0" borderId="0" xfId="0" applyFont="1" applyFill="1" applyBorder="1" applyAlignment="1">
      <alignment horizontal="right" vertical="center"/>
    </xf>
    <xf numFmtId="0" fontId="39" fillId="0" borderId="122" xfId="0" applyFont="1" applyFill="1" applyBorder="1" applyAlignment="1">
      <alignment horizontal="center" vertical="center"/>
    </xf>
    <xf numFmtId="0" fontId="39" fillId="0" borderId="136" xfId="0" applyFont="1" applyFill="1" applyBorder="1" applyAlignment="1">
      <alignment horizontal="center" vertical="center"/>
    </xf>
    <xf numFmtId="0" fontId="39" fillId="0" borderId="137" xfId="0" applyFont="1" applyFill="1" applyBorder="1" applyAlignment="1">
      <alignment horizontal="center" vertical="center"/>
    </xf>
    <xf numFmtId="0" fontId="3" fillId="0" borderId="138" xfId="0" applyFont="1" applyBorder="1" applyAlignment="1">
      <alignment horizontal="center" vertical="center" wrapText="1"/>
    </xf>
    <xf numFmtId="0" fontId="7" fillId="0" borderId="0" xfId="0" applyFont="1" applyBorder="1" applyAlignment="1">
      <alignment horizontal="left" vertical="center"/>
    </xf>
    <xf numFmtId="0" fontId="1" fillId="7" borderId="29" xfId="0" applyFont="1" applyFill="1" applyBorder="1" applyAlignment="1">
      <alignment horizontal="center" vertical="top"/>
    </xf>
    <xf numFmtId="0" fontId="1" fillId="7" borderId="15" xfId="0" applyFont="1" applyFill="1" applyBorder="1" applyAlignment="1">
      <alignment horizontal="center" vertical="top"/>
    </xf>
    <xf numFmtId="0" fontId="1" fillId="7" borderId="30" xfId="0" applyFont="1" applyFill="1" applyBorder="1" applyAlignment="1">
      <alignment horizontal="center" vertical="top"/>
    </xf>
    <xf numFmtId="0" fontId="2" fillId="0" borderId="136" xfId="0" applyFont="1" applyFill="1" applyBorder="1" applyAlignment="1">
      <alignment horizontal="center" vertical="center"/>
    </xf>
    <xf numFmtId="0" fontId="2" fillId="0" borderId="137" xfId="0" applyFont="1" applyFill="1" applyBorder="1" applyAlignment="1">
      <alignment horizontal="center" vertical="center"/>
    </xf>
    <xf numFmtId="0" fontId="1" fillId="0" borderId="139" xfId="0" applyFont="1" applyFill="1" applyBorder="1" applyAlignment="1">
      <alignment horizontal="center" vertical="center" wrapText="1"/>
    </xf>
    <xf numFmtId="0" fontId="7" fillId="0" borderId="140" xfId="0" applyFont="1" applyFill="1" applyBorder="1" applyAlignment="1">
      <alignment horizontal="center" vertical="center" wrapText="1"/>
    </xf>
    <xf numFmtId="0" fontId="7" fillId="0" borderId="141" xfId="0" applyFont="1" applyFill="1" applyBorder="1" applyAlignment="1">
      <alignment horizontal="center" vertical="center" wrapText="1"/>
    </xf>
    <xf numFmtId="0" fontId="7" fillId="0" borderId="142"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25" xfId="0" applyFont="1" applyFill="1" applyBorder="1" applyAlignment="1">
      <alignment horizontal="center" vertical="center" wrapText="1"/>
    </xf>
    <xf numFmtId="0" fontId="7" fillId="0" borderId="143" xfId="0" applyFont="1" applyFill="1" applyBorder="1" applyAlignment="1">
      <alignment horizontal="center" vertical="center" wrapText="1"/>
    </xf>
    <xf numFmtId="0" fontId="7" fillId="0" borderId="138" xfId="0" applyFont="1" applyFill="1" applyBorder="1" applyAlignment="1">
      <alignment horizontal="center" vertical="center" wrapText="1"/>
    </xf>
    <xf numFmtId="0" fontId="7" fillId="0" borderId="144" xfId="0" applyFont="1" applyFill="1" applyBorder="1" applyAlignment="1">
      <alignment horizontal="center" vertical="center" wrapText="1"/>
    </xf>
    <xf numFmtId="0" fontId="3" fillId="7" borderId="9" xfId="0" applyFont="1" applyFill="1" applyBorder="1" applyAlignment="1">
      <alignment horizontal="left" vertical="center"/>
    </xf>
    <xf numFmtId="0" fontId="3" fillId="7" borderId="8" xfId="0" applyFont="1" applyFill="1" applyBorder="1" applyAlignment="1">
      <alignment horizontal="left" vertical="center"/>
    </xf>
    <xf numFmtId="0" fontId="8" fillId="6" borderId="32" xfId="0" applyFont="1" applyFill="1" applyBorder="1" applyAlignment="1">
      <alignment horizontal="center" vertical="center" wrapText="1"/>
    </xf>
    <xf numFmtId="0" fontId="8" fillId="6" borderId="33" xfId="0" applyFont="1" applyFill="1" applyBorder="1" applyAlignment="1">
      <alignment horizontal="center" vertical="center" wrapText="1"/>
    </xf>
    <xf numFmtId="0" fontId="8" fillId="6" borderId="24" xfId="0" applyFont="1" applyFill="1" applyBorder="1" applyAlignment="1">
      <alignment horizontal="center" vertical="center" wrapText="1"/>
    </xf>
    <xf numFmtId="0" fontId="8" fillId="6" borderId="0" xfId="0" applyFont="1" applyFill="1" applyBorder="1" applyAlignment="1">
      <alignment horizontal="center" vertical="center" wrapText="1"/>
    </xf>
    <xf numFmtId="0" fontId="8" fillId="6" borderId="34" xfId="0" applyFont="1" applyFill="1" applyBorder="1" applyAlignment="1">
      <alignment horizontal="center" vertical="center" wrapText="1"/>
    </xf>
    <xf numFmtId="0" fontId="8" fillId="6" borderId="35" xfId="0" applyFont="1" applyFill="1" applyBorder="1" applyAlignment="1">
      <alignment horizontal="center" vertical="center" wrapText="1"/>
    </xf>
    <xf numFmtId="0" fontId="0" fillId="0" borderId="122" xfId="0" applyBorder="1" applyAlignment="1">
      <alignment horizontal="center" wrapText="1"/>
    </xf>
    <xf numFmtId="0" fontId="0" fillId="0" borderId="136" xfId="0" applyBorder="1" applyAlignment="1">
      <alignment horizontal="center" wrapText="1"/>
    </xf>
    <xf numFmtId="0" fontId="0" fillId="0" borderId="137" xfId="0" applyBorder="1" applyAlignment="1">
      <alignment horizontal="center" wrapText="1"/>
    </xf>
    <xf numFmtId="0" fontId="65" fillId="0" borderId="122" xfId="0" applyFont="1" applyBorder="1" applyAlignment="1">
      <alignment horizontal="center" vertical="center" wrapText="1"/>
    </xf>
    <xf numFmtId="0" fontId="65" fillId="0" borderId="136" xfId="0" applyFont="1" applyBorder="1" applyAlignment="1">
      <alignment horizontal="center" vertical="center" wrapText="1"/>
    </xf>
    <xf numFmtId="0" fontId="65" fillId="0" borderId="137" xfId="0" applyFont="1" applyBorder="1" applyAlignment="1">
      <alignment horizontal="center" vertical="center" wrapText="1"/>
    </xf>
    <xf numFmtId="0" fontId="65" fillId="0" borderId="122" xfId="0" applyFont="1" applyBorder="1" applyAlignment="1">
      <alignment horizontal="center"/>
    </xf>
    <xf numFmtId="0" fontId="65" fillId="0" borderId="137" xfId="0" applyFont="1" applyBorder="1" applyAlignment="1">
      <alignment horizontal="center"/>
    </xf>
    <xf numFmtId="0" fontId="0" fillId="0" borderId="0" xfId="0" applyBorder="1" applyAlignment="1">
      <alignment horizontal="left" vertical="top" wrapText="1"/>
    </xf>
    <xf numFmtId="0" fontId="0" fillId="0" borderId="138" xfId="0" applyBorder="1" applyAlignment="1">
      <alignment horizontal="left" vertical="top" wrapText="1"/>
    </xf>
    <xf numFmtId="0" fontId="66" fillId="26" borderId="0" xfId="0" applyFont="1" applyFill="1" applyBorder="1" applyAlignment="1">
      <alignment horizontal="center" vertical="top" wrapText="1"/>
    </xf>
    <xf numFmtId="0" fontId="0" fillId="0" borderId="122" xfId="0" applyBorder="1" applyAlignment="1">
      <alignment horizontal="left" vertical="top" wrapText="1"/>
    </xf>
    <xf numFmtId="0" fontId="0" fillId="0" borderId="136" xfId="0" applyBorder="1" applyAlignment="1">
      <alignment horizontal="left" vertical="top" wrapText="1"/>
    </xf>
    <xf numFmtId="0" fontId="0" fillId="0" borderId="137" xfId="0" applyBorder="1" applyAlignment="1">
      <alignment horizontal="left" vertical="top" wrapText="1"/>
    </xf>
    <xf numFmtId="0" fontId="65" fillId="27" borderId="122" xfId="0" applyFont="1" applyFill="1" applyBorder="1" applyAlignment="1">
      <alignment horizontal="center" vertical="center"/>
    </xf>
    <xf numFmtId="0" fontId="65" fillId="27" borderId="137" xfId="0" applyFont="1" applyFill="1" applyBorder="1" applyAlignment="1">
      <alignment horizontal="center" vertical="center"/>
    </xf>
    <xf numFmtId="0" fontId="65" fillId="27" borderId="56" xfId="0" applyFont="1" applyFill="1" applyBorder="1" applyAlignment="1">
      <alignment horizontal="center" vertical="center"/>
    </xf>
    <xf numFmtId="0" fontId="4" fillId="7" borderId="122" xfId="0" applyFont="1" applyFill="1" applyBorder="1" applyAlignment="1">
      <alignment horizontal="center" vertical="top" wrapText="1"/>
    </xf>
    <xf numFmtId="0" fontId="4" fillId="7" borderId="136" xfId="0" applyFont="1" applyFill="1" applyBorder="1" applyAlignment="1">
      <alignment horizontal="center" vertical="top" wrapText="1"/>
    </xf>
    <xf numFmtId="0" fontId="4" fillId="7" borderId="137" xfId="0" applyFont="1" applyFill="1" applyBorder="1" applyAlignment="1">
      <alignment horizontal="center" vertical="top" wrapText="1"/>
    </xf>
    <xf numFmtId="0" fontId="3" fillId="0" borderId="56" xfId="0" applyFont="1" applyFill="1" applyBorder="1" applyAlignment="1">
      <alignment horizontal="center" vertical="center"/>
    </xf>
    <xf numFmtId="0" fontId="4" fillId="7" borderId="56" xfId="0" applyFont="1" applyFill="1" applyBorder="1" applyAlignment="1">
      <alignment horizontal="center" vertical="top" wrapText="1"/>
    </xf>
    <xf numFmtId="0" fontId="4" fillId="7" borderId="122" xfId="0" applyFont="1" applyFill="1" applyBorder="1" applyAlignment="1">
      <alignment horizontal="center" vertical="center"/>
    </xf>
    <xf numFmtId="0" fontId="4" fillId="7" borderId="136" xfId="0" applyFont="1" applyFill="1" applyBorder="1" applyAlignment="1">
      <alignment horizontal="center" vertical="center"/>
    </xf>
    <xf numFmtId="0" fontId="4" fillId="7" borderId="137" xfId="0" applyFont="1" applyFill="1" applyBorder="1" applyAlignment="1">
      <alignment horizontal="center" vertical="center"/>
    </xf>
    <xf numFmtId="0" fontId="6" fillId="0" borderId="56" xfId="0" applyFont="1" applyFill="1" applyBorder="1" applyAlignment="1" applyProtection="1">
      <alignment horizontal="center" vertical="center"/>
      <protection locked="0"/>
    </xf>
    <xf numFmtId="0" fontId="7" fillId="34" borderId="122" xfId="0" applyFont="1" applyFill="1" applyBorder="1" applyAlignment="1" applyProtection="1">
      <alignment horizontal="center" vertical="center"/>
      <protection locked="0"/>
    </xf>
    <xf numFmtId="0" fontId="7" fillId="34" borderId="137" xfId="0" applyFont="1" applyFill="1" applyBorder="1" applyAlignment="1" applyProtection="1">
      <alignment horizontal="center" vertical="center"/>
      <protection locked="0"/>
    </xf>
    <xf numFmtId="0" fontId="0" fillId="32" borderId="122" xfId="0" applyFill="1" applyBorder="1" applyAlignment="1">
      <alignment horizontal="left" vertical="top" wrapText="1"/>
    </xf>
    <xf numFmtId="0" fontId="0" fillId="32" borderId="136" xfId="0" applyFill="1" applyBorder="1" applyAlignment="1">
      <alignment horizontal="left" vertical="top" wrapText="1"/>
    </xf>
    <xf numFmtId="0" fontId="0" fillId="32" borderId="137" xfId="0" applyFill="1" applyBorder="1" applyAlignment="1">
      <alignment horizontal="left" vertical="top" wrapText="1"/>
    </xf>
    <xf numFmtId="0" fontId="0" fillId="0" borderId="122" xfId="0" applyBorder="1" applyAlignment="1">
      <alignment horizontal="left" vertical="center" wrapText="1"/>
    </xf>
    <xf numFmtId="0" fontId="0" fillId="0" borderId="136" xfId="0" applyBorder="1" applyAlignment="1">
      <alignment horizontal="left" vertical="center" wrapText="1"/>
    </xf>
    <xf numFmtId="0" fontId="0" fillId="0" borderId="137" xfId="0" applyBorder="1" applyAlignment="1">
      <alignment horizontal="left" vertical="center" wrapText="1"/>
    </xf>
    <xf numFmtId="0" fontId="0" fillId="32" borderId="122" xfId="0" applyFill="1" applyBorder="1" applyAlignment="1">
      <alignment horizontal="left" vertical="center" wrapText="1"/>
    </xf>
    <xf numFmtId="0" fontId="0" fillId="32" borderId="136" xfId="0" applyFill="1" applyBorder="1" applyAlignment="1">
      <alignment horizontal="left" vertical="center" wrapText="1"/>
    </xf>
    <xf numFmtId="0" fontId="0" fillId="32" borderId="137" xfId="0" applyFill="1" applyBorder="1" applyAlignment="1">
      <alignment horizontal="left" vertical="center" wrapText="1"/>
    </xf>
    <xf numFmtId="0" fontId="68" fillId="0" borderId="122" xfId="0" applyFont="1" applyBorder="1" applyAlignment="1">
      <alignment horizontal="center"/>
    </xf>
    <xf numFmtId="0" fontId="68" fillId="0" borderId="136" xfId="0" applyFont="1" applyBorder="1" applyAlignment="1">
      <alignment horizontal="center"/>
    </xf>
    <xf numFmtId="0" fontId="68" fillId="0" borderId="137" xfId="0" applyFont="1" applyBorder="1" applyAlignment="1">
      <alignment horizontal="center"/>
    </xf>
    <xf numFmtId="0" fontId="64" fillId="0" borderId="0" xfId="0" applyFont="1" applyAlignment="1">
      <alignment horizontal="left" vertical="top" wrapText="1"/>
    </xf>
    <xf numFmtId="0" fontId="63" fillId="0" borderId="0" xfId="0" applyFont="1" applyAlignment="1">
      <alignment horizontal="left" vertical="top" wrapText="1"/>
    </xf>
    <xf numFmtId="0" fontId="43" fillId="27" borderId="95" xfId="0" applyFont="1" applyFill="1" applyBorder="1" applyAlignment="1">
      <alignment horizontal="center"/>
    </xf>
    <xf numFmtId="0" fontId="43" fillId="27" borderId="56" xfId="0" applyFont="1" applyFill="1" applyBorder="1" applyAlignment="1">
      <alignment horizontal="center"/>
    </xf>
    <xf numFmtId="0" fontId="6" fillId="0" borderId="0" xfId="0" applyFont="1" applyFill="1" applyBorder="1" applyAlignment="1">
      <alignment horizontal="center" vertical="center"/>
    </xf>
    <xf numFmtId="0" fontId="41" fillId="28" borderId="56" xfId="0" applyFont="1" applyFill="1" applyBorder="1" applyAlignment="1">
      <alignment horizontal="center" vertical="center"/>
    </xf>
    <xf numFmtId="0" fontId="6" fillId="0" borderId="56" xfId="0" applyFont="1" applyBorder="1" applyAlignment="1">
      <alignment horizontal="center" vertical="center"/>
    </xf>
    <xf numFmtId="0" fontId="41" fillId="34" borderId="122" xfId="0" applyFont="1" applyFill="1" applyBorder="1" applyAlignment="1">
      <alignment horizontal="center" vertical="center"/>
    </xf>
    <xf numFmtId="0" fontId="41" fillId="34" borderId="136" xfId="0" applyFont="1" applyFill="1" applyBorder="1" applyAlignment="1">
      <alignment horizontal="center" vertical="center"/>
    </xf>
    <xf numFmtId="0" fontId="41" fillId="34" borderId="137" xfId="0" applyFont="1" applyFill="1" applyBorder="1" applyAlignment="1">
      <alignment horizontal="center" vertical="center"/>
    </xf>
    <xf numFmtId="0" fontId="1" fillId="7" borderId="122" xfId="0" applyFont="1" applyFill="1" applyBorder="1" applyAlignment="1">
      <alignment horizontal="center" vertical="center" wrapText="1"/>
    </xf>
    <xf numFmtId="0" fontId="1" fillId="7" borderId="137" xfId="0" applyFont="1" applyFill="1" applyBorder="1" applyAlignment="1">
      <alignment horizontal="center" vertical="center" wrapText="1"/>
    </xf>
    <xf numFmtId="0" fontId="1" fillId="0" borderId="122" xfId="0" applyFont="1" applyFill="1" applyBorder="1" applyAlignment="1" applyProtection="1">
      <alignment horizontal="center" vertical="center"/>
      <protection locked="0"/>
    </xf>
    <xf numFmtId="0" fontId="1" fillId="0" borderId="137" xfId="0" applyFont="1" applyFill="1" applyBorder="1" applyAlignment="1" applyProtection="1">
      <alignment horizontal="center" vertical="center"/>
      <protection locked="0"/>
    </xf>
    <xf numFmtId="0" fontId="59" fillId="0" borderId="122" xfId="0" applyFont="1" applyFill="1" applyBorder="1" applyAlignment="1">
      <alignment horizontal="center" vertical="center"/>
    </xf>
    <xf numFmtId="0" fontId="59" fillId="0" borderId="137" xfId="0" applyFont="1" applyFill="1" applyBorder="1" applyAlignment="1">
      <alignment horizontal="center" vertical="center"/>
    </xf>
    <xf numFmtId="0" fontId="65" fillId="32" borderId="122" xfId="0" applyFont="1" applyFill="1" applyBorder="1" applyAlignment="1">
      <alignment horizontal="center" vertical="center"/>
    </xf>
    <xf numFmtId="0" fontId="65" fillId="32" borderId="136" xfId="0" applyFont="1" applyFill="1" applyBorder="1" applyAlignment="1">
      <alignment horizontal="center" vertical="center"/>
    </xf>
    <xf numFmtId="0" fontId="65" fillId="27" borderId="136" xfId="0" applyFont="1" applyFill="1" applyBorder="1" applyAlignment="1">
      <alignment horizontal="center" vertical="center"/>
    </xf>
    <xf numFmtId="0" fontId="67" fillId="26" borderId="122" xfId="0" applyFont="1" applyFill="1" applyBorder="1" applyAlignment="1">
      <alignment horizontal="center" vertical="center"/>
    </xf>
    <xf numFmtId="0" fontId="67" fillId="26" borderId="136" xfId="0" applyFont="1" applyFill="1" applyBorder="1" applyAlignment="1">
      <alignment horizontal="center" vertical="center"/>
    </xf>
    <xf numFmtId="0" fontId="67" fillId="26" borderId="137" xfId="0" applyFont="1" applyFill="1" applyBorder="1" applyAlignment="1">
      <alignment horizontal="center" vertical="center"/>
    </xf>
    <xf numFmtId="0" fontId="0" fillId="0" borderId="56" xfId="0" applyBorder="1" applyAlignment="1">
      <alignment horizontal="center"/>
    </xf>
    <xf numFmtId="0" fontId="41" fillId="27" borderId="133" xfId="0" applyFont="1" applyFill="1" applyBorder="1" applyAlignment="1">
      <alignment horizontal="left" vertical="center"/>
    </xf>
    <xf numFmtId="0" fontId="41" fillId="27" borderId="134" xfId="0" applyFont="1" applyFill="1" applyBorder="1" applyAlignment="1">
      <alignment horizontal="left" vertical="center"/>
    </xf>
    <xf numFmtId="0" fontId="41" fillId="27" borderId="135" xfId="0" applyFont="1" applyFill="1" applyBorder="1" applyAlignment="1">
      <alignment horizontal="left" vertical="center"/>
    </xf>
    <xf numFmtId="0" fontId="0" fillId="32" borderId="56" xfId="0" applyFill="1" applyBorder="1" applyAlignment="1">
      <alignment horizontal="center"/>
    </xf>
    <xf numFmtId="0" fontId="10" fillId="0" borderId="39" xfId="1" applyFont="1" applyBorder="1" applyAlignment="1" applyProtection="1">
      <alignment horizontal="center" vertical="center" wrapText="1"/>
      <protection locked="0"/>
    </xf>
    <xf numFmtId="0" fontId="10" fillId="0" borderId="40" xfId="1" applyFont="1" applyBorder="1" applyAlignment="1" applyProtection="1">
      <alignment horizontal="center" vertical="center" wrapText="1"/>
      <protection locked="0"/>
    </xf>
    <xf numFmtId="0" fontId="10" fillId="0" borderId="41" xfId="1" applyFont="1" applyBorder="1" applyAlignment="1" applyProtection="1">
      <alignment horizontal="center" vertical="center" wrapText="1"/>
      <protection locked="0"/>
    </xf>
    <xf numFmtId="0" fontId="10" fillId="0" borderId="42" xfId="1" applyFont="1" applyBorder="1" applyAlignment="1" applyProtection="1">
      <alignment horizontal="center" vertical="center" wrapText="1"/>
      <protection locked="0"/>
    </xf>
    <xf numFmtId="0" fontId="11" fillId="3" borderId="43" xfId="1" applyFont="1" applyFill="1" applyBorder="1" applyAlignment="1">
      <alignment horizontal="center" vertical="center" wrapText="1"/>
    </xf>
    <xf numFmtId="0" fontId="10" fillId="3" borderId="44" xfId="1" applyFont="1" applyFill="1" applyBorder="1" applyAlignment="1">
      <alignment horizontal="center" vertical="center" wrapText="1"/>
    </xf>
    <xf numFmtId="0" fontId="11" fillId="3" borderId="44" xfId="1" applyFont="1" applyFill="1" applyBorder="1" applyAlignment="1">
      <alignment horizontal="center" vertical="center" wrapText="1"/>
    </xf>
    <xf numFmtId="0" fontId="11" fillId="3" borderId="45" xfId="1" applyFont="1" applyFill="1" applyBorder="1" applyAlignment="1">
      <alignment horizontal="center" vertical="center" wrapText="1"/>
    </xf>
    <xf numFmtId="0" fontId="11" fillId="3" borderId="46" xfId="1" applyFont="1" applyFill="1" applyBorder="1" applyAlignment="1">
      <alignment horizontal="center" vertical="center" wrapText="1"/>
    </xf>
    <xf numFmtId="0" fontId="10" fillId="0" borderId="47" xfId="1" applyFont="1" applyBorder="1" applyAlignment="1" applyProtection="1">
      <alignment horizontal="center" vertical="center" wrapText="1"/>
      <protection locked="0"/>
    </xf>
    <xf numFmtId="0" fontId="32" fillId="0" borderId="48" xfId="1" applyBorder="1" applyAlignment="1" applyProtection="1">
      <alignment horizontal="center" vertical="center" wrapText="1"/>
      <protection locked="0"/>
    </xf>
    <xf numFmtId="0" fontId="2" fillId="0" borderId="39" xfId="1" applyFont="1" applyBorder="1" applyAlignment="1" applyProtection="1">
      <alignment horizontal="center" vertical="center" wrapText="1"/>
      <protection locked="0"/>
    </xf>
    <xf numFmtId="0" fontId="2" fillId="0" borderId="40" xfId="1" applyFont="1" applyBorder="1" applyAlignment="1" applyProtection="1">
      <alignment horizontal="center" vertical="center" wrapText="1"/>
      <protection locked="0"/>
    </xf>
    <xf numFmtId="0" fontId="2" fillId="0" borderId="47" xfId="1" applyFont="1" applyBorder="1" applyAlignment="1" applyProtection="1">
      <alignment horizontal="center" vertical="center" wrapText="1"/>
      <protection locked="0"/>
    </xf>
    <xf numFmtId="0" fontId="2" fillId="0" borderId="48" xfId="1" applyFont="1" applyBorder="1" applyAlignment="1" applyProtection="1">
      <alignment horizontal="center" vertical="center" wrapText="1"/>
      <protection locked="0"/>
    </xf>
    <xf numFmtId="0" fontId="10" fillId="0" borderId="48" xfId="1" applyFont="1" applyBorder="1" applyAlignment="1" applyProtection="1">
      <alignment horizontal="center" vertical="center" wrapText="1"/>
      <protection locked="0"/>
    </xf>
    <xf numFmtId="0" fontId="11" fillId="0" borderId="63" xfId="3" applyFont="1" applyFill="1" applyBorder="1" applyAlignment="1" applyProtection="1">
      <alignment horizontal="center" vertical="center" wrapText="1"/>
    </xf>
    <xf numFmtId="0" fontId="10" fillId="0" borderId="64" xfId="3" applyFont="1" applyBorder="1" applyAlignment="1" applyProtection="1">
      <alignment horizontal="left" vertical="center" wrapText="1" indent="1"/>
    </xf>
    <xf numFmtId="2" fontId="16" fillId="0" borderId="60" xfId="3" applyNumberFormat="1" applyFont="1" applyBorder="1" applyAlignment="1" applyProtection="1">
      <alignment horizontal="center" vertical="center"/>
    </xf>
    <xf numFmtId="2" fontId="16" fillId="0" borderId="5" xfId="3" applyNumberFormat="1" applyFont="1" applyBorder="1" applyAlignment="1" applyProtection="1">
      <alignment horizontal="center" vertical="center"/>
    </xf>
    <xf numFmtId="2" fontId="16" fillId="0" borderId="2" xfId="3" applyNumberFormat="1" applyFont="1" applyBorder="1" applyAlignment="1" applyProtection="1">
      <alignment horizontal="center" vertical="center"/>
    </xf>
    <xf numFmtId="0" fontId="11" fillId="0" borderId="49" xfId="3" applyFont="1" applyBorder="1" applyAlignment="1" applyProtection="1">
      <alignment horizontal="center" vertical="center"/>
    </xf>
    <xf numFmtId="0" fontId="11" fillId="9" borderId="53" xfId="3" applyFont="1" applyFill="1" applyBorder="1" applyAlignment="1" applyProtection="1">
      <alignment horizontal="left" vertical="center" indent="1"/>
      <protection locked="0"/>
    </xf>
    <xf numFmtId="0" fontId="11" fillId="9" borderId="54" xfId="3" applyFont="1" applyFill="1" applyBorder="1" applyAlignment="1" applyProtection="1">
      <alignment horizontal="left" vertical="center" indent="1"/>
      <protection locked="0"/>
    </xf>
    <xf numFmtId="0" fontId="11" fillId="9" borderId="55" xfId="3" applyFont="1" applyFill="1" applyBorder="1" applyAlignment="1" applyProtection="1">
      <alignment horizontal="left" vertical="center" indent="1"/>
      <protection locked="0"/>
    </xf>
    <xf numFmtId="0" fontId="11" fillId="0" borderId="24" xfId="3" applyFont="1" applyFill="1" applyBorder="1" applyAlignment="1" applyProtection="1">
      <alignment horizontal="center" vertical="center" wrapText="1"/>
    </xf>
    <xf numFmtId="0" fontId="10" fillId="0" borderId="0" xfId="3" applyFont="1" applyBorder="1" applyAlignment="1" applyProtection="1">
      <alignment horizontal="left" vertical="center" wrapText="1" indent="1"/>
    </xf>
    <xf numFmtId="0" fontId="11" fillId="0" borderId="65" xfId="3" applyFont="1" applyFill="1" applyBorder="1" applyAlignment="1" applyProtection="1">
      <alignment horizontal="center" vertical="center" wrapText="1"/>
    </xf>
    <xf numFmtId="0" fontId="10" fillId="0" borderId="66" xfId="3" applyFont="1" applyBorder="1" applyAlignment="1" applyProtection="1">
      <alignment horizontal="left" vertical="center" wrapText="1" indent="1"/>
    </xf>
    <xf numFmtId="0" fontId="11" fillId="9" borderId="67" xfId="3" applyFont="1" applyFill="1" applyBorder="1" applyAlignment="1" applyProtection="1">
      <alignment horizontal="left" vertical="center" wrapText="1" indent="1"/>
      <protection locked="0"/>
    </xf>
    <xf numFmtId="0" fontId="11" fillId="9" borderId="68" xfId="3" applyFont="1" applyFill="1" applyBorder="1" applyAlignment="1" applyProtection="1">
      <alignment horizontal="left" vertical="center" wrapText="1" indent="1"/>
      <protection locked="0"/>
    </xf>
    <xf numFmtId="0" fontId="11" fillId="9" borderId="69" xfId="3" applyFont="1" applyFill="1" applyBorder="1" applyAlignment="1" applyProtection="1">
      <alignment horizontal="left" vertical="center" wrapText="1" indent="1"/>
      <protection locked="0"/>
    </xf>
    <xf numFmtId="0" fontId="10" fillId="0" borderId="64" xfId="3" applyFont="1" applyFill="1" applyBorder="1" applyAlignment="1" applyProtection="1">
      <alignment horizontal="left" vertical="center" wrapText="1" indent="1"/>
    </xf>
    <xf numFmtId="2" fontId="16" fillId="0" borderId="56" xfId="3" applyNumberFormat="1" applyFont="1" applyBorder="1" applyAlignment="1" applyProtection="1">
      <alignment horizontal="center" vertical="center"/>
    </xf>
    <xf numFmtId="0" fontId="10" fillId="0" borderId="73" xfId="3" applyFont="1" applyBorder="1" applyAlignment="1" applyProtection="1">
      <alignment horizontal="left" vertical="center" wrapText="1" indent="1"/>
    </xf>
    <xf numFmtId="2" fontId="16" fillId="0" borderId="56" xfId="3" applyNumberFormat="1" applyFont="1" applyBorder="1" applyAlignment="1">
      <alignment horizontal="center" vertical="center"/>
    </xf>
    <xf numFmtId="0" fontId="11" fillId="0" borderId="76" xfId="3" applyFont="1" applyFill="1" applyBorder="1" applyAlignment="1" applyProtection="1">
      <alignment horizontal="center" vertical="center" wrapText="1"/>
    </xf>
    <xf numFmtId="0" fontId="11" fillId="0" borderId="77" xfId="3" applyFont="1" applyFill="1" applyBorder="1" applyAlignment="1" applyProtection="1">
      <alignment horizontal="center" vertical="center" wrapText="1"/>
    </xf>
    <xf numFmtId="0" fontId="10" fillId="0" borderId="78" xfId="3" applyFont="1" applyBorder="1" applyAlignment="1" applyProtection="1">
      <alignment horizontal="left" vertical="center" wrapText="1" indent="1"/>
    </xf>
    <xf numFmtId="9" fontId="15" fillId="0" borderId="0" xfId="3" applyNumberFormat="1" applyFont="1" applyBorder="1" applyAlignment="1" applyProtection="1">
      <alignment horizontal="center" vertical="center"/>
    </xf>
    <xf numFmtId="9" fontId="10" fillId="0" borderId="0" xfId="3" applyNumberFormat="1" applyFont="1" applyBorder="1" applyAlignment="1" applyProtection="1">
      <alignment vertical="center" wrapText="1"/>
    </xf>
    <xf numFmtId="164" fontId="45" fillId="0" borderId="80" xfId="3" applyNumberFormat="1" applyFont="1" applyFill="1" applyBorder="1" applyAlignment="1" applyProtection="1">
      <alignment horizontal="center" vertical="center"/>
    </xf>
    <xf numFmtId="0" fontId="52" fillId="0" borderId="80" xfId="3" applyFont="1" applyBorder="1" applyAlignment="1" applyProtection="1">
      <alignment horizontal="center" vertical="center"/>
    </xf>
    <xf numFmtId="164" fontId="45" fillId="0" borderId="81" xfId="3" applyNumberFormat="1" applyFont="1" applyBorder="1" applyAlignment="1" applyProtection="1">
      <alignment horizontal="center" vertical="center"/>
      <protection locked="0"/>
    </xf>
    <xf numFmtId="0" fontId="45" fillId="0" borderId="82" xfId="3" applyFont="1" applyBorder="1" applyAlignment="1" applyProtection="1">
      <alignment horizontal="center" vertical="center"/>
    </xf>
    <xf numFmtId="164" fontId="34" fillId="21" borderId="81" xfId="3" applyNumberFormat="1" applyFont="1" applyFill="1" applyBorder="1" applyAlignment="1" applyProtection="1">
      <alignment horizontal="center" vertical="center"/>
    </xf>
    <xf numFmtId="0" fontId="34" fillId="21" borderId="82" xfId="3" applyFont="1" applyFill="1" applyBorder="1" applyAlignment="1" applyProtection="1">
      <alignment horizontal="center" vertical="center"/>
    </xf>
    <xf numFmtId="0" fontId="10" fillId="0" borderId="91" xfId="3" applyFont="1" applyBorder="1" applyAlignment="1" applyProtection="1">
      <alignment horizontal="center" vertical="center" wrapText="1"/>
      <protection locked="0"/>
    </xf>
    <xf numFmtId="14" fontId="30" fillId="0" borderId="0" xfId="3" applyNumberFormat="1" applyFont="1" applyBorder="1" applyAlignment="1" applyProtection="1">
      <alignment horizontal="center" vertical="center"/>
    </xf>
    <xf numFmtId="0" fontId="11" fillId="0" borderId="0" xfId="3" applyFont="1" applyBorder="1" applyAlignment="1" applyProtection="1">
      <alignment horizontal="right" vertical="center"/>
    </xf>
    <xf numFmtId="0" fontId="12" fillId="0" borderId="0" xfId="3" applyFont="1" applyFill="1" applyBorder="1" applyAlignment="1" applyProtection="1">
      <alignment horizontal="right" vertical="center"/>
    </xf>
    <xf numFmtId="0" fontId="11" fillId="21" borderId="83" xfId="3" applyFont="1" applyFill="1" applyBorder="1" applyAlignment="1" applyProtection="1">
      <alignment horizontal="center" vertical="center"/>
    </xf>
    <xf numFmtId="0" fontId="12" fillId="21" borderId="84" xfId="3" applyFont="1" applyFill="1" applyBorder="1" applyAlignment="1" applyProtection="1">
      <alignment horizontal="center" vertical="center"/>
    </xf>
    <xf numFmtId="0" fontId="28" fillId="0" borderId="85" xfId="3" applyFont="1" applyBorder="1" applyAlignment="1" applyProtection="1">
      <alignment vertical="top" wrapText="1"/>
      <protection locked="0"/>
    </xf>
    <xf numFmtId="0" fontId="11" fillId="0" borderId="86" xfId="3" applyFont="1" applyBorder="1" applyAlignment="1" applyProtection="1">
      <alignment horizontal="center" vertical="center" wrapText="1"/>
    </xf>
    <xf numFmtId="0" fontId="11" fillId="0" borderId="68" xfId="3" applyFont="1" applyBorder="1" applyAlignment="1" applyProtection="1">
      <alignment horizontal="center" vertical="center"/>
    </xf>
    <xf numFmtId="0" fontId="10" fillId="0" borderId="88" xfId="3" applyFont="1" applyBorder="1" applyAlignment="1" applyProtection="1">
      <alignment horizontal="center" vertical="center" wrapText="1"/>
      <protection locked="0"/>
    </xf>
    <xf numFmtId="14" fontId="14" fillId="0" borderId="90" xfId="3" applyNumberFormat="1" applyFont="1" applyBorder="1" applyAlignment="1" applyProtection="1">
      <alignment horizontal="center" vertical="center"/>
      <protection locked="0"/>
    </xf>
    <xf numFmtId="0" fontId="10" fillId="0" borderId="88" xfId="3" applyFont="1" applyFill="1" applyBorder="1" applyAlignment="1" applyProtection="1">
      <alignment horizontal="center" vertical="center" wrapText="1"/>
      <protection locked="0"/>
    </xf>
    <xf numFmtId="0" fontId="10" fillId="0" borderId="96" xfId="3" applyFont="1" applyBorder="1" applyAlignment="1" applyProtection="1">
      <alignment horizontal="left" vertical="center" wrapText="1" indent="1"/>
    </xf>
    <xf numFmtId="2" fontId="16" fillId="0" borderId="93" xfId="3" applyNumberFormat="1" applyFont="1" applyBorder="1" applyAlignment="1" applyProtection="1">
      <alignment horizontal="center" vertical="center"/>
    </xf>
    <xf numFmtId="2" fontId="16" fillId="0" borderId="95" xfId="3" applyNumberFormat="1" applyFont="1" applyBorder="1" applyAlignment="1" applyProtection="1">
      <alignment horizontal="center" vertical="center"/>
    </xf>
    <xf numFmtId="0" fontId="10" fillId="0" borderId="80" xfId="3" applyFont="1" applyBorder="1" applyAlignment="1" applyProtection="1">
      <alignment horizontal="left" vertical="center" wrapText="1" indent="1"/>
    </xf>
    <xf numFmtId="0" fontId="10" fillId="0" borderId="73" xfId="3" applyFont="1" applyFill="1" applyBorder="1" applyAlignment="1" applyProtection="1">
      <alignment horizontal="left" vertical="center" wrapText="1" indent="1"/>
    </xf>
    <xf numFmtId="0" fontId="11" fillId="0" borderId="104" xfId="3" applyFont="1" applyFill="1" applyBorder="1" applyAlignment="1" applyProtection="1">
      <alignment horizontal="center" vertical="center" wrapText="1"/>
    </xf>
    <xf numFmtId="0" fontId="11" fillId="0" borderId="101" xfId="3" applyFont="1" applyBorder="1" applyAlignment="1" applyProtection="1">
      <alignment horizontal="center" vertical="center"/>
    </xf>
    <xf numFmtId="0" fontId="11" fillId="9" borderId="68" xfId="3" applyFont="1" applyFill="1" applyBorder="1" applyAlignment="1" applyProtection="1">
      <alignment horizontal="left" vertical="center" indent="1"/>
      <protection locked="0"/>
    </xf>
    <xf numFmtId="0" fontId="11" fillId="0" borderId="102" xfId="3" applyFont="1" applyFill="1" applyBorder="1" applyAlignment="1" applyProtection="1">
      <alignment horizontal="center" vertical="center" wrapText="1"/>
    </xf>
    <xf numFmtId="0" fontId="11" fillId="0" borderId="105" xfId="3" applyFont="1" applyFill="1" applyBorder="1" applyAlignment="1" applyProtection="1">
      <alignment horizontal="center" vertical="center" wrapText="1"/>
    </xf>
    <xf numFmtId="2" fontId="16" fillId="0" borderId="56" xfId="3" applyNumberFormat="1" applyFont="1" applyBorder="1" applyAlignment="1" applyProtection="1">
      <alignment horizontal="center" vertical="center" wrapText="1"/>
    </xf>
    <xf numFmtId="0" fontId="11" fillId="0" borderId="108" xfId="3" applyFont="1" applyFill="1" applyBorder="1" applyAlignment="1" applyProtection="1">
      <alignment horizontal="center" vertical="center" wrapText="1"/>
    </xf>
    <xf numFmtId="0" fontId="11" fillId="0" borderId="109" xfId="3" applyFont="1" applyFill="1" applyBorder="1" applyAlignment="1" applyProtection="1">
      <alignment horizontal="center" vertical="center" wrapText="1"/>
    </xf>
    <xf numFmtId="0" fontId="11" fillId="0" borderId="110" xfId="3" applyFont="1" applyFill="1" applyBorder="1" applyAlignment="1" applyProtection="1">
      <alignment horizontal="center" vertical="center" wrapText="1"/>
    </xf>
    <xf numFmtId="0" fontId="11" fillId="0" borderId="111" xfId="3" applyFont="1" applyFill="1" applyBorder="1" applyAlignment="1" applyProtection="1">
      <alignment horizontal="center" vertical="center" wrapText="1"/>
    </xf>
    <xf numFmtId="0" fontId="10" fillId="0" borderId="39" xfId="2" applyFont="1" applyBorder="1" applyAlignment="1" applyProtection="1">
      <alignment horizontal="center" vertical="center" wrapText="1"/>
      <protection locked="0"/>
    </xf>
    <xf numFmtId="0" fontId="10" fillId="0" borderId="40" xfId="2" applyFont="1" applyBorder="1" applyAlignment="1" applyProtection="1">
      <alignment horizontal="center" vertical="center" wrapText="1"/>
      <protection locked="0"/>
    </xf>
    <xf numFmtId="0" fontId="10" fillId="0" borderId="41" xfId="2" applyFont="1" applyBorder="1" applyAlignment="1" applyProtection="1">
      <alignment horizontal="center" vertical="center" wrapText="1"/>
      <protection locked="0"/>
    </xf>
    <xf numFmtId="0" fontId="10" fillId="0" borderId="42" xfId="2" applyFont="1" applyBorder="1" applyAlignment="1" applyProtection="1">
      <alignment horizontal="center" vertical="center" wrapText="1"/>
      <protection locked="0"/>
    </xf>
    <xf numFmtId="0" fontId="11" fillId="3" borderId="43" xfId="2" applyFont="1" applyFill="1" applyBorder="1" applyAlignment="1">
      <alignment horizontal="center" vertical="center" wrapText="1"/>
    </xf>
    <xf numFmtId="0" fontId="10" fillId="3" borderId="44" xfId="2" applyFont="1" applyFill="1" applyBorder="1" applyAlignment="1">
      <alignment horizontal="center" vertical="center" wrapText="1"/>
    </xf>
    <xf numFmtId="0" fontId="11" fillId="3" borderId="44" xfId="2" applyFont="1" applyFill="1" applyBorder="1" applyAlignment="1">
      <alignment horizontal="center" vertical="center" wrapText="1"/>
    </xf>
    <xf numFmtId="0" fontId="11" fillId="3" borderId="45" xfId="2" applyFont="1" applyFill="1" applyBorder="1" applyAlignment="1">
      <alignment horizontal="center" vertical="center" wrapText="1"/>
    </xf>
    <xf numFmtId="0" fontId="11" fillId="3" borderId="46" xfId="2" applyFont="1" applyFill="1" applyBorder="1" applyAlignment="1">
      <alignment horizontal="center" vertical="center" wrapText="1"/>
    </xf>
    <xf numFmtId="0" fontId="32" fillId="0" borderId="47" xfId="2" applyBorder="1" applyAlignment="1" applyProtection="1">
      <alignment horizontal="center" vertical="center" wrapText="1"/>
      <protection locked="0"/>
    </xf>
    <xf numFmtId="0" fontId="32" fillId="0" borderId="48" xfId="2" applyBorder="1" applyAlignment="1" applyProtection="1">
      <alignment horizontal="center" vertical="center" wrapText="1"/>
      <protection locked="0"/>
    </xf>
    <xf numFmtId="0" fontId="2" fillId="0" borderId="39" xfId="2" applyFont="1" applyBorder="1" applyAlignment="1" applyProtection="1">
      <alignment horizontal="center" vertical="center" wrapText="1"/>
      <protection locked="0"/>
    </xf>
    <xf numFmtId="0" fontId="2" fillId="0" borderId="40" xfId="2" applyFont="1" applyBorder="1" applyAlignment="1" applyProtection="1">
      <alignment horizontal="center" vertical="center" wrapText="1"/>
      <protection locked="0"/>
    </xf>
    <xf numFmtId="0" fontId="2" fillId="0" borderId="47" xfId="2" applyFont="1" applyBorder="1" applyAlignment="1" applyProtection="1">
      <alignment horizontal="center" vertical="center" wrapText="1"/>
      <protection locked="0"/>
    </xf>
    <xf numFmtId="0" fontId="2" fillId="0" borderId="48" xfId="2" applyFont="1" applyBorder="1" applyAlignment="1" applyProtection="1">
      <alignment horizontal="center" vertical="center" wrapText="1"/>
      <protection locked="0"/>
    </xf>
    <xf numFmtId="0" fontId="10" fillId="0" borderId="47" xfId="2" applyFont="1" applyBorder="1" applyAlignment="1" applyProtection="1">
      <alignment horizontal="center" vertical="center" wrapText="1"/>
      <protection locked="0"/>
    </xf>
    <xf numFmtId="0" fontId="10" fillId="0" borderId="48" xfId="2" applyFont="1" applyBorder="1" applyAlignment="1" applyProtection="1">
      <alignment horizontal="center" vertical="center" wrapText="1"/>
      <protection locked="0"/>
    </xf>
    <xf numFmtId="0" fontId="17" fillId="0" borderId="0" xfId="4" applyFont="1" applyBorder="1" applyAlignment="1">
      <alignment horizontal="center" vertical="center"/>
    </xf>
    <xf numFmtId="0" fontId="11" fillId="0" borderId="0" xfId="4" applyFont="1" applyBorder="1" applyAlignment="1">
      <alignment horizontal="center" vertical="center"/>
    </xf>
    <xf numFmtId="0" fontId="11" fillId="3" borderId="114" xfId="4" applyFont="1" applyFill="1" applyBorder="1" applyAlignment="1">
      <alignment horizontal="left" vertical="center"/>
    </xf>
    <xf numFmtId="0" fontId="11" fillId="3" borderId="115" xfId="4" applyFont="1" applyFill="1" applyBorder="1" applyAlignment="1">
      <alignment horizontal="left" vertical="center"/>
    </xf>
    <xf numFmtId="0" fontId="11" fillId="3" borderId="116" xfId="4" applyFont="1" applyFill="1" applyBorder="1" applyAlignment="1">
      <alignment horizontal="left" vertical="center"/>
    </xf>
    <xf numFmtId="0" fontId="59" fillId="0" borderId="117" xfId="4" applyFont="1" applyFill="1" applyBorder="1" applyAlignment="1">
      <alignment horizontal="center" vertical="center" wrapText="1"/>
    </xf>
    <xf numFmtId="0" fontId="55" fillId="0" borderId="56" xfId="4" applyFont="1" applyBorder="1" applyAlignment="1">
      <alignment horizontal="left" vertical="center" wrapText="1"/>
    </xf>
    <xf numFmtId="0" fontId="60" fillId="0" borderId="60" xfId="4" applyNumberFormat="1" applyFont="1" applyBorder="1" applyAlignment="1" applyProtection="1">
      <alignment horizontal="center" vertical="center"/>
      <protection locked="0"/>
    </xf>
    <xf numFmtId="0" fontId="56" fillId="0" borderId="93" xfId="4" applyNumberFormat="1" applyFont="1" applyBorder="1" applyAlignment="1">
      <alignment horizontal="center" vertical="center"/>
    </xf>
    <xf numFmtId="0" fontId="59" fillId="3" borderId="114" xfId="4" applyFont="1" applyFill="1" applyBorder="1" applyAlignment="1">
      <alignment horizontal="left" vertical="center" wrapText="1"/>
    </xf>
    <xf numFmtId="0" fontId="59" fillId="3" borderId="115" xfId="4" applyFont="1" applyFill="1" applyBorder="1" applyAlignment="1">
      <alignment horizontal="left" vertical="center" wrapText="1"/>
    </xf>
    <xf numFmtId="0" fontId="59" fillId="3" borderId="116" xfId="4" applyFont="1" applyFill="1" applyBorder="1" applyAlignment="1">
      <alignment horizontal="left" vertical="center" wrapText="1"/>
    </xf>
    <xf numFmtId="0" fontId="55" fillId="0" borderId="56" xfId="4" applyFont="1" applyFill="1" applyBorder="1" applyAlignment="1">
      <alignment horizontal="left" vertical="center" wrapText="1"/>
    </xf>
    <xf numFmtId="0" fontId="60" fillId="0" borderId="93" xfId="4" applyNumberFormat="1" applyFont="1" applyBorder="1" applyAlignment="1" applyProtection="1">
      <alignment horizontal="center" vertical="center"/>
      <protection locked="0"/>
    </xf>
    <xf numFmtId="0" fontId="56" fillId="0" borderId="127" xfId="4" applyFont="1" applyBorder="1" applyAlignment="1">
      <alignment horizontal="center" vertical="center"/>
    </xf>
    <xf numFmtId="0" fontId="59" fillId="0" borderId="125" xfId="4" applyFont="1" applyFill="1" applyBorder="1" applyAlignment="1">
      <alignment horizontal="center" vertical="center" wrapText="1"/>
    </xf>
    <xf numFmtId="0" fontId="55" fillId="0" borderId="126" xfId="4" applyFont="1" applyBorder="1" applyAlignment="1">
      <alignment horizontal="left" vertical="center" wrapText="1"/>
    </xf>
    <xf numFmtId="10" fontId="26" fillId="0" borderId="0" xfId="4" applyNumberFormat="1" applyFont="1" applyBorder="1" applyAlignment="1">
      <alignment horizontal="center" vertical="center"/>
    </xf>
    <xf numFmtId="164" fontId="10" fillId="0" borderId="132" xfId="4" applyNumberFormat="1" applyFont="1" applyFill="1" applyBorder="1" applyAlignment="1">
      <alignment horizontal="center" vertical="center"/>
    </xf>
    <xf numFmtId="0" fontId="10" fillId="0" borderId="132" xfId="4" applyFont="1" applyBorder="1" applyAlignment="1">
      <alignment horizontal="center" vertical="center"/>
    </xf>
    <xf numFmtId="0" fontId="59" fillId="3" borderId="128" xfId="4" applyFont="1" applyFill="1" applyBorder="1" applyAlignment="1">
      <alignment horizontal="left" vertical="center" wrapText="1"/>
    </xf>
    <xf numFmtId="0" fontId="59" fillId="3" borderId="129" xfId="4" applyFont="1" applyFill="1" applyBorder="1" applyAlignment="1">
      <alignment horizontal="left" vertical="center" wrapText="1"/>
    </xf>
    <xf numFmtId="0" fontId="59" fillId="3" borderId="130" xfId="4" applyFont="1" applyFill="1" applyBorder="1" applyAlignment="1">
      <alignment horizontal="left" vertical="center" wrapText="1"/>
    </xf>
    <xf numFmtId="0" fontId="56" fillId="0" borderId="127" xfId="4" applyNumberFormat="1" applyFont="1" applyBorder="1" applyAlignment="1">
      <alignment horizontal="center" vertical="center"/>
    </xf>
    <xf numFmtId="0" fontId="69" fillId="0" borderId="0" xfId="4" applyFont="1" applyBorder="1" applyAlignment="1">
      <alignment horizontal="left" vertical="top"/>
    </xf>
    <xf numFmtId="0" fontId="10" fillId="0" borderId="133" xfId="4" applyFont="1" applyBorder="1" applyAlignment="1">
      <alignment horizontal="left" vertical="center"/>
    </xf>
    <xf numFmtId="0" fontId="10" fillId="0" borderId="135" xfId="4" applyFont="1" applyBorder="1" applyAlignment="1">
      <alignment horizontal="left" vertical="center"/>
    </xf>
    <xf numFmtId="0" fontId="24" fillId="0" borderId="0" xfId="4" applyFont="1" applyBorder="1" applyAlignment="1">
      <alignment horizontal="right" vertical="center"/>
    </xf>
    <xf numFmtId="0" fontId="37" fillId="0" borderId="0" xfId="4" applyFont="1" applyBorder="1" applyAlignment="1">
      <alignment horizontal="right" vertical="center"/>
    </xf>
    <xf numFmtId="0" fontId="35" fillId="0" borderId="0" xfId="4" applyFont="1" applyBorder="1" applyAlignment="1">
      <alignment horizontal="right" vertical="center"/>
    </xf>
    <xf numFmtId="0" fontId="11" fillId="5" borderId="128" xfId="4" applyFont="1" applyFill="1" applyBorder="1" applyAlignment="1">
      <alignment horizontal="center" vertical="center"/>
    </xf>
    <xf numFmtId="0" fontId="11" fillId="5" borderId="129" xfId="4" applyFont="1" applyFill="1" applyBorder="1" applyAlignment="1">
      <alignment horizontal="center" vertical="center"/>
    </xf>
    <xf numFmtId="0" fontId="59" fillId="5" borderId="129" xfId="4" applyFont="1" applyFill="1" applyBorder="1" applyAlignment="1">
      <alignment horizontal="center" vertical="center"/>
    </xf>
    <xf numFmtId="0" fontId="12" fillId="5" borderId="129" xfId="4" applyFont="1" applyFill="1" applyBorder="1" applyAlignment="1">
      <alignment horizontal="center" vertical="center"/>
    </xf>
    <xf numFmtId="0" fontId="12" fillId="5" borderId="130" xfId="4" applyFont="1" applyFill="1" applyBorder="1" applyAlignment="1">
      <alignment horizontal="center" vertical="center"/>
    </xf>
    <xf numFmtId="0" fontId="56" fillId="0" borderId="117" xfId="4" applyBorder="1" applyAlignment="1">
      <alignment horizontal="center"/>
    </xf>
    <xf numFmtId="0" fontId="56" fillId="0" borderId="56" xfId="4" applyBorder="1" applyAlignment="1">
      <alignment horizontal="center"/>
    </xf>
    <xf numFmtId="0" fontId="56" fillId="0" borderId="123" xfId="4" applyBorder="1" applyAlignment="1">
      <alignment horizontal="center"/>
    </xf>
    <xf numFmtId="0" fontId="56" fillId="0" borderId="126" xfId="4" applyBorder="1" applyAlignment="1">
      <alignment horizontal="center"/>
    </xf>
    <xf numFmtId="0" fontId="56" fillId="0" borderId="131" xfId="4" applyBorder="1" applyAlignment="1">
      <alignment horizontal="center"/>
    </xf>
    <xf numFmtId="0" fontId="56" fillId="0" borderId="125" xfId="4" applyBorder="1" applyAlignment="1">
      <alignment horizontal="center"/>
    </xf>
    <xf numFmtId="164" fontId="34" fillId="5" borderId="133" xfId="4" applyNumberFormat="1" applyFont="1" applyFill="1" applyBorder="1" applyAlignment="1">
      <alignment horizontal="center" vertical="center"/>
    </xf>
    <xf numFmtId="164" fontId="34" fillId="5" borderId="134" xfId="4" applyNumberFormat="1" applyFont="1" applyFill="1" applyBorder="1" applyAlignment="1">
      <alignment horizontal="center" vertical="center"/>
    </xf>
    <xf numFmtId="0" fontId="34" fillId="5" borderId="134" xfId="4" applyFont="1" applyFill="1" applyBorder="1" applyAlignment="1">
      <alignment horizontal="center" vertical="center"/>
    </xf>
    <xf numFmtId="0" fontId="34" fillId="5" borderId="135" xfId="4" applyFont="1" applyFill="1" applyBorder="1" applyAlignment="1">
      <alignment horizontal="center" vertical="center"/>
    </xf>
    <xf numFmtId="164" fontId="11" fillId="0" borderId="133" xfId="4" applyNumberFormat="1" applyFont="1" applyBorder="1" applyAlignment="1" applyProtection="1">
      <alignment horizontal="center" vertical="center"/>
      <protection locked="0"/>
    </xf>
    <xf numFmtId="164" fontId="11" fillId="0" borderId="134" xfId="4" applyNumberFormat="1" applyFont="1" applyBorder="1" applyAlignment="1" applyProtection="1">
      <alignment horizontal="center" vertical="center"/>
      <protection locked="0"/>
    </xf>
    <xf numFmtId="0" fontId="11" fillId="0" borderId="134" xfId="4" applyFont="1" applyBorder="1" applyAlignment="1">
      <alignment horizontal="center" vertical="center"/>
    </xf>
    <xf numFmtId="0" fontId="11" fillId="0" borderId="135" xfId="4" applyFont="1" applyBorder="1" applyAlignment="1">
      <alignment horizontal="center" vertical="center"/>
    </xf>
  </cellXfs>
  <cellStyles count="5">
    <cellStyle name="Normal" xfId="0" builtinId="0"/>
    <cellStyle name="Normal 2" xfId="3"/>
    <cellStyle name="Normal 3" xfId="4"/>
    <cellStyle name="Normal_Grille évaluation STI2D SIN Suivi Projet en CCF 2013" xfId="1"/>
    <cellStyle name="Normal_Grille évaluation STI2D Soutenance Projet Ttes options 2013" xfId="2"/>
  </cellStyles>
  <dxfs count="13">
    <dxf>
      <fill>
        <patternFill>
          <bgColor theme="4" tint="0.79998168889431442"/>
        </patternFill>
      </fill>
    </dxf>
    <dxf>
      <fill>
        <patternFill>
          <bgColor theme="4" tint="0.79998168889431442"/>
        </patternFill>
      </fill>
    </dxf>
    <dxf>
      <fill>
        <patternFill>
          <bgColor theme="4" tint="0.79998168889431442"/>
        </patternFill>
      </fill>
    </dxf>
    <dxf>
      <fill>
        <patternFill>
          <bgColor rgb="FF92D050"/>
        </patternFill>
      </fill>
    </dxf>
    <dxf>
      <font>
        <color auto="1"/>
      </font>
      <fill>
        <patternFill>
          <bgColor rgb="FFFFC000"/>
        </patternFill>
      </fill>
    </dxf>
    <dxf>
      <font>
        <color auto="1"/>
      </font>
      <fill>
        <patternFill>
          <bgColor rgb="FFFFC000"/>
        </patternFill>
      </fill>
    </dxf>
    <dxf>
      <font>
        <color auto="1"/>
      </font>
      <fill>
        <patternFill>
          <bgColor rgb="FF92D050"/>
        </patternFill>
      </fill>
    </dxf>
    <dxf>
      <fill>
        <patternFill>
          <bgColor theme="0"/>
        </patternFill>
      </fill>
    </dxf>
    <dxf>
      <fill>
        <patternFill>
          <bgColor theme="0"/>
        </patternFill>
      </fill>
    </dxf>
    <dxf>
      <fill>
        <patternFill>
          <bgColor theme="3" tint="0.79998168889431442"/>
        </patternFill>
      </fill>
    </dxf>
    <dxf>
      <font>
        <color auto="1"/>
      </font>
      <fill>
        <patternFill>
          <bgColor rgb="FF92D050"/>
        </patternFill>
      </fill>
    </dxf>
    <dxf>
      <font>
        <color auto="1"/>
      </font>
      <fill>
        <patternFill>
          <bgColor rgb="FF92D050"/>
        </patternFill>
      </fill>
    </dxf>
    <dxf>
      <font>
        <color auto="1"/>
      </font>
      <fill>
        <patternFill>
          <bgColor rgb="FF92D050"/>
        </patternFill>
      </fill>
    </dxf>
  </dxfs>
  <tableStyles count="0" defaultTableStyle="TableStyleMedium2" defaultPivotStyle="PivotStyleLight16"/>
  <colors>
    <mruColors>
      <color rgb="FF3333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alcChain" Target="calcChain.xml"/></Relationships>
</file>

<file path=xl/diagrams/_rels/data1.xml.rels><?xml version="1.0" encoding="UTF-8" standalone="yes"?>
<Relationships xmlns="http://schemas.openxmlformats.org/package/2006/relationships"><Relationship Id="rId3" Type="http://schemas.openxmlformats.org/officeDocument/2006/relationships/hyperlink" Target="#'CONTRAT PREV'!A1"/><Relationship Id="rId2" Type="http://schemas.openxmlformats.org/officeDocument/2006/relationships/hyperlink" Target="#'TACHES PREV'!A1"/><Relationship Id="rId1" Type="http://schemas.openxmlformats.org/officeDocument/2006/relationships/hyperlink" Target="#'NOTE DE CADRAGE'!A1"/></Relationships>
</file>

<file path=xl/diagrams/colors1.xml><?xml version="1.0" encoding="utf-8"?>
<dgm:colorsDef xmlns:dgm="http://schemas.openxmlformats.org/drawingml/2006/diagram" xmlns:a="http://schemas.openxmlformats.org/drawingml/2006/main" uniqueId="urn:microsoft.com/office/officeart/2005/8/colors/colorful5">
  <dgm:title val=""/>
  <dgm:desc val=""/>
  <dgm:catLst>
    <dgm:cat type="colorful" pri="10500"/>
  </dgm:catLst>
  <dgm:styleLbl name="node0">
    <dgm:fillClrLst meth="repeat">
      <a:schemeClr val="accent4"/>
    </dgm:fillClrLst>
    <dgm:linClrLst meth="repeat">
      <a:schemeClr val="lt1"/>
    </dgm:linClrLst>
    <dgm:effectClrLst/>
    <dgm:txLinClrLst/>
    <dgm:txFillClrLst/>
    <dgm:txEffectClrLst/>
  </dgm:styleLbl>
  <dgm:styleLbl name="node1">
    <dgm:fillClrLst>
      <a:schemeClr val="accent5"/>
      <a:schemeClr val="accent6"/>
    </dgm:fillClrLst>
    <dgm:linClrLst meth="repeat">
      <a:schemeClr val="lt1"/>
    </dgm:linClrLst>
    <dgm:effectClrLst/>
    <dgm:txLinClrLst/>
    <dgm:txFillClrLst/>
    <dgm:txEffectClrLst/>
  </dgm:styleLbl>
  <dgm:styleLbl name="alignNode1">
    <dgm:fillClrLst>
      <a:schemeClr val="accent5"/>
      <a:schemeClr val="accent6"/>
    </dgm:fillClrLst>
    <dgm:linClrLst>
      <a:schemeClr val="accent5"/>
      <a:schemeClr val="accent6"/>
    </dgm:linClrLst>
    <dgm:effectClrLst/>
    <dgm:txLinClrLst/>
    <dgm:txFillClrLst/>
    <dgm:txEffectClrLst/>
  </dgm:styleLbl>
  <dgm:styleLbl name="lnNode1">
    <dgm:fillClrLst>
      <a:schemeClr val="accent5"/>
      <a:schemeClr val="accent6"/>
    </dgm:fillClrLst>
    <dgm:linClrLst meth="repeat">
      <a:schemeClr val="lt1"/>
    </dgm:linClrLst>
    <dgm:effectClrLst/>
    <dgm:txLinClrLst/>
    <dgm:txFillClrLst/>
    <dgm:txEffectClrLst/>
  </dgm:styleLbl>
  <dgm:styleLbl name="vennNode1">
    <dgm:fillClrLst>
      <a:schemeClr val="accent5">
        <a:alpha val="50000"/>
      </a:schemeClr>
      <a:schemeClr val="accent6">
        <a:alpha val="50000"/>
      </a:schemeClr>
    </dgm:fillClrLst>
    <dgm:linClrLst meth="repeat">
      <a:schemeClr val="lt1"/>
    </dgm:linClrLst>
    <dgm:effectClrLst/>
    <dgm:txLinClrLst/>
    <dgm:txFillClrLst/>
    <dgm:txEffectClrLst/>
  </dgm:styleLbl>
  <dgm:styleLbl name="node2">
    <dgm:fillClrLst>
      <a:schemeClr val="accent6"/>
    </dgm:fillClrLst>
    <dgm:linClrLst meth="repeat">
      <a:schemeClr val="lt1"/>
    </dgm:linClrLst>
    <dgm:effectClrLst/>
    <dgm:txLinClrLst/>
    <dgm:txFillClrLst/>
    <dgm:txEffectClrLst/>
  </dgm:styleLbl>
  <dgm:styleLbl name="node3">
    <dgm:fillClrLst>
      <a:schemeClr val="accent1"/>
    </dgm:fillClrLst>
    <dgm:linClrLst meth="repeat">
      <a:schemeClr val="lt1"/>
    </dgm:linClrLst>
    <dgm:effectClrLst/>
    <dgm:txLinClrLst/>
    <dgm:txFillClrLst/>
    <dgm:txEffectClrLst/>
  </dgm:styleLbl>
  <dgm:styleLbl name="node4">
    <dgm:fillClrLst>
      <a:schemeClr val="accent2"/>
    </dgm:fillClrLst>
    <dgm:linClrLst meth="repeat">
      <a:schemeClr val="lt1"/>
    </dgm:linClrLst>
    <dgm:effectClrLst/>
    <dgm:txLinClrLst/>
    <dgm:txFillClrLst/>
    <dgm:txEffectClrLst/>
  </dgm:styleLbl>
  <dgm:styleLbl name="fgImgPlace1">
    <dgm:fillClrLst>
      <a:schemeClr val="accent5">
        <a:tint val="50000"/>
      </a:schemeClr>
      <a:schemeClr val="accent6">
        <a:tint val="50000"/>
      </a:schemeClr>
    </dgm:fillClrLst>
    <dgm:linClrLst meth="repeat">
      <a:schemeClr val="lt1"/>
    </dgm:linClrLst>
    <dgm:effectClrLst/>
    <dgm:txLinClrLst/>
    <dgm:txFillClrLst meth="repeat">
      <a:schemeClr val="lt1"/>
    </dgm:txFillClrLst>
    <dgm:txEffectClrLst/>
  </dgm:styleLbl>
  <dgm:styleLbl name="alignImgPlace1">
    <dgm:fillClrLst>
      <a:schemeClr val="accent5">
        <a:tint val="50000"/>
      </a:schemeClr>
      <a:schemeClr val="accent6">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5">
        <a:tint val="50000"/>
      </a:schemeClr>
      <a:schemeClr val="accent6">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5"/>
      <a:schemeClr val="accent6"/>
    </dgm:fillClrLst>
    <dgm:linClrLst meth="repeat">
      <a:schemeClr val="lt1"/>
    </dgm:linClrLst>
    <dgm:effectClrLst/>
    <dgm:txLinClrLst/>
    <dgm:txFillClrLst/>
    <dgm:txEffectClrLst/>
  </dgm:styleLbl>
  <dgm:styleLbl name="fgSibTrans2D1">
    <dgm:fillClrLst>
      <a:schemeClr val="accent5"/>
      <a:schemeClr val="accent6"/>
    </dgm:fillClrLst>
    <dgm:linClrLst meth="repeat">
      <a:schemeClr val="lt1"/>
    </dgm:linClrLst>
    <dgm:effectClrLst/>
    <dgm:txLinClrLst/>
    <dgm:txFillClrLst meth="repeat">
      <a:schemeClr val="lt1"/>
    </dgm:txFillClrLst>
    <dgm:txEffectClrLst/>
  </dgm:styleLbl>
  <dgm:styleLbl name="bgSibTrans2D1">
    <dgm:fillClrLst>
      <a:schemeClr val="accent5"/>
      <a:schemeClr val="accent6"/>
    </dgm:fillClrLst>
    <dgm:linClrLst meth="repeat">
      <a:schemeClr val="lt1"/>
    </dgm:linClrLst>
    <dgm:effectClrLst/>
    <dgm:txLinClrLst/>
    <dgm:txFillClrLst meth="repeat">
      <a:schemeClr val="lt1"/>
    </dgm:txFillClrLst>
    <dgm:txEffectClrLst/>
  </dgm:styleLbl>
  <dgm:styleLbl name="sibTrans1D1">
    <dgm:fillClrLst/>
    <dgm:linClrLst>
      <a:schemeClr val="accent5"/>
      <a:schemeClr val="accent6"/>
    </dgm:linClrLst>
    <dgm:effectClrLst/>
    <dgm:txLinClrLst/>
    <dgm:txFillClrLst meth="repeat">
      <a:schemeClr val="tx1"/>
    </dgm:txFillClrLst>
    <dgm:txEffectClrLst/>
  </dgm:styleLbl>
  <dgm:styleLbl name="callout">
    <dgm:fillClrLst meth="repeat">
      <a:schemeClr val="accent5"/>
    </dgm:fillClrLst>
    <dgm:linClrLst meth="repeat">
      <a:schemeClr val="accent5">
        <a:tint val="50000"/>
      </a:schemeClr>
    </dgm:linClrLst>
    <dgm:effectClrLst/>
    <dgm:txLinClrLst/>
    <dgm:txFillClrLst meth="repeat">
      <a:schemeClr val="tx1"/>
    </dgm:txFillClrLst>
    <dgm:txEffectClrLst/>
  </dgm:styleLbl>
  <dgm:styleLbl name="asst0">
    <dgm:fillClrLst meth="repeat">
      <a:schemeClr val="accent5"/>
    </dgm:fillClrLst>
    <dgm:linClrLst meth="repeat">
      <a:schemeClr val="lt1">
        <a:shade val="80000"/>
      </a:schemeClr>
    </dgm:linClrLst>
    <dgm:effectClrLst/>
    <dgm:txLinClrLst/>
    <dgm:txFillClrLst/>
    <dgm:txEffectClrLst/>
  </dgm:styleLbl>
  <dgm:styleLbl name="asst1">
    <dgm:fillClrLst meth="repeat">
      <a:schemeClr val="accent6"/>
    </dgm:fillClrLst>
    <dgm:linClrLst meth="repeat">
      <a:schemeClr val="lt1">
        <a:shade val="80000"/>
      </a:schemeClr>
    </dgm:linClrLst>
    <dgm:effectClrLst/>
    <dgm:txLinClrLst/>
    <dgm:txFillClrLst/>
    <dgm:txEffectClrLst/>
  </dgm:styleLbl>
  <dgm:styleLbl name="asst2">
    <dgm:fillClrLst>
      <a:schemeClr val="accent1"/>
    </dgm:fillClrLst>
    <dgm:linClrLst meth="repeat">
      <a:schemeClr val="lt1"/>
    </dgm:linClrLst>
    <dgm:effectClrLst/>
    <dgm:txLinClrLst/>
    <dgm:txFillClrLst/>
    <dgm:txEffectClrLst/>
  </dgm:styleLbl>
  <dgm:styleLbl name="asst3">
    <dgm:fillClrLst>
      <a:schemeClr val="accent2"/>
    </dgm:fillClrLst>
    <dgm:linClrLst meth="repeat">
      <a:schemeClr val="lt1"/>
    </dgm:linClrLst>
    <dgm:effectClrLst/>
    <dgm:txLinClrLst/>
    <dgm:txFillClrLst/>
    <dgm:txEffectClrLst/>
  </dgm:styleLbl>
  <dgm:styleLbl name="asst4">
    <dgm:fillClrLst>
      <a:schemeClr val="accent3"/>
    </dgm:fillClrLst>
    <dgm:linClrLst meth="repeat">
      <a:schemeClr val="lt1"/>
    </dgm:linClrLst>
    <dgm:effectClrLst/>
    <dgm:txLinClrLst/>
    <dgm:txFillClrLst/>
    <dgm:txEffectClrLst/>
  </dgm:styleLbl>
  <dgm:styleLbl name="parChTrans2D1">
    <dgm:fillClrLst meth="repeat">
      <a:schemeClr val="accent5"/>
    </dgm:fillClrLst>
    <dgm:linClrLst meth="repeat">
      <a:schemeClr val="lt1"/>
    </dgm:linClrLst>
    <dgm:effectClrLst/>
    <dgm:txLinClrLst/>
    <dgm:txFillClrLst meth="repeat">
      <a:schemeClr val="lt1"/>
    </dgm:txFillClrLst>
    <dgm:txEffectClrLst/>
  </dgm:styleLbl>
  <dgm:styleLbl name="parChTrans2D2">
    <dgm:fillClrLst meth="repeat">
      <a:schemeClr val="accent6"/>
    </dgm:fillClrLst>
    <dgm:linClrLst meth="repeat">
      <a:schemeClr val="lt1"/>
    </dgm:linClrLst>
    <dgm:effectClrLst/>
    <dgm:txLinClrLst/>
    <dgm:txFillClrLst/>
    <dgm:txEffectClrLst/>
  </dgm:styleLbl>
  <dgm:styleLbl name="parChTrans2D3">
    <dgm:fillClrLst meth="repeat">
      <a:schemeClr val="accent6"/>
    </dgm:fillClrLst>
    <dgm:linClrLst meth="repeat">
      <a:schemeClr val="lt1"/>
    </dgm:linClrLst>
    <dgm:effectClrLst/>
    <dgm:txLinClrLst/>
    <dgm:txFillClrLst/>
    <dgm:txEffectClrLst/>
  </dgm:styleLbl>
  <dgm:styleLbl name="parChTrans2D4">
    <dgm:fillClrLst meth="repeat">
      <a:schemeClr val="accent1"/>
    </dgm:fillClrLst>
    <dgm:linClrLst meth="repeat">
      <a:schemeClr val="lt1"/>
    </dgm:linClrLst>
    <dgm:effectClrLst/>
    <dgm:txLinClrLst/>
    <dgm:txFillClrLst meth="repeat">
      <a:schemeClr val="lt1"/>
    </dgm:txFillClrLst>
    <dgm:txEffectClrLst/>
  </dgm:styleLbl>
  <dgm:styleLbl name="parChTrans1D1">
    <dgm:fillClrLst meth="repeat">
      <a:schemeClr val="accent5"/>
    </dgm:fillClrLst>
    <dgm:linClrLst meth="repeat">
      <a:schemeClr val="accent5"/>
    </dgm:linClrLst>
    <dgm:effectClrLst/>
    <dgm:txLinClrLst/>
    <dgm:txFillClrLst meth="repeat">
      <a:schemeClr val="tx1"/>
    </dgm:txFillClrLst>
    <dgm:txEffectClrLst/>
  </dgm:styleLbl>
  <dgm:styleLbl name="parChTrans1D2">
    <dgm:fillClrLst meth="repeat">
      <a:schemeClr val="accent6">
        <a:tint val="90000"/>
      </a:schemeClr>
    </dgm:fillClrLst>
    <dgm:linClrLst meth="repeat">
      <a:schemeClr val="accent6"/>
    </dgm:linClrLst>
    <dgm:effectClrLst/>
    <dgm:txLinClrLst/>
    <dgm:txFillClrLst meth="repeat">
      <a:schemeClr val="tx1"/>
    </dgm:txFillClrLst>
    <dgm:txEffectClrLst/>
  </dgm:styleLbl>
  <dgm:styleLbl name="parChTrans1D3">
    <dgm:fillClrLst meth="repeat">
      <a:schemeClr val="accent6">
        <a:tint val="70000"/>
      </a:schemeClr>
    </dgm:fillClrLst>
    <dgm:linClrLst meth="repeat">
      <a:schemeClr val="accent1"/>
    </dgm:linClrLst>
    <dgm:effectClrLst/>
    <dgm:txLinClrLst/>
    <dgm:txFillClrLst meth="repeat">
      <a:schemeClr val="tx1"/>
    </dgm:txFillClrLst>
    <dgm:txEffectClrLst/>
  </dgm:styleLbl>
  <dgm:styleLbl name="parChTrans1D4">
    <dgm:fillClrLst meth="repeat">
      <a:schemeClr val="accent6">
        <a:tint val="50000"/>
      </a:schemeClr>
    </dgm:fillClrLst>
    <dgm:linClrLst meth="repeat">
      <a:schemeClr val="accent2"/>
    </dgm:linClrLst>
    <dgm:effectClrLst/>
    <dgm:txLinClrLst/>
    <dgm:txFillClrLst meth="repeat">
      <a:schemeClr val="tx1"/>
    </dgm:txFillClrLst>
    <dgm:txEffectClrLst/>
  </dgm:styleLbl>
  <dgm:styleLbl name="fgAcc1">
    <dgm:fillClrLst meth="repeat">
      <a:schemeClr val="lt1">
        <a:alpha val="90000"/>
      </a:schemeClr>
    </dgm:fillClrLst>
    <dgm:linClrLst>
      <a:schemeClr val="accent5"/>
      <a:schemeClr val="accent6"/>
    </dgm:linClrLst>
    <dgm:effectClrLst/>
    <dgm:txLinClrLst/>
    <dgm:txFillClrLst meth="repeat">
      <a:schemeClr val="dk1"/>
    </dgm:txFillClrLst>
    <dgm:txEffectClrLst/>
  </dgm:styleLbl>
  <dgm:styleLbl name="conFgAcc1">
    <dgm:fillClrLst meth="repeat">
      <a:schemeClr val="lt1">
        <a:alpha val="90000"/>
      </a:schemeClr>
    </dgm:fillClrLst>
    <dgm:linClrLst>
      <a:schemeClr val="accent5"/>
      <a:schemeClr val="accent6"/>
    </dgm:linClrLst>
    <dgm:effectClrLst/>
    <dgm:txLinClrLst/>
    <dgm:txFillClrLst meth="repeat">
      <a:schemeClr val="dk1"/>
    </dgm:txFillClrLst>
    <dgm:txEffectClrLst/>
  </dgm:styleLbl>
  <dgm:styleLbl name="alignAcc1">
    <dgm:fillClrLst meth="repeat">
      <a:schemeClr val="lt1">
        <a:alpha val="90000"/>
      </a:schemeClr>
    </dgm:fillClrLst>
    <dgm:linClrLst>
      <a:schemeClr val="accent5"/>
      <a:schemeClr val="accent6"/>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5"/>
    </dgm:linClrLst>
    <dgm:effectClrLst/>
    <dgm:txLinClrLst/>
    <dgm:txFillClrLst meth="repeat">
      <a:schemeClr val="dk1"/>
    </dgm:txFillClrLst>
    <dgm:txEffectClrLst/>
  </dgm:styleLbl>
  <dgm:styleLbl name="bgAcc1">
    <dgm:fillClrLst meth="repeat">
      <a:schemeClr val="lt1">
        <a:alpha val="90000"/>
      </a:schemeClr>
    </dgm:fillClrLst>
    <dgm:linClrLst>
      <a:schemeClr val="accent5"/>
      <a:schemeClr val="accent6"/>
    </dgm:linClrLst>
    <dgm:effectClrLst/>
    <dgm:txLinClrLst/>
    <dgm:txFillClrLst meth="repeat">
      <a:schemeClr val="dk1"/>
    </dgm:txFillClrLst>
    <dgm:txEffectClrLst/>
  </dgm:styleLbl>
  <dgm:styleLbl name="solidFgAcc1">
    <dgm:fillClrLst meth="repeat">
      <a:schemeClr val="lt1"/>
    </dgm:fillClrLst>
    <dgm:linClrLst>
      <a:schemeClr val="accent5"/>
      <a:schemeClr val="accent6"/>
    </dgm:linClrLst>
    <dgm:effectClrLst/>
    <dgm:txLinClrLst/>
    <dgm:txFillClrLst meth="repeat">
      <a:schemeClr val="dk1"/>
    </dgm:txFillClrLst>
    <dgm:txEffectClrLst/>
  </dgm:styleLbl>
  <dgm:styleLbl name="solidAlignAcc1">
    <dgm:fillClrLst meth="repeat">
      <a:schemeClr val="lt1"/>
    </dgm:fillClrLst>
    <dgm:linClrLst>
      <a:schemeClr val="accent5"/>
      <a:schemeClr val="accent6"/>
    </dgm:linClrLst>
    <dgm:effectClrLst/>
    <dgm:txLinClrLst/>
    <dgm:txFillClrLst meth="repeat">
      <a:schemeClr val="dk1"/>
    </dgm:txFillClrLst>
    <dgm:txEffectClrLst/>
  </dgm:styleLbl>
  <dgm:styleLbl name="solidBgAcc1">
    <dgm:fillClrLst meth="repeat">
      <a:schemeClr val="lt1"/>
    </dgm:fillClrLst>
    <dgm:linClrLst>
      <a:schemeClr val="accent5"/>
      <a:schemeClr val="accent6"/>
    </dgm:linClrLst>
    <dgm:effectClrLst/>
    <dgm:txLinClrLst/>
    <dgm:txFillClrLst meth="repeat">
      <a:schemeClr val="dk1"/>
    </dgm:txFillClrLst>
    <dgm:txEffectClrLst/>
  </dgm:styleLbl>
  <dgm:styleLbl name="fgAccFollowNode1">
    <dgm:fillClrLst>
      <a:schemeClr val="accent5">
        <a:tint val="40000"/>
        <a:alpha val="90000"/>
      </a:schemeClr>
      <a:schemeClr val="accent6">
        <a:tint val="40000"/>
        <a:alpha val="90000"/>
      </a:schemeClr>
    </dgm:fillClrLst>
    <dgm:linClrLst>
      <a:schemeClr val="accent5">
        <a:tint val="40000"/>
        <a:alpha val="90000"/>
      </a:schemeClr>
      <a:schemeClr val="accent5">
        <a:tint val="40000"/>
        <a:alpha val="90000"/>
      </a:schemeClr>
    </dgm:linClrLst>
    <dgm:effectClrLst/>
    <dgm:txLinClrLst/>
    <dgm:txFillClrLst meth="repeat">
      <a:schemeClr val="dk1"/>
    </dgm:txFillClrLst>
    <dgm:txEffectClrLst/>
  </dgm:styleLbl>
  <dgm:styleLbl name="alignAccFollowNode1">
    <dgm:fillClrLst>
      <a:schemeClr val="accent5">
        <a:tint val="40000"/>
        <a:alpha val="90000"/>
      </a:schemeClr>
      <a:schemeClr val="accent6">
        <a:tint val="40000"/>
        <a:alpha val="90000"/>
      </a:schemeClr>
    </dgm:fillClrLst>
    <dgm:linClrLst>
      <a:schemeClr val="accent5">
        <a:tint val="40000"/>
        <a:alpha val="90000"/>
      </a:schemeClr>
      <a:schemeClr val="accent6">
        <a:tint val="40000"/>
        <a:alpha val="90000"/>
      </a:schemeClr>
    </dgm:linClrLst>
    <dgm:effectClrLst/>
    <dgm:txLinClrLst/>
    <dgm:txFillClrLst meth="repeat">
      <a:schemeClr val="dk1"/>
    </dgm:txFillClrLst>
    <dgm:txEffectClrLst/>
  </dgm:styleLbl>
  <dgm:styleLbl name="bgAccFollowNode1">
    <dgm:fillClrLst>
      <a:schemeClr val="accent5">
        <a:tint val="40000"/>
        <a:alpha val="90000"/>
      </a:schemeClr>
      <a:schemeClr val="accent6">
        <a:tint val="40000"/>
        <a:alpha val="90000"/>
      </a:schemeClr>
    </dgm:fillClrLst>
    <dgm:linClrLst>
      <a:schemeClr val="accent5">
        <a:tint val="40000"/>
        <a:alpha val="90000"/>
      </a:schemeClr>
      <a:schemeClr val="accent6">
        <a:tint val="40000"/>
        <a:alpha val="90000"/>
      </a:schemeClr>
    </dgm:linClrLst>
    <dgm:effectClrLst/>
    <dgm:txLinClrLst/>
    <dgm:txFillClrLst meth="repeat">
      <a:schemeClr val="dk1"/>
    </dgm:txFillClrLst>
    <dgm:txEffectClrLst/>
  </dgm:styleLbl>
  <dgm:styleLbl name="fgAcc0">
    <dgm:fillClrLst meth="repeat">
      <a:schemeClr val="lt1">
        <a:alpha val="90000"/>
      </a:schemeClr>
    </dgm:fillClrLst>
    <dgm:linClrLst>
      <a:schemeClr val="accent4"/>
    </dgm:linClrLst>
    <dgm:effectClrLst/>
    <dgm:txLinClrLst/>
    <dgm:txFillClrLst meth="repeat">
      <a:schemeClr val="dk1"/>
    </dgm:txFillClrLst>
    <dgm:txEffectClrLst/>
  </dgm:styleLbl>
  <dgm:styleLbl name="fgAcc2">
    <dgm:fillClrLst meth="repeat">
      <a:schemeClr val="lt1">
        <a:alpha val="90000"/>
      </a:schemeClr>
    </dgm:fillClrLst>
    <dgm:linClrLst>
      <a:schemeClr val="accent6"/>
    </dgm:linClrLst>
    <dgm:effectClrLst/>
    <dgm:txLinClrLst/>
    <dgm:txFillClrLst meth="repeat">
      <a:schemeClr val="dk1"/>
    </dgm:txFillClrLst>
    <dgm:txEffectClrLst/>
  </dgm:styleLbl>
  <dgm:styleLbl name="fgAcc3">
    <dgm:fillClrLst meth="repeat">
      <a:schemeClr val="lt1">
        <a:alpha val="90000"/>
      </a:schemeClr>
    </dgm:fillClrLst>
    <dgm:linClrLst>
      <a:schemeClr val="accent1"/>
    </dgm:linClrLst>
    <dgm:effectClrLst/>
    <dgm:txLinClrLst/>
    <dgm:txFillClrLst meth="repeat">
      <a:schemeClr val="dk1"/>
    </dgm:txFillClrLst>
    <dgm:txEffectClrLst/>
  </dgm:styleLbl>
  <dgm:styleLbl name="fgAcc4">
    <dgm:fillClrLst meth="repeat">
      <a:schemeClr val="lt1">
        <a:alpha val="90000"/>
      </a:schemeClr>
    </dgm:fillClrLst>
    <dgm:linClrLst>
      <a:schemeClr val="accent2"/>
    </dgm:linClrLst>
    <dgm:effectClrLst/>
    <dgm:txLinClrLst/>
    <dgm:txFillClrLst meth="repeat">
      <a:schemeClr val="dk1"/>
    </dgm:txFillClrLst>
    <dgm:txEffectClrLst/>
  </dgm:styleLbl>
  <dgm:styleLbl name="bgShp">
    <dgm:fillClrLst meth="repeat">
      <a:schemeClr val="accent5">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5">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5">
        <a:tint val="50000"/>
        <a:alpha val="40000"/>
      </a:schemeClr>
    </dgm:fillClrLst>
    <dgm:linClrLst meth="repeat">
      <a:schemeClr val="accent5"/>
    </dgm:linClrLst>
    <dgm:effectClrLst/>
    <dgm:txLinClrLst/>
    <dgm:txFillClrLst meth="repeat">
      <a:schemeClr val="lt1"/>
    </dgm:txFillClrLst>
    <dgm:txEffectClrLst/>
  </dgm:styleLbl>
  <dgm:styleLbl name="fgShp">
    <dgm:fillClrLst meth="repeat">
      <a:schemeClr val="accent5">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5440DEF1-998C-4A8B-A9B7-075D3DC75868}" type="doc">
      <dgm:prSet loTypeId="urn:microsoft.com/office/officeart/2005/8/layout/chevron2" loCatId="process" qsTypeId="urn:microsoft.com/office/officeart/2005/8/quickstyle/simple1" qsCatId="simple" csTypeId="urn:microsoft.com/office/officeart/2005/8/colors/colorful5" csCatId="colorful" phldr="1"/>
      <dgm:spPr/>
      <dgm:t>
        <a:bodyPr/>
        <a:lstStyle/>
        <a:p>
          <a:endParaRPr lang="fr-FR"/>
        </a:p>
      </dgm:t>
    </dgm:pt>
    <dgm:pt modelId="{864D254C-76DB-4937-B748-F70F86DB555B}">
      <dgm:prSet phldrT="[Texte]"/>
      <dgm:spPr/>
      <dgm:t>
        <a:bodyPr/>
        <a:lstStyle/>
        <a:p>
          <a:r>
            <a:rPr lang="fr-FR"/>
            <a:t>1</a:t>
          </a:r>
        </a:p>
      </dgm:t>
      <dgm:extLst>
        <a:ext uri="{E40237B7-FDA0-4F09-8148-C483321AD2D9}">
          <dgm14:cNvPr xmlns:dgm14="http://schemas.microsoft.com/office/drawing/2010/diagram" id="0" name="">
            <a:hlinkClick xmlns:r="http://schemas.openxmlformats.org/officeDocument/2006/relationships" r:id="rId1"/>
          </dgm14:cNvPr>
        </a:ext>
      </dgm:extLst>
    </dgm:pt>
    <dgm:pt modelId="{549DCFB5-6E3E-488F-9FAA-8E46CAE6CCC6}" type="parTrans" cxnId="{D257DAC0-3295-4B8E-BD91-7C35875AA272}">
      <dgm:prSet/>
      <dgm:spPr/>
      <dgm:t>
        <a:bodyPr/>
        <a:lstStyle/>
        <a:p>
          <a:endParaRPr lang="fr-FR"/>
        </a:p>
      </dgm:t>
    </dgm:pt>
    <dgm:pt modelId="{DC27F031-1E25-4BD2-BFA0-B5C2FFAB349A}" type="sibTrans" cxnId="{D257DAC0-3295-4B8E-BD91-7C35875AA272}">
      <dgm:prSet/>
      <dgm:spPr/>
      <dgm:t>
        <a:bodyPr/>
        <a:lstStyle/>
        <a:p>
          <a:endParaRPr lang="fr-FR"/>
        </a:p>
      </dgm:t>
    </dgm:pt>
    <dgm:pt modelId="{1F1C6E3C-15B7-4854-86D8-B7E31D80F6CF}">
      <dgm:prSet phldrT="[Texte]"/>
      <dgm:spPr/>
      <dgm:t>
        <a:bodyPr/>
        <a:lstStyle/>
        <a:p>
          <a:r>
            <a:rPr lang="fr-FR"/>
            <a:t>NOTE DE CADRAGE</a:t>
          </a:r>
        </a:p>
      </dgm:t>
    </dgm:pt>
    <dgm:pt modelId="{E6C25C1F-3758-4C08-A424-DD1EFA043B33}" type="parTrans" cxnId="{23A71284-4ABB-4E08-AF89-D40551C7C584}">
      <dgm:prSet/>
      <dgm:spPr/>
      <dgm:t>
        <a:bodyPr/>
        <a:lstStyle/>
        <a:p>
          <a:endParaRPr lang="fr-FR"/>
        </a:p>
      </dgm:t>
    </dgm:pt>
    <dgm:pt modelId="{D2E5A439-EBA0-49BC-A140-1A3CEBF397CB}" type="sibTrans" cxnId="{23A71284-4ABB-4E08-AF89-D40551C7C584}">
      <dgm:prSet/>
      <dgm:spPr/>
      <dgm:t>
        <a:bodyPr/>
        <a:lstStyle/>
        <a:p>
          <a:endParaRPr lang="fr-FR"/>
        </a:p>
      </dgm:t>
    </dgm:pt>
    <dgm:pt modelId="{26658C72-56F7-4648-8CDA-D7CA1C680386}">
      <dgm:prSet phldrT="[Texte]"/>
      <dgm:spPr/>
      <dgm:t>
        <a:bodyPr/>
        <a:lstStyle/>
        <a:p>
          <a:r>
            <a:rPr lang="fr-FR"/>
            <a:t>2</a:t>
          </a:r>
        </a:p>
      </dgm:t>
      <dgm:extLst>
        <a:ext uri="{E40237B7-FDA0-4F09-8148-C483321AD2D9}">
          <dgm14:cNvPr xmlns:dgm14="http://schemas.microsoft.com/office/drawing/2010/diagram" id="0" name="">
            <a:hlinkClick xmlns:r="http://schemas.openxmlformats.org/officeDocument/2006/relationships" r:id="rId2"/>
          </dgm14:cNvPr>
        </a:ext>
      </dgm:extLst>
    </dgm:pt>
    <dgm:pt modelId="{D880F271-BB3B-4530-B287-8BB49A0C3F0F}" type="parTrans" cxnId="{1E368F05-46E9-4FA5-8EBC-5977688B8479}">
      <dgm:prSet/>
      <dgm:spPr/>
      <dgm:t>
        <a:bodyPr/>
        <a:lstStyle/>
        <a:p>
          <a:endParaRPr lang="fr-FR"/>
        </a:p>
      </dgm:t>
    </dgm:pt>
    <dgm:pt modelId="{82170F4B-162E-4CF4-981F-7748107302FF}" type="sibTrans" cxnId="{1E368F05-46E9-4FA5-8EBC-5977688B8479}">
      <dgm:prSet/>
      <dgm:spPr/>
      <dgm:t>
        <a:bodyPr/>
        <a:lstStyle/>
        <a:p>
          <a:endParaRPr lang="fr-FR"/>
        </a:p>
      </dgm:t>
    </dgm:pt>
    <dgm:pt modelId="{6E199F14-AF88-418A-AB01-F4A719FDE00A}">
      <dgm:prSet phldrT="[Texte]"/>
      <dgm:spPr/>
      <dgm:t>
        <a:bodyPr/>
        <a:lstStyle/>
        <a:p>
          <a:r>
            <a:rPr lang="fr-FR"/>
            <a:t>TACHES PREVISIONNELLES</a:t>
          </a:r>
        </a:p>
      </dgm:t>
    </dgm:pt>
    <dgm:pt modelId="{4A455CDA-1704-471D-A18E-8184DF4E3DB9}" type="parTrans" cxnId="{C8EDF28C-DA6B-4D90-89A5-DD6217D69E64}">
      <dgm:prSet/>
      <dgm:spPr/>
      <dgm:t>
        <a:bodyPr/>
        <a:lstStyle/>
        <a:p>
          <a:endParaRPr lang="fr-FR"/>
        </a:p>
      </dgm:t>
    </dgm:pt>
    <dgm:pt modelId="{122586FB-D7E6-4F83-85D8-121D78492140}" type="sibTrans" cxnId="{C8EDF28C-DA6B-4D90-89A5-DD6217D69E64}">
      <dgm:prSet/>
      <dgm:spPr/>
      <dgm:t>
        <a:bodyPr/>
        <a:lstStyle/>
        <a:p>
          <a:endParaRPr lang="fr-FR"/>
        </a:p>
      </dgm:t>
    </dgm:pt>
    <dgm:pt modelId="{9D44A907-4D35-4CFD-991C-6F88F0E363F0}">
      <dgm:prSet phldrT="[Texte]"/>
      <dgm:spPr/>
      <dgm:t>
        <a:bodyPr/>
        <a:lstStyle/>
        <a:p>
          <a:r>
            <a:rPr lang="fr-FR"/>
            <a:t>3</a:t>
          </a:r>
        </a:p>
      </dgm:t>
      <dgm:extLst>
        <a:ext uri="{E40237B7-FDA0-4F09-8148-C483321AD2D9}">
          <dgm14:cNvPr xmlns:dgm14="http://schemas.microsoft.com/office/drawing/2010/diagram" id="0" name="">
            <a:hlinkClick xmlns:r="http://schemas.openxmlformats.org/officeDocument/2006/relationships" r:id="rId3"/>
          </dgm14:cNvPr>
        </a:ext>
      </dgm:extLst>
    </dgm:pt>
    <dgm:pt modelId="{34164EE2-93B0-46B5-A186-DA64E99BE6E0}" type="parTrans" cxnId="{7F9768E9-E62A-412F-A695-CDC2323E99A8}">
      <dgm:prSet/>
      <dgm:spPr/>
      <dgm:t>
        <a:bodyPr/>
        <a:lstStyle/>
        <a:p>
          <a:endParaRPr lang="fr-FR"/>
        </a:p>
      </dgm:t>
    </dgm:pt>
    <dgm:pt modelId="{02E93828-1EFD-49AC-BD54-FFA78863F523}" type="sibTrans" cxnId="{7F9768E9-E62A-412F-A695-CDC2323E99A8}">
      <dgm:prSet/>
      <dgm:spPr/>
      <dgm:t>
        <a:bodyPr/>
        <a:lstStyle/>
        <a:p>
          <a:endParaRPr lang="fr-FR"/>
        </a:p>
      </dgm:t>
    </dgm:pt>
    <dgm:pt modelId="{70D32903-70B7-4B7A-B40F-409C7F5665BB}">
      <dgm:prSet phldrT="[Texte]"/>
      <dgm:spPr/>
      <dgm:t>
        <a:bodyPr/>
        <a:lstStyle/>
        <a:p>
          <a:r>
            <a:rPr lang="fr-FR"/>
            <a:t>CONTRAT INDIVIDUEL</a:t>
          </a:r>
        </a:p>
      </dgm:t>
    </dgm:pt>
    <dgm:pt modelId="{458055F6-A375-4B23-BCFB-6BD925CA5398}" type="parTrans" cxnId="{80ADFCDA-2788-4F51-8704-CF33B4927B24}">
      <dgm:prSet/>
      <dgm:spPr/>
      <dgm:t>
        <a:bodyPr/>
        <a:lstStyle/>
        <a:p>
          <a:endParaRPr lang="fr-FR"/>
        </a:p>
      </dgm:t>
    </dgm:pt>
    <dgm:pt modelId="{E1678502-51B4-4E4F-BFDD-E8DAA703AD4C}" type="sibTrans" cxnId="{80ADFCDA-2788-4F51-8704-CF33B4927B24}">
      <dgm:prSet/>
      <dgm:spPr/>
      <dgm:t>
        <a:bodyPr/>
        <a:lstStyle/>
        <a:p>
          <a:endParaRPr lang="fr-FR"/>
        </a:p>
      </dgm:t>
    </dgm:pt>
    <dgm:pt modelId="{A2F92DC0-94DB-4153-A8D8-02D76090B68C}" type="pres">
      <dgm:prSet presAssocID="{5440DEF1-998C-4A8B-A9B7-075D3DC75868}" presName="linearFlow" presStyleCnt="0">
        <dgm:presLayoutVars>
          <dgm:dir/>
          <dgm:animLvl val="lvl"/>
          <dgm:resizeHandles val="exact"/>
        </dgm:presLayoutVars>
      </dgm:prSet>
      <dgm:spPr/>
      <dgm:t>
        <a:bodyPr/>
        <a:lstStyle/>
        <a:p>
          <a:endParaRPr lang="fr-FR"/>
        </a:p>
      </dgm:t>
    </dgm:pt>
    <dgm:pt modelId="{36A87642-108E-40F9-8A6E-30621B53AFDF}" type="pres">
      <dgm:prSet presAssocID="{864D254C-76DB-4937-B748-F70F86DB555B}" presName="composite" presStyleCnt="0"/>
      <dgm:spPr/>
    </dgm:pt>
    <dgm:pt modelId="{1A658DA1-F699-466C-AC44-B6A60FB618F4}" type="pres">
      <dgm:prSet presAssocID="{864D254C-76DB-4937-B748-F70F86DB555B}" presName="parentText" presStyleLbl="alignNode1" presStyleIdx="0" presStyleCnt="3">
        <dgm:presLayoutVars>
          <dgm:chMax val="1"/>
          <dgm:bulletEnabled val="1"/>
        </dgm:presLayoutVars>
      </dgm:prSet>
      <dgm:spPr/>
      <dgm:t>
        <a:bodyPr/>
        <a:lstStyle/>
        <a:p>
          <a:endParaRPr lang="fr-FR"/>
        </a:p>
      </dgm:t>
    </dgm:pt>
    <dgm:pt modelId="{E2C2626A-42E0-413E-B236-DE2971A5FD92}" type="pres">
      <dgm:prSet presAssocID="{864D254C-76DB-4937-B748-F70F86DB555B}" presName="descendantText" presStyleLbl="alignAcc1" presStyleIdx="0" presStyleCnt="3">
        <dgm:presLayoutVars>
          <dgm:bulletEnabled val="1"/>
        </dgm:presLayoutVars>
      </dgm:prSet>
      <dgm:spPr/>
      <dgm:t>
        <a:bodyPr/>
        <a:lstStyle/>
        <a:p>
          <a:endParaRPr lang="fr-FR"/>
        </a:p>
      </dgm:t>
    </dgm:pt>
    <dgm:pt modelId="{CE8BB8DA-034C-4658-8FA6-206B7A15E5D4}" type="pres">
      <dgm:prSet presAssocID="{DC27F031-1E25-4BD2-BFA0-B5C2FFAB349A}" presName="sp" presStyleCnt="0"/>
      <dgm:spPr/>
    </dgm:pt>
    <dgm:pt modelId="{195F52B8-6E18-4C69-B014-ED9AD3DE9CA4}" type="pres">
      <dgm:prSet presAssocID="{26658C72-56F7-4648-8CDA-D7CA1C680386}" presName="composite" presStyleCnt="0"/>
      <dgm:spPr/>
    </dgm:pt>
    <dgm:pt modelId="{50AFB928-35F5-4C6B-BB30-C8696A3045A6}" type="pres">
      <dgm:prSet presAssocID="{26658C72-56F7-4648-8CDA-D7CA1C680386}" presName="parentText" presStyleLbl="alignNode1" presStyleIdx="1" presStyleCnt="3">
        <dgm:presLayoutVars>
          <dgm:chMax val="1"/>
          <dgm:bulletEnabled val="1"/>
        </dgm:presLayoutVars>
      </dgm:prSet>
      <dgm:spPr/>
      <dgm:t>
        <a:bodyPr/>
        <a:lstStyle/>
        <a:p>
          <a:endParaRPr lang="fr-FR"/>
        </a:p>
      </dgm:t>
    </dgm:pt>
    <dgm:pt modelId="{CE448FDC-46D1-45F2-8209-44B132E90014}" type="pres">
      <dgm:prSet presAssocID="{26658C72-56F7-4648-8CDA-D7CA1C680386}" presName="descendantText" presStyleLbl="alignAcc1" presStyleIdx="1" presStyleCnt="3">
        <dgm:presLayoutVars>
          <dgm:bulletEnabled val="1"/>
        </dgm:presLayoutVars>
      </dgm:prSet>
      <dgm:spPr/>
      <dgm:t>
        <a:bodyPr/>
        <a:lstStyle/>
        <a:p>
          <a:endParaRPr lang="fr-FR"/>
        </a:p>
      </dgm:t>
    </dgm:pt>
    <dgm:pt modelId="{A95FC3C7-6D91-4AF1-8524-B0DEC224EB3F}" type="pres">
      <dgm:prSet presAssocID="{82170F4B-162E-4CF4-981F-7748107302FF}" presName="sp" presStyleCnt="0"/>
      <dgm:spPr/>
    </dgm:pt>
    <dgm:pt modelId="{CF3A4D94-08CE-4B78-8D7B-0A5DCA551FD0}" type="pres">
      <dgm:prSet presAssocID="{9D44A907-4D35-4CFD-991C-6F88F0E363F0}" presName="composite" presStyleCnt="0"/>
      <dgm:spPr/>
    </dgm:pt>
    <dgm:pt modelId="{E8267DB6-0951-47EE-A41C-A8C8A7365B31}" type="pres">
      <dgm:prSet presAssocID="{9D44A907-4D35-4CFD-991C-6F88F0E363F0}" presName="parentText" presStyleLbl="alignNode1" presStyleIdx="2" presStyleCnt="3">
        <dgm:presLayoutVars>
          <dgm:chMax val="1"/>
          <dgm:bulletEnabled val="1"/>
        </dgm:presLayoutVars>
      </dgm:prSet>
      <dgm:spPr/>
      <dgm:t>
        <a:bodyPr/>
        <a:lstStyle/>
        <a:p>
          <a:endParaRPr lang="fr-FR"/>
        </a:p>
      </dgm:t>
    </dgm:pt>
    <dgm:pt modelId="{04EBB69E-B39E-469D-899D-16FC427EBBB1}" type="pres">
      <dgm:prSet presAssocID="{9D44A907-4D35-4CFD-991C-6F88F0E363F0}" presName="descendantText" presStyleLbl="alignAcc1" presStyleIdx="2" presStyleCnt="3">
        <dgm:presLayoutVars>
          <dgm:bulletEnabled val="1"/>
        </dgm:presLayoutVars>
      </dgm:prSet>
      <dgm:spPr/>
      <dgm:t>
        <a:bodyPr/>
        <a:lstStyle/>
        <a:p>
          <a:endParaRPr lang="fr-FR"/>
        </a:p>
      </dgm:t>
    </dgm:pt>
  </dgm:ptLst>
  <dgm:cxnLst>
    <dgm:cxn modelId="{7F9768E9-E62A-412F-A695-CDC2323E99A8}" srcId="{5440DEF1-998C-4A8B-A9B7-075D3DC75868}" destId="{9D44A907-4D35-4CFD-991C-6F88F0E363F0}" srcOrd="2" destOrd="0" parTransId="{34164EE2-93B0-46B5-A186-DA64E99BE6E0}" sibTransId="{02E93828-1EFD-49AC-BD54-FFA78863F523}"/>
    <dgm:cxn modelId="{23A71284-4ABB-4E08-AF89-D40551C7C584}" srcId="{864D254C-76DB-4937-B748-F70F86DB555B}" destId="{1F1C6E3C-15B7-4854-86D8-B7E31D80F6CF}" srcOrd="0" destOrd="0" parTransId="{E6C25C1F-3758-4C08-A424-DD1EFA043B33}" sibTransId="{D2E5A439-EBA0-49BC-A140-1A3CEBF397CB}"/>
    <dgm:cxn modelId="{CD37C391-76F4-4E18-BDF0-53F0B79D1265}" type="presOf" srcId="{6E199F14-AF88-418A-AB01-F4A719FDE00A}" destId="{CE448FDC-46D1-45F2-8209-44B132E90014}" srcOrd="0" destOrd="0" presId="urn:microsoft.com/office/officeart/2005/8/layout/chevron2"/>
    <dgm:cxn modelId="{D257DAC0-3295-4B8E-BD91-7C35875AA272}" srcId="{5440DEF1-998C-4A8B-A9B7-075D3DC75868}" destId="{864D254C-76DB-4937-B748-F70F86DB555B}" srcOrd="0" destOrd="0" parTransId="{549DCFB5-6E3E-488F-9FAA-8E46CAE6CCC6}" sibTransId="{DC27F031-1E25-4BD2-BFA0-B5C2FFAB349A}"/>
    <dgm:cxn modelId="{B7094E8A-94E1-42D4-B3D6-F4F38FFC0ACA}" type="presOf" srcId="{9D44A907-4D35-4CFD-991C-6F88F0E363F0}" destId="{E8267DB6-0951-47EE-A41C-A8C8A7365B31}" srcOrd="0" destOrd="0" presId="urn:microsoft.com/office/officeart/2005/8/layout/chevron2"/>
    <dgm:cxn modelId="{239DBC88-5307-40F3-890E-F4918DC36A66}" type="presOf" srcId="{5440DEF1-998C-4A8B-A9B7-075D3DC75868}" destId="{A2F92DC0-94DB-4153-A8D8-02D76090B68C}" srcOrd="0" destOrd="0" presId="urn:microsoft.com/office/officeart/2005/8/layout/chevron2"/>
    <dgm:cxn modelId="{80ADFCDA-2788-4F51-8704-CF33B4927B24}" srcId="{9D44A907-4D35-4CFD-991C-6F88F0E363F0}" destId="{70D32903-70B7-4B7A-B40F-409C7F5665BB}" srcOrd="0" destOrd="0" parTransId="{458055F6-A375-4B23-BCFB-6BD925CA5398}" sibTransId="{E1678502-51B4-4E4F-BFDD-E8DAA703AD4C}"/>
    <dgm:cxn modelId="{749258FC-2B8E-4372-BF1C-1D99DDE2BCFC}" type="presOf" srcId="{26658C72-56F7-4648-8CDA-D7CA1C680386}" destId="{50AFB928-35F5-4C6B-BB30-C8696A3045A6}" srcOrd="0" destOrd="0" presId="urn:microsoft.com/office/officeart/2005/8/layout/chevron2"/>
    <dgm:cxn modelId="{A95824CD-323F-4DF6-B086-3691A33086D9}" type="presOf" srcId="{70D32903-70B7-4B7A-B40F-409C7F5665BB}" destId="{04EBB69E-B39E-469D-899D-16FC427EBBB1}" srcOrd="0" destOrd="0" presId="urn:microsoft.com/office/officeart/2005/8/layout/chevron2"/>
    <dgm:cxn modelId="{C8EDF28C-DA6B-4D90-89A5-DD6217D69E64}" srcId="{26658C72-56F7-4648-8CDA-D7CA1C680386}" destId="{6E199F14-AF88-418A-AB01-F4A719FDE00A}" srcOrd="0" destOrd="0" parTransId="{4A455CDA-1704-471D-A18E-8184DF4E3DB9}" sibTransId="{122586FB-D7E6-4F83-85D8-121D78492140}"/>
    <dgm:cxn modelId="{A03183DE-FEF4-40DE-ACDE-FC3A3B2FD172}" type="presOf" srcId="{864D254C-76DB-4937-B748-F70F86DB555B}" destId="{1A658DA1-F699-466C-AC44-B6A60FB618F4}" srcOrd="0" destOrd="0" presId="urn:microsoft.com/office/officeart/2005/8/layout/chevron2"/>
    <dgm:cxn modelId="{1E368F05-46E9-4FA5-8EBC-5977688B8479}" srcId="{5440DEF1-998C-4A8B-A9B7-075D3DC75868}" destId="{26658C72-56F7-4648-8CDA-D7CA1C680386}" srcOrd="1" destOrd="0" parTransId="{D880F271-BB3B-4530-B287-8BB49A0C3F0F}" sibTransId="{82170F4B-162E-4CF4-981F-7748107302FF}"/>
    <dgm:cxn modelId="{B0CAF0DB-68AD-4F0D-A824-68AF8227A6C7}" type="presOf" srcId="{1F1C6E3C-15B7-4854-86D8-B7E31D80F6CF}" destId="{E2C2626A-42E0-413E-B236-DE2971A5FD92}" srcOrd="0" destOrd="0" presId="urn:microsoft.com/office/officeart/2005/8/layout/chevron2"/>
    <dgm:cxn modelId="{61A9E67F-4C97-417D-86D1-55D8807514CF}" type="presParOf" srcId="{A2F92DC0-94DB-4153-A8D8-02D76090B68C}" destId="{36A87642-108E-40F9-8A6E-30621B53AFDF}" srcOrd="0" destOrd="0" presId="urn:microsoft.com/office/officeart/2005/8/layout/chevron2"/>
    <dgm:cxn modelId="{92159D22-777F-4A9D-BAF8-01B025790A44}" type="presParOf" srcId="{36A87642-108E-40F9-8A6E-30621B53AFDF}" destId="{1A658DA1-F699-466C-AC44-B6A60FB618F4}" srcOrd="0" destOrd="0" presId="urn:microsoft.com/office/officeart/2005/8/layout/chevron2"/>
    <dgm:cxn modelId="{5D3E2607-B9E9-4A3A-A4B9-8170FB1CBFB9}" type="presParOf" srcId="{36A87642-108E-40F9-8A6E-30621B53AFDF}" destId="{E2C2626A-42E0-413E-B236-DE2971A5FD92}" srcOrd="1" destOrd="0" presId="urn:microsoft.com/office/officeart/2005/8/layout/chevron2"/>
    <dgm:cxn modelId="{A0ECAC5C-4C6A-446C-BEEF-89AB99DD565C}" type="presParOf" srcId="{A2F92DC0-94DB-4153-A8D8-02D76090B68C}" destId="{CE8BB8DA-034C-4658-8FA6-206B7A15E5D4}" srcOrd="1" destOrd="0" presId="urn:microsoft.com/office/officeart/2005/8/layout/chevron2"/>
    <dgm:cxn modelId="{1632D9DE-5C0F-44D9-B1C2-6E90D22307F8}" type="presParOf" srcId="{A2F92DC0-94DB-4153-A8D8-02D76090B68C}" destId="{195F52B8-6E18-4C69-B014-ED9AD3DE9CA4}" srcOrd="2" destOrd="0" presId="urn:microsoft.com/office/officeart/2005/8/layout/chevron2"/>
    <dgm:cxn modelId="{8E9A9177-B879-49FF-839E-E6AC2EA24E9E}" type="presParOf" srcId="{195F52B8-6E18-4C69-B014-ED9AD3DE9CA4}" destId="{50AFB928-35F5-4C6B-BB30-C8696A3045A6}" srcOrd="0" destOrd="0" presId="urn:microsoft.com/office/officeart/2005/8/layout/chevron2"/>
    <dgm:cxn modelId="{11A09274-1318-456D-9A36-A670939FD032}" type="presParOf" srcId="{195F52B8-6E18-4C69-B014-ED9AD3DE9CA4}" destId="{CE448FDC-46D1-45F2-8209-44B132E90014}" srcOrd="1" destOrd="0" presId="urn:microsoft.com/office/officeart/2005/8/layout/chevron2"/>
    <dgm:cxn modelId="{CB3F5C70-D34C-4194-91EA-74A7FE9C245E}" type="presParOf" srcId="{A2F92DC0-94DB-4153-A8D8-02D76090B68C}" destId="{A95FC3C7-6D91-4AF1-8524-B0DEC224EB3F}" srcOrd="3" destOrd="0" presId="urn:microsoft.com/office/officeart/2005/8/layout/chevron2"/>
    <dgm:cxn modelId="{78628E02-D22C-4D3F-A79B-32DAC3D6CB39}" type="presParOf" srcId="{A2F92DC0-94DB-4153-A8D8-02D76090B68C}" destId="{CF3A4D94-08CE-4B78-8D7B-0A5DCA551FD0}" srcOrd="4" destOrd="0" presId="urn:microsoft.com/office/officeart/2005/8/layout/chevron2"/>
    <dgm:cxn modelId="{0227140A-76EB-4F27-A0C7-4108622E073D}" type="presParOf" srcId="{CF3A4D94-08CE-4B78-8D7B-0A5DCA551FD0}" destId="{E8267DB6-0951-47EE-A41C-A8C8A7365B31}" srcOrd="0" destOrd="0" presId="urn:microsoft.com/office/officeart/2005/8/layout/chevron2"/>
    <dgm:cxn modelId="{D872122D-2B2D-4102-986E-BBBCCF5741FE}" type="presParOf" srcId="{CF3A4D94-08CE-4B78-8D7B-0A5DCA551FD0}" destId="{04EBB69E-B39E-469D-899D-16FC427EBBB1}" srcOrd="1" destOrd="0" presId="urn:microsoft.com/office/officeart/2005/8/layout/chevron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1A658DA1-F699-466C-AC44-B6A60FB618F4}">
      <dsp:nvSpPr>
        <dsp:cNvPr id="0" name=""/>
        <dsp:cNvSpPr/>
      </dsp:nvSpPr>
      <dsp:spPr>
        <a:xfrm rot="5400000">
          <a:off x="-127489" y="128519"/>
          <a:ext cx="849932" cy="594952"/>
        </a:xfrm>
        <a:prstGeom prst="chevron">
          <a:avLst/>
        </a:prstGeom>
        <a:solidFill>
          <a:schemeClr val="accent5">
            <a:hueOff val="0"/>
            <a:satOff val="0"/>
            <a:lumOff val="0"/>
            <a:alphaOff val="0"/>
          </a:schemeClr>
        </a:solidFill>
        <a:ln w="25400" cap="flat" cmpd="sng" algn="ctr">
          <a:solidFill>
            <a:schemeClr val="accent5">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0160" tIns="10160" rIns="10160" bIns="10160" numCol="1" spcCol="1270" anchor="ctr" anchorCtr="0">
          <a:noAutofit/>
        </a:bodyPr>
        <a:lstStyle/>
        <a:p>
          <a:pPr lvl="0" algn="ctr" defTabSz="711200">
            <a:lnSpc>
              <a:spcPct val="90000"/>
            </a:lnSpc>
            <a:spcBef>
              <a:spcPct val="0"/>
            </a:spcBef>
            <a:spcAft>
              <a:spcPct val="35000"/>
            </a:spcAft>
          </a:pPr>
          <a:r>
            <a:rPr lang="fr-FR" sz="1600" kern="1200"/>
            <a:t>1</a:t>
          </a:r>
        </a:p>
      </dsp:txBody>
      <dsp:txXfrm rot="-5400000">
        <a:off x="1" y="298505"/>
        <a:ext cx="594952" cy="254980"/>
      </dsp:txXfrm>
    </dsp:sp>
    <dsp:sp modelId="{E2C2626A-42E0-413E-B236-DE2971A5FD92}">
      <dsp:nvSpPr>
        <dsp:cNvPr id="0" name=""/>
        <dsp:cNvSpPr/>
      </dsp:nvSpPr>
      <dsp:spPr>
        <a:xfrm rot="5400000">
          <a:off x="1826008" y="-1230026"/>
          <a:ext cx="552456" cy="3014568"/>
        </a:xfrm>
        <a:prstGeom prst="round2SameRect">
          <a:avLst/>
        </a:prstGeom>
        <a:solidFill>
          <a:schemeClr val="lt1">
            <a:alpha val="90000"/>
            <a:hueOff val="0"/>
            <a:satOff val="0"/>
            <a:lumOff val="0"/>
            <a:alphaOff val="0"/>
          </a:schemeClr>
        </a:solidFill>
        <a:ln w="25400" cap="flat" cmpd="sng" algn="ctr">
          <a:solidFill>
            <a:schemeClr val="accent5">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135128" tIns="12065" rIns="12065" bIns="12065" numCol="1" spcCol="1270" anchor="ctr" anchorCtr="0">
          <a:noAutofit/>
        </a:bodyPr>
        <a:lstStyle/>
        <a:p>
          <a:pPr marL="171450" lvl="1" indent="-171450" algn="l" defTabSz="844550">
            <a:lnSpc>
              <a:spcPct val="90000"/>
            </a:lnSpc>
            <a:spcBef>
              <a:spcPct val="0"/>
            </a:spcBef>
            <a:spcAft>
              <a:spcPct val="15000"/>
            </a:spcAft>
            <a:buChar char="••"/>
          </a:pPr>
          <a:r>
            <a:rPr lang="fr-FR" sz="1900" kern="1200"/>
            <a:t>NOTE DE CADRAGE</a:t>
          </a:r>
        </a:p>
      </dsp:txBody>
      <dsp:txXfrm rot="-5400000">
        <a:off x="594953" y="27998"/>
        <a:ext cx="2987599" cy="498518"/>
      </dsp:txXfrm>
    </dsp:sp>
    <dsp:sp modelId="{50AFB928-35F5-4C6B-BB30-C8696A3045A6}">
      <dsp:nvSpPr>
        <dsp:cNvPr id="0" name=""/>
        <dsp:cNvSpPr/>
      </dsp:nvSpPr>
      <dsp:spPr>
        <a:xfrm rot="5400000">
          <a:off x="-127489" y="812639"/>
          <a:ext cx="849932" cy="594952"/>
        </a:xfrm>
        <a:prstGeom prst="chevron">
          <a:avLst/>
        </a:prstGeom>
        <a:solidFill>
          <a:schemeClr val="accent5">
            <a:hueOff val="-4966938"/>
            <a:satOff val="19906"/>
            <a:lumOff val="4314"/>
            <a:alphaOff val="0"/>
          </a:schemeClr>
        </a:solidFill>
        <a:ln w="25400" cap="flat" cmpd="sng" algn="ctr">
          <a:solidFill>
            <a:schemeClr val="accent5">
              <a:hueOff val="-4966938"/>
              <a:satOff val="19906"/>
              <a:lumOff val="4314"/>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0160" tIns="10160" rIns="10160" bIns="10160" numCol="1" spcCol="1270" anchor="ctr" anchorCtr="0">
          <a:noAutofit/>
        </a:bodyPr>
        <a:lstStyle/>
        <a:p>
          <a:pPr lvl="0" algn="ctr" defTabSz="711200">
            <a:lnSpc>
              <a:spcPct val="90000"/>
            </a:lnSpc>
            <a:spcBef>
              <a:spcPct val="0"/>
            </a:spcBef>
            <a:spcAft>
              <a:spcPct val="35000"/>
            </a:spcAft>
          </a:pPr>
          <a:r>
            <a:rPr lang="fr-FR" sz="1600" kern="1200"/>
            <a:t>2</a:t>
          </a:r>
        </a:p>
      </dsp:txBody>
      <dsp:txXfrm rot="-5400000">
        <a:off x="1" y="982625"/>
        <a:ext cx="594952" cy="254980"/>
      </dsp:txXfrm>
    </dsp:sp>
    <dsp:sp modelId="{CE448FDC-46D1-45F2-8209-44B132E90014}">
      <dsp:nvSpPr>
        <dsp:cNvPr id="0" name=""/>
        <dsp:cNvSpPr/>
      </dsp:nvSpPr>
      <dsp:spPr>
        <a:xfrm rot="5400000">
          <a:off x="1826008" y="-545906"/>
          <a:ext cx="552456" cy="3014568"/>
        </a:xfrm>
        <a:prstGeom prst="round2SameRect">
          <a:avLst/>
        </a:prstGeom>
        <a:solidFill>
          <a:schemeClr val="lt1">
            <a:alpha val="90000"/>
            <a:hueOff val="0"/>
            <a:satOff val="0"/>
            <a:lumOff val="0"/>
            <a:alphaOff val="0"/>
          </a:schemeClr>
        </a:solidFill>
        <a:ln w="25400" cap="flat" cmpd="sng" algn="ctr">
          <a:solidFill>
            <a:schemeClr val="accent5">
              <a:hueOff val="-4966938"/>
              <a:satOff val="19906"/>
              <a:lumOff val="4314"/>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135128" tIns="12065" rIns="12065" bIns="12065" numCol="1" spcCol="1270" anchor="ctr" anchorCtr="0">
          <a:noAutofit/>
        </a:bodyPr>
        <a:lstStyle/>
        <a:p>
          <a:pPr marL="171450" lvl="1" indent="-171450" algn="l" defTabSz="844550">
            <a:lnSpc>
              <a:spcPct val="90000"/>
            </a:lnSpc>
            <a:spcBef>
              <a:spcPct val="0"/>
            </a:spcBef>
            <a:spcAft>
              <a:spcPct val="15000"/>
            </a:spcAft>
            <a:buChar char="••"/>
          </a:pPr>
          <a:r>
            <a:rPr lang="fr-FR" sz="1900" kern="1200"/>
            <a:t>TACHES PREVISIONNELLES</a:t>
          </a:r>
        </a:p>
      </dsp:txBody>
      <dsp:txXfrm rot="-5400000">
        <a:off x="594953" y="712118"/>
        <a:ext cx="2987599" cy="498518"/>
      </dsp:txXfrm>
    </dsp:sp>
    <dsp:sp modelId="{E8267DB6-0951-47EE-A41C-A8C8A7365B31}">
      <dsp:nvSpPr>
        <dsp:cNvPr id="0" name=""/>
        <dsp:cNvSpPr/>
      </dsp:nvSpPr>
      <dsp:spPr>
        <a:xfrm rot="5400000">
          <a:off x="-127489" y="1496759"/>
          <a:ext cx="849932" cy="594952"/>
        </a:xfrm>
        <a:prstGeom prst="chevron">
          <a:avLst/>
        </a:prstGeom>
        <a:solidFill>
          <a:schemeClr val="accent5">
            <a:hueOff val="-9933876"/>
            <a:satOff val="39811"/>
            <a:lumOff val="8628"/>
            <a:alphaOff val="0"/>
          </a:schemeClr>
        </a:solidFill>
        <a:ln w="25400" cap="flat" cmpd="sng" algn="ctr">
          <a:solidFill>
            <a:schemeClr val="accent5">
              <a:hueOff val="-9933876"/>
              <a:satOff val="39811"/>
              <a:lumOff val="8628"/>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10160" tIns="10160" rIns="10160" bIns="10160" numCol="1" spcCol="1270" anchor="ctr" anchorCtr="0">
          <a:noAutofit/>
        </a:bodyPr>
        <a:lstStyle/>
        <a:p>
          <a:pPr lvl="0" algn="ctr" defTabSz="711200">
            <a:lnSpc>
              <a:spcPct val="90000"/>
            </a:lnSpc>
            <a:spcBef>
              <a:spcPct val="0"/>
            </a:spcBef>
            <a:spcAft>
              <a:spcPct val="35000"/>
            </a:spcAft>
          </a:pPr>
          <a:r>
            <a:rPr lang="fr-FR" sz="1600" kern="1200"/>
            <a:t>3</a:t>
          </a:r>
        </a:p>
      </dsp:txBody>
      <dsp:txXfrm rot="-5400000">
        <a:off x="1" y="1666745"/>
        <a:ext cx="594952" cy="254980"/>
      </dsp:txXfrm>
    </dsp:sp>
    <dsp:sp modelId="{04EBB69E-B39E-469D-899D-16FC427EBBB1}">
      <dsp:nvSpPr>
        <dsp:cNvPr id="0" name=""/>
        <dsp:cNvSpPr/>
      </dsp:nvSpPr>
      <dsp:spPr>
        <a:xfrm rot="5400000">
          <a:off x="1826008" y="138213"/>
          <a:ext cx="552456" cy="3014568"/>
        </a:xfrm>
        <a:prstGeom prst="round2SameRect">
          <a:avLst/>
        </a:prstGeom>
        <a:solidFill>
          <a:schemeClr val="lt1">
            <a:alpha val="90000"/>
            <a:hueOff val="0"/>
            <a:satOff val="0"/>
            <a:lumOff val="0"/>
            <a:alphaOff val="0"/>
          </a:schemeClr>
        </a:solidFill>
        <a:ln w="25400" cap="flat" cmpd="sng" algn="ctr">
          <a:solidFill>
            <a:schemeClr val="accent5">
              <a:hueOff val="-9933876"/>
              <a:satOff val="39811"/>
              <a:lumOff val="8628"/>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135128" tIns="12065" rIns="12065" bIns="12065" numCol="1" spcCol="1270" anchor="ctr" anchorCtr="0">
          <a:noAutofit/>
        </a:bodyPr>
        <a:lstStyle/>
        <a:p>
          <a:pPr marL="171450" lvl="1" indent="-171450" algn="l" defTabSz="844550">
            <a:lnSpc>
              <a:spcPct val="90000"/>
            </a:lnSpc>
            <a:spcBef>
              <a:spcPct val="0"/>
            </a:spcBef>
            <a:spcAft>
              <a:spcPct val="15000"/>
            </a:spcAft>
            <a:buChar char="••"/>
          </a:pPr>
          <a:r>
            <a:rPr lang="fr-FR" sz="1900" kern="1200"/>
            <a:t>CONTRAT INDIVIDUEL</a:t>
          </a:r>
        </a:p>
      </dsp:txBody>
      <dsp:txXfrm rot="-5400000">
        <a:off x="594953" y="1396238"/>
        <a:ext cx="2987599" cy="498518"/>
      </dsp:txXfrm>
    </dsp:sp>
  </dsp:spTree>
</dsp:drawing>
</file>

<file path=xl/diagrams/layout1.xml><?xml version="1.0" encoding="utf-8"?>
<dgm:layoutDef xmlns:dgm="http://schemas.openxmlformats.org/drawingml/2006/diagram" xmlns:a="http://schemas.openxmlformats.org/drawingml/2006/main" uniqueId="urn:microsoft.com/office/officeart/2005/8/layout/chevron2">
  <dgm:title val=""/>
  <dgm:desc val=""/>
  <dgm:catLst>
    <dgm:cat type="process" pri="12000"/>
    <dgm:cat type="list" pri="16000"/>
    <dgm:cat type="convert" pri="11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6" srcId="0" destId="3" srcOrd="2" destOrd="0"/>
        <dgm:cxn modelId="13" srcId="1" destId="11" srcOrd="0" destOrd="0"/>
        <dgm:cxn modelId="14" srcId="1" destId="12" srcOrd="1" destOrd="0"/>
        <dgm:cxn modelId="23" srcId="2" destId="21" srcOrd="0" destOrd="0"/>
        <dgm:cxn modelId="24" srcId="2" destId="22" srcOrd="1" destOrd="0"/>
        <dgm:cxn modelId="33" srcId="3" destId="31" srcOrd="0" destOrd="0"/>
        <dgm:cxn modelId="34" srcId="3" destId="32" srcOrd="1" destOrd="0"/>
      </dgm:cxnLst>
      <dgm:bg/>
      <dgm:whole/>
    </dgm:dataModel>
  </dgm:sampData>
  <dgm:styleData>
    <dgm:dataModel>
      <dgm:ptLst>
        <dgm:pt modelId="0" type="doc"/>
        <dgm:pt modelId="1"/>
      </dgm:ptLst>
      <dgm:cxnLst>
        <dgm:cxn modelId="4" srcId="0" destId="1"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linearFlow">
    <dgm:varLst>
      <dgm:dir/>
      <dgm:animLvl val="lvl"/>
      <dgm:resizeHandles val="exact"/>
    </dgm:varLst>
    <dgm:alg type="lin">
      <dgm:param type="linDir" val="fromT"/>
      <dgm:param type="nodeHorzAlign" val="l"/>
    </dgm:alg>
    <dgm:shape xmlns:r="http://schemas.openxmlformats.org/officeDocument/2006/relationships" r:blip="">
      <dgm:adjLst/>
    </dgm:shape>
    <dgm:presOf/>
    <dgm:constrLst>
      <dgm:constr type="h" for="ch" forName="composite" refType="h"/>
      <dgm:constr type="w" for="ch" forName="composite" refType="w"/>
      <dgm:constr type="h" for="des" forName="parentText" op="equ"/>
      <dgm:constr type="h" for="ch" forName="sp" val="-14.88"/>
      <dgm:constr type="h" for="ch" forName="sp" refType="w" refFor="des" refForName="parentText" op="gte" fact="-0.3"/>
      <dgm:constr type="primFontSz" for="des" forName="parentText" op="equ" val="65"/>
      <dgm:constr type="primFontSz" for="des" forName="descendantText" op="equ" val="65"/>
    </dgm:constrLst>
    <dgm:ruleLst/>
    <dgm:forEach name="Name0" axis="ch" ptType="node">
      <dgm:layoutNode name="composite">
        <dgm:alg type="composite"/>
        <dgm:shape xmlns:r="http://schemas.openxmlformats.org/officeDocument/2006/relationships" r:blip="">
          <dgm:adjLst/>
        </dgm:shape>
        <dgm:presOf/>
        <dgm:choose name="Name1">
          <dgm:if name="Name2" func="var" arg="dir" op="equ" val="norm">
            <dgm:constrLst>
              <dgm:constr type="t" for="ch" forName="parentText"/>
              <dgm:constr type="l" for="ch" forName="parentText"/>
              <dgm:constr type="w" for="ch" forName="parentText" refType="w" fact="0.4"/>
              <dgm:constr type="h" for="ch" forName="parentText" refType="h"/>
              <dgm:constr type="w" for="ch" forName="parentText" refType="w" op="lte" fact="0.5"/>
              <dgm:constr type="w" for="ch" forName="parentText" refType="h" refFor="ch" refForName="parentText" op="lte" fact="0.7"/>
              <dgm:constr type="h" for="ch" forName="parentText" refType="w" refFor="ch" refForName="parentText" op="lte" fact="3"/>
              <dgm:constr type="l" for="ch" forName="descendantText" refType="w" refFor="ch" refForName="parentText"/>
              <dgm:constr type="w" for="ch" forName="descendantText" refType="w"/>
              <dgm:constr type="wOff" for="ch" forName="descendantText" refType="w" refFor="ch" refForName="parentText" fact="-1"/>
              <dgm:constr type="t" for="ch" forName="descendantText"/>
              <dgm:constr type="b" for="ch" forName="descendantText" refType="h" refFor="ch" refForName="parentText"/>
              <dgm:constr type="bOff" for="ch" forName="descendantText" refType="w" refFor="ch" refForName="parentText" fact="-0.5"/>
            </dgm:constrLst>
          </dgm:if>
          <dgm:else name="Name3">
            <dgm:constrLst>
              <dgm:constr type="t" for="ch" forName="parentText"/>
              <dgm:constr type="r" for="ch" forName="parentText" refType="w"/>
              <dgm:constr type="w" for="ch" forName="parentText" refType="w" fact="0.4"/>
              <dgm:constr type="h" for="ch" forName="parentText" refType="h"/>
              <dgm:constr type="w" for="ch" forName="parentText" refType="w" op="lte" fact="0.5"/>
              <dgm:constr type="w" for="ch" forName="parentText" refType="h" refFor="ch" refForName="parentText" op="lte" fact="0.7"/>
              <dgm:constr type="h" for="ch" forName="parentText" refType="w" refFor="ch" refForName="parentText" op="lte" fact="3"/>
              <dgm:constr type="l" for="ch" forName="descendantText"/>
              <dgm:constr type="w" for="ch" forName="descendantText" refType="w"/>
              <dgm:constr type="wOff" for="ch" forName="descendantText" refType="w" refFor="ch" refForName="parentText" fact="-1"/>
              <dgm:constr type="t" for="ch" forName="descendantText"/>
              <dgm:constr type="b" for="ch" forName="descendantText" refType="h" refFor="ch" refForName="parentText"/>
              <dgm:constr type="bOff" for="ch" forName="descendantText" refType="w" refFor="ch" refForName="parentText" fact="-0.5"/>
            </dgm:constrLst>
          </dgm:else>
        </dgm:choose>
        <dgm:ruleLst/>
        <dgm:layoutNode name="parentText" styleLbl="alignNode1">
          <dgm:varLst>
            <dgm:chMax val="1"/>
            <dgm:bulletEnabled val="1"/>
          </dgm:varLst>
          <dgm:alg type="tx"/>
          <dgm:shape xmlns:r="http://schemas.openxmlformats.org/officeDocument/2006/relationships" rot="90" type="chevron" r:blip="">
            <dgm:adjLst/>
          </dgm:shape>
          <dgm:presOf axis="self" ptType="node"/>
          <dgm:constrLst>
            <dgm:constr type="lMarg" refType="primFontSz" fact="0.05"/>
            <dgm:constr type="rMarg" refType="primFontSz" fact="0.05"/>
            <dgm:constr type="tMarg" refType="primFontSz" fact="0.05"/>
            <dgm:constr type="bMarg" refType="primFontSz" fact="0.05"/>
          </dgm:constrLst>
          <dgm:ruleLst>
            <dgm:rule type="h" val="100" fact="NaN" max="NaN"/>
            <dgm:rule type="primFontSz" val="24" fact="NaN" max="NaN"/>
            <dgm:rule type="h" val="110" fact="NaN" max="NaN"/>
            <dgm:rule type="primFontSz" val="18" fact="NaN" max="NaN"/>
            <dgm:rule type="h" val="INF" fact="NaN" max="NaN"/>
            <dgm:rule type="primFontSz" val="5" fact="NaN" max="NaN"/>
          </dgm:ruleLst>
        </dgm:layoutNode>
        <dgm:layoutNode name="descendantText" styleLbl="alignAcc1">
          <dgm:varLst>
            <dgm:bulletEnabled val="1"/>
          </dgm:varLst>
          <dgm:choose name="Name4">
            <dgm:if name="Name5" func="var" arg="dir" op="equ" val="norm">
              <dgm:alg type="tx">
                <dgm:param type="stBulletLvl" val="1"/>
                <dgm:param type="txAnchorVertCh" val="mid"/>
              </dgm:alg>
              <dgm:shape xmlns:r="http://schemas.openxmlformats.org/officeDocument/2006/relationships" rot="90" type="round2SameRect" r:blip="">
                <dgm:adjLst/>
              </dgm:shape>
            </dgm:if>
            <dgm:else name="Name6">
              <dgm:alg type="tx">
                <dgm:param type="stBulletLvl" val="1"/>
                <dgm:param type="txAnchorVertCh" val="mid"/>
              </dgm:alg>
              <dgm:shape xmlns:r="http://schemas.openxmlformats.org/officeDocument/2006/relationships" rot="-90" type="round2SameRect" r:blip="">
                <dgm:adjLst/>
              </dgm:shape>
            </dgm:else>
          </dgm:choose>
          <dgm:presOf axis="des" ptType="node"/>
          <dgm:choose name="Name7">
            <dgm:if name="Name8" func="var" arg="dir" op="equ" val="norm">
              <dgm:constrLst>
                <dgm:constr type="secFontSz" refType="primFontSz"/>
                <dgm:constr type="tMarg" refType="primFontSz" fact="0.05"/>
                <dgm:constr type="bMarg" refType="primFontSz" fact="0.05"/>
                <dgm:constr type="rMarg" refType="primFontSz" fact="0.05"/>
              </dgm:constrLst>
            </dgm:if>
            <dgm:else name="Name9">
              <dgm:constrLst>
                <dgm:constr type="secFontSz" refType="primFontSz"/>
                <dgm:constr type="tMarg" refType="primFontSz" fact="0.05"/>
                <dgm:constr type="bMarg" refType="primFontSz" fact="0.05"/>
                <dgm:constr type="lMarg" refType="primFontSz" fact="0.05"/>
              </dgm:constrLst>
            </dgm:else>
          </dgm:choose>
          <dgm:ruleLst>
            <dgm:rule type="primFontSz" val="5" fact="NaN" max="NaN"/>
          </dgm:ruleLst>
        </dgm:layoutNode>
      </dgm:layoutNode>
      <dgm:forEach name="Name10" axis="followSib" ptType="sibTrans" cnt="1">
        <dgm:layoutNode name="sp">
          <dgm:alg type="sp"/>
          <dgm:shape xmlns:r="http://schemas.openxmlformats.org/officeDocument/2006/relationships" r:blip="">
            <dgm:adjLst/>
          </dgm:shape>
          <dgm:presOf axis="self"/>
          <dgm:constrLst>
            <dgm:constr type="w" val="1"/>
            <dgm:constr type="h" val="37.5"/>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openxmlformats.org/officeDocument/2006/relationships/hyperlink" Target="#'EVALUATION  ITEC'!A1"/><Relationship Id="rId13" Type="http://schemas.openxmlformats.org/officeDocument/2006/relationships/hyperlink" Target="#'CONDUITE DE PROJET'!A1"/><Relationship Id="rId3" Type="http://schemas.openxmlformats.org/officeDocument/2006/relationships/diagramQuickStyle" Target="../diagrams/quickStyle1.xml"/><Relationship Id="rId7" Type="http://schemas.openxmlformats.org/officeDocument/2006/relationships/hyperlink" Target="#'EVALUATION EE'!A1"/><Relationship Id="rId12" Type="http://schemas.openxmlformats.org/officeDocument/2006/relationships/hyperlink" Target="#'PRESENTATION DE PROJET'!A1"/><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hyperlink" Target="#'EVALUATION AC'!A1"/><Relationship Id="rId11" Type="http://schemas.openxmlformats.org/officeDocument/2006/relationships/hyperlink" Target="#IDENTIFICATION!A1"/><Relationship Id="rId5" Type="http://schemas.microsoft.com/office/2007/relationships/diagramDrawing" Target="../diagrams/drawing1.xml"/><Relationship Id="rId10" Type="http://schemas.openxmlformats.org/officeDocument/2006/relationships/hyperlink" Target="#'EVALUATION PRESENTATION'!A1"/><Relationship Id="rId4" Type="http://schemas.openxmlformats.org/officeDocument/2006/relationships/diagramColors" Target="../diagrams/colors1.xml"/><Relationship Id="rId9" Type="http://schemas.openxmlformats.org/officeDocument/2006/relationships/hyperlink" Target="#'EVALUATION  SIN'!A1"/></Relationships>
</file>

<file path=xl/drawings/_rels/drawing2.xml.rels><?xml version="1.0" encoding="UTF-8" standalone="yes"?>
<Relationships xmlns="http://schemas.openxmlformats.org/package/2006/relationships"><Relationship Id="rId1" Type="http://schemas.openxmlformats.org/officeDocument/2006/relationships/hyperlink" Target="#DOSSIER!A1"/></Relationships>
</file>

<file path=xl/drawings/_rels/drawing3.xml.rels><?xml version="1.0" encoding="UTF-8" standalone="yes"?>
<Relationships xmlns="http://schemas.openxmlformats.org/package/2006/relationships"><Relationship Id="rId1" Type="http://schemas.openxmlformats.org/officeDocument/2006/relationships/hyperlink" Target="#DOSSIER!A1"/></Relationships>
</file>

<file path=xl/drawings/_rels/drawing4.xml.rels><?xml version="1.0" encoding="UTF-8" standalone="yes"?>
<Relationships xmlns="http://schemas.openxmlformats.org/package/2006/relationships"><Relationship Id="rId1" Type="http://schemas.openxmlformats.org/officeDocument/2006/relationships/hyperlink" Target="#DOSSIER!A1"/></Relationships>
</file>

<file path=xl/drawings/_rels/drawing5.xml.rels><?xml version="1.0" encoding="UTF-8" standalone="yes"?>
<Relationships xmlns="http://schemas.openxmlformats.org/package/2006/relationships"><Relationship Id="rId1" Type="http://schemas.openxmlformats.org/officeDocument/2006/relationships/hyperlink" Target="#DOSSIER!A1"/></Relationships>
</file>

<file path=xl/drawings/_rels/drawing6.xml.rels><?xml version="1.0" encoding="UTF-8" standalone="yes"?>
<Relationships xmlns="http://schemas.openxmlformats.org/package/2006/relationships"><Relationship Id="rId1" Type="http://schemas.openxmlformats.org/officeDocument/2006/relationships/hyperlink" Target="#DOSSIER!A1"/></Relationships>
</file>

<file path=xl/drawings/_rels/drawing7.xml.rels><?xml version="1.0" encoding="UTF-8" standalone="yes"?>
<Relationships xmlns="http://schemas.openxmlformats.org/package/2006/relationships"><Relationship Id="rId1" Type="http://schemas.openxmlformats.org/officeDocument/2006/relationships/hyperlink" Target="#DOSSIER!A1"/></Relationships>
</file>

<file path=xl/drawings/_rels/drawing8.xml.rels><?xml version="1.0" encoding="UTF-8" standalone="yes"?>
<Relationships xmlns="http://schemas.openxmlformats.org/package/2006/relationships"><Relationship Id="rId1" Type="http://schemas.openxmlformats.org/officeDocument/2006/relationships/hyperlink" Target="#DOSSIER!A1"/></Relationships>
</file>

<file path=xl/drawings/_rels/drawing9.xml.rels><?xml version="1.0" encoding="UTF-8" standalone="yes"?>
<Relationships xmlns="http://schemas.openxmlformats.org/package/2006/relationships"><Relationship Id="rId1" Type="http://schemas.openxmlformats.org/officeDocument/2006/relationships/hyperlink" Target="#DOSSIER!A1"/></Relationships>
</file>

<file path=xl/drawings/_rels/drawing10.xml.rels><?xml version="1.0" encoding="UTF-8" standalone="yes"?>
<Relationships xmlns="http://schemas.openxmlformats.org/package/2006/relationships"><Relationship Id="rId1" Type="http://schemas.openxmlformats.org/officeDocument/2006/relationships/hyperlink" Target="#DOSSIER!A1"/></Relationships>
</file>

<file path=xl/drawings/_rels/drawing11.xml.rels><?xml version="1.0" encoding="UTF-8" standalone="yes"?>
<Relationships xmlns="http://schemas.openxmlformats.org/package/2006/relationships"><Relationship Id="rId1" Type="http://schemas.openxmlformats.org/officeDocument/2006/relationships/hyperlink" Target="#DOSSIER!A1"/></Relationships>
</file>

<file path=xl/drawings/_rels/drawing12.xml.rels><?xml version="1.0" encoding="UTF-8" standalone="yes"?>
<Relationships xmlns="http://schemas.openxmlformats.org/package/2006/relationships"><Relationship Id="rId1" Type="http://schemas.openxmlformats.org/officeDocument/2006/relationships/hyperlink" Target="#DOSSIER!A1"/></Relationships>
</file>

<file path=xl/drawings/drawing1.xml><?xml version="1.0" encoding="utf-8"?>
<xdr:wsDr xmlns:xdr="http://schemas.openxmlformats.org/drawingml/2006/spreadsheetDrawing" xmlns:a="http://schemas.openxmlformats.org/drawingml/2006/main">
  <xdr:twoCellAnchor>
    <xdr:from>
      <xdr:col>2</xdr:col>
      <xdr:colOff>123373</xdr:colOff>
      <xdr:row>6</xdr:row>
      <xdr:rowOff>147411</xdr:rowOff>
    </xdr:from>
    <xdr:to>
      <xdr:col>6</xdr:col>
      <xdr:colOff>684894</xdr:colOff>
      <xdr:row>18</xdr:row>
      <xdr:rowOff>81643</xdr:rowOff>
    </xdr:to>
    <xdr:graphicFrame macro="">
      <xdr:nvGraphicFramePr>
        <xdr:cNvPr id="2" name="Diagramme 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8</xdr:col>
      <xdr:colOff>45357</xdr:colOff>
      <xdr:row>4</xdr:row>
      <xdr:rowOff>30617</xdr:rowOff>
    </xdr:from>
    <xdr:to>
      <xdr:col>8</xdr:col>
      <xdr:colOff>576035</xdr:colOff>
      <xdr:row>6</xdr:row>
      <xdr:rowOff>78242</xdr:rowOff>
    </xdr:to>
    <xdr:sp macro="" textlink="">
      <xdr:nvSpPr>
        <xdr:cNvPr id="4" name="Rectangle à coins arrondis 3">
          <a:hlinkClick xmlns:r="http://schemas.openxmlformats.org/officeDocument/2006/relationships" r:id="rId6"/>
        </xdr:cNvPr>
        <xdr:cNvSpPr/>
      </xdr:nvSpPr>
      <xdr:spPr>
        <a:xfrm>
          <a:off x="6141357" y="792617"/>
          <a:ext cx="530678" cy="428625"/>
        </a:xfrm>
        <a:prstGeom prst="round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200"/>
            <a:t>AC</a:t>
          </a:r>
        </a:p>
      </xdr:txBody>
    </xdr:sp>
    <xdr:clientData/>
  </xdr:twoCellAnchor>
  <xdr:twoCellAnchor>
    <xdr:from>
      <xdr:col>9</xdr:col>
      <xdr:colOff>24970</xdr:colOff>
      <xdr:row>4</xdr:row>
      <xdr:rowOff>23813</xdr:rowOff>
    </xdr:from>
    <xdr:to>
      <xdr:col>9</xdr:col>
      <xdr:colOff>555648</xdr:colOff>
      <xdr:row>6</xdr:row>
      <xdr:rowOff>71438</xdr:rowOff>
    </xdr:to>
    <xdr:sp macro="" textlink="">
      <xdr:nvSpPr>
        <xdr:cNvPr id="5" name="Rectangle à coins arrondis 4">
          <a:hlinkClick xmlns:r="http://schemas.openxmlformats.org/officeDocument/2006/relationships" r:id="rId7"/>
        </xdr:cNvPr>
        <xdr:cNvSpPr/>
      </xdr:nvSpPr>
      <xdr:spPr>
        <a:xfrm>
          <a:off x="6882970" y="785813"/>
          <a:ext cx="530678" cy="428625"/>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fr-FR" sz="1200"/>
            <a:t>EE</a:t>
          </a:r>
        </a:p>
      </xdr:txBody>
    </xdr:sp>
    <xdr:clientData/>
  </xdr:twoCellAnchor>
  <xdr:twoCellAnchor>
    <xdr:from>
      <xdr:col>8</xdr:col>
      <xdr:colOff>58964</xdr:colOff>
      <xdr:row>7</xdr:row>
      <xdr:rowOff>30618</xdr:rowOff>
    </xdr:from>
    <xdr:to>
      <xdr:col>8</xdr:col>
      <xdr:colOff>589642</xdr:colOff>
      <xdr:row>9</xdr:row>
      <xdr:rowOff>78243</xdr:rowOff>
    </xdr:to>
    <xdr:sp macro="" textlink="">
      <xdr:nvSpPr>
        <xdr:cNvPr id="6" name="Rectangle à coins arrondis 5">
          <a:hlinkClick xmlns:r="http://schemas.openxmlformats.org/officeDocument/2006/relationships" r:id="rId8"/>
        </xdr:cNvPr>
        <xdr:cNvSpPr/>
      </xdr:nvSpPr>
      <xdr:spPr>
        <a:xfrm>
          <a:off x="6154964" y="1364118"/>
          <a:ext cx="530678" cy="428625"/>
        </a:xfrm>
        <a:prstGeom prst="roundRect">
          <a:avLst/>
        </a:prstGeom>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fr-FR" sz="1200"/>
            <a:t>ITEC</a:t>
          </a:r>
        </a:p>
      </xdr:txBody>
    </xdr:sp>
    <xdr:clientData/>
  </xdr:twoCellAnchor>
  <xdr:twoCellAnchor>
    <xdr:from>
      <xdr:col>9</xdr:col>
      <xdr:colOff>24948</xdr:colOff>
      <xdr:row>7</xdr:row>
      <xdr:rowOff>30617</xdr:rowOff>
    </xdr:from>
    <xdr:to>
      <xdr:col>9</xdr:col>
      <xdr:colOff>555626</xdr:colOff>
      <xdr:row>9</xdr:row>
      <xdr:rowOff>78242</xdr:rowOff>
    </xdr:to>
    <xdr:sp macro="" textlink="">
      <xdr:nvSpPr>
        <xdr:cNvPr id="7" name="Rectangle à coins arrondis 6">
          <a:hlinkClick xmlns:r="http://schemas.openxmlformats.org/officeDocument/2006/relationships" r:id="rId9"/>
        </xdr:cNvPr>
        <xdr:cNvSpPr/>
      </xdr:nvSpPr>
      <xdr:spPr>
        <a:xfrm>
          <a:off x="6882948" y="1364117"/>
          <a:ext cx="530678" cy="428625"/>
        </a:xfrm>
        <a:prstGeom prst="round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fr-FR" sz="1200"/>
            <a:t>SIN</a:t>
          </a:r>
        </a:p>
      </xdr:txBody>
    </xdr:sp>
    <xdr:clientData/>
  </xdr:twoCellAnchor>
  <xdr:twoCellAnchor>
    <xdr:from>
      <xdr:col>7</xdr:col>
      <xdr:colOff>353786</xdr:colOff>
      <xdr:row>15</xdr:row>
      <xdr:rowOff>132669</xdr:rowOff>
    </xdr:from>
    <xdr:to>
      <xdr:col>10</xdr:col>
      <xdr:colOff>401411</xdr:colOff>
      <xdr:row>17</xdr:row>
      <xdr:rowOff>180294</xdr:rowOff>
    </xdr:to>
    <xdr:sp macro="" textlink="">
      <xdr:nvSpPr>
        <xdr:cNvPr id="8" name="Rectangle à coins arrondis 7">
          <a:hlinkClick xmlns:r="http://schemas.openxmlformats.org/officeDocument/2006/relationships" r:id="rId10"/>
        </xdr:cNvPr>
        <xdr:cNvSpPr/>
      </xdr:nvSpPr>
      <xdr:spPr>
        <a:xfrm>
          <a:off x="5687786" y="2990169"/>
          <a:ext cx="2333625" cy="428625"/>
        </a:xfrm>
        <a:prstGeom prst="round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200"/>
            <a:t>EVALUATION PRESENTATION</a:t>
          </a:r>
        </a:p>
      </xdr:txBody>
    </xdr:sp>
    <xdr:clientData/>
  </xdr:twoCellAnchor>
  <xdr:twoCellAnchor>
    <xdr:from>
      <xdr:col>0</xdr:col>
      <xdr:colOff>277812</xdr:colOff>
      <xdr:row>7</xdr:row>
      <xdr:rowOff>7938</xdr:rowOff>
    </xdr:from>
    <xdr:to>
      <xdr:col>1</xdr:col>
      <xdr:colOff>754062</xdr:colOff>
      <xdr:row>17</xdr:row>
      <xdr:rowOff>7938</xdr:rowOff>
    </xdr:to>
    <xdr:sp macro="" textlink="">
      <xdr:nvSpPr>
        <xdr:cNvPr id="3" name="Rectangle à coins arrondis 2">
          <a:hlinkClick xmlns:r="http://schemas.openxmlformats.org/officeDocument/2006/relationships" r:id="rId11"/>
        </xdr:cNvPr>
        <xdr:cNvSpPr/>
      </xdr:nvSpPr>
      <xdr:spPr>
        <a:xfrm>
          <a:off x="277812" y="1341438"/>
          <a:ext cx="1238250" cy="190500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endParaRPr lang="fr-FR" sz="1000" b="1"/>
        </a:p>
        <a:p>
          <a:pPr algn="ctr"/>
          <a:r>
            <a:rPr lang="fr-FR" sz="1000" b="1"/>
            <a:t>1ère</a:t>
          </a:r>
          <a:r>
            <a:rPr lang="fr-FR" sz="1000" b="1" baseline="0"/>
            <a:t> Etape</a:t>
          </a:r>
          <a:endParaRPr lang="fr-FR" sz="1000" b="1"/>
        </a:p>
        <a:p>
          <a:pPr algn="ctr"/>
          <a:endParaRPr lang="fr-FR" sz="1000" b="1"/>
        </a:p>
        <a:p>
          <a:pPr algn="ctr"/>
          <a:endParaRPr lang="fr-FR" sz="1000" b="1"/>
        </a:p>
        <a:p>
          <a:pPr algn="ctr"/>
          <a:r>
            <a:rPr lang="fr-FR" sz="1000" b="1"/>
            <a:t>IDENTIFICATION DU PROJET ET DE L'EQUIPE</a:t>
          </a:r>
        </a:p>
        <a:p>
          <a:pPr algn="ctr"/>
          <a:endParaRPr lang="fr-FR" sz="1000" b="1"/>
        </a:p>
        <a:p>
          <a:pPr algn="ctr"/>
          <a:endParaRPr lang="fr-FR" sz="1000" b="1"/>
        </a:p>
      </xdr:txBody>
    </xdr:sp>
    <xdr:clientData/>
  </xdr:twoCellAnchor>
  <xdr:twoCellAnchor>
    <xdr:from>
      <xdr:col>7</xdr:col>
      <xdr:colOff>333375</xdr:colOff>
      <xdr:row>11</xdr:row>
      <xdr:rowOff>174625</xdr:rowOff>
    </xdr:from>
    <xdr:to>
      <xdr:col>10</xdr:col>
      <xdr:colOff>381000</xdr:colOff>
      <xdr:row>14</xdr:row>
      <xdr:rowOff>31750</xdr:rowOff>
    </xdr:to>
    <xdr:sp macro="" textlink="">
      <xdr:nvSpPr>
        <xdr:cNvPr id="11" name="Rectangle à coins arrondis 10">
          <a:hlinkClick xmlns:r="http://schemas.openxmlformats.org/officeDocument/2006/relationships" r:id="rId12"/>
        </xdr:cNvPr>
        <xdr:cNvSpPr/>
      </xdr:nvSpPr>
      <xdr:spPr>
        <a:xfrm>
          <a:off x="5667375" y="2270125"/>
          <a:ext cx="2333625" cy="428625"/>
        </a:xfrm>
        <a:prstGeom prst="round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200"/>
            <a:t>PRESENTATION DE PROJET</a:t>
          </a:r>
        </a:p>
      </xdr:txBody>
    </xdr:sp>
    <xdr:clientData/>
  </xdr:twoCellAnchor>
  <xdr:twoCellAnchor>
    <xdr:from>
      <xdr:col>7</xdr:col>
      <xdr:colOff>381000</xdr:colOff>
      <xdr:row>1</xdr:row>
      <xdr:rowOff>71437</xdr:rowOff>
    </xdr:from>
    <xdr:to>
      <xdr:col>10</xdr:col>
      <xdr:colOff>317499</xdr:colOff>
      <xdr:row>3</xdr:row>
      <xdr:rowOff>119062</xdr:rowOff>
    </xdr:to>
    <xdr:sp macro="" textlink="">
      <xdr:nvSpPr>
        <xdr:cNvPr id="12" name="Rectangle à coins arrondis 11">
          <a:hlinkClick xmlns:r="http://schemas.openxmlformats.org/officeDocument/2006/relationships" r:id="rId13"/>
        </xdr:cNvPr>
        <xdr:cNvSpPr/>
      </xdr:nvSpPr>
      <xdr:spPr>
        <a:xfrm>
          <a:off x="5715000" y="261937"/>
          <a:ext cx="2222499" cy="428625"/>
        </a:xfrm>
        <a:prstGeom prst="round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200"/>
            <a:t>CONDUITE</a:t>
          </a:r>
          <a:r>
            <a:rPr lang="fr-FR" sz="1200" baseline="0"/>
            <a:t> DE PROJET</a:t>
          </a:r>
          <a:endParaRPr lang="fr-FR" sz="12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269875</xdr:colOff>
      <xdr:row>6</xdr:row>
      <xdr:rowOff>31750</xdr:rowOff>
    </xdr:from>
    <xdr:to>
      <xdr:col>13</xdr:col>
      <xdr:colOff>269876</xdr:colOff>
      <xdr:row>8</xdr:row>
      <xdr:rowOff>74083</xdr:rowOff>
    </xdr:to>
    <xdr:sp macro="" textlink="">
      <xdr:nvSpPr>
        <xdr:cNvPr id="4" name="Rectangle à coins arrondis 3">
          <a:hlinkClick xmlns:r="http://schemas.openxmlformats.org/officeDocument/2006/relationships" r:id="rId1"/>
        </xdr:cNvPr>
        <xdr:cNvSpPr/>
      </xdr:nvSpPr>
      <xdr:spPr>
        <a:xfrm>
          <a:off x="4460875" y="1174750"/>
          <a:ext cx="762001" cy="423333"/>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200" b="1">
              <a:solidFill>
                <a:schemeClr val="bg1"/>
              </a:solidFill>
            </a:rPr>
            <a:t>RETOUR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783165</xdr:colOff>
      <xdr:row>3</xdr:row>
      <xdr:rowOff>127000</xdr:rowOff>
    </xdr:from>
    <xdr:to>
      <xdr:col>11</xdr:col>
      <xdr:colOff>730249</xdr:colOff>
      <xdr:row>3</xdr:row>
      <xdr:rowOff>550333</xdr:rowOff>
    </xdr:to>
    <xdr:sp macro="" textlink="">
      <xdr:nvSpPr>
        <xdr:cNvPr id="2" name="Rectangle à coins arrondis 1">
          <a:hlinkClick xmlns:r="http://schemas.openxmlformats.org/officeDocument/2006/relationships" r:id="rId1"/>
        </xdr:cNvPr>
        <xdr:cNvSpPr/>
      </xdr:nvSpPr>
      <xdr:spPr>
        <a:xfrm>
          <a:off x="6148915" y="857250"/>
          <a:ext cx="762001" cy="423333"/>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200" b="1">
              <a:solidFill>
                <a:schemeClr val="bg1"/>
              </a:solidFill>
            </a:rPr>
            <a:t>RETOUR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1</xdr:row>
      <xdr:rowOff>108479</xdr:rowOff>
    </xdr:from>
    <xdr:to>
      <xdr:col>4</xdr:col>
      <xdr:colOff>63501</xdr:colOff>
      <xdr:row>32</xdr:row>
      <xdr:rowOff>97895</xdr:rowOff>
    </xdr:to>
    <xdr:sp macro="" textlink="">
      <xdr:nvSpPr>
        <xdr:cNvPr id="2" name="Rectangle à coins arrondis 1">
          <a:hlinkClick xmlns:r="http://schemas.openxmlformats.org/officeDocument/2006/relationships" r:id="rId1"/>
        </xdr:cNvPr>
        <xdr:cNvSpPr/>
      </xdr:nvSpPr>
      <xdr:spPr>
        <a:xfrm>
          <a:off x="698500" y="298979"/>
          <a:ext cx="762001" cy="423333"/>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200" b="1">
              <a:solidFill>
                <a:schemeClr val="bg1"/>
              </a:solidFill>
            </a:rPr>
            <a:t>RETOUR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23</xdr:col>
      <xdr:colOff>241906</xdr:colOff>
      <xdr:row>0</xdr:row>
      <xdr:rowOff>187180</xdr:rowOff>
    </xdr:from>
    <xdr:to>
      <xdr:col>25</xdr:col>
      <xdr:colOff>296335</xdr:colOff>
      <xdr:row>3</xdr:row>
      <xdr:rowOff>28004</xdr:rowOff>
    </xdr:to>
    <xdr:sp macro="" textlink="">
      <xdr:nvSpPr>
        <xdr:cNvPr id="2" name="Rectangle à coins arrondis 1">
          <a:hlinkClick xmlns:r="http://schemas.openxmlformats.org/officeDocument/2006/relationships" r:id="rId1"/>
        </xdr:cNvPr>
        <xdr:cNvSpPr/>
      </xdr:nvSpPr>
      <xdr:spPr>
        <a:xfrm>
          <a:off x="8457219" y="187180"/>
          <a:ext cx="768804" cy="4123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200" b="1">
              <a:solidFill>
                <a:schemeClr val="bg1"/>
              </a:solidFill>
            </a:rPr>
            <a:t>RETOUR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1</xdr:row>
      <xdr:rowOff>0</xdr:rowOff>
    </xdr:from>
    <xdr:to>
      <xdr:col>4</xdr:col>
      <xdr:colOff>101715</xdr:colOff>
      <xdr:row>3</xdr:row>
      <xdr:rowOff>115811</xdr:rowOff>
    </xdr:to>
    <xdr:sp macro="" textlink="">
      <xdr:nvSpPr>
        <xdr:cNvPr id="2" name="Rectangle à coins arrondis 1">
          <a:hlinkClick xmlns:r="http://schemas.openxmlformats.org/officeDocument/2006/relationships" r:id="rId1"/>
        </xdr:cNvPr>
        <xdr:cNvSpPr/>
      </xdr:nvSpPr>
      <xdr:spPr>
        <a:xfrm>
          <a:off x="7781925" y="171450"/>
          <a:ext cx="768465" cy="439661"/>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200" b="1">
              <a:solidFill>
                <a:schemeClr val="bg1"/>
              </a:solidFill>
            </a:rPr>
            <a:t>RETOUR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95250</xdr:colOff>
      <xdr:row>1</xdr:row>
      <xdr:rowOff>79375</xdr:rowOff>
    </xdr:from>
    <xdr:to>
      <xdr:col>14</xdr:col>
      <xdr:colOff>111126</xdr:colOff>
      <xdr:row>4</xdr:row>
      <xdr:rowOff>10583</xdr:rowOff>
    </xdr:to>
    <xdr:sp macro="" textlink="">
      <xdr:nvSpPr>
        <xdr:cNvPr id="3" name="Rectangle à coins arrondis 2">
          <a:hlinkClick xmlns:r="http://schemas.openxmlformats.org/officeDocument/2006/relationships" r:id="rId1"/>
        </xdr:cNvPr>
        <xdr:cNvSpPr/>
      </xdr:nvSpPr>
      <xdr:spPr>
        <a:xfrm>
          <a:off x="14382750" y="285750"/>
          <a:ext cx="762001" cy="423333"/>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200" b="1">
              <a:solidFill>
                <a:schemeClr val="bg1"/>
              </a:solidFill>
            </a:rPr>
            <a:t>RETOUR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12</xdr:col>
      <xdr:colOff>13607</xdr:colOff>
      <xdr:row>2</xdr:row>
      <xdr:rowOff>3401</xdr:rowOff>
    </xdr:from>
    <xdr:to>
      <xdr:col>14</xdr:col>
      <xdr:colOff>39122</xdr:colOff>
      <xdr:row>4</xdr:row>
      <xdr:rowOff>100162</xdr:rowOff>
    </xdr:to>
    <xdr:sp macro="" textlink="">
      <xdr:nvSpPr>
        <xdr:cNvPr id="2" name="Rectangle à coins arrondis 1">
          <a:hlinkClick xmlns:r="http://schemas.openxmlformats.org/officeDocument/2006/relationships" r:id="rId1"/>
        </xdr:cNvPr>
        <xdr:cNvSpPr/>
      </xdr:nvSpPr>
      <xdr:spPr>
        <a:xfrm>
          <a:off x="14289201" y="372495"/>
          <a:ext cx="763702" cy="430136"/>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200" b="1">
              <a:solidFill>
                <a:schemeClr val="bg1"/>
              </a:solidFill>
            </a:rPr>
            <a:t>RETOUR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11</xdr:col>
      <xdr:colOff>378279</xdr:colOff>
      <xdr:row>2</xdr:row>
      <xdr:rowOff>19050</xdr:rowOff>
    </xdr:from>
    <xdr:to>
      <xdr:col>14</xdr:col>
      <xdr:colOff>29937</xdr:colOff>
      <xdr:row>4</xdr:row>
      <xdr:rowOff>115811</xdr:rowOff>
    </xdr:to>
    <xdr:sp macro="" textlink="">
      <xdr:nvSpPr>
        <xdr:cNvPr id="2" name="Rectangle à coins arrondis 1">
          <a:hlinkClick xmlns:r="http://schemas.openxmlformats.org/officeDocument/2006/relationships" r:id="rId1"/>
        </xdr:cNvPr>
        <xdr:cNvSpPr/>
      </xdr:nvSpPr>
      <xdr:spPr>
        <a:xfrm>
          <a:off x="14303829" y="400050"/>
          <a:ext cx="775608" cy="439661"/>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200" b="1">
              <a:solidFill>
                <a:schemeClr val="bg1"/>
              </a:solidFill>
            </a:rPr>
            <a:t>RETOUR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38100</xdr:colOff>
      <xdr:row>1</xdr:row>
      <xdr:rowOff>152400</xdr:rowOff>
    </xdr:from>
    <xdr:to>
      <xdr:col>14</xdr:col>
      <xdr:colOff>70758</xdr:colOff>
      <xdr:row>4</xdr:row>
      <xdr:rowOff>64105</xdr:rowOff>
    </xdr:to>
    <xdr:sp macro="" textlink="">
      <xdr:nvSpPr>
        <xdr:cNvPr id="2" name="Rectangle à coins arrondis 1">
          <a:hlinkClick xmlns:r="http://schemas.openxmlformats.org/officeDocument/2006/relationships" r:id="rId1"/>
        </xdr:cNvPr>
        <xdr:cNvSpPr/>
      </xdr:nvSpPr>
      <xdr:spPr>
        <a:xfrm>
          <a:off x="14344650" y="361950"/>
          <a:ext cx="775608" cy="42605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200" b="1">
              <a:solidFill>
                <a:schemeClr val="bg1"/>
              </a:solidFill>
            </a:rPr>
            <a:t>RETOUR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251114</xdr:colOff>
      <xdr:row>1</xdr:row>
      <xdr:rowOff>17318</xdr:rowOff>
    </xdr:from>
    <xdr:to>
      <xdr:col>4</xdr:col>
      <xdr:colOff>93056</xdr:colOff>
      <xdr:row>3</xdr:row>
      <xdr:rowOff>127934</xdr:rowOff>
    </xdr:to>
    <xdr:sp macro="" textlink="">
      <xdr:nvSpPr>
        <xdr:cNvPr id="2" name="Rectangle à coins arrondis 1">
          <a:hlinkClick xmlns:r="http://schemas.openxmlformats.org/officeDocument/2006/relationships" r:id="rId1"/>
        </xdr:cNvPr>
        <xdr:cNvSpPr/>
      </xdr:nvSpPr>
      <xdr:spPr>
        <a:xfrm>
          <a:off x="7784523" y="190500"/>
          <a:ext cx="768465" cy="439661"/>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200" b="1">
              <a:solidFill>
                <a:schemeClr val="bg1"/>
              </a:solidFill>
            </a:rPr>
            <a:t>RETOUR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14</xdr:col>
      <xdr:colOff>0</xdr:colOff>
      <xdr:row>2</xdr:row>
      <xdr:rowOff>0</xdr:rowOff>
    </xdr:from>
    <xdr:to>
      <xdr:col>14</xdr:col>
      <xdr:colOff>762001</xdr:colOff>
      <xdr:row>4</xdr:row>
      <xdr:rowOff>83154</xdr:rowOff>
    </xdr:to>
    <xdr:sp macro="" textlink="">
      <xdr:nvSpPr>
        <xdr:cNvPr id="4" name="Rectangle à coins arrondis 3">
          <a:hlinkClick xmlns:r="http://schemas.openxmlformats.org/officeDocument/2006/relationships" r:id="rId1"/>
        </xdr:cNvPr>
        <xdr:cNvSpPr/>
      </xdr:nvSpPr>
      <xdr:spPr>
        <a:xfrm>
          <a:off x="16695964" y="394607"/>
          <a:ext cx="762001" cy="423333"/>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200" b="1">
              <a:solidFill>
                <a:schemeClr val="bg1"/>
              </a:solidFill>
            </a:rPr>
            <a:t>RETOUR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BESANCON%20R2013\FILIERES\STI2D\SESSION%202015\GRILLES%202015\DE%20ZIP%202015\Grille%20AC%20V20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BESANCON%20R2013\FILIERES\STI2D\SESSION%202015\GRILLES%202015\DE%20ZIP%202015\Grille%20EE%20V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BESANCON%20R2013\FILIERES\STI2D\SESSION%202015\GRILLES%202015\DE%20ZIP%202015\Grille%20ITEC%20V201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BESANCON%20R2013\FILIERES\STI2D\SESSION%202015\GRILLES%202015\DE%20ZIP%202015\Grille%20SIN%20V2015.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dtaraud\Library\Containers\com.apple.mail\Data\Library\Mail%20Downloads\8B205DDA-3867-448B-9EB0-EABA5E70FDC8\STI2D\Grille%20&#233;valuation%20STI2D%20Soutenance%20Projet%20Ttes%20option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tion projet"/>
      <sheetName val="Notation Candidat "/>
    </sheetNames>
    <sheetDataSet>
      <sheetData sheetId="0">
        <row r="2">
          <cell r="B2" t="str">
            <v>Baccalauréat technologique "Sciences et Technologie de l'Industrie et du Développement Durable"</v>
          </cell>
        </row>
        <row r="3">
          <cell r="B3" t="str">
            <v>Architecture et construction</v>
          </cell>
        </row>
        <row r="4">
          <cell r="B4" t="str">
            <v>Projet technologique : conduite de projet</v>
          </cell>
        </row>
        <row r="5">
          <cell r="B5">
            <v>6</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tion projet"/>
      <sheetName val="Notation Candidat "/>
    </sheetNames>
    <sheetDataSet>
      <sheetData sheetId="0">
        <row r="2">
          <cell r="B2" t="str">
            <v>Baccalauréat technologique "Sciences et Technologie de l'Industrie et du Développement Durable"</v>
          </cell>
        </row>
        <row r="3">
          <cell r="B3" t="str">
            <v>Energie et environnement</v>
          </cell>
        </row>
        <row r="4">
          <cell r="B4" t="str">
            <v>Projet technologique : conduite de projet</v>
          </cell>
        </row>
        <row r="5">
          <cell r="B5">
            <v>6</v>
          </cell>
        </row>
      </sheetData>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tion projet"/>
      <sheetName val="Notation Candidat "/>
    </sheetNames>
    <sheetDataSet>
      <sheetData sheetId="0">
        <row r="2">
          <cell r="B2" t="str">
            <v>Baccalauréat technologique "Sciences et Technologie de l'Industrie et du Développement Durable"</v>
          </cell>
        </row>
        <row r="3">
          <cell r="B3" t="str">
            <v>Innovation Technologique et Eco Conception</v>
          </cell>
        </row>
        <row r="4">
          <cell r="B4" t="str">
            <v>Projet technologique : conduite de projet</v>
          </cell>
        </row>
        <row r="5">
          <cell r="B5">
            <v>6</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tion projet"/>
      <sheetName val="Notation Candidat "/>
    </sheetNames>
    <sheetDataSet>
      <sheetData sheetId="0">
        <row r="2">
          <cell r="B2" t="str">
            <v>Baccalauréat technologique "Sciences et Technologie de l'Industrie et du Développement Durable"</v>
          </cell>
        </row>
        <row r="3">
          <cell r="B3" t="str">
            <v>Systèmes d'information et numérique</v>
          </cell>
        </row>
        <row r="4">
          <cell r="B4" t="str">
            <v>Projet technologique : conduite de projet</v>
          </cell>
        </row>
        <row r="5">
          <cell r="B5">
            <v>6</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tion"/>
      <sheetName val="Notation"/>
    </sheetNames>
    <sheetDataSet>
      <sheetData sheetId="0">
        <row r="2">
          <cell r="B2" t="str">
            <v>Baccalauréat technologique "Sciences et Technologie Industrielles du Développement Durable"</v>
          </cell>
        </row>
        <row r="5">
          <cell r="B5">
            <v>6</v>
          </cell>
        </row>
      </sheetData>
      <sheetData sheetId="1">
        <row r="5">
          <cell r="O5">
            <v>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19"/>
  <sheetViews>
    <sheetView showGridLines="0" showRowColHeaders="0" zoomScale="120" zoomScaleNormal="120" workbookViewId="0">
      <selection sqref="A1:G1"/>
    </sheetView>
  </sheetViews>
  <sheetFormatPr baseColWidth="10" defaultRowHeight="15" x14ac:dyDescent="0.25"/>
  <sheetData>
    <row r="1" spans="1:11" x14ac:dyDescent="0.25">
      <c r="A1" s="380" t="s">
        <v>394</v>
      </c>
      <c r="B1" s="380"/>
      <c r="C1" s="380"/>
      <c r="D1" s="380"/>
      <c r="E1" s="380"/>
      <c r="F1" s="380"/>
      <c r="G1" s="380"/>
      <c r="H1" s="378" t="s">
        <v>395</v>
      </c>
      <c r="I1" s="378"/>
      <c r="J1" s="378"/>
      <c r="K1" s="378"/>
    </row>
    <row r="2" spans="1:11" ht="15" customHeight="1" x14ac:dyDescent="0.25">
      <c r="A2" s="381" t="s">
        <v>426</v>
      </c>
      <c r="B2" s="381"/>
      <c r="C2" s="381"/>
      <c r="D2" s="381"/>
      <c r="E2" s="381"/>
      <c r="F2" s="381"/>
      <c r="G2" s="381"/>
      <c r="H2" s="358"/>
      <c r="I2" s="358"/>
      <c r="J2" s="358"/>
      <c r="K2" s="358"/>
    </row>
    <row r="3" spans="1:11" x14ac:dyDescent="0.25">
      <c r="A3" s="381"/>
      <c r="B3" s="381"/>
      <c r="C3" s="381"/>
      <c r="D3" s="381"/>
      <c r="E3" s="381"/>
      <c r="F3" s="381"/>
      <c r="G3" s="381"/>
      <c r="H3" s="358"/>
      <c r="I3" s="358"/>
      <c r="J3" s="358"/>
      <c r="K3" s="358"/>
    </row>
    <row r="4" spans="1:11" x14ac:dyDescent="0.25">
      <c r="A4" s="381"/>
      <c r="B4" s="381"/>
      <c r="C4" s="381"/>
      <c r="D4" s="381"/>
      <c r="E4" s="381"/>
      <c r="F4" s="381"/>
      <c r="G4" s="381"/>
      <c r="H4" s="358"/>
      <c r="I4" s="358"/>
      <c r="J4" s="358"/>
      <c r="K4" s="358"/>
    </row>
    <row r="5" spans="1:11" x14ac:dyDescent="0.25">
      <c r="A5" s="381"/>
      <c r="B5" s="381"/>
      <c r="C5" s="381"/>
      <c r="D5" s="381"/>
      <c r="E5" s="381"/>
      <c r="F5" s="381"/>
      <c r="G5" s="381"/>
      <c r="H5" s="358"/>
      <c r="I5" s="358"/>
      <c r="J5" s="358"/>
      <c r="K5" s="358"/>
    </row>
    <row r="6" spans="1:11" x14ac:dyDescent="0.25">
      <c r="A6" s="381"/>
      <c r="B6" s="381"/>
      <c r="C6" s="381"/>
      <c r="D6" s="381"/>
      <c r="E6" s="381"/>
      <c r="F6" s="381"/>
      <c r="G6" s="381"/>
      <c r="H6" s="358"/>
      <c r="I6" s="358"/>
      <c r="J6" s="358"/>
      <c r="K6" s="358"/>
    </row>
    <row r="7" spans="1:11" x14ac:dyDescent="0.25">
      <c r="A7" s="357"/>
      <c r="B7" s="357"/>
      <c r="C7" s="357"/>
      <c r="D7" s="357"/>
      <c r="E7" s="357"/>
      <c r="F7" s="357"/>
      <c r="G7" s="357"/>
      <c r="H7" s="358"/>
      <c r="I7" s="358"/>
      <c r="J7" s="358"/>
      <c r="K7" s="358"/>
    </row>
    <row r="8" spans="1:11" x14ac:dyDescent="0.25">
      <c r="A8" s="382"/>
      <c r="B8" s="382"/>
      <c r="C8" s="357"/>
      <c r="D8" s="357"/>
      <c r="E8" s="357"/>
      <c r="F8" s="357"/>
      <c r="G8" s="357"/>
      <c r="H8" s="358"/>
      <c r="I8" s="358"/>
      <c r="J8" s="358"/>
      <c r="K8" s="358"/>
    </row>
    <row r="9" spans="1:11" x14ac:dyDescent="0.25">
      <c r="A9" s="382"/>
      <c r="B9" s="382"/>
      <c r="C9" s="357"/>
      <c r="D9" s="357"/>
      <c r="E9" s="357"/>
      <c r="F9" s="357"/>
      <c r="G9" s="357"/>
      <c r="H9" s="358"/>
      <c r="I9" s="358"/>
      <c r="J9" s="358"/>
      <c r="K9" s="358"/>
    </row>
    <row r="10" spans="1:11" x14ac:dyDescent="0.25">
      <c r="A10" s="382"/>
      <c r="B10" s="382"/>
      <c r="C10" s="357"/>
      <c r="D10" s="357"/>
      <c r="E10" s="357"/>
      <c r="F10" s="357"/>
      <c r="G10" s="357"/>
      <c r="H10" s="358"/>
      <c r="I10" s="358"/>
      <c r="J10" s="358"/>
      <c r="K10" s="358"/>
    </row>
    <row r="11" spans="1:11" x14ac:dyDescent="0.25">
      <c r="A11" s="382"/>
      <c r="B11" s="382"/>
      <c r="C11" s="357"/>
      <c r="D11" s="357"/>
      <c r="E11" s="357"/>
      <c r="F11" s="357"/>
      <c r="G11" s="357"/>
      <c r="H11" s="379" t="s">
        <v>396</v>
      </c>
      <c r="I11" s="379"/>
      <c r="J11" s="379"/>
      <c r="K11" s="379"/>
    </row>
    <row r="12" spans="1:11" x14ac:dyDescent="0.25">
      <c r="A12" s="382"/>
      <c r="B12" s="382"/>
      <c r="C12" s="357"/>
      <c r="D12" s="357"/>
      <c r="E12" s="357"/>
      <c r="F12" s="357"/>
      <c r="G12" s="357"/>
      <c r="H12" s="359"/>
      <c r="I12" s="359"/>
      <c r="J12" s="359"/>
      <c r="K12" s="359"/>
    </row>
    <row r="13" spans="1:11" x14ac:dyDescent="0.25">
      <c r="A13" s="382"/>
      <c r="B13" s="382"/>
      <c r="C13" s="357"/>
      <c r="D13" s="357"/>
      <c r="E13" s="357"/>
      <c r="F13" s="357"/>
      <c r="G13" s="357"/>
      <c r="H13" s="359"/>
      <c r="I13" s="359"/>
      <c r="J13" s="359"/>
      <c r="K13" s="359"/>
    </row>
    <row r="14" spans="1:11" x14ac:dyDescent="0.25">
      <c r="A14" s="382"/>
      <c r="B14" s="382"/>
      <c r="C14" s="357"/>
      <c r="D14" s="357"/>
      <c r="E14" s="357"/>
      <c r="F14" s="357"/>
      <c r="G14" s="357"/>
      <c r="H14" s="359"/>
      <c r="I14" s="359"/>
      <c r="J14" s="359"/>
      <c r="K14" s="359"/>
    </row>
    <row r="15" spans="1:11" x14ac:dyDescent="0.25">
      <c r="A15" s="382"/>
      <c r="B15" s="382"/>
      <c r="C15" s="357"/>
      <c r="D15" s="357"/>
      <c r="E15" s="357"/>
      <c r="F15" s="357"/>
      <c r="G15" s="357"/>
      <c r="H15" s="359"/>
      <c r="I15" s="359"/>
      <c r="J15" s="359"/>
      <c r="K15" s="359"/>
    </row>
    <row r="16" spans="1:11" x14ac:dyDescent="0.25">
      <c r="A16" s="382"/>
      <c r="B16" s="382"/>
      <c r="C16" s="357"/>
      <c r="D16" s="357"/>
      <c r="E16" s="357"/>
      <c r="F16" s="357"/>
      <c r="G16" s="357"/>
      <c r="H16" s="359"/>
      <c r="I16" s="359"/>
      <c r="J16" s="359"/>
      <c r="K16" s="359"/>
    </row>
    <row r="17" spans="1:11" x14ac:dyDescent="0.25">
      <c r="A17" s="382"/>
      <c r="B17" s="382"/>
      <c r="C17" s="357"/>
      <c r="D17" s="357"/>
      <c r="E17" s="357"/>
      <c r="F17" s="357"/>
      <c r="G17" s="357"/>
      <c r="H17" s="359"/>
      <c r="I17" s="359"/>
      <c r="J17" s="359"/>
      <c r="K17" s="359"/>
    </row>
    <row r="18" spans="1:11" x14ac:dyDescent="0.25">
      <c r="A18" s="357"/>
      <c r="B18" s="357"/>
      <c r="C18" s="357"/>
      <c r="D18" s="357"/>
      <c r="E18" s="357"/>
      <c r="F18" s="357"/>
      <c r="G18" s="357"/>
      <c r="H18" s="359"/>
      <c r="I18" s="359"/>
      <c r="J18" s="359"/>
      <c r="K18" s="359"/>
    </row>
    <row r="19" spans="1:11" x14ac:dyDescent="0.25">
      <c r="A19" s="357"/>
      <c r="B19" s="357"/>
      <c r="C19" s="357"/>
      <c r="D19" s="357"/>
      <c r="E19" s="357"/>
      <c r="F19" s="357"/>
      <c r="G19" s="357"/>
      <c r="H19" s="359"/>
      <c r="I19" s="359"/>
      <c r="J19" s="359"/>
      <c r="K19" s="359"/>
    </row>
  </sheetData>
  <mergeCells count="5">
    <mergeCell ref="H1:K1"/>
    <mergeCell ref="H11:K11"/>
    <mergeCell ref="A1:G1"/>
    <mergeCell ref="A2:G6"/>
    <mergeCell ref="A8:B17"/>
  </mergeCells>
  <pageMargins left="0.7" right="0.7" top="0.75" bottom="0.75" header="0.3" footer="0.3"/>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69"/>
  <sheetViews>
    <sheetView tabSelected="1" zoomScale="140" zoomScaleNormal="140" workbookViewId="0">
      <selection activeCell="Q27" sqref="Q27"/>
    </sheetView>
  </sheetViews>
  <sheetFormatPr baseColWidth="10" defaultRowHeight="15" x14ac:dyDescent="0.25"/>
  <cols>
    <col min="1" max="30" width="5.7109375" customWidth="1"/>
  </cols>
  <sheetData>
    <row r="1" spans="1:15" x14ac:dyDescent="0.25">
      <c r="A1" s="367"/>
      <c r="B1" s="367"/>
      <c r="C1" s="380" t="s">
        <v>407</v>
      </c>
      <c r="D1" s="380"/>
      <c r="E1" s="380"/>
      <c r="F1" s="380"/>
      <c r="G1" s="380"/>
      <c r="H1" s="380"/>
      <c r="I1" s="380"/>
      <c r="J1" s="380"/>
      <c r="K1" s="380"/>
      <c r="L1" s="380"/>
      <c r="M1" s="380"/>
      <c r="N1" s="367"/>
      <c r="O1" s="367"/>
    </row>
    <row r="2" spans="1:15" x14ac:dyDescent="0.25">
      <c r="A2" s="367"/>
      <c r="B2" s="367"/>
      <c r="C2" s="367"/>
      <c r="D2" s="367"/>
      <c r="E2" s="367"/>
      <c r="F2" s="367"/>
      <c r="G2" s="367"/>
      <c r="H2" s="367"/>
      <c r="I2" s="367"/>
      <c r="J2" s="367"/>
      <c r="K2" s="367"/>
      <c r="L2" s="367"/>
      <c r="M2" s="367"/>
      <c r="N2" s="367"/>
      <c r="O2" s="367"/>
    </row>
    <row r="3" spans="1:15" x14ac:dyDescent="0.25">
      <c r="A3" s="389" t="s">
        <v>0</v>
      </c>
      <c r="B3" s="389"/>
      <c r="C3" s="389"/>
      <c r="D3" s="384" t="s">
        <v>22</v>
      </c>
      <c r="E3" s="385"/>
      <c r="F3" s="385"/>
      <c r="G3" s="385"/>
      <c r="H3" s="385"/>
      <c r="I3" s="386"/>
      <c r="J3" s="367"/>
      <c r="K3" s="367"/>
      <c r="L3" s="370" t="s">
        <v>412</v>
      </c>
      <c r="M3" s="370"/>
      <c r="N3" s="369">
        <v>2017</v>
      </c>
      <c r="O3" s="367"/>
    </row>
    <row r="4" spans="1:15" x14ac:dyDescent="0.25">
      <c r="A4" s="389" t="s">
        <v>409</v>
      </c>
      <c r="B4" s="389"/>
      <c r="C4" s="389"/>
      <c r="D4" s="369" t="s">
        <v>232</v>
      </c>
      <c r="E4" s="368"/>
      <c r="F4" s="368"/>
      <c r="G4" s="368"/>
      <c r="H4" s="368"/>
      <c r="I4" s="368"/>
      <c r="J4" s="367"/>
      <c r="K4" s="367"/>
      <c r="L4" s="367"/>
      <c r="M4" s="367"/>
      <c r="N4" s="367"/>
      <c r="O4" s="367"/>
    </row>
    <row r="5" spans="1:15" x14ac:dyDescent="0.25">
      <c r="A5" s="389" t="s">
        <v>2</v>
      </c>
      <c r="B5" s="389"/>
      <c r="C5" s="389"/>
      <c r="D5" s="369">
        <v>3</v>
      </c>
      <c r="E5" s="367"/>
      <c r="F5" s="367"/>
      <c r="G5" s="367"/>
      <c r="H5" s="367"/>
      <c r="I5" s="367"/>
      <c r="J5" s="367"/>
      <c r="K5" s="367"/>
      <c r="L5" s="367"/>
      <c r="M5" s="367"/>
      <c r="N5" s="367"/>
      <c r="O5" s="367"/>
    </row>
    <row r="6" spans="1:15" x14ac:dyDescent="0.25">
      <c r="A6" s="367"/>
      <c r="B6" s="367"/>
      <c r="C6" s="367"/>
      <c r="D6" s="367"/>
      <c r="E6" s="367"/>
      <c r="F6" s="367"/>
      <c r="G6" s="367"/>
      <c r="H6" s="367"/>
      <c r="I6" s="367"/>
      <c r="J6" s="367"/>
      <c r="K6" s="367"/>
      <c r="L6" s="367"/>
      <c r="M6" s="367"/>
      <c r="N6" s="367"/>
      <c r="O6" s="367"/>
    </row>
    <row r="7" spans="1:15" x14ac:dyDescent="0.25">
      <c r="A7" s="367"/>
      <c r="B7" s="367"/>
      <c r="C7" s="387" t="s">
        <v>410</v>
      </c>
      <c r="D7" s="387"/>
      <c r="E7" s="387"/>
      <c r="F7" s="387"/>
      <c r="G7" s="387" t="s">
        <v>411</v>
      </c>
      <c r="H7" s="387"/>
      <c r="I7" s="387"/>
      <c r="J7" s="387" t="s">
        <v>367</v>
      </c>
      <c r="K7" s="387"/>
      <c r="L7" s="367"/>
      <c r="M7" s="367"/>
      <c r="N7" s="367"/>
      <c r="O7" s="367"/>
    </row>
    <row r="8" spans="1:15" x14ac:dyDescent="0.25">
      <c r="A8" s="383" t="str">
        <f>IF($D$5&gt;=1,"Elève 1","")</f>
        <v>Elève 1</v>
      </c>
      <c r="B8" s="383"/>
      <c r="C8" s="384" t="s">
        <v>417</v>
      </c>
      <c r="D8" s="385"/>
      <c r="E8" s="385"/>
      <c r="F8" s="386"/>
      <c r="G8" s="384" t="s">
        <v>419</v>
      </c>
      <c r="H8" s="385"/>
      <c r="I8" s="386"/>
      <c r="J8" s="384" t="s">
        <v>47</v>
      </c>
      <c r="K8" s="386"/>
      <c r="L8" s="367"/>
      <c r="M8" s="367"/>
      <c r="N8" s="367"/>
      <c r="O8" s="367"/>
    </row>
    <row r="9" spans="1:15" x14ac:dyDescent="0.25">
      <c r="A9" s="383" t="str">
        <f>IF($D$5&gt;=2,"Elève 2","")</f>
        <v>Elève 2</v>
      </c>
      <c r="B9" s="383"/>
      <c r="C9" s="384" t="s">
        <v>418</v>
      </c>
      <c r="D9" s="385"/>
      <c r="E9" s="385"/>
      <c r="F9" s="386"/>
      <c r="G9" s="384" t="s">
        <v>420</v>
      </c>
      <c r="H9" s="385"/>
      <c r="I9" s="386"/>
      <c r="J9" s="384" t="s">
        <v>48</v>
      </c>
      <c r="K9" s="386"/>
      <c r="L9" s="367"/>
      <c r="M9" s="367"/>
      <c r="N9" s="367"/>
      <c r="O9" s="367"/>
    </row>
    <row r="10" spans="1:15" x14ac:dyDescent="0.25">
      <c r="A10" s="383" t="str">
        <f>IF($D$5&gt;=3,"Elève 3","")</f>
        <v>Elève 3</v>
      </c>
      <c r="B10" s="383"/>
      <c r="C10" s="384" t="s">
        <v>430</v>
      </c>
      <c r="D10" s="385"/>
      <c r="E10" s="385"/>
      <c r="F10" s="386"/>
      <c r="G10" s="384" t="s">
        <v>431</v>
      </c>
      <c r="H10" s="385"/>
      <c r="I10" s="386"/>
      <c r="J10" s="384" t="s">
        <v>49</v>
      </c>
      <c r="K10" s="386"/>
      <c r="L10" s="367"/>
      <c r="M10" s="367"/>
      <c r="N10" s="367"/>
      <c r="O10" s="367"/>
    </row>
    <row r="11" spans="1:15" x14ac:dyDescent="0.25">
      <c r="A11" s="383" t="str">
        <f>IF($D$5&gt;=4,"Elève 4","")</f>
        <v/>
      </c>
      <c r="B11" s="383"/>
      <c r="C11" s="384"/>
      <c r="D11" s="385"/>
      <c r="E11" s="385"/>
      <c r="F11" s="386"/>
      <c r="G11" s="384"/>
      <c r="H11" s="385"/>
      <c r="I11" s="386"/>
      <c r="J11" s="384"/>
      <c r="K11" s="386"/>
      <c r="L11" s="367"/>
      <c r="M11" s="367"/>
      <c r="N11" s="367"/>
      <c r="O11" s="367"/>
    </row>
    <row r="12" spans="1:15" x14ac:dyDescent="0.25">
      <c r="A12" s="383" t="str">
        <f>IF($D$5&gt;=5,"Elève 5","")</f>
        <v/>
      </c>
      <c r="B12" s="383"/>
      <c r="C12" s="384"/>
      <c r="D12" s="385"/>
      <c r="E12" s="385"/>
      <c r="F12" s="386"/>
      <c r="G12" s="384"/>
      <c r="H12" s="385"/>
      <c r="I12" s="386"/>
      <c r="J12" s="384"/>
      <c r="K12" s="386"/>
      <c r="L12" s="367"/>
      <c r="M12" s="367"/>
      <c r="N12" s="367"/>
      <c r="O12" s="367"/>
    </row>
    <row r="13" spans="1:15" x14ac:dyDescent="0.25">
      <c r="A13" s="367"/>
      <c r="B13" s="367"/>
      <c r="C13" s="367"/>
      <c r="D13" s="367"/>
      <c r="E13" s="367"/>
      <c r="F13" s="367"/>
      <c r="G13" s="367"/>
      <c r="H13" s="367"/>
      <c r="I13" s="367"/>
      <c r="J13" s="367"/>
      <c r="K13" s="367"/>
      <c r="L13" s="367"/>
      <c r="M13" s="367"/>
      <c r="N13" s="367"/>
      <c r="O13" s="367"/>
    </row>
    <row r="14" spans="1:15" x14ac:dyDescent="0.25">
      <c r="A14" s="367"/>
      <c r="B14" s="367"/>
      <c r="C14" s="367"/>
      <c r="D14" s="367"/>
      <c r="E14" s="367"/>
      <c r="F14" s="367"/>
      <c r="G14" s="367"/>
      <c r="H14" s="367"/>
      <c r="I14" s="367"/>
      <c r="J14" s="367"/>
      <c r="K14" s="367"/>
      <c r="L14" s="367"/>
      <c r="M14" s="367"/>
      <c r="N14" s="367"/>
      <c r="O14" s="367"/>
    </row>
    <row r="15" spans="1:15" x14ac:dyDescent="0.25">
      <c r="A15" s="370" t="s">
        <v>422</v>
      </c>
      <c r="B15" s="370"/>
      <c r="C15" s="370"/>
      <c r="D15" s="370"/>
      <c r="E15" s="390" t="s">
        <v>423</v>
      </c>
      <c r="F15" s="390"/>
      <c r="G15" s="390"/>
      <c r="H15" s="390"/>
      <c r="I15" s="390"/>
      <c r="J15" s="390"/>
      <c r="K15" s="390"/>
      <c r="L15" s="390"/>
      <c r="M15" s="390"/>
      <c r="N15" s="390"/>
      <c r="O15" s="367"/>
    </row>
    <row r="16" spans="1:15" x14ac:dyDescent="0.25">
      <c r="A16" s="367"/>
      <c r="B16" s="367"/>
      <c r="C16" s="367"/>
      <c r="D16" s="367"/>
      <c r="E16" s="367"/>
      <c r="F16" s="367"/>
      <c r="G16" s="367"/>
      <c r="H16" s="367"/>
      <c r="I16" s="367"/>
      <c r="J16" s="367"/>
      <c r="K16" s="367"/>
      <c r="L16" s="367"/>
      <c r="M16" s="367"/>
      <c r="N16" s="367"/>
      <c r="O16" s="367"/>
    </row>
    <row r="17" spans="1:15" ht="15" customHeight="1" x14ac:dyDescent="0.25">
      <c r="A17" s="388" t="s">
        <v>434</v>
      </c>
      <c r="B17" s="388"/>
      <c r="C17" s="388"/>
      <c r="D17" s="388"/>
      <c r="E17" s="388"/>
      <c r="F17" s="388"/>
      <c r="G17" s="388"/>
      <c r="H17" s="388"/>
      <c r="I17" s="388"/>
      <c r="J17" s="388"/>
      <c r="K17" s="388"/>
      <c r="L17" s="388"/>
      <c r="M17" s="388"/>
      <c r="N17" s="388"/>
      <c r="O17" s="367"/>
    </row>
    <row r="18" spans="1:15" ht="15" customHeight="1" x14ac:dyDescent="0.25">
      <c r="A18" s="388"/>
      <c r="B18" s="388"/>
      <c r="C18" s="388"/>
      <c r="D18" s="388"/>
      <c r="E18" s="388"/>
      <c r="F18" s="388"/>
      <c r="G18" s="388"/>
      <c r="H18" s="388"/>
      <c r="I18" s="388"/>
      <c r="J18" s="388"/>
      <c r="K18" s="388"/>
      <c r="L18" s="388"/>
      <c r="M18" s="388"/>
      <c r="N18" s="388"/>
      <c r="O18" s="367"/>
    </row>
    <row r="19" spans="1:15" ht="15" customHeight="1" x14ac:dyDescent="0.25">
      <c r="A19" s="388"/>
      <c r="B19" s="388"/>
      <c r="C19" s="388"/>
      <c r="D19" s="388"/>
      <c r="E19" s="388"/>
      <c r="F19" s="388"/>
      <c r="G19" s="388"/>
      <c r="H19" s="388"/>
      <c r="I19" s="388"/>
      <c r="J19" s="388"/>
      <c r="K19" s="388"/>
      <c r="L19" s="388"/>
      <c r="M19" s="388"/>
      <c r="N19" s="388"/>
      <c r="O19" s="367"/>
    </row>
    <row r="20" spans="1:15" ht="15" customHeight="1" x14ac:dyDescent="0.25">
      <c r="A20" s="388"/>
      <c r="B20" s="388"/>
      <c r="C20" s="388"/>
      <c r="D20" s="388"/>
      <c r="E20" s="388"/>
      <c r="F20" s="388"/>
      <c r="G20" s="388"/>
      <c r="H20" s="388"/>
      <c r="I20" s="388"/>
      <c r="J20" s="388"/>
      <c r="K20" s="388"/>
      <c r="L20" s="388"/>
      <c r="M20" s="388"/>
      <c r="N20" s="388"/>
      <c r="O20" s="367"/>
    </row>
    <row r="21" spans="1:15" ht="15" customHeight="1" x14ac:dyDescent="0.25">
      <c r="A21" s="388"/>
      <c r="B21" s="388"/>
      <c r="C21" s="388"/>
      <c r="D21" s="388"/>
      <c r="E21" s="388"/>
      <c r="F21" s="388"/>
      <c r="G21" s="388"/>
      <c r="H21" s="388"/>
      <c r="I21" s="388"/>
      <c r="J21" s="388"/>
      <c r="K21" s="388"/>
      <c r="L21" s="388"/>
      <c r="M21" s="388"/>
      <c r="N21" s="388"/>
      <c r="O21" s="367"/>
    </row>
    <row r="22" spans="1:15" ht="15" customHeight="1" x14ac:dyDescent="0.25">
      <c r="A22" s="388"/>
      <c r="B22" s="388"/>
      <c r="C22" s="388"/>
      <c r="D22" s="388"/>
      <c r="E22" s="388"/>
      <c r="F22" s="388"/>
      <c r="G22" s="388"/>
      <c r="H22" s="388"/>
      <c r="I22" s="388"/>
      <c r="J22" s="388"/>
      <c r="K22" s="388"/>
      <c r="L22" s="388"/>
      <c r="M22" s="388"/>
      <c r="N22" s="388"/>
      <c r="O22" s="367"/>
    </row>
    <row r="23" spans="1:15" x14ac:dyDescent="0.25">
      <c r="A23" s="388"/>
      <c r="B23" s="388"/>
      <c r="C23" s="388"/>
      <c r="D23" s="388"/>
      <c r="E23" s="388"/>
      <c r="F23" s="388"/>
      <c r="G23" s="388"/>
      <c r="H23" s="388"/>
      <c r="I23" s="388"/>
      <c r="J23" s="388"/>
      <c r="K23" s="388"/>
      <c r="L23" s="388"/>
      <c r="M23" s="388"/>
      <c r="N23" s="388"/>
      <c r="O23" s="367"/>
    </row>
    <row r="24" spans="1:15" x14ac:dyDescent="0.25">
      <c r="A24" s="388"/>
      <c r="B24" s="388"/>
      <c r="C24" s="388"/>
      <c r="D24" s="388"/>
      <c r="E24" s="388"/>
      <c r="F24" s="388"/>
      <c r="G24" s="388"/>
      <c r="H24" s="388"/>
      <c r="I24" s="388"/>
      <c r="J24" s="388"/>
      <c r="K24" s="388"/>
      <c r="L24" s="388"/>
      <c r="M24" s="388"/>
      <c r="N24" s="388"/>
      <c r="O24" s="367"/>
    </row>
    <row r="25" spans="1:15" x14ac:dyDescent="0.25">
      <c r="A25" s="388"/>
      <c r="B25" s="388"/>
      <c r="C25" s="388"/>
      <c r="D25" s="388"/>
      <c r="E25" s="388"/>
      <c r="F25" s="388"/>
      <c r="G25" s="388"/>
      <c r="H25" s="388"/>
      <c r="I25" s="388"/>
      <c r="J25" s="388"/>
      <c r="K25" s="388"/>
      <c r="L25" s="388"/>
      <c r="M25" s="388"/>
      <c r="N25" s="388"/>
      <c r="O25" s="367"/>
    </row>
    <row r="26" spans="1:15" x14ac:dyDescent="0.25">
      <c r="A26" s="388"/>
      <c r="B26" s="388"/>
      <c r="C26" s="388"/>
      <c r="D26" s="388"/>
      <c r="E26" s="388"/>
      <c r="F26" s="388"/>
      <c r="G26" s="388"/>
      <c r="H26" s="388"/>
      <c r="I26" s="388"/>
      <c r="J26" s="388"/>
      <c r="K26" s="388"/>
      <c r="L26" s="388"/>
      <c r="M26" s="388"/>
      <c r="N26" s="388"/>
      <c r="O26" s="367"/>
    </row>
    <row r="27" spans="1:15" x14ac:dyDescent="0.25">
      <c r="A27" s="388"/>
      <c r="B27" s="388"/>
      <c r="C27" s="388"/>
      <c r="D27" s="388"/>
      <c r="E27" s="388"/>
      <c r="F27" s="388"/>
      <c r="G27" s="388"/>
      <c r="H27" s="388"/>
      <c r="I27" s="388"/>
      <c r="J27" s="388"/>
      <c r="K27" s="388"/>
      <c r="L27" s="388"/>
      <c r="M27" s="388"/>
      <c r="N27" s="388"/>
      <c r="O27" s="367"/>
    </row>
    <row r="28" spans="1:15" x14ac:dyDescent="0.25">
      <c r="A28" s="388"/>
      <c r="B28" s="388"/>
      <c r="C28" s="388"/>
      <c r="D28" s="388"/>
      <c r="E28" s="388"/>
      <c r="F28" s="388"/>
      <c r="G28" s="388"/>
      <c r="H28" s="388"/>
      <c r="I28" s="388"/>
      <c r="J28" s="388"/>
      <c r="K28" s="388"/>
      <c r="L28" s="388"/>
      <c r="M28" s="388"/>
      <c r="N28" s="388"/>
      <c r="O28" s="367"/>
    </row>
    <row r="29" spans="1:15" x14ac:dyDescent="0.25">
      <c r="A29" s="388"/>
      <c r="B29" s="388"/>
      <c r="C29" s="388"/>
      <c r="D29" s="388"/>
      <c r="E29" s="388"/>
      <c r="F29" s="388"/>
      <c r="G29" s="388"/>
      <c r="H29" s="388"/>
      <c r="I29" s="388"/>
      <c r="J29" s="388"/>
      <c r="K29" s="388"/>
      <c r="L29" s="388"/>
      <c r="M29" s="388"/>
      <c r="N29" s="388"/>
      <c r="O29" s="367"/>
    </row>
    <row r="30" spans="1:15" x14ac:dyDescent="0.25">
      <c r="A30" s="367"/>
      <c r="B30" s="367"/>
      <c r="C30" s="367"/>
      <c r="D30" s="367"/>
      <c r="E30" s="367"/>
      <c r="F30" s="367"/>
      <c r="G30" s="367"/>
      <c r="H30" s="367"/>
      <c r="I30" s="367"/>
      <c r="J30" s="367"/>
      <c r="K30" s="367"/>
      <c r="L30" s="367"/>
      <c r="M30" s="367"/>
      <c r="N30" s="367"/>
      <c r="O30" s="367"/>
    </row>
    <row r="31" spans="1:15" x14ac:dyDescent="0.25">
      <c r="A31" s="367"/>
      <c r="B31" s="367"/>
      <c r="C31" s="367"/>
      <c r="D31" s="367"/>
      <c r="E31" s="367"/>
      <c r="F31" s="367"/>
      <c r="G31" s="367"/>
      <c r="H31" s="367"/>
      <c r="I31" s="367"/>
      <c r="J31" s="367"/>
      <c r="K31" s="367"/>
      <c r="L31" s="367"/>
      <c r="M31" s="367"/>
      <c r="N31" s="367"/>
      <c r="O31" s="367"/>
    </row>
    <row r="32" spans="1:15" x14ac:dyDescent="0.25">
      <c r="A32" s="367"/>
      <c r="B32" s="367"/>
      <c r="C32" s="367"/>
      <c r="D32" s="367"/>
      <c r="E32" s="367"/>
      <c r="F32" s="367"/>
      <c r="G32" s="367"/>
      <c r="H32" s="367"/>
      <c r="I32" s="367"/>
      <c r="J32" s="367"/>
      <c r="K32" s="367"/>
      <c r="L32" s="367"/>
      <c r="M32" s="367"/>
      <c r="N32" s="367"/>
      <c r="O32" s="367"/>
    </row>
    <row r="33" spans="1:15" x14ac:dyDescent="0.25">
      <c r="A33" s="367"/>
      <c r="B33" s="367"/>
      <c r="C33" s="367"/>
      <c r="D33" s="367"/>
      <c r="E33" s="367"/>
      <c r="F33" s="367"/>
      <c r="G33" s="367"/>
      <c r="H33" s="367"/>
      <c r="I33" s="367"/>
      <c r="J33" s="367"/>
      <c r="K33" s="367"/>
      <c r="L33" s="367"/>
      <c r="M33" s="367"/>
      <c r="N33" s="367"/>
      <c r="O33" s="367"/>
    </row>
    <row r="34" spans="1:15" x14ac:dyDescent="0.25">
      <c r="A34" s="367"/>
      <c r="B34" s="367"/>
      <c r="C34" s="367"/>
      <c r="D34" s="367"/>
      <c r="E34" s="367"/>
      <c r="F34" s="367"/>
      <c r="G34" s="367"/>
      <c r="H34" s="367"/>
      <c r="I34" s="367"/>
      <c r="J34" s="367"/>
      <c r="K34" s="367"/>
      <c r="L34" s="367"/>
      <c r="M34" s="367"/>
      <c r="N34" s="367"/>
      <c r="O34" s="367"/>
    </row>
    <row r="35" spans="1:15" x14ac:dyDescent="0.25">
      <c r="A35" s="367"/>
      <c r="B35" s="367"/>
      <c r="C35" s="367"/>
      <c r="D35" s="367"/>
      <c r="E35" s="367"/>
      <c r="F35" s="367"/>
      <c r="G35" s="367"/>
      <c r="H35" s="367"/>
      <c r="I35" s="367"/>
      <c r="J35" s="367"/>
      <c r="K35" s="367"/>
      <c r="L35" s="367"/>
      <c r="M35" s="367"/>
      <c r="N35" s="367"/>
      <c r="O35" s="367"/>
    </row>
    <row r="36" spans="1:15" x14ac:dyDescent="0.25">
      <c r="A36" s="367"/>
      <c r="B36" s="367"/>
      <c r="C36" s="367"/>
      <c r="D36" s="367"/>
      <c r="E36" s="367"/>
      <c r="F36" s="367"/>
      <c r="G36" s="367"/>
      <c r="H36" s="367"/>
      <c r="I36" s="367"/>
      <c r="J36" s="367"/>
      <c r="K36" s="367"/>
      <c r="L36" s="367"/>
      <c r="M36" s="367"/>
      <c r="N36" s="367"/>
      <c r="O36" s="367"/>
    </row>
    <row r="37" spans="1:15" x14ac:dyDescent="0.25">
      <c r="A37" s="367"/>
      <c r="B37" s="367"/>
      <c r="C37" s="367"/>
      <c r="D37" s="367"/>
      <c r="E37" s="367"/>
      <c r="F37" s="367"/>
      <c r="G37" s="367"/>
      <c r="H37" s="367"/>
      <c r="I37" s="367"/>
      <c r="J37" s="367"/>
      <c r="K37" s="367"/>
      <c r="L37" s="367"/>
      <c r="M37" s="367"/>
      <c r="N37" s="367"/>
      <c r="O37" s="367"/>
    </row>
    <row r="38" spans="1:15" x14ac:dyDescent="0.25">
      <c r="A38" s="367"/>
      <c r="B38" s="367"/>
      <c r="C38" s="367"/>
      <c r="D38" s="367"/>
      <c r="E38" s="367"/>
      <c r="F38" s="367"/>
      <c r="G38" s="367"/>
      <c r="H38" s="367"/>
      <c r="I38" s="367"/>
      <c r="J38" s="367"/>
      <c r="K38" s="367"/>
      <c r="L38" s="367"/>
      <c r="M38" s="367"/>
      <c r="N38" s="367"/>
      <c r="O38" s="367"/>
    </row>
    <row r="39" spans="1:15" x14ac:dyDescent="0.25">
      <c r="A39" s="367"/>
      <c r="B39" s="367"/>
      <c r="C39" s="367"/>
      <c r="D39" s="367"/>
      <c r="E39" s="367"/>
      <c r="F39" s="367"/>
      <c r="G39" s="367"/>
      <c r="H39" s="367"/>
      <c r="I39" s="367"/>
      <c r="J39" s="367"/>
      <c r="K39" s="367"/>
      <c r="L39" s="367"/>
      <c r="M39" s="367"/>
      <c r="N39" s="367"/>
      <c r="O39" s="367"/>
    </row>
    <row r="40" spans="1:15" x14ac:dyDescent="0.25">
      <c r="A40" s="367"/>
      <c r="B40" s="367"/>
      <c r="C40" s="367"/>
      <c r="D40" s="367"/>
      <c r="E40" s="367"/>
      <c r="F40" s="367"/>
      <c r="G40" s="367"/>
      <c r="H40" s="367"/>
      <c r="I40" s="367"/>
      <c r="J40" s="367"/>
      <c r="K40" s="367"/>
      <c r="L40" s="367"/>
      <c r="M40" s="367"/>
      <c r="N40" s="367"/>
      <c r="O40" s="367"/>
    </row>
    <row r="41" spans="1:15" x14ac:dyDescent="0.25">
      <c r="A41" s="367"/>
      <c r="B41" s="367"/>
      <c r="C41" s="367"/>
      <c r="D41" s="367"/>
      <c r="E41" s="367"/>
      <c r="F41" s="367"/>
      <c r="G41" s="367"/>
      <c r="H41" s="367"/>
      <c r="I41" s="367"/>
      <c r="J41" s="367"/>
      <c r="K41" s="367"/>
      <c r="L41" s="367"/>
      <c r="M41" s="367"/>
      <c r="N41" s="367"/>
      <c r="O41" s="367"/>
    </row>
    <row r="42" spans="1:15" x14ac:dyDescent="0.25">
      <c r="A42" s="367"/>
      <c r="B42" s="367"/>
      <c r="C42" s="367"/>
      <c r="D42" s="367"/>
      <c r="E42" s="367"/>
      <c r="F42" s="367"/>
      <c r="G42" s="367"/>
      <c r="H42" s="367"/>
      <c r="I42" s="367"/>
      <c r="J42" s="367"/>
      <c r="K42" s="367"/>
      <c r="L42" s="367"/>
      <c r="M42" s="367"/>
      <c r="N42" s="367"/>
      <c r="O42" s="367"/>
    </row>
    <row r="43" spans="1:15" x14ac:dyDescent="0.25">
      <c r="A43" s="367"/>
      <c r="B43" s="367"/>
      <c r="C43" s="367"/>
      <c r="D43" s="367"/>
      <c r="E43" s="367"/>
      <c r="F43" s="367"/>
      <c r="G43" s="367"/>
      <c r="H43" s="367"/>
      <c r="I43" s="367"/>
      <c r="J43" s="367"/>
      <c r="K43" s="367"/>
      <c r="L43" s="367"/>
      <c r="M43" s="367"/>
      <c r="N43" s="367"/>
      <c r="O43" s="367"/>
    </row>
    <row r="44" spans="1:15" x14ac:dyDescent="0.25">
      <c r="A44" s="367"/>
      <c r="B44" s="367"/>
      <c r="C44" s="367"/>
      <c r="D44" s="367"/>
      <c r="E44" s="367"/>
      <c r="F44" s="367"/>
      <c r="G44" s="367"/>
      <c r="H44" s="367"/>
      <c r="I44" s="367"/>
      <c r="J44" s="367"/>
      <c r="K44" s="367"/>
      <c r="L44" s="367"/>
      <c r="M44" s="367"/>
      <c r="N44" s="367"/>
      <c r="O44" s="367"/>
    </row>
    <row r="45" spans="1:15" x14ac:dyDescent="0.25">
      <c r="A45" s="367"/>
      <c r="B45" s="367"/>
      <c r="C45" s="367"/>
      <c r="D45" s="367"/>
      <c r="E45" s="367"/>
      <c r="F45" s="367"/>
      <c r="G45" s="367"/>
      <c r="H45" s="367"/>
      <c r="I45" s="367"/>
      <c r="J45" s="367"/>
      <c r="K45" s="367"/>
      <c r="L45" s="367"/>
      <c r="M45" s="367"/>
      <c r="N45" s="367"/>
      <c r="O45" s="367"/>
    </row>
    <row r="46" spans="1:15" x14ac:dyDescent="0.25">
      <c r="A46" s="367"/>
      <c r="B46" s="367"/>
      <c r="C46" s="367"/>
      <c r="D46" s="367"/>
      <c r="E46" s="367"/>
      <c r="F46" s="367"/>
      <c r="G46" s="367"/>
      <c r="H46" s="367"/>
      <c r="I46" s="367"/>
      <c r="J46" s="367"/>
      <c r="K46" s="367"/>
      <c r="L46" s="367"/>
      <c r="M46" s="367"/>
      <c r="N46" s="367"/>
      <c r="O46" s="367"/>
    </row>
    <row r="47" spans="1:15" x14ac:dyDescent="0.25">
      <c r="A47" t="s">
        <v>52</v>
      </c>
    </row>
    <row r="48" spans="1:15" x14ac:dyDescent="0.25">
      <c r="A48" t="s">
        <v>8</v>
      </c>
      <c r="B48" t="s">
        <v>16</v>
      </c>
      <c r="C48" t="s">
        <v>17</v>
      </c>
      <c r="D48" t="s">
        <v>15</v>
      </c>
      <c r="J48" t="s">
        <v>217</v>
      </c>
      <c r="M48" t="s">
        <v>412</v>
      </c>
    </row>
    <row r="49" spans="1:13" x14ac:dyDescent="0.25">
      <c r="A49" t="s">
        <v>9</v>
      </c>
      <c r="B49" s="32" t="s">
        <v>368</v>
      </c>
      <c r="C49" s="32" t="s">
        <v>368</v>
      </c>
      <c r="D49" s="2" t="s">
        <v>368</v>
      </c>
      <c r="J49" t="s">
        <v>368</v>
      </c>
      <c r="M49" t="s">
        <v>368</v>
      </c>
    </row>
    <row r="50" spans="1:13" x14ac:dyDescent="0.25">
      <c r="A50" t="s">
        <v>10</v>
      </c>
      <c r="B50" s="32">
        <v>3</v>
      </c>
      <c r="C50" s="32">
        <v>1</v>
      </c>
      <c r="D50" t="s">
        <v>18</v>
      </c>
      <c r="J50" t="s">
        <v>218</v>
      </c>
      <c r="M50">
        <v>2016</v>
      </c>
    </row>
    <row r="51" spans="1:13" x14ac:dyDescent="0.25">
      <c r="A51" t="s">
        <v>11</v>
      </c>
      <c r="B51" s="32">
        <v>4</v>
      </c>
      <c r="C51" s="32">
        <v>2</v>
      </c>
      <c r="D51" t="s">
        <v>19</v>
      </c>
      <c r="J51" t="s">
        <v>219</v>
      </c>
      <c r="M51">
        <v>2017</v>
      </c>
    </row>
    <row r="52" spans="1:13" x14ac:dyDescent="0.25">
      <c r="A52" t="s">
        <v>12</v>
      </c>
      <c r="B52" s="32">
        <v>5</v>
      </c>
      <c r="C52" s="32">
        <v>3</v>
      </c>
      <c r="D52" t="s">
        <v>20</v>
      </c>
      <c r="J52" t="s">
        <v>220</v>
      </c>
      <c r="M52">
        <v>2018</v>
      </c>
    </row>
    <row r="53" spans="1:13" x14ac:dyDescent="0.25">
      <c r="A53" t="s">
        <v>13</v>
      </c>
      <c r="C53" s="32">
        <v>4</v>
      </c>
      <c r="D53" t="s">
        <v>21</v>
      </c>
      <c r="J53" t="s">
        <v>221</v>
      </c>
      <c r="M53">
        <v>2019</v>
      </c>
    </row>
    <row r="54" spans="1:13" x14ac:dyDescent="0.25">
      <c r="C54" s="32">
        <v>5</v>
      </c>
      <c r="D54" t="s">
        <v>22</v>
      </c>
      <c r="J54" t="s">
        <v>222</v>
      </c>
      <c r="M54">
        <v>2020</v>
      </c>
    </row>
    <row r="55" spans="1:13" x14ac:dyDescent="0.25">
      <c r="A55" t="s">
        <v>14</v>
      </c>
      <c r="C55" s="32">
        <v>6</v>
      </c>
      <c r="D55" t="s">
        <v>23</v>
      </c>
      <c r="J55" t="s">
        <v>223</v>
      </c>
      <c r="M55">
        <v>2021</v>
      </c>
    </row>
    <row r="56" spans="1:13" x14ac:dyDescent="0.25">
      <c r="A56" t="s">
        <v>368</v>
      </c>
      <c r="C56" s="32">
        <v>7</v>
      </c>
      <c r="D56" t="s">
        <v>24</v>
      </c>
      <c r="J56" t="s">
        <v>224</v>
      </c>
      <c r="M56">
        <v>2022</v>
      </c>
    </row>
    <row r="57" spans="1:13" x14ac:dyDescent="0.25">
      <c r="A57" t="s">
        <v>47</v>
      </c>
      <c r="C57" s="32">
        <v>8</v>
      </c>
      <c r="D57" t="s">
        <v>25</v>
      </c>
      <c r="J57" t="s">
        <v>225</v>
      </c>
      <c r="M57">
        <v>2023</v>
      </c>
    </row>
    <row r="58" spans="1:13" x14ac:dyDescent="0.25">
      <c r="A58" t="s">
        <v>48</v>
      </c>
      <c r="C58" s="32">
        <v>9</v>
      </c>
      <c r="D58" t="s">
        <v>26</v>
      </c>
      <c r="J58" t="s">
        <v>226</v>
      </c>
      <c r="M58">
        <v>2024</v>
      </c>
    </row>
    <row r="59" spans="1:13" x14ac:dyDescent="0.25">
      <c r="A59" t="s">
        <v>49</v>
      </c>
      <c r="C59">
        <v>10</v>
      </c>
      <c r="D59" t="s">
        <v>27</v>
      </c>
      <c r="J59" t="s">
        <v>227</v>
      </c>
    </row>
    <row r="60" spans="1:13" x14ac:dyDescent="0.25">
      <c r="A60" t="s">
        <v>50</v>
      </c>
      <c r="C60">
        <v>11</v>
      </c>
      <c r="D60" t="s">
        <v>28</v>
      </c>
      <c r="J60" t="s">
        <v>228</v>
      </c>
    </row>
    <row r="61" spans="1:13" x14ac:dyDescent="0.25">
      <c r="C61">
        <v>12</v>
      </c>
      <c r="D61" t="s">
        <v>29</v>
      </c>
      <c r="J61" t="s">
        <v>229</v>
      </c>
    </row>
    <row r="62" spans="1:13" x14ac:dyDescent="0.25">
      <c r="C62">
        <v>13</v>
      </c>
      <c r="D62" t="s">
        <v>30</v>
      </c>
      <c r="J62" t="s">
        <v>230</v>
      </c>
    </row>
    <row r="63" spans="1:13" x14ac:dyDescent="0.25">
      <c r="C63">
        <v>14</v>
      </c>
      <c r="D63" t="s">
        <v>31</v>
      </c>
      <c r="J63" t="s">
        <v>231</v>
      </c>
    </row>
    <row r="64" spans="1:13" x14ac:dyDescent="0.25">
      <c r="C64">
        <v>15</v>
      </c>
      <c r="D64" t="s">
        <v>408</v>
      </c>
      <c r="J64" t="s">
        <v>232</v>
      </c>
    </row>
    <row r="65" spans="10:10" x14ac:dyDescent="0.25">
      <c r="J65" t="s">
        <v>233</v>
      </c>
    </row>
    <row r="66" spans="10:10" x14ac:dyDescent="0.25">
      <c r="J66" t="s">
        <v>234</v>
      </c>
    </row>
    <row r="67" spans="10:10" x14ac:dyDescent="0.25">
      <c r="J67" t="s">
        <v>235</v>
      </c>
    </row>
    <row r="68" spans="10:10" x14ac:dyDescent="0.25">
      <c r="J68" t="s">
        <v>236</v>
      </c>
    </row>
    <row r="69" spans="10:10" x14ac:dyDescent="0.25">
      <c r="J69" t="s">
        <v>237</v>
      </c>
    </row>
  </sheetData>
  <mergeCells count="30">
    <mergeCell ref="A17:N29"/>
    <mergeCell ref="C1:M1"/>
    <mergeCell ref="A3:C3"/>
    <mergeCell ref="D3:I3"/>
    <mergeCell ref="A4:C4"/>
    <mergeCell ref="A5:C5"/>
    <mergeCell ref="G7:I7"/>
    <mergeCell ref="A8:B8"/>
    <mergeCell ref="A9:B9"/>
    <mergeCell ref="A10:B10"/>
    <mergeCell ref="A11:B11"/>
    <mergeCell ref="G8:I8"/>
    <mergeCell ref="G9:I9"/>
    <mergeCell ref="G10:I10"/>
    <mergeCell ref="G11:I11"/>
    <mergeCell ref="E15:N15"/>
    <mergeCell ref="J7:K7"/>
    <mergeCell ref="C7:F7"/>
    <mergeCell ref="G12:I12"/>
    <mergeCell ref="J8:K8"/>
    <mergeCell ref="J9:K9"/>
    <mergeCell ref="J10:K10"/>
    <mergeCell ref="J11:K11"/>
    <mergeCell ref="J12:K12"/>
    <mergeCell ref="A12:B12"/>
    <mergeCell ref="C8:F8"/>
    <mergeCell ref="C9:F9"/>
    <mergeCell ref="C10:F10"/>
    <mergeCell ref="C11:F11"/>
    <mergeCell ref="C12:F12"/>
  </mergeCells>
  <conditionalFormatting sqref="D3:I3">
    <cfRule type="notContainsBlanks" dxfId="12" priority="12">
      <formula>LEN(TRIM(D3))&gt;0</formula>
    </cfRule>
  </conditionalFormatting>
  <conditionalFormatting sqref="D4">
    <cfRule type="notContainsBlanks" dxfId="11" priority="10">
      <formula>LEN(TRIM(D4))&gt;0</formula>
    </cfRule>
  </conditionalFormatting>
  <conditionalFormatting sqref="D5">
    <cfRule type="notContainsBlanks" dxfId="10" priority="8">
      <formula>LEN(TRIM(D5))&gt;0</formula>
    </cfRule>
  </conditionalFormatting>
  <conditionalFormatting sqref="C8:I12">
    <cfRule type="notContainsBlanks" dxfId="9" priority="7">
      <formula>LEN(TRIM(C8))&gt;0</formula>
    </cfRule>
  </conditionalFormatting>
  <conditionalFormatting sqref="A8:B10">
    <cfRule type="notContainsBlanks" dxfId="8" priority="6">
      <formula>LEN(TRIM(A8))&gt;0</formula>
    </cfRule>
  </conditionalFormatting>
  <conditionalFormatting sqref="A11:B12">
    <cfRule type="notContainsBlanks" dxfId="7" priority="5">
      <formula>LEN(TRIM(A11))&gt;0</formula>
    </cfRule>
  </conditionalFormatting>
  <conditionalFormatting sqref="N3">
    <cfRule type="notContainsBlanks" dxfId="6" priority="4">
      <formula>LEN(TRIM(N3))&gt;0</formula>
    </cfRule>
  </conditionalFormatting>
  <conditionalFormatting sqref="J8">
    <cfRule type="notContainsBlanks" dxfId="5" priority="13">
      <formula>LEN(TRIM(J8))&gt;0</formula>
    </cfRule>
  </conditionalFormatting>
  <conditionalFormatting sqref="J9:J12">
    <cfRule type="notContainsBlanks" dxfId="4" priority="1">
      <formula>LEN(TRIM(J9))&gt;0</formula>
    </cfRule>
  </conditionalFormatting>
  <dataValidations count="5">
    <dataValidation type="list" allowBlank="1" showInputMessage="1" showErrorMessage="1" sqref="J8:J12 K9:K12">
      <formula1>$A$56:$A$60</formula1>
    </dataValidation>
    <dataValidation type="list" allowBlank="1" showInputMessage="1" showErrorMessage="1" sqref="D5">
      <formula1>$B$49:$B$52</formula1>
    </dataValidation>
    <dataValidation type="list" allowBlank="1" showInputMessage="1" showErrorMessage="1" sqref="D4">
      <formula1>$J$49:$J$69</formula1>
    </dataValidation>
    <dataValidation type="list" allowBlank="1" showInputMessage="1" showErrorMessage="1" sqref="D3:I3">
      <formula1>$D$49:$D$64</formula1>
    </dataValidation>
    <dataValidation type="list" allowBlank="1" showInputMessage="1" showErrorMessage="1" sqref="N3">
      <formula1>$M$49:$M$58</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L65"/>
  <sheetViews>
    <sheetView showGridLines="0" view="pageLayout" zoomScale="160" zoomScaleNormal="100" zoomScalePageLayoutView="160" workbookViewId="0">
      <selection activeCell="G23" sqref="G23:L23"/>
    </sheetView>
  </sheetViews>
  <sheetFormatPr baseColWidth="10" defaultRowHeight="15" x14ac:dyDescent="0.25"/>
  <cols>
    <col min="1" max="1" width="11.85546875" customWidth="1"/>
    <col min="2" max="8" width="5.7109375" customWidth="1"/>
  </cols>
  <sheetData>
    <row r="1" spans="1:12" ht="18.75" x14ac:dyDescent="0.3">
      <c r="A1" s="47" t="s">
        <v>0</v>
      </c>
      <c r="B1" s="432" t="str">
        <f>IDENTIFICATION!D3</f>
        <v>Paul Emile Victor - CHAMPAGNOLE</v>
      </c>
      <c r="C1" s="433"/>
      <c r="D1" s="433"/>
      <c r="E1" s="433"/>
      <c r="F1" s="433"/>
      <c r="G1" s="434"/>
      <c r="H1" s="3"/>
      <c r="I1" s="40" t="s">
        <v>216</v>
      </c>
      <c r="J1" s="376" t="str">
        <f>IDENTIFICATION!$D$4</f>
        <v>P15</v>
      </c>
      <c r="K1" s="42" t="s">
        <v>344</v>
      </c>
      <c r="L1" s="35">
        <f>IDENTIFICATION!$N$3</f>
        <v>2017</v>
      </c>
    </row>
    <row r="2" spans="1:12" x14ac:dyDescent="0.25">
      <c r="A2" s="47" t="s">
        <v>51</v>
      </c>
      <c r="B2" s="44" t="str">
        <f>IDENTIFICATION!J8</f>
        <v>AC</v>
      </c>
      <c r="C2" s="44" t="str">
        <f>IDENTIFICATION!J9</f>
        <v>EE</v>
      </c>
      <c r="D2" s="44" t="str">
        <f>IDENTIFICATION!J10</f>
        <v>ITEC</v>
      </c>
      <c r="E2" s="373">
        <f>IDENTIFICATION!J11</f>
        <v>0</v>
      </c>
      <c r="F2" s="375">
        <f>IDENTIFICATION!J12</f>
        <v>0</v>
      </c>
      <c r="G2" s="3"/>
      <c r="H2" s="3"/>
      <c r="I2" s="435"/>
      <c r="J2" s="435"/>
    </row>
    <row r="3" spans="1:12" ht="24" customHeight="1" x14ac:dyDescent="0.3">
      <c r="A3" s="46" t="s">
        <v>241</v>
      </c>
      <c r="B3" s="436" t="str">
        <f>IDENTIFICATION!E15</f>
        <v>prof1; prof2; prof3; prof …</v>
      </c>
      <c r="C3" s="437"/>
      <c r="D3" s="437"/>
      <c r="E3" s="437"/>
      <c r="F3" s="437"/>
      <c r="G3" s="437"/>
      <c r="H3" s="437"/>
      <c r="I3" s="437"/>
      <c r="J3" s="438"/>
      <c r="K3" s="41" t="s">
        <v>213</v>
      </c>
      <c r="L3" s="43">
        <f>IDENTIFICATION!$D$5</f>
        <v>3</v>
      </c>
    </row>
    <row r="4" spans="1:12" ht="54.75" customHeight="1" x14ac:dyDescent="0.25">
      <c r="A4" s="439" t="s">
        <v>238</v>
      </c>
      <c r="B4" s="439"/>
      <c r="C4" s="439"/>
      <c r="D4" s="439"/>
      <c r="E4" s="439"/>
      <c r="F4" s="439"/>
      <c r="G4" s="439"/>
      <c r="H4" s="439"/>
      <c r="I4" s="439"/>
      <c r="J4" s="439"/>
      <c r="K4" s="439"/>
      <c r="L4" s="361"/>
    </row>
    <row r="5" spans="1:12" ht="24" customHeight="1" x14ac:dyDescent="0.25">
      <c r="A5" s="360"/>
      <c r="B5" s="360"/>
      <c r="C5" s="360"/>
      <c r="D5" s="360"/>
      <c r="E5" s="360"/>
      <c r="F5" s="360"/>
      <c r="G5" s="360"/>
      <c r="H5" s="360"/>
      <c r="I5" s="360"/>
      <c r="J5" s="360"/>
      <c r="K5" s="360"/>
      <c r="L5" s="360"/>
    </row>
    <row r="6" spans="1:12" x14ac:dyDescent="0.25">
      <c r="A6" s="420" t="s">
        <v>3</v>
      </c>
      <c r="B6" s="421"/>
      <c r="C6" s="421"/>
      <c r="D6" s="421"/>
      <c r="E6" s="421"/>
      <c r="F6" s="421"/>
      <c r="G6" s="421"/>
      <c r="H6" s="421"/>
      <c r="I6" s="421"/>
      <c r="J6" s="421"/>
      <c r="K6" s="421"/>
      <c r="L6" s="422"/>
    </row>
    <row r="7" spans="1:12" ht="15" customHeight="1" x14ac:dyDescent="0.25">
      <c r="A7" s="423" t="s">
        <v>397</v>
      </c>
      <c r="B7" s="424"/>
      <c r="C7" s="424"/>
      <c r="D7" s="424"/>
      <c r="E7" s="424"/>
      <c r="F7" s="424"/>
      <c r="G7" s="424"/>
      <c r="H7" s="424"/>
      <c r="I7" s="424"/>
      <c r="J7" s="424"/>
      <c r="K7" s="424"/>
      <c r="L7" s="425"/>
    </row>
    <row r="8" spans="1:12" x14ac:dyDescent="0.25">
      <c r="A8" s="426"/>
      <c r="B8" s="427"/>
      <c r="C8" s="427"/>
      <c r="D8" s="427"/>
      <c r="E8" s="427"/>
      <c r="F8" s="427"/>
      <c r="G8" s="427"/>
      <c r="H8" s="427"/>
      <c r="I8" s="427"/>
      <c r="J8" s="427"/>
      <c r="K8" s="427"/>
      <c r="L8" s="428"/>
    </row>
    <row r="9" spans="1:12" ht="15" customHeight="1" x14ac:dyDescent="0.25">
      <c r="A9" s="429" t="s">
        <v>4</v>
      </c>
      <c r="B9" s="430"/>
      <c r="C9" s="430"/>
      <c r="D9" s="430"/>
      <c r="E9" s="430"/>
      <c r="F9" s="430"/>
      <c r="G9" s="430"/>
      <c r="H9" s="430"/>
      <c r="I9" s="430"/>
      <c r="J9" s="430"/>
      <c r="K9" s="430"/>
      <c r="L9" s="431"/>
    </row>
    <row r="10" spans="1:12" ht="15" customHeight="1" x14ac:dyDescent="0.25">
      <c r="A10" s="423"/>
      <c r="B10" s="424"/>
      <c r="C10" s="424"/>
      <c r="D10" s="424"/>
      <c r="E10" s="424"/>
      <c r="F10" s="424"/>
      <c r="G10" s="424"/>
      <c r="H10" s="424"/>
      <c r="I10" s="424"/>
      <c r="J10" s="424"/>
      <c r="K10" s="424"/>
      <c r="L10" s="425"/>
    </row>
    <row r="11" spans="1:12" ht="21" customHeight="1" x14ac:dyDescent="0.25">
      <c r="A11" s="426"/>
      <c r="B11" s="427"/>
      <c r="C11" s="427"/>
      <c r="D11" s="427"/>
      <c r="E11" s="427"/>
      <c r="F11" s="427"/>
      <c r="G11" s="427"/>
      <c r="H11" s="427"/>
      <c r="I11" s="427"/>
      <c r="J11" s="427"/>
      <c r="K11" s="427"/>
      <c r="L11" s="428"/>
    </row>
    <row r="12" spans="1:12" x14ac:dyDescent="0.25">
      <c r="A12" s="441" t="s">
        <v>5</v>
      </c>
      <c r="B12" s="442"/>
      <c r="C12" s="442"/>
      <c r="D12" s="442"/>
      <c r="E12" s="442"/>
      <c r="F12" s="442"/>
      <c r="G12" s="442"/>
      <c r="H12" s="442"/>
      <c r="I12" s="442"/>
      <c r="J12" s="442"/>
      <c r="K12" s="442"/>
      <c r="L12" s="443"/>
    </row>
    <row r="13" spans="1:12" ht="24" customHeight="1" x14ac:dyDescent="0.25">
      <c r="A13" s="446" t="s">
        <v>403</v>
      </c>
      <c r="B13" s="447"/>
      <c r="C13" s="447"/>
      <c r="D13" s="447"/>
      <c r="E13" s="447"/>
      <c r="F13" s="447"/>
      <c r="G13" s="447"/>
      <c r="H13" s="447"/>
      <c r="I13" s="447"/>
      <c r="J13" s="447"/>
      <c r="K13" s="447"/>
      <c r="L13" s="448"/>
    </row>
    <row r="14" spans="1:12" ht="24" customHeight="1" x14ac:dyDescent="0.25">
      <c r="A14" s="449"/>
      <c r="B14" s="450"/>
      <c r="C14" s="450"/>
      <c r="D14" s="450"/>
      <c r="E14" s="450"/>
      <c r="F14" s="450"/>
      <c r="G14" s="450"/>
      <c r="H14" s="450"/>
      <c r="I14" s="450"/>
      <c r="J14" s="450"/>
      <c r="K14" s="450"/>
      <c r="L14" s="451"/>
    </row>
    <row r="15" spans="1:12" ht="24" customHeight="1" x14ac:dyDescent="0.25">
      <c r="A15" s="449"/>
      <c r="B15" s="450"/>
      <c r="C15" s="450"/>
      <c r="D15" s="450"/>
      <c r="E15" s="450"/>
      <c r="F15" s="450"/>
      <c r="G15" s="450"/>
      <c r="H15" s="450"/>
      <c r="I15" s="450"/>
      <c r="J15" s="450"/>
      <c r="K15" s="450"/>
      <c r="L15" s="451"/>
    </row>
    <row r="16" spans="1:12" ht="24" customHeight="1" x14ac:dyDescent="0.25">
      <c r="A16" s="449"/>
      <c r="B16" s="450"/>
      <c r="C16" s="450"/>
      <c r="D16" s="450"/>
      <c r="E16" s="450"/>
      <c r="F16" s="450"/>
      <c r="G16" s="450"/>
      <c r="H16" s="450"/>
      <c r="I16" s="450"/>
      <c r="J16" s="450"/>
      <c r="K16" s="450"/>
      <c r="L16" s="451"/>
    </row>
    <row r="17" spans="1:12" ht="24" customHeight="1" x14ac:dyDescent="0.25">
      <c r="A17" s="449"/>
      <c r="B17" s="450"/>
      <c r="C17" s="450"/>
      <c r="D17" s="450"/>
      <c r="E17" s="450"/>
      <c r="F17" s="450"/>
      <c r="G17" s="450"/>
      <c r="H17" s="450"/>
      <c r="I17" s="450"/>
      <c r="J17" s="450"/>
      <c r="K17" s="450"/>
      <c r="L17" s="451"/>
    </row>
    <row r="18" spans="1:12" ht="24" customHeight="1" x14ac:dyDescent="0.25">
      <c r="A18" s="452"/>
      <c r="B18" s="453"/>
      <c r="C18" s="453"/>
      <c r="D18" s="453"/>
      <c r="E18" s="453"/>
      <c r="F18" s="453"/>
      <c r="G18" s="453"/>
      <c r="H18" s="453"/>
      <c r="I18" s="453"/>
      <c r="J18" s="453"/>
      <c r="K18" s="453"/>
      <c r="L18" s="454"/>
    </row>
    <row r="19" spans="1:12" ht="24" customHeight="1" thickBot="1" x14ac:dyDescent="0.3">
      <c r="A19" s="455" t="s">
        <v>242</v>
      </c>
      <c r="B19" s="456"/>
      <c r="C19" s="444" t="s">
        <v>399</v>
      </c>
      <c r="D19" s="444"/>
      <c r="E19" s="444"/>
      <c r="F19" s="444"/>
      <c r="G19" s="444"/>
      <c r="H19" s="444"/>
      <c r="I19" s="444"/>
      <c r="J19" s="444"/>
      <c r="K19" s="444"/>
      <c r="L19" s="445"/>
    </row>
    <row r="20" spans="1:12" ht="12.75" hidden="1" customHeight="1" x14ac:dyDescent="0.25">
      <c r="A20" s="36"/>
      <c r="B20" s="37"/>
      <c r="C20" s="37"/>
      <c r="D20" s="37"/>
      <c r="E20" s="37"/>
      <c r="F20" s="37"/>
      <c r="G20" s="37"/>
      <c r="H20" s="37"/>
      <c r="I20" s="37"/>
      <c r="J20" s="37"/>
      <c r="K20" s="37"/>
      <c r="L20" s="38"/>
    </row>
    <row r="21" spans="1:12" ht="28.35" customHeight="1" x14ac:dyDescent="0.25">
      <c r="A21" s="457" t="s">
        <v>6</v>
      </c>
      <c r="B21" s="458"/>
      <c r="C21" s="458"/>
      <c r="D21" s="458"/>
      <c r="E21" s="392" t="s">
        <v>209</v>
      </c>
      <c r="F21" s="392"/>
      <c r="G21" s="412"/>
      <c r="H21" s="412"/>
      <c r="I21" s="412"/>
      <c r="J21" s="412"/>
      <c r="K21" s="412"/>
      <c r="L21" s="413"/>
    </row>
    <row r="22" spans="1:12" ht="28.35" customHeight="1" x14ac:dyDescent="0.25">
      <c r="A22" s="459"/>
      <c r="B22" s="460"/>
      <c r="C22" s="460"/>
      <c r="D22" s="460"/>
      <c r="E22" s="393" t="s">
        <v>210</v>
      </c>
      <c r="F22" s="393"/>
      <c r="G22" s="414"/>
      <c r="H22" s="414"/>
      <c r="I22" s="414"/>
      <c r="J22" s="414"/>
      <c r="K22" s="414"/>
      <c r="L22" s="415"/>
    </row>
    <row r="23" spans="1:12" ht="28.35" customHeight="1" x14ac:dyDescent="0.25">
      <c r="A23" s="459"/>
      <c r="B23" s="460"/>
      <c r="C23" s="460"/>
      <c r="D23" s="460"/>
      <c r="E23" s="393" t="s">
        <v>211</v>
      </c>
      <c r="F23" s="393"/>
      <c r="G23" s="414"/>
      <c r="H23" s="414"/>
      <c r="I23" s="414"/>
      <c r="J23" s="414"/>
      <c r="K23" s="414"/>
      <c r="L23" s="415"/>
    </row>
    <row r="24" spans="1:12" ht="28.35" customHeight="1" thickBot="1" x14ac:dyDescent="0.3">
      <c r="A24" s="461"/>
      <c r="B24" s="462"/>
      <c r="C24" s="462"/>
      <c r="D24" s="462"/>
      <c r="E24" s="394" t="s">
        <v>212</v>
      </c>
      <c r="F24" s="394"/>
      <c r="G24" s="395"/>
      <c r="H24" s="395"/>
      <c r="I24" s="395"/>
      <c r="J24" s="395"/>
      <c r="K24" s="395"/>
      <c r="L24" s="396"/>
    </row>
    <row r="25" spans="1:12" ht="28.35" customHeight="1" x14ac:dyDescent="0.25">
      <c r="A25" s="457" t="s">
        <v>239</v>
      </c>
      <c r="B25" s="458"/>
      <c r="C25" s="458"/>
      <c r="D25" s="458"/>
      <c r="E25" s="392" t="s">
        <v>214</v>
      </c>
      <c r="F25" s="392"/>
      <c r="G25" s="418"/>
      <c r="H25" s="418"/>
      <c r="I25" s="418"/>
      <c r="J25" s="418"/>
      <c r="K25" s="418"/>
      <c r="L25" s="419"/>
    </row>
    <row r="26" spans="1:12" ht="32.25" customHeight="1" thickBot="1" x14ac:dyDescent="0.3">
      <c r="A26" s="459"/>
      <c r="B26" s="460"/>
      <c r="C26" s="460"/>
      <c r="D26" s="460"/>
      <c r="E26" s="407" t="s">
        <v>215</v>
      </c>
      <c r="F26" s="407"/>
      <c r="G26" s="416"/>
      <c r="H26" s="416"/>
      <c r="I26" s="416"/>
      <c r="J26" s="416"/>
      <c r="K26" s="416"/>
      <c r="L26" s="417"/>
    </row>
    <row r="27" spans="1:12" ht="17.100000000000001" customHeight="1" x14ac:dyDescent="0.25">
      <c r="A27" s="457" t="s">
        <v>400</v>
      </c>
      <c r="B27" s="458"/>
      <c r="C27" s="458"/>
      <c r="D27" s="458"/>
      <c r="E27" s="408" t="s">
        <v>402</v>
      </c>
      <c r="F27" s="408"/>
      <c r="G27" s="408"/>
      <c r="H27" s="408"/>
      <c r="I27" s="408"/>
      <c r="J27" s="408"/>
      <c r="K27" s="408"/>
      <c r="L27" s="409"/>
    </row>
    <row r="28" spans="1:12" ht="17.100000000000001" customHeight="1" x14ac:dyDescent="0.25">
      <c r="A28" s="459"/>
      <c r="B28" s="460"/>
      <c r="C28" s="460"/>
      <c r="D28" s="460"/>
      <c r="E28" s="410"/>
      <c r="F28" s="410"/>
      <c r="G28" s="410"/>
      <c r="H28" s="410"/>
      <c r="I28" s="410"/>
      <c r="J28" s="410"/>
      <c r="K28" s="410"/>
      <c r="L28" s="411"/>
    </row>
    <row r="29" spans="1:12" ht="17.100000000000001" customHeight="1" x14ac:dyDescent="0.25">
      <c r="A29" s="459"/>
      <c r="B29" s="460"/>
      <c r="C29" s="460"/>
      <c r="D29" s="460"/>
      <c r="E29" s="410"/>
      <c r="F29" s="410"/>
      <c r="G29" s="410"/>
      <c r="H29" s="410"/>
      <c r="I29" s="410"/>
      <c r="J29" s="410"/>
      <c r="K29" s="410"/>
      <c r="L29" s="411"/>
    </row>
    <row r="30" spans="1:12" s="3" customFormat="1" ht="25.5" customHeight="1" x14ac:dyDescent="0.25">
      <c r="A30" s="459"/>
      <c r="B30" s="460"/>
      <c r="C30" s="460"/>
      <c r="D30" s="460"/>
      <c r="E30" s="397" t="s">
        <v>401</v>
      </c>
      <c r="F30" s="398"/>
      <c r="G30" s="398"/>
      <c r="H30" s="398"/>
      <c r="I30" s="398"/>
      <c r="J30" s="398"/>
      <c r="K30" s="398"/>
      <c r="L30" s="399"/>
    </row>
    <row r="31" spans="1:12" s="3" customFormat="1" ht="25.5" customHeight="1" x14ac:dyDescent="0.25">
      <c r="A31" s="459"/>
      <c r="B31" s="460"/>
      <c r="C31" s="460"/>
      <c r="D31" s="460"/>
      <c r="E31" s="400"/>
      <c r="F31" s="401"/>
      <c r="G31" s="401"/>
      <c r="H31" s="401"/>
      <c r="I31" s="401"/>
      <c r="J31" s="401"/>
      <c r="K31" s="401"/>
      <c r="L31" s="402"/>
    </row>
    <row r="32" spans="1:12" s="3" customFormat="1" ht="25.5" customHeight="1" thickBot="1" x14ac:dyDescent="0.3">
      <c r="A32" s="461"/>
      <c r="B32" s="462"/>
      <c r="C32" s="462"/>
      <c r="D32" s="462"/>
      <c r="E32" s="403"/>
      <c r="F32" s="404"/>
      <c r="G32" s="404"/>
      <c r="H32" s="404"/>
      <c r="I32" s="404"/>
      <c r="J32" s="404"/>
      <c r="K32" s="404"/>
      <c r="L32" s="405"/>
    </row>
    <row r="33" spans="1:12" x14ac:dyDescent="0.25">
      <c r="G33" s="1"/>
      <c r="H33" s="1"/>
      <c r="I33" s="1"/>
      <c r="J33" s="406"/>
      <c r="K33" s="406"/>
      <c r="L33" s="406"/>
    </row>
    <row r="34" spans="1:12" x14ac:dyDescent="0.25">
      <c r="A34" s="440" t="s">
        <v>7</v>
      </c>
      <c r="B34" s="440"/>
      <c r="C34" s="440"/>
      <c r="D34" s="440"/>
      <c r="E34" s="39" t="s">
        <v>240</v>
      </c>
      <c r="G34" s="1"/>
      <c r="H34" s="1"/>
      <c r="J34" t="s">
        <v>243</v>
      </c>
      <c r="K34" s="33"/>
      <c r="L34" s="34"/>
    </row>
    <row r="35" spans="1:12" x14ac:dyDescent="0.25">
      <c r="B35" s="31"/>
      <c r="C35" s="31"/>
      <c r="D35" s="31"/>
      <c r="E35" s="1"/>
      <c r="F35" s="1"/>
      <c r="G35" s="1"/>
      <c r="H35" s="1"/>
      <c r="J35" s="391"/>
      <c r="K35" s="391"/>
      <c r="L35" s="45"/>
    </row>
    <row r="37" spans="1:12" ht="15" hidden="1" customHeight="1" x14ac:dyDescent="0.25"/>
    <row r="38" spans="1:12" ht="15" hidden="1" customHeight="1" x14ac:dyDescent="0.25">
      <c r="A38" t="s">
        <v>52</v>
      </c>
    </row>
    <row r="39" spans="1:12" ht="15" hidden="1" customHeight="1" x14ac:dyDescent="0.25">
      <c r="A39" s="2" t="s">
        <v>8</v>
      </c>
      <c r="B39" s="2" t="s">
        <v>16</v>
      </c>
      <c r="C39" s="2" t="s">
        <v>17</v>
      </c>
      <c r="D39" s="2" t="s">
        <v>15</v>
      </c>
      <c r="G39" s="2"/>
      <c r="J39" t="s">
        <v>217</v>
      </c>
    </row>
    <row r="40" spans="1:12" ht="15" hidden="1" customHeight="1" x14ac:dyDescent="0.25">
      <c r="A40" s="2" t="s">
        <v>9</v>
      </c>
      <c r="B40" s="32">
        <v>3</v>
      </c>
      <c r="C40" s="2">
        <v>1</v>
      </c>
      <c r="D40" s="2" t="s">
        <v>18</v>
      </c>
      <c r="G40" s="2"/>
      <c r="J40" t="s">
        <v>218</v>
      </c>
    </row>
    <row r="41" spans="1:12" ht="15" hidden="1" customHeight="1" x14ac:dyDescent="0.25">
      <c r="A41" s="2" t="s">
        <v>10</v>
      </c>
      <c r="B41" s="32">
        <v>4</v>
      </c>
      <c r="C41" s="2">
        <v>2</v>
      </c>
      <c r="D41" s="2" t="s">
        <v>19</v>
      </c>
      <c r="G41" s="2"/>
      <c r="J41" t="s">
        <v>219</v>
      </c>
    </row>
    <row r="42" spans="1:12" ht="15" hidden="1" customHeight="1" x14ac:dyDescent="0.25">
      <c r="A42" s="2" t="s">
        <v>11</v>
      </c>
      <c r="B42" s="32">
        <v>5</v>
      </c>
      <c r="C42" s="2">
        <v>3</v>
      </c>
      <c r="D42" s="2" t="s">
        <v>20</v>
      </c>
      <c r="G42" s="2"/>
      <c r="J42" t="s">
        <v>220</v>
      </c>
    </row>
    <row r="43" spans="1:12" ht="15" hidden="1" customHeight="1" x14ac:dyDescent="0.25">
      <c r="A43" s="2" t="s">
        <v>12</v>
      </c>
      <c r="B43" s="2"/>
      <c r="C43" s="2">
        <v>4</v>
      </c>
      <c r="D43" s="2" t="s">
        <v>21</v>
      </c>
      <c r="G43" s="2"/>
      <c r="J43" t="s">
        <v>221</v>
      </c>
    </row>
    <row r="44" spans="1:12" ht="15" hidden="1" customHeight="1" x14ac:dyDescent="0.25">
      <c r="A44" s="2" t="s">
        <v>13</v>
      </c>
      <c r="B44" s="2"/>
      <c r="C44" s="2">
        <v>5</v>
      </c>
      <c r="D44" s="2" t="s">
        <v>22</v>
      </c>
      <c r="G44" s="2"/>
      <c r="J44" t="s">
        <v>222</v>
      </c>
    </row>
    <row r="45" spans="1:12" ht="15" hidden="1" customHeight="1" x14ac:dyDescent="0.25">
      <c r="A45" s="2"/>
      <c r="B45" s="2"/>
      <c r="C45" s="2">
        <v>6</v>
      </c>
      <c r="D45" s="2" t="s">
        <v>23</v>
      </c>
      <c r="G45" s="2"/>
      <c r="J45" t="s">
        <v>223</v>
      </c>
    </row>
    <row r="46" spans="1:12" ht="15" hidden="1" customHeight="1" x14ac:dyDescent="0.25">
      <c r="A46" s="2" t="s">
        <v>14</v>
      </c>
      <c r="B46" s="2"/>
      <c r="C46" s="2">
        <v>7</v>
      </c>
      <c r="D46" s="2" t="s">
        <v>24</v>
      </c>
      <c r="G46" s="2"/>
      <c r="J46" t="s">
        <v>224</v>
      </c>
    </row>
    <row r="47" spans="1:12" ht="15" hidden="1" customHeight="1" x14ac:dyDescent="0.25">
      <c r="A47" s="2" t="s">
        <v>368</v>
      </c>
      <c r="B47" s="2"/>
      <c r="C47" s="2">
        <v>8</v>
      </c>
      <c r="D47" s="2" t="s">
        <v>25</v>
      </c>
      <c r="G47" s="2"/>
      <c r="J47" t="s">
        <v>225</v>
      </c>
    </row>
    <row r="48" spans="1:12" ht="15" hidden="1" customHeight="1" x14ac:dyDescent="0.25">
      <c r="A48" s="2" t="s">
        <v>47</v>
      </c>
      <c r="B48" s="2"/>
      <c r="C48" s="2">
        <v>9</v>
      </c>
      <c r="D48" s="2" t="s">
        <v>26</v>
      </c>
      <c r="G48" s="2"/>
      <c r="J48" t="s">
        <v>226</v>
      </c>
    </row>
    <row r="49" spans="1:10" ht="15" hidden="1" customHeight="1" x14ac:dyDescent="0.25">
      <c r="A49" s="2" t="s">
        <v>48</v>
      </c>
      <c r="B49" s="2"/>
      <c r="C49" s="2">
        <v>10</v>
      </c>
      <c r="D49" s="2" t="s">
        <v>27</v>
      </c>
      <c r="G49" s="2"/>
      <c r="J49" t="s">
        <v>227</v>
      </c>
    </row>
    <row r="50" spans="1:10" ht="15" hidden="1" customHeight="1" x14ac:dyDescent="0.25">
      <c r="A50" s="2" t="s">
        <v>49</v>
      </c>
      <c r="B50" s="2"/>
      <c r="C50" s="2">
        <v>11</v>
      </c>
      <c r="D50" s="2" t="s">
        <v>28</v>
      </c>
      <c r="G50" s="2"/>
      <c r="J50" t="s">
        <v>228</v>
      </c>
    </row>
    <row r="51" spans="1:10" ht="15" hidden="1" customHeight="1" x14ac:dyDescent="0.25">
      <c r="A51" s="2" t="s">
        <v>50</v>
      </c>
      <c r="B51" s="2"/>
      <c r="C51" s="2">
        <v>12</v>
      </c>
      <c r="D51" s="2" t="s">
        <v>29</v>
      </c>
      <c r="G51" s="2"/>
      <c r="J51" t="s">
        <v>229</v>
      </c>
    </row>
    <row r="52" spans="1:10" ht="15" hidden="1" customHeight="1" x14ac:dyDescent="0.25">
      <c r="A52" s="2"/>
      <c r="B52" s="2"/>
      <c r="C52" s="2">
        <v>13</v>
      </c>
      <c r="D52" s="2" t="s">
        <v>30</v>
      </c>
      <c r="F52" s="2"/>
      <c r="G52" s="2"/>
      <c r="J52" t="s">
        <v>230</v>
      </c>
    </row>
    <row r="53" spans="1:10" ht="15" hidden="1" customHeight="1" x14ac:dyDescent="0.25">
      <c r="A53" s="2"/>
      <c r="B53" s="2"/>
      <c r="C53" s="2">
        <v>14</v>
      </c>
      <c r="D53" s="2" t="s">
        <v>31</v>
      </c>
      <c r="F53" s="2"/>
      <c r="G53" s="2"/>
      <c r="J53" t="s">
        <v>231</v>
      </c>
    </row>
    <row r="54" spans="1:10" ht="15" hidden="1" customHeight="1" x14ac:dyDescent="0.25">
      <c r="A54" s="2"/>
      <c r="B54" s="2"/>
      <c r="C54" s="2">
        <v>15</v>
      </c>
      <c r="D54" s="2" t="s">
        <v>32</v>
      </c>
      <c r="F54" s="2"/>
      <c r="G54" s="2"/>
      <c r="J54" t="s">
        <v>232</v>
      </c>
    </row>
    <row r="55" spans="1:10" ht="15" hidden="1" customHeight="1" x14ac:dyDescent="0.25">
      <c r="C55" s="2">
        <v>16</v>
      </c>
      <c r="J55" t="s">
        <v>233</v>
      </c>
    </row>
    <row r="56" spans="1:10" ht="15" hidden="1" customHeight="1" x14ac:dyDescent="0.25">
      <c r="C56" s="2">
        <v>17</v>
      </c>
      <c r="J56" t="s">
        <v>234</v>
      </c>
    </row>
    <row r="57" spans="1:10" ht="15" hidden="1" customHeight="1" x14ac:dyDescent="0.25">
      <c r="C57" s="2">
        <v>18</v>
      </c>
      <c r="J57" t="s">
        <v>235</v>
      </c>
    </row>
    <row r="58" spans="1:10" ht="15" hidden="1" customHeight="1" x14ac:dyDescent="0.25">
      <c r="C58" s="2">
        <v>19</v>
      </c>
      <c r="J58" t="s">
        <v>236</v>
      </c>
    </row>
    <row r="59" spans="1:10" ht="15" hidden="1" customHeight="1" x14ac:dyDescent="0.25">
      <c r="C59" s="2">
        <v>20</v>
      </c>
      <c r="J59" t="s">
        <v>237</v>
      </c>
    </row>
    <row r="60" spans="1:10" ht="15" hidden="1" customHeight="1" x14ac:dyDescent="0.25">
      <c r="C60" s="2"/>
    </row>
    <row r="61" spans="1:10" ht="15" hidden="1" customHeight="1" x14ac:dyDescent="0.25">
      <c r="C61" s="2"/>
    </row>
    <row r="62" spans="1:10" ht="15" hidden="1" customHeight="1" x14ac:dyDescent="0.25">
      <c r="C62" s="2"/>
    </row>
    <row r="63" spans="1:10" ht="15" customHeight="1" x14ac:dyDescent="0.25">
      <c r="C63" s="2"/>
    </row>
    <row r="64" spans="1:10" ht="15" customHeight="1" x14ac:dyDescent="0.25">
      <c r="C64" s="2"/>
    </row>
    <row r="65" ht="15" customHeight="1" x14ac:dyDescent="0.25"/>
  </sheetData>
  <sheetProtection selectLockedCells="1" selectUnlockedCells="1"/>
  <mergeCells count="32">
    <mergeCell ref="A34:D34"/>
    <mergeCell ref="E23:F23"/>
    <mergeCell ref="A10:L11"/>
    <mergeCell ref="A12:L12"/>
    <mergeCell ref="C19:L19"/>
    <mergeCell ref="A13:L18"/>
    <mergeCell ref="A19:B19"/>
    <mergeCell ref="A27:D32"/>
    <mergeCell ref="A21:D24"/>
    <mergeCell ref="A25:D26"/>
    <mergeCell ref="A6:L6"/>
    <mergeCell ref="A7:L8"/>
    <mergeCell ref="A9:L9"/>
    <mergeCell ref="B1:G1"/>
    <mergeCell ref="I2:J2"/>
    <mergeCell ref="B3:J3"/>
    <mergeCell ref="A4:K4"/>
    <mergeCell ref="J35:K35"/>
    <mergeCell ref="E21:F21"/>
    <mergeCell ref="E22:F22"/>
    <mergeCell ref="E24:F24"/>
    <mergeCell ref="G24:L24"/>
    <mergeCell ref="E30:L32"/>
    <mergeCell ref="J33:L33"/>
    <mergeCell ref="E25:F25"/>
    <mergeCell ref="E26:F26"/>
    <mergeCell ref="E27:L29"/>
    <mergeCell ref="G21:L21"/>
    <mergeCell ref="G22:L22"/>
    <mergeCell ref="G23:L23"/>
    <mergeCell ref="G26:L26"/>
    <mergeCell ref="G25:L25"/>
  </mergeCells>
  <phoneticPr fontId="0" type="noConversion"/>
  <pageMargins left="0.23622047244094491" right="0.23622047244094491" top="0.55118110236220474" bottom="0.55118110236220474" header="0.31496062992125984" footer="0.31496062992125984"/>
  <pageSetup paperSize="9" orientation="portrait" r:id="rId1"/>
  <headerFooter>
    <oddHeader>&amp;L&amp;"-,Gras"&amp;14 Académie de BESANCON
&amp;C&amp;"-,Gras"&amp;14NOTE DE CADRAGE&amp;R&amp;"-,Gras"&amp;14STI2D</oddHeader>
    <oddFooter>&amp;CLa commission de validation  
J CANIVET, JM TOCHON  IA-IPR STI&amp;RLe  16/05/2016</oddFooter>
  </headerFooter>
  <ignoredErrors>
    <ignoredError sqref="L1 L3 B1 B2:E2"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3:X73"/>
  <sheetViews>
    <sheetView showGridLines="0" showRuler="0" view="pageLayout" topLeftCell="A35" zoomScale="170" zoomScaleNormal="100" zoomScalePageLayoutView="170" workbookViewId="0">
      <selection activeCell="B37" sqref="B37:M37"/>
    </sheetView>
  </sheetViews>
  <sheetFormatPr baseColWidth="10" defaultColWidth="11.42578125" defaultRowHeight="15" x14ac:dyDescent="0.25"/>
  <cols>
    <col min="1" max="23" width="4.85546875" customWidth="1"/>
  </cols>
  <sheetData>
    <row r="3" spans="1:10" ht="15" hidden="1" customHeight="1" x14ac:dyDescent="0.25"/>
    <row r="4" spans="1:10" ht="15" hidden="1" customHeight="1" x14ac:dyDescent="0.25">
      <c r="A4" t="s">
        <v>52</v>
      </c>
    </row>
    <row r="5" spans="1:10" ht="15" hidden="1" customHeight="1" x14ac:dyDescent="0.25">
      <c r="A5" s="2" t="s">
        <v>8</v>
      </c>
      <c r="B5" s="2" t="s">
        <v>16</v>
      </c>
      <c r="C5" s="2" t="s">
        <v>17</v>
      </c>
      <c r="D5" s="2" t="s">
        <v>15</v>
      </c>
      <c r="G5" s="2"/>
      <c r="I5" t="s">
        <v>33</v>
      </c>
      <c r="J5" t="s">
        <v>217</v>
      </c>
    </row>
    <row r="6" spans="1:10" ht="15" hidden="1" customHeight="1" x14ac:dyDescent="0.25">
      <c r="A6" s="2" t="s">
        <v>9</v>
      </c>
      <c r="B6" s="32">
        <v>3</v>
      </c>
      <c r="C6" s="2">
        <v>1</v>
      </c>
      <c r="D6" s="2" t="s">
        <v>18</v>
      </c>
      <c r="G6" s="2"/>
      <c r="I6" t="s">
        <v>34</v>
      </c>
      <c r="J6" t="s">
        <v>218</v>
      </c>
    </row>
    <row r="7" spans="1:10" ht="15" hidden="1" customHeight="1" x14ac:dyDescent="0.25">
      <c r="A7" s="2" t="s">
        <v>10</v>
      </c>
      <c r="B7" s="32">
        <v>4</v>
      </c>
      <c r="C7" s="2">
        <v>2</v>
      </c>
      <c r="D7" s="2" t="s">
        <v>19</v>
      </c>
      <c r="G7" s="2"/>
      <c r="I7" t="s">
        <v>35</v>
      </c>
      <c r="J7" t="s">
        <v>219</v>
      </c>
    </row>
    <row r="8" spans="1:10" ht="15" hidden="1" customHeight="1" x14ac:dyDescent="0.25">
      <c r="A8" s="2" t="s">
        <v>11</v>
      </c>
      <c r="B8" s="32">
        <v>5</v>
      </c>
      <c r="C8" s="2">
        <v>3</v>
      </c>
      <c r="D8" s="2" t="s">
        <v>20</v>
      </c>
      <c r="G8" s="2"/>
      <c r="I8" t="s">
        <v>36</v>
      </c>
      <c r="J8" t="s">
        <v>220</v>
      </c>
    </row>
    <row r="9" spans="1:10" ht="15" hidden="1" customHeight="1" x14ac:dyDescent="0.25">
      <c r="A9" s="2" t="s">
        <v>12</v>
      </c>
      <c r="B9" s="2"/>
      <c r="C9" s="2">
        <v>4</v>
      </c>
      <c r="D9" s="2" t="s">
        <v>21</v>
      </c>
      <c r="G9" s="2"/>
      <c r="I9" t="s">
        <v>37</v>
      </c>
      <c r="J9" t="s">
        <v>221</v>
      </c>
    </row>
    <row r="10" spans="1:10" ht="15" hidden="1" customHeight="1" x14ac:dyDescent="0.25">
      <c r="A10" s="2" t="s">
        <v>13</v>
      </c>
      <c r="B10" s="2"/>
      <c r="C10" s="2">
        <v>5</v>
      </c>
      <c r="D10" s="2" t="s">
        <v>22</v>
      </c>
      <c r="G10" s="2"/>
      <c r="I10" t="s">
        <v>38</v>
      </c>
      <c r="J10" t="s">
        <v>222</v>
      </c>
    </row>
    <row r="11" spans="1:10" ht="15" hidden="1" customHeight="1" x14ac:dyDescent="0.25">
      <c r="A11" s="2"/>
      <c r="B11" s="2"/>
      <c r="C11" s="2">
        <v>6</v>
      </c>
      <c r="D11" s="2" t="s">
        <v>23</v>
      </c>
      <c r="G11" s="2"/>
      <c r="I11" t="s">
        <v>39</v>
      </c>
      <c r="J11" t="s">
        <v>223</v>
      </c>
    </row>
    <row r="12" spans="1:10" ht="15" hidden="1" customHeight="1" x14ac:dyDescent="0.25">
      <c r="A12" s="2" t="s">
        <v>14</v>
      </c>
      <c r="B12" s="2"/>
      <c r="C12" s="2"/>
      <c r="D12" s="2" t="s">
        <v>24</v>
      </c>
      <c r="G12" s="2"/>
      <c r="I12" t="s">
        <v>40</v>
      </c>
      <c r="J12" t="s">
        <v>224</v>
      </c>
    </row>
    <row r="13" spans="1:10" ht="15" hidden="1" customHeight="1" x14ac:dyDescent="0.25">
      <c r="A13" s="2" t="s">
        <v>47</v>
      </c>
      <c r="B13" s="2"/>
      <c r="C13" s="2"/>
      <c r="D13" s="2" t="s">
        <v>25</v>
      </c>
      <c r="G13" s="2"/>
      <c r="I13" t="s">
        <v>41</v>
      </c>
      <c r="J13" t="s">
        <v>225</v>
      </c>
    </row>
    <row r="14" spans="1:10" ht="15" hidden="1" customHeight="1" x14ac:dyDescent="0.25">
      <c r="A14" s="2" t="s">
        <v>48</v>
      </c>
      <c r="B14" s="2"/>
      <c r="C14" s="2"/>
      <c r="D14" s="2" t="s">
        <v>26</v>
      </c>
      <c r="G14" s="2"/>
      <c r="I14" t="s">
        <v>42</v>
      </c>
      <c r="J14" t="s">
        <v>226</v>
      </c>
    </row>
    <row r="15" spans="1:10" ht="15" hidden="1" customHeight="1" x14ac:dyDescent="0.25">
      <c r="A15" s="2" t="s">
        <v>49</v>
      </c>
      <c r="B15" s="2"/>
      <c r="C15" s="2"/>
      <c r="D15" s="2" t="s">
        <v>27</v>
      </c>
      <c r="G15" s="2"/>
      <c r="I15" t="s">
        <v>43</v>
      </c>
      <c r="J15" t="s">
        <v>227</v>
      </c>
    </row>
    <row r="16" spans="1:10" ht="15" hidden="1" customHeight="1" x14ac:dyDescent="0.25">
      <c r="A16" s="2" t="s">
        <v>50</v>
      </c>
      <c r="B16" s="2"/>
      <c r="C16" s="2"/>
      <c r="D16" s="2" t="s">
        <v>28</v>
      </c>
      <c r="G16" s="2"/>
      <c r="I16" t="s">
        <v>44</v>
      </c>
      <c r="J16" t="s">
        <v>228</v>
      </c>
    </row>
    <row r="17" spans="1:19" ht="15" hidden="1" customHeight="1" x14ac:dyDescent="0.25">
      <c r="B17" s="2"/>
      <c r="C17" s="2"/>
      <c r="D17" s="2" t="s">
        <v>29</v>
      </c>
      <c r="G17" s="2"/>
      <c r="I17" t="s">
        <v>45</v>
      </c>
      <c r="J17" t="s">
        <v>229</v>
      </c>
    </row>
    <row r="18" spans="1:19" ht="15" hidden="1" customHeight="1" x14ac:dyDescent="0.25">
      <c r="A18" s="2"/>
      <c r="B18" s="2"/>
      <c r="C18" s="2"/>
      <c r="D18" s="2" t="s">
        <v>30</v>
      </c>
      <c r="F18" s="2"/>
      <c r="G18" s="2"/>
      <c r="J18" t="s">
        <v>230</v>
      </c>
    </row>
    <row r="19" spans="1:19" ht="15" hidden="1" customHeight="1" x14ac:dyDescent="0.25">
      <c r="A19" s="2"/>
      <c r="B19" s="2"/>
      <c r="C19" s="2"/>
      <c r="D19" s="2" t="s">
        <v>31</v>
      </c>
      <c r="F19" s="2"/>
      <c r="G19" s="2"/>
      <c r="J19" t="s">
        <v>231</v>
      </c>
    </row>
    <row r="20" spans="1:19" ht="15" hidden="1" customHeight="1" x14ac:dyDescent="0.25">
      <c r="A20" s="2"/>
      <c r="B20" s="2"/>
      <c r="C20" s="2"/>
      <c r="D20" s="2" t="s">
        <v>32</v>
      </c>
      <c r="F20" s="2"/>
      <c r="G20" s="2"/>
      <c r="J20" t="s">
        <v>232</v>
      </c>
    </row>
    <row r="21" spans="1:19" ht="15" hidden="1" customHeight="1" x14ac:dyDescent="0.25">
      <c r="J21" t="s">
        <v>233</v>
      </c>
    </row>
    <row r="22" spans="1:19" ht="15" hidden="1" customHeight="1" x14ac:dyDescent="0.25">
      <c r="J22" t="s">
        <v>234</v>
      </c>
    </row>
    <row r="23" spans="1:19" ht="15" hidden="1" customHeight="1" x14ac:dyDescent="0.25">
      <c r="J23" t="s">
        <v>235</v>
      </c>
    </row>
    <row r="24" spans="1:19" ht="15" hidden="1" customHeight="1" x14ac:dyDescent="0.25">
      <c r="J24" t="s">
        <v>236</v>
      </c>
    </row>
    <row r="25" spans="1:19" ht="15" hidden="1" customHeight="1" x14ac:dyDescent="0.25">
      <c r="J25" t="s">
        <v>237</v>
      </c>
    </row>
    <row r="26" spans="1:19" ht="15" hidden="1" customHeight="1" x14ac:dyDescent="0.25"/>
    <row r="27" spans="1:19" ht="15" hidden="1" customHeight="1" x14ac:dyDescent="0.25"/>
    <row r="28" spans="1:19" ht="15" hidden="1" customHeight="1" x14ac:dyDescent="0.25"/>
    <row r="29" spans="1:19" ht="15" hidden="1" customHeight="1" x14ac:dyDescent="0.25"/>
    <row r="30" spans="1:19" ht="15" hidden="1" customHeight="1" x14ac:dyDescent="0.25"/>
    <row r="31" spans="1:19" ht="15" hidden="1" customHeight="1" x14ac:dyDescent="0.25"/>
    <row r="32" spans="1:19" ht="18.75" x14ac:dyDescent="0.3">
      <c r="A32" s="343"/>
      <c r="B32" s="343"/>
      <c r="C32" s="343"/>
      <c r="D32" s="343"/>
      <c r="E32" s="343"/>
      <c r="F32" s="343" t="s">
        <v>413</v>
      </c>
      <c r="G32" s="343"/>
      <c r="J32" s="371" t="str">
        <f>IDENTIFICATION!$D$4</f>
        <v>P15</v>
      </c>
      <c r="L32" s="362" t="s">
        <v>367</v>
      </c>
      <c r="M32" s="363"/>
      <c r="N32" s="362"/>
      <c r="O32" s="350" t="str">
        <f>IDENTIFICATION!J8</f>
        <v>AC</v>
      </c>
      <c r="P32" s="350" t="str">
        <f>IDENTIFICATION!J9</f>
        <v>EE</v>
      </c>
      <c r="Q32" s="350" t="str">
        <f>IDENTIFICATION!J10</f>
        <v>ITEC</v>
      </c>
      <c r="R32" s="350">
        <f>IDENTIFICATION!J11</f>
        <v>0</v>
      </c>
      <c r="S32" s="350">
        <f>IDENTIFICATION!J12</f>
        <v>0</v>
      </c>
    </row>
    <row r="33" spans="1:24" ht="18.75" x14ac:dyDescent="0.3">
      <c r="L33" s="333"/>
      <c r="O33" s="346">
        <f>SUM(O35:O52)</f>
        <v>70</v>
      </c>
      <c r="P33" s="346">
        <f t="shared" ref="P33:S33" si="0">SUM(P35:P52)</f>
        <v>18</v>
      </c>
      <c r="Q33" s="346">
        <f t="shared" si="0"/>
        <v>3</v>
      </c>
      <c r="R33" s="346">
        <f t="shared" si="0"/>
        <v>12</v>
      </c>
      <c r="S33" s="346">
        <f t="shared" si="0"/>
        <v>0</v>
      </c>
    </row>
    <row r="34" spans="1:24" ht="89.25" customHeight="1" x14ac:dyDescent="0.25">
      <c r="A34" s="341" t="s">
        <v>346</v>
      </c>
      <c r="B34" s="466" t="s">
        <v>392</v>
      </c>
      <c r="C34" s="467"/>
      <c r="D34" s="467"/>
      <c r="E34" s="467"/>
      <c r="F34" s="467"/>
      <c r="G34" s="467"/>
      <c r="H34" s="467"/>
      <c r="I34" s="467"/>
      <c r="J34" s="467"/>
      <c r="K34" s="467"/>
      <c r="L34" s="467"/>
      <c r="M34" s="468"/>
      <c r="N34" s="340" t="s">
        <v>352</v>
      </c>
      <c r="O34" s="339" t="s">
        <v>347</v>
      </c>
      <c r="P34" s="339" t="s">
        <v>348</v>
      </c>
      <c r="Q34" s="339" t="s">
        <v>349</v>
      </c>
      <c r="R34" s="339" t="s">
        <v>350</v>
      </c>
      <c r="S34" s="339" t="s">
        <v>351</v>
      </c>
      <c r="V34" s="348"/>
      <c r="W34" s="348"/>
      <c r="X34" s="348"/>
    </row>
    <row r="35" spans="1:24" ht="28.35" customHeight="1" x14ac:dyDescent="0.25">
      <c r="A35" s="336">
        <v>1</v>
      </c>
      <c r="B35" s="463" t="s">
        <v>384</v>
      </c>
      <c r="C35" s="464"/>
      <c r="D35" s="464"/>
      <c r="E35" s="464"/>
      <c r="F35" s="464"/>
      <c r="G35" s="464"/>
      <c r="H35" s="464"/>
      <c r="I35" s="464"/>
      <c r="J35" s="464"/>
      <c r="K35" s="464"/>
      <c r="L35" s="464"/>
      <c r="M35" s="465"/>
      <c r="N35" s="338">
        <v>12</v>
      </c>
      <c r="O35" s="345">
        <v>3</v>
      </c>
      <c r="P35" s="335">
        <v>3</v>
      </c>
      <c r="Q35" s="335">
        <v>3</v>
      </c>
      <c r="R35" s="335">
        <v>3</v>
      </c>
      <c r="S35" s="335"/>
    </row>
    <row r="36" spans="1:24" ht="28.35" customHeight="1" x14ac:dyDescent="0.25">
      <c r="A36" s="336">
        <v>2</v>
      </c>
      <c r="B36" s="463" t="s">
        <v>385</v>
      </c>
      <c r="C36" s="464"/>
      <c r="D36" s="464"/>
      <c r="E36" s="464"/>
      <c r="F36" s="464"/>
      <c r="G36" s="464"/>
      <c r="H36" s="464"/>
      <c r="I36" s="464"/>
      <c r="J36" s="464"/>
      <c r="K36" s="464"/>
      <c r="L36" s="464"/>
      <c r="M36" s="465"/>
      <c r="N36" s="338">
        <v>12</v>
      </c>
      <c r="O36" s="335"/>
      <c r="P36" s="335">
        <v>6</v>
      </c>
      <c r="Q36" s="335"/>
      <c r="R36" s="335">
        <v>6</v>
      </c>
      <c r="S36" s="335"/>
    </row>
    <row r="37" spans="1:24" ht="28.35" customHeight="1" x14ac:dyDescent="0.25">
      <c r="A37" s="336">
        <v>3</v>
      </c>
      <c r="B37" s="463" t="s">
        <v>386</v>
      </c>
      <c r="C37" s="464"/>
      <c r="D37" s="464"/>
      <c r="E37" s="464"/>
      <c r="F37" s="464"/>
      <c r="G37" s="464"/>
      <c r="H37" s="464"/>
      <c r="I37" s="464"/>
      <c r="J37" s="464"/>
      <c r="K37" s="464"/>
      <c r="L37" s="464"/>
      <c r="M37" s="465"/>
      <c r="N37" s="338">
        <v>4</v>
      </c>
      <c r="O37" s="335"/>
      <c r="P37" s="335">
        <v>4</v>
      </c>
      <c r="Q37" s="335"/>
      <c r="R37" s="335"/>
      <c r="S37" s="335"/>
    </row>
    <row r="38" spans="1:24" ht="28.35" customHeight="1" x14ac:dyDescent="0.25">
      <c r="A38" s="336">
        <v>4</v>
      </c>
      <c r="B38" s="463" t="s">
        <v>387</v>
      </c>
      <c r="C38" s="464"/>
      <c r="D38" s="464"/>
      <c r="E38" s="464"/>
      <c r="F38" s="464"/>
      <c r="G38" s="464"/>
      <c r="H38" s="464"/>
      <c r="I38" s="464"/>
      <c r="J38" s="464"/>
      <c r="K38" s="464"/>
      <c r="L38" s="464"/>
      <c r="M38" s="465"/>
      <c r="N38" s="338">
        <v>2</v>
      </c>
      <c r="O38" s="335"/>
      <c r="P38" s="335">
        <v>2</v>
      </c>
      <c r="Q38" s="335"/>
      <c r="R38" s="335"/>
      <c r="S38" s="335"/>
    </row>
    <row r="39" spans="1:24" ht="28.35" customHeight="1" x14ac:dyDescent="0.25">
      <c r="A39" s="336">
        <v>5</v>
      </c>
      <c r="B39" s="463" t="s">
        <v>393</v>
      </c>
      <c r="C39" s="464"/>
      <c r="D39" s="464"/>
      <c r="E39" s="464"/>
      <c r="F39" s="464"/>
      <c r="G39" s="464"/>
      <c r="H39" s="464"/>
      <c r="I39" s="464"/>
      <c r="J39" s="464"/>
      <c r="K39" s="464"/>
      <c r="L39" s="464"/>
      <c r="M39" s="465"/>
      <c r="N39" s="338">
        <v>8</v>
      </c>
      <c r="O39" s="335">
        <v>2</v>
      </c>
      <c r="P39" s="335">
        <v>3</v>
      </c>
      <c r="Q39" s="335"/>
      <c r="R39" s="335">
        <v>3</v>
      </c>
      <c r="S39" s="335"/>
    </row>
    <row r="40" spans="1:24" ht="28.35" customHeight="1" x14ac:dyDescent="0.25">
      <c r="A40" s="336">
        <v>6</v>
      </c>
      <c r="B40" s="463" t="s">
        <v>369</v>
      </c>
      <c r="C40" s="464"/>
      <c r="D40" s="464"/>
      <c r="E40" s="464"/>
      <c r="F40" s="464"/>
      <c r="G40" s="464"/>
      <c r="H40" s="464"/>
      <c r="I40" s="464"/>
      <c r="J40" s="464"/>
      <c r="K40" s="464"/>
      <c r="L40" s="464"/>
      <c r="M40" s="465"/>
      <c r="N40" s="338"/>
      <c r="O40" s="335">
        <v>65</v>
      </c>
      <c r="P40" s="335"/>
      <c r="Q40" s="335"/>
      <c r="R40" s="335"/>
      <c r="S40" s="335"/>
    </row>
    <row r="41" spans="1:24" ht="28.35" customHeight="1" x14ac:dyDescent="0.25">
      <c r="A41" s="336">
        <v>7</v>
      </c>
      <c r="B41" s="463" t="s">
        <v>370</v>
      </c>
      <c r="C41" s="464"/>
      <c r="D41" s="464"/>
      <c r="E41" s="464"/>
      <c r="F41" s="464"/>
      <c r="G41" s="464"/>
      <c r="H41" s="464"/>
      <c r="I41" s="464"/>
      <c r="J41" s="464"/>
      <c r="K41" s="464"/>
      <c r="L41" s="464"/>
      <c r="M41" s="465"/>
      <c r="N41" s="338"/>
      <c r="O41" s="335"/>
      <c r="P41" s="335"/>
      <c r="Q41" s="335"/>
      <c r="R41" s="335"/>
      <c r="S41" s="335"/>
    </row>
    <row r="42" spans="1:24" ht="28.35" customHeight="1" x14ac:dyDescent="0.25">
      <c r="A42" s="336">
        <v>8</v>
      </c>
      <c r="B42" s="463" t="s">
        <v>371</v>
      </c>
      <c r="C42" s="464"/>
      <c r="D42" s="464"/>
      <c r="E42" s="464"/>
      <c r="F42" s="464"/>
      <c r="G42" s="464"/>
      <c r="H42" s="464"/>
      <c r="I42" s="464"/>
      <c r="J42" s="464"/>
      <c r="K42" s="464"/>
      <c r="L42" s="464"/>
      <c r="M42" s="465"/>
      <c r="N42" s="338"/>
      <c r="O42" s="335"/>
      <c r="P42" s="335"/>
      <c r="Q42" s="335"/>
      <c r="R42" s="335"/>
      <c r="S42" s="335"/>
    </row>
    <row r="43" spans="1:24" ht="28.35" customHeight="1" x14ac:dyDescent="0.25">
      <c r="A43" s="336">
        <v>9</v>
      </c>
      <c r="B43" s="463" t="s">
        <v>372</v>
      </c>
      <c r="C43" s="464"/>
      <c r="D43" s="464"/>
      <c r="E43" s="464"/>
      <c r="F43" s="464"/>
      <c r="G43" s="464"/>
      <c r="H43" s="464"/>
      <c r="I43" s="464"/>
      <c r="J43" s="464"/>
      <c r="K43" s="464"/>
      <c r="L43" s="464"/>
      <c r="M43" s="465"/>
      <c r="N43" s="338"/>
      <c r="O43" s="335"/>
      <c r="P43" s="335"/>
      <c r="Q43" s="335"/>
      <c r="R43" s="335"/>
      <c r="S43" s="335"/>
    </row>
    <row r="44" spans="1:24" ht="28.35" customHeight="1" x14ac:dyDescent="0.25">
      <c r="A44" s="336">
        <v>10</v>
      </c>
      <c r="B44" s="463" t="s">
        <v>373</v>
      </c>
      <c r="C44" s="464"/>
      <c r="D44" s="464"/>
      <c r="E44" s="464"/>
      <c r="F44" s="464"/>
      <c r="G44" s="464"/>
      <c r="H44" s="464"/>
      <c r="I44" s="464"/>
      <c r="J44" s="464"/>
      <c r="K44" s="464"/>
      <c r="L44" s="464"/>
      <c r="M44" s="465"/>
      <c r="N44" s="338"/>
      <c r="O44" s="335"/>
      <c r="P44" s="335"/>
      <c r="Q44" s="335"/>
      <c r="R44" s="335"/>
      <c r="S44" s="335"/>
    </row>
    <row r="45" spans="1:24" ht="28.35" customHeight="1" x14ac:dyDescent="0.25">
      <c r="A45" s="336">
        <v>11</v>
      </c>
      <c r="B45" s="463" t="s">
        <v>404</v>
      </c>
      <c r="C45" s="464"/>
      <c r="D45" s="464"/>
      <c r="E45" s="464"/>
      <c r="F45" s="464"/>
      <c r="G45" s="464"/>
      <c r="H45" s="464"/>
      <c r="I45" s="464"/>
      <c r="J45" s="464"/>
      <c r="K45" s="464"/>
      <c r="L45" s="464"/>
      <c r="M45" s="465"/>
      <c r="N45" s="338"/>
      <c r="O45" s="335"/>
      <c r="P45" s="335"/>
      <c r="Q45" s="335"/>
      <c r="R45" s="335"/>
      <c r="S45" s="335"/>
    </row>
    <row r="46" spans="1:24" ht="28.35" customHeight="1" x14ac:dyDescent="0.25">
      <c r="A46" s="336">
        <v>12</v>
      </c>
      <c r="B46" s="463" t="s">
        <v>374</v>
      </c>
      <c r="C46" s="464"/>
      <c r="D46" s="464"/>
      <c r="E46" s="464"/>
      <c r="F46" s="464"/>
      <c r="G46" s="464"/>
      <c r="H46" s="464"/>
      <c r="I46" s="464"/>
      <c r="J46" s="464"/>
      <c r="K46" s="464"/>
      <c r="L46" s="464"/>
      <c r="M46" s="465"/>
      <c r="N46" s="338"/>
      <c r="O46" s="335"/>
      <c r="P46" s="335"/>
      <c r="Q46" s="335"/>
      <c r="R46" s="335"/>
      <c r="S46" s="335"/>
    </row>
    <row r="47" spans="1:24" ht="28.35" customHeight="1" x14ac:dyDescent="0.25">
      <c r="A47" s="337">
        <v>13</v>
      </c>
      <c r="B47" s="463" t="s">
        <v>375</v>
      </c>
      <c r="C47" s="464"/>
      <c r="D47" s="464"/>
      <c r="E47" s="464"/>
      <c r="F47" s="464"/>
      <c r="G47" s="464"/>
      <c r="H47" s="464"/>
      <c r="I47" s="464"/>
      <c r="J47" s="464"/>
      <c r="K47" s="464"/>
      <c r="L47" s="464"/>
      <c r="M47" s="465"/>
      <c r="N47" s="338"/>
      <c r="O47" s="335"/>
      <c r="P47" s="335"/>
      <c r="Q47" s="335"/>
      <c r="R47" s="335"/>
      <c r="S47" s="335"/>
    </row>
    <row r="48" spans="1:24" ht="28.35" customHeight="1" x14ac:dyDescent="0.25">
      <c r="A48" s="337">
        <v>14</v>
      </c>
      <c r="B48" s="463" t="s">
        <v>376</v>
      </c>
      <c r="C48" s="464"/>
      <c r="D48" s="464"/>
      <c r="E48" s="464"/>
      <c r="F48" s="464"/>
      <c r="G48" s="464"/>
      <c r="H48" s="464"/>
      <c r="I48" s="464"/>
      <c r="J48" s="464"/>
      <c r="K48" s="464"/>
      <c r="L48" s="464"/>
      <c r="M48" s="465"/>
      <c r="N48" s="372"/>
      <c r="O48" s="365"/>
      <c r="P48" s="365"/>
      <c r="Q48" s="365"/>
      <c r="R48" s="365"/>
      <c r="S48" s="365"/>
    </row>
    <row r="49" spans="1:19" ht="28.35" customHeight="1" x14ac:dyDescent="0.25">
      <c r="A49" s="337">
        <v>15</v>
      </c>
      <c r="B49" s="463" t="s">
        <v>377</v>
      </c>
      <c r="C49" s="464"/>
      <c r="D49" s="464"/>
      <c r="E49" s="464"/>
      <c r="F49" s="464"/>
      <c r="G49" s="464"/>
      <c r="H49" s="464"/>
      <c r="I49" s="464"/>
      <c r="J49" s="464"/>
      <c r="K49" s="464"/>
      <c r="L49" s="464"/>
      <c r="M49" s="465"/>
      <c r="N49" s="372"/>
      <c r="O49" s="365"/>
      <c r="P49" s="365"/>
      <c r="Q49" s="365"/>
      <c r="R49" s="365"/>
      <c r="S49" s="365"/>
    </row>
    <row r="50" spans="1:19" ht="28.35" customHeight="1" x14ac:dyDescent="0.25">
      <c r="A50" s="337">
        <v>16</v>
      </c>
      <c r="B50" s="463" t="s">
        <v>414</v>
      </c>
      <c r="C50" s="464"/>
      <c r="D50" s="464"/>
      <c r="E50" s="464"/>
      <c r="F50" s="464"/>
      <c r="G50" s="464"/>
      <c r="H50" s="464"/>
      <c r="I50" s="464"/>
      <c r="J50" s="464"/>
      <c r="K50" s="464"/>
      <c r="L50" s="464"/>
      <c r="M50" s="465"/>
      <c r="N50" s="372"/>
      <c r="O50" s="365"/>
      <c r="P50" s="365"/>
      <c r="Q50" s="365"/>
      <c r="R50" s="365"/>
      <c r="S50" s="365"/>
    </row>
    <row r="51" spans="1:19" ht="28.35" customHeight="1" x14ac:dyDescent="0.25">
      <c r="A51" s="337">
        <v>17</v>
      </c>
      <c r="B51" s="463" t="s">
        <v>415</v>
      </c>
      <c r="C51" s="464"/>
      <c r="D51" s="464"/>
      <c r="E51" s="464"/>
      <c r="F51" s="464"/>
      <c r="G51" s="464"/>
      <c r="H51" s="464"/>
      <c r="I51" s="464"/>
      <c r="J51" s="464"/>
      <c r="K51" s="464"/>
      <c r="L51" s="464"/>
      <c r="M51" s="465"/>
      <c r="N51" s="338"/>
      <c r="O51" s="335"/>
      <c r="P51" s="335"/>
      <c r="Q51" s="335"/>
      <c r="R51" s="335"/>
      <c r="S51" s="335"/>
    </row>
    <row r="52" spans="1:19" ht="28.35" customHeight="1" x14ac:dyDescent="0.25">
      <c r="A52" s="337">
        <v>18</v>
      </c>
      <c r="B52" s="463" t="s">
        <v>416</v>
      </c>
      <c r="C52" s="464"/>
      <c r="D52" s="464"/>
      <c r="E52" s="464"/>
      <c r="F52" s="464"/>
      <c r="G52" s="464"/>
      <c r="H52" s="464"/>
      <c r="I52" s="464"/>
      <c r="J52" s="464"/>
      <c r="K52" s="464"/>
      <c r="L52" s="464"/>
      <c r="M52" s="465"/>
      <c r="N52" s="338"/>
      <c r="O52" s="335"/>
      <c r="P52" s="335"/>
      <c r="Q52" s="335"/>
      <c r="R52" s="335"/>
      <c r="S52" s="335"/>
    </row>
    <row r="54" spans="1:19" x14ac:dyDescent="0.25">
      <c r="C54" s="366"/>
      <c r="D54" s="366"/>
      <c r="E54" s="366"/>
      <c r="F54" s="366"/>
      <c r="G54" s="366"/>
      <c r="H54" s="366"/>
      <c r="I54" s="366"/>
      <c r="J54" s="366"/>
      <c r="K54" s="366"/>
      <c r="L54" s="366"/>
      <c r="M54" s="366"/>
      <c r="N54" s="366"/>
      <c r="O54" s="366"/>
      <c r="P54" s="366"/>
      <c r="Q54" s="366"/>
      <c r="R54" s="366"/>
      <c r="S54" s="366"/>
    </row>
    <row r="55" spans="1:19" x14ac:dyDescent="0.25">
      <c r="A55" s="342" t="s">
        <v>353</v>
      </c>
      <c r="C55" s="471" t="s">
        <v>364</v>
      </c>
      <c r="D55" s="471"/>
      <c r="E55" s="471"/>
      <c r="F55" s="471"/>
      <c r="G55" s="471"/>
      <c r="H55" s="471"/>
      <c r="I55" s="471"/>
      <c r="J55" s="471"/>
      <c r="K55" s="471"/>
      <c r="L55" s="471"/>
      <c r="M55" s="471"/>
      <c r="N55" s="471"/>
      <c r="O55" s="471"/>
      <c r="P55" s="471"/>
      <c r="Q55" s="471"/>
      <c r="R55" s="471"/>
      <c r="S55" s="471"/>
    </row>
    <row r="56" spans="1:19" x14ac:dyDescent="0.25">
      <c r="C56" s="472"/>
      <c r="D56" s="472"/>
      <c r="E56" s="472"/>
      <c r="F56" s="472"/>
      <c r="G56" s="472"/>
      <c r="H56" s="472"/>
      <c r="I56" s="472"/>
      <c r="J56" s="472"/>
      <c r="K56" s="472"/>
      <c r="L56" s="472"/>
      <c r="M56" s="472"/>
      <c r="N56" s="472"/>
      <c r="O56" s="472"/>
      <c r="P56" s="472"/>
      <c r="Q56" s="472"/>
      <c r="R56" s="472"/>
      <c r="S56" s="472"/>
    </row>
    <row r="57" spans="1:19" x14ac:dyDescent="0.25">
      <c r="A57" s="335" t="s">
        <v>358</v>
      </c>
      <c r="B57" s="335"/>
      <c r="C57" s="335" t="s">
        <v>357</v>
      </c>
      <c r="D57" s="335"/>
      <c r="E57" s="335" t="s">
        <v>356</v>
      </c>
      <c r="F57" s="335"/>
      <c r="G57" s="335" t="s">
        <v>363</v>
      </c>
      <c r="H57" s="335"/>
      <c r="I57" s="335" t="s">
        <v>355</v>
      </c>
      <c r="J57" s="335"/>
      <c r="K57" s="335" t="s">
        <v>354</v>
      </c>
      <c r="L57" s="335"/>
      <c r="M57" s="335" t="s">
        <v>53</v>
      </c>
      <c r="N57" s="335"/>
      <c r="O57" s="335" t="s">
        <v>54</v>
      </c>
      <c r="P57" s="335"/>
      <c r="Q57" s="335" t="s">
        <v>359</v>
      </c>
      <c r="R57" s="335"/>
      <c r="S57" s="335" t="s">
        <v>360</v>
      </c>
    </row>
    <row r="58" spans="1:19" x14ac:dyDescent="0.25">
      <c r="A58" s="469" t="s">
        <v>361</v>
      </c>
      <c r="B58" s="470"/>
      <c r="C58" s="344"/>
      <c r="D58" s="344"/>
      <c r="E58" s="344"/>
      <c r="F58" s="344"/>
      <c r="G58" s="335"/>
      <c r="H58" s="335"/>
      <c r="I58" s="344"/>
      <c r="J58" s="344"/>
      <c r="K58" s="344"/>
      <c r="L58" s="344"/>
      <c r="M58" s="344"/>
      <c r="N58" s="344"/>
      <c r="O58" s="344"/>
      <c r="P58" s="344"/>
      <c r="Q58" s="344"/>
      <c r="R58" s="469" t="s">
        <v>362</v>
      </c>
      <c r="S58" s="470"/>
    </row>
    <row r="63" spans="1:19" hidden="1" x14ac:dyDescent="0.25"/>
    <row r="64" spans="1:19" hidden="1" x14ac:dyDescent="0.25"/>
    <row r="65" spans="1:1" hidden="1" x14ac:dyDescent="0.25"/>
    <row r="66" spans="1:1" hidden="1" x14ac:dyDescent="0.25"/>
    <row r="67" spans="1:1" hidden="1" x14ac:dyDescent="0.25"/>
    <row r="68" spans="1:1" hidden="1" x14ac:dyDescent="0.25">
      <c r="A68" t="s">
        <v>368</v>
      </c>
    </row>
    <row r="69" spans="1:1" hidden="1" x14ac:dyDescent="0.25">
      <c r="A69" t="s">
        <v>47</v>
      </c>
    </row>
    <row r="70" spans="1:1" hidden="1" x14ac:dyDescent="0.25">
      <c r="A70" t="s">
        <v>48</v>
      </c>
    </row>
    <row r="71" spans="1:1" hidden="1" x14ac:dyDescent="0.25">
      <c r="A71" t="s">
        <v>49</v>
      </c>
    </row>
    <row r="72" spans="1:1" hidden="1" x14ac:dyDescent="0.25">
      <c r="A72" t="s">
        <v>50</v>
      </c>
    </row>
    <row r="73" spans="1:1" hidden="1" x14ac:dyDescent="0.25"/>
  </sheetData>
  <sheetProtection selectLockedCells="1" selectUnlockedCells="1"/>
  <mergeCells count="22">
    <mergeCell ref="R58:S58"/>
    <mergeCell ref="B52:M52"/>
    <mergeCell ref="C55:S56"/>
    <mergeCell ref="B46:M46"/>
    <mergeCell ref="B48:M48"/>
    <mergeCell ref="B49:M49"/>
    <mergeCell ref="B50:M50"/>
    <mergeCell ref="B51:M51"/>
    <mergeCell ref="A58:B58"/>
    <mergeCell ref="B34:M34"/>
    <mergeCell ref="B35:M35"/>
    <mergeCell ref="B36:M36"/>
    <mergeCell ref="B37:M37"/>
    <mergeCell ref="B38:M38"/>
    <mergeCell ref="B39:M39"/>
    <mergeCell ref="B45:M45"/>
    <mergeCell ref="B47:M47"/>
    <mergeCell ref="B40:M40"/>
    <mergeCell ref="B41:M41"/>
    <mergeCell ref="B42:M42"/>
    <mergeCell ref="B43:M43"/>
    <mergeCell ref="B44:M44"/>
  </mergeCells>
  <conditionalFormatting sqref="O33:S33">
    <cfRule type="cellIs" dxfId="3" priority="1" operator="between">
      <formula>65</formula>
      <formula>72</formula>
    </cfRule>
  </conditionalFormatting>
  <pageMargins left="0.23622047244094488" right="0.23622047244094488" top="0.55118110236220474" bottom="0.55118110236220474" header="0.31496062992125984" footer="0.31496062992125984"/>
  <pageSetup paperSize="9" orientation="portrait" r:id="rId1"/>
  <headerFooter>
    <oddHeader>&amp;L&amp;"-,Gras"&amp;12 Académie de BESANCON
&amp;C&amp;"-,Gras"&amp;14REPARTITION DES TACHES PREVISIONNELLES&amp;R&amp;"-,Gras"&amp;14STI2D</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2:AC40"/>
  <sheetViews>
    <sheetView showGridLines="0" view="pageLayout" topLeftCell="A10" zoomScale="110" zoomScaleNormal="100" zoomScalePageLayoutView="110" workbookViewId="0">
      <selection activeCell="A17" sqref="A17"/>
    </sheetView>
  </sheetViews>
  <sheetFormatPr baseColWidth="10" defaultColWidth="11.42578125" defaultRowHeight="15" x14ac:dyDescent="0.25"/>
  <cols>
    <col min="1" max="88" width="4.85546875" customWidth="1"/>
  </cols>
  <sheetData>
    <row r="2" spans="1:29" ht="15" customHeight="1" x14ac:dyDescent="0.25">
      <c r="A2" s="485" t="s">
        <v>0</v>
      </c>
      <c r="B2" s="486"/>
      <c r="C2" s="487"/>
      <c r="D2" s="488" t="str">
        <f>IDENTIFICATION!D3</f>
        <v>Paul Emile Victor - CHAMPAGNOLE</v>
      </c>
      <c r="E2" s="488"/>
      <c r="F2" s="488"/>
      <c r="G2" s="488"/>
      <c r="H2" s="488"/>
      <c r="I2" s="488"/>
      <c r="J2" s="488"/>
      <c r="K2" s="488"/>
      <c r="L2" s="508" t="s">
        <v>366</v>
      </c>
      <c r="M2" s="508"/>
      <c r="N2" s="508"/>
      <c r="O2" s="508"/>
      <c r="P2" s="508"/>
      <c r="Q2" s="349" t="s">
        <v>344</v>
      </c>
      <c r="R2" s="349"/>
      <c r="S2" s="515">
        <f>IDENTIFICATION!N3</f>
        <v>2017</v>
      </c>
      <c r="T2" s="516"/>
      <c r="V2" s="355"/>
      <c r="W2" s="355"/>
      <c r="X2" s="355"/>
      <c r="Y2" s="355"/>
      <c r="Z2" s="355"/>
      <c r="AA2" s="355"/>
      <c r="AB2" s="355"/>
      <c r="AC2" s="355"/>
    </row>
    <row r="3" spans="1:29" x14ac:dyDescent="0.25">
      <c r="A3" s="485" t="s">
        <v>1</v>
      </c>
      <c r="B3" s="486"/>
      <c r="C3" s="487"/>
      <c r="D3" s="489" t="str">
        <f>IF(K3=1,IDENTIFICATION!J8,IF('CONTRAT PREV'!K3=2,IDENTIFICATION!J9,IF('CONTRAT PREV'!K3=3,IDENTIFICATION!J10,IF(K3=4,IDENTIFICATION!J11,IF('CONTRAT PREV'!K3=5,IDENTIFICATION!J12,"")))))</f>
        <v>AC</v>
      </c>
      <c r="E3" s="490"/>
      <c r="F3" s="347" t="s">
        <v>365</v>
      </c>
      <c r="G3" s="500" t="s">
        <v>421</v>
      </c>
      <c r="H3" s="501"/>
      <c r="I3" s="501"/>
      <c r="J3" s="502"/>
      <c r="K3" s="374">
        <v>1</v>
      </c>
      <c r="L3" s="510" t="str">
        <f>IF(K3=1,IDENTIFICATION!C8,IF('CONTRAT PREV'!K3=2,IDENTIFICATION!C9,IF('CONTRAT PREV'!K3=3,IDENTIFICATION!C10,IF(K3=4,IDENTIFICATION!C11,IF('CONTRAT PREV'!K3=5,IDENTIFICATION!C12,"")))))</f>
        <v>AA</v>
      </c>
      <c r="M3" s="511"/>
      <c r="N3" s="511"/>
      <c r="O3" s="511"/>
      <c r="P3" s="512"/>
      <c r="Q3" s="349" t="s">
        <v>345</v>
      </c>
      <c r="R3" s="349"/>
      <c r="S3" s="517" t="str">
        <f>IDENTIFICATION!D4</f>
        <v>P15</v>
      </c>
      <c r="T3" s="518"/>
      <c r="U3" s="355"/>
      <c r="V3" s="355"/>
      <c r="W3" s="355"/>
      <c r="X3" s="355"/>
      <c r="Y3" s="355"/>
      <c r="Z3" s="355"/>
      <c r="AA3" s="355"/>
      <c r="AB3" s="355"/>
      <c r="AC3" s="355"/>
    </row>
    <row r="4" spans="1:29" ht="24.75" customHeight="1" x14ac:dyDescent="0.25">
      <c r="A4" s="480" t="s">
        <v>241</v>
      </c>
      <c r="B4" s="481"/>
      <c r="C4" s="482"/>
      <c r="D4" s="483" t="str">
        <f>IDENTIFICATION!E15</f>
        <v>prof1; prof2; prof3; prof …</v>
      </c>
      <c r="E4" s="483"/>
      <c r="F4" s="483"/>
      <c r="G4" s="483"/>
      <c r="H4" s="483"/>
      <c r="I4" s="483"/>
      <c r="J4" s="483"/>
      <c r="K4" s="483"/>
      <c r="L4" s="510" t="str">
        <f>IF(K3=1,IDENTIFICATION!G8,IF('CONTRAT PREV'!K3=2,IDENTIFICATION!G9,IF('CONTRAT PREV'!K3=3,IDENTIFICATION!G10,IF(K3=4,IDENTIFICATION!G11,IF('CONTRAT PREV'!K3=5,IDENTIFICATION!G12,"")))))</f>
        <v>AAA</v>
      </c>
      <c r="M4" s="511"/>
      <c r="N4" s="511"/>
      <c r="O4" s="511"/>
      <c r="P4" s="512"/>
      <c r="Q4" s="513" t="s">
        <v>213</v>
      </c>
      <c r="R4" s="514"/>
      <c r="S4" s="515">
        <f>IDENTIFICATION!D5</f>
        <v>3</v>
      </c>
      <c r="T4" s="516"/>
      <c r="U4" s="355"/>
      <c r="W4" s="355"/>
      <c r="X4" s="355"/>
      <c r="Y4" s="355"/>
      <c r="Z4" s="355"/>
      <c r="AA4" s="355"/>
      <c r="AB4" s="355"/>
      <c r="AC4" s="355"/>
    </row>
    <row r="5" spans="1:29" ht="18" customHeight="1" x14ac:dyDescent="0.25">
      <c r="A5" s="484" t="s">
        <v>343</v>
      </c>
      <c r="B5" s="484"/>
      <c r="C5" s="484"/>
      <c r="D5" s="509" t="str">
        <f>'NOTE DE CADRAGE'!$A$7</f>
        <v>MON INTITULE DE PROJET</v>
      </c>
      <c r="E5" s="509"/>
      <c r="F5" s="509"/>
      <c r="G5" s="509"/>
      <c r="H5" s="509"/>
      <c r="I5" s="509"/>
      <c r="J5" s="509"/>
      <c r="K5" s="509"/>
      <c r="L5" s="509"/>
      <c r="M5" s="509"/>
      <c r="N5" s="509"/>
      <c r="O5" s="509"/>
      <c r="P5" s="509"/>
      <c r="Q5" s="509"/>
      <c r="R5" s="509"/>
      <c r="S5" s="509"/>
      <c r="T5" s="509"/>
      <c r="U5" s="355"/>
      <c r="Z5" s="355"/>
      <c r="AA5" s="355"/>
      <c r="AB5" s="355"/>
      <c r="AC5" s="355"/>
    </row>
    <row r="6" spans="1:29" ht="18" customHeight="1" x14ac:dyDescent="0.25">
      <c r="A6" s="351"/>
      <c r="B6" s="351"/>
      <c r="C6" s="351"/>
      <c r="D6" s="507"/>
      <c r="E6" s="507"/>
      <c r="F6" s="507"/>
      <c r="G6" s="507"/>
      <c r="H6" s="507"/>
      <c r="I6" s="507"/>
      <c r="J6" s="507"/>
      <c r="K6" s="507"/>
      <c r="L6" s="507"/>
      <c r="M6" s="334"/>
      <c r="N6" s="334"/>
      <c r="O6" s="334"/>
      <c r="P6" s="334"/>
      <c r="Q6" s="334"/>
      <c r="R6" s="334"/>
      <c r="S6" s="334"/>
      <c r="T6" s="334"/>
      <c r="U6" s="355"/>
      <c r="V6" s="355"/>
      <c r="W6" s="355"/>
      <c r="X6" s="355"/>
      <c r="Y6" s="355"/>
      <c r="Z6" s="355"/>
      <c r="AA6" s="355"/>
      <c r="AB6" s="355"/>
      <c r="AC6" s="355"/>
    </row>
    <row r="7" spans="1:29" ht="18" customHeight="1" x14ac:dyDescent="0.25">
      <c r="A7" s="473" t="s">
        <v>398</v>
      </c>
      <c r="B7" s="473"/>
      <c r="C7" s="473"/>
      <c r="D7" s="473"/>
      <c r="E7" s="473"/>
      <c r="F7" s="473"/>
      <c r="G7" s="473"/>
      <c r="H7" s="473"/>
      <c r="I7" s="473"/>
      <c r="J7" s="473"/>
      <c r="K7" s="473"/>
      <c r="L7" s="473"/>
      <c r="M7" s="473"/>
      <c r="N7" s="473"/>
      <c r="O7" s="473"/>
      <c r="P7" s="473"/>
      <c r="Q7" s="473"/>
      <c r="R7" s="473"/>
      <c r="S7" s="473"/>
      <c r="T7" s="473"/>
      <c r="U7" s="355"/>
      <c r="V7" s="355"/>
      <c r="W7" s="355"/>
      <c r="X7" s="355"/>
      <c r="Y7" s="355"/>
      <c r="Z7" s="355"/>
      <c r="AA7" s="355"/>
      <c r="AB7" s="355"/>
      <c r="AC7" s="355"/>
    </row>
    <row r="8" spans="1:29" ht="18" customHeight="1" x14ac:dyDescent="0.25">
      <c r="A8" s="473"/>
      <c r="B8" s="473"/>
      <c r="C8" s="473"/>
      <c r="D8" s="473"/>
      <c r="E8" s="473"/>
      <c r="F8" s="473"/>
      <c r="G8" s="473"/>
      <c r="H8" s="473"/>
      <c r="I8" s="473"/>
      <c r="J8" s="473"/>
      <c r="K8" s="473"/>
      <c r="L8" s="473"/>
      <c r="M8" s="473"/>
      <c r="N8" s="473"/>
      <c r="O8" s="473"/>
      <c r="P8" s="473"/>
      <c r="Q8" s="473"/>
      <c r="R8" s="473"/>
      <c r="S8" s="473"/>
      <c r="T8" s="473"/>
      <c r="U8" s="355"/>
      <c r="V8" s="355"/>
      <c r="W8" s="355"/>
      <c r="X8" s="355"/>
      <c r="Y8" s="355"/>
      <c r="Z8" s="355"/>
      <c r="AA8" s="355"/>
      <c r="AB8" s="355"/>
      <c r="AC8" s="355"/>
    </row>
    <row r="9" spans="1:29" ht="18" customHeight="1" x14ac:dyDescent="0.25">
      <c r="A9" s="503" t="s">
        <v>391</v>
      </c>
      <c r="B9" s="504"/>
      <c r="C9" s="504"/>
      <c r="D9" s="504"/>
      <c r="E9" s="504"/>
      <c r="F9" s="504"/>
      <c r="G9" s="504"/>
      <c r="H9" s="504"/>
      <c r="I9" s="504"/>
      <c r="J9" s="504"/>
      <c r="K9" s="504"/>
      <c r="L9" s="504"/>
      <c r="M9" s="504"/>
      <c r="N9" s="504"/>
      <c r="O9" s="504"/>
      <c r="P9" s="504"/>
      <c r="Q9" s="504"/>
      <c r="R9" s="504"/>
      <c r="S9" s="504"/>
      <c r="T9" s="504"/>
      <c r="U9" s="504"/>
      <c r="V9" s="504"/>
      <c r="W9" s="504"/>
      <c r="X9" s="504"/>
      <c r="Y9" s="504"/>
      <c r="Z9" s="504"/>
      <c r="AA9" s="504"/>
      <c r="AB9" s="504"/>
      <c r="AC9" s="504"/>
    </row>
    <row r="10" spans="1:29" ht="18" customHeight="1" x14ac:dyDescent="0.25">
      <c r="A10" s="504"/>
      <c r="B10" s="504"/>
      <c r="C10" s="504"/>
      <c r="D10" s="504"/>
      <c r="E10" s="504"/>
      <c r="F10" s="504"/>
      <c r="G10" s="504"/>
      <c r="H10" s="504"/>
      <c r="I10" s="504"/>
      <c r="J10" s="504"/>
      <c r="K10" s="504"/>
      <c r="L10" s="504"/>
      <c r="M10" s="504"/>
      <c r="N10" s="504"/>
      <c r="O10" s="504"/>
      <c r="P10" s="504"/>
      <c r="Q10" s="504"/>
      <c r="R10" s="504"/>
      <c r="S10" s="504"/>
      <c r="T10" s="504"/>
      <c r="U10" s="504"/>
      <c r="V10" s="504"/>
      <c r="W10" s="504"/>
      <c r="X10" s="504"/>
      <c r="Y10" s="504"/>
      <c r="Z10" s="504"/>
      <c r="AA10" s="504"/>
      <c r="AB10" s="504"/>
      <c r="AC10" s="504"/>
    </row>
    <row r="11" spans="1:29" ht="18" customHeight="1" x14ac:dyDescent="0.25">
      <c r="A11" s="504"/>
      <c r="B11" s="504"/>
      <c r="C11" s="504"/>
      <c r="D11" s="504"/>
      <c r="E11" s="504"/>
      <c r="F11" s="504"/>
      <c r="G11" s="504"/>
      <c r="H11" s="504"/>
      <c r="I11" s="504"/>
      <c r="J11" s="504"/>
      <c r="K11" s="504"/>
      <c r="L11" s="504"/>
      <c r="M11" s="504"/>
      <c r="N11" s="504"/>
      <c r="O11" s="504"/>
      <c r="P11" s="504"/>
      <c r="Q11" s="504"/>
      <c r="R11" s="504"/>
      <c r="S11" s="504"/>
      <c r="T11" s="504"/>
      <c r="U11" s="504"/>
      <c r="V11" s="504"/>
      <c r="W11" s="504"/>
      <c r="X11" s="504"/>
      <c r="Y11" s="504"/>
      <c r="Z11" s="504"/>
      <c r="AA11" s="504"/>
      <c r="AB11" s="504"/>
      <c r="AC11" s="504"/>
    </row>
    <row r="12" spans="1:29" ht="18" customHeight="1" thickBot="1" x14ac:dyDescent="0.3">
      <c r="A12" s="504"/>
      <c r="B12" s="504"/>
      <c r="C12" s="504"/>
      <c r="D12" s="504"/>
      <c r="E12" s="504"/>
      <c r="F12" s="504"/>
      <c r="G12" s="504"/>
      <c r="H12" s="504"/>
      <c r="I12" s="504"/>
      <c r="J12" s="504"/>
      <c r="K12" s="504"/>
      <c r="L12" s="504"/>
      <c r="M12" s="504"/>
      <c r="N12" s="504"/>
      <c r="O12" s="504"/>
      <c r="P12" s="504"/>
      <c r="Q12" s="504"/>
      <c r="R12" s="504"/>
      <c r="S12" s="504"/>
      <c r="T12" s="504"/>
      <c r="U12" s="504"/>
      <c r="V12" s="504"/>
      <c r="W12" s="504"/>
      <c r="X12" s="504"/>
      <c r="Y12" s="504"/>
      <c r="Z12" s="504"/>
      <c r="AA12" s="504"/>
      <c r="AB12" s="504"/>
      <c r="AC12" s="504"/>
    </row>
    <row r="13" spans="1:29" ht="15.75" thickBot="1" x14ac:dyDescent="0.3">
      <c r="A13" s="526" t="s">
        <v>378</v>
      </c>
      <c r="B13" s="527"/>
      <c r="C13" s="527"/>
      <c r="D13" s="527"/>
      <c r="E13" s="527"/>
      <c r="F13" s="527"/>
      <c r="G13" s="527"/>
      <c r="H13" s="527"/>
      <c r="I13" s="528"/>
      <c r="K13" s="33"/>
      <c r="L13" s="34"/>
      <c r="U13" s="356"/>
      <c r="V13" s="356"/>
      <c r="W13" s="356"/>
      <c r="X13" s="356"/>
      <c r="Y13" s="356"/>
      <c r="Z13" s="356"/>
      <c r="AA13" s="356"/>
      <c r="AB13" s="356"/>
      <c r="AC13" s="356"/>
    </row>
    <row r="14" spans="1:29" x14ac:dyDescent="0.25">
      <c r="A14" s="353"/>
      <c r="B14" s="352"/>
      <c r="C14" s="352"/>
      <c r="D14" s="352"/>
      <c r="E14" s="352"/>
      <c r="F14" s="352"/>
      <c r="G14" s="352"/>
      <c r="H14" s="352"/>
      <c r="I14" s="505" t="s">
        <v>382</v>
      </c>
      <c r="J14" s="506"/>
      <c r="K14" s="506"/>
      <c r="L14" s="506"/>
      <c r="M14" s="506"/>
      <c r="N14" s="506"/>
      <c r="O14" s="506"/>
      <c r="P14" s="506"/>
      <c r="Q14" s="506"/>
      <c r="R14" s="506"/>
      <c r="S14" s="506"/>
      <c r="T14" s="506"/>
      <c r="U14" s="525" t="s">
        <v>390</v>
      </c>
      <c r="V14" s="525"/>
      <c r="W14" s="525"/>
      <c r="X14" s="525"/>
      <c r="Y14" s="525"/>
      <c r="Z14" s="525"/>
      <c r="AA14" s="525"/>
      <c r="AB14" s="525"/>
      <c r="AC14" s="525"/>
    </row>
    <row r="15" spans="1:29" ht="28.35" customHeight="1" x14ac:dyDescent="0.25">
      <c r="A15" s="354">
        <v>4</v>
      </c>
      <c r="B15" s="494" t="str">
        <f t="shared" ref="B15:B26" si="0">IF(A15&lt;&gt;"",VLOOKUP(A15,Taches,2,FALSE),"")</f>
        <v>EX: valider les choix à l'aide d'une mesure sur matériaux réels</v>
      </c>
      <c r="C15" s="495"/>
      <c r="D15" s="495"/>
      <c r="E15" s="495"/>
      <c r="F15" s="495"/>
      <c r="G15" s="495"/>
      <c r="H15" s="496"/>
      <c r="I15" s="479" t="s">
        <v>383</v>
      </c>
      <c r="J15" s="479"/>
      <c r="K15" s="474" t="str">
        <f t="shared" ref="K15:K25" si="1">IF(I15&lt;&gt;"",VLOOKUP(I15,OBJECTIF,5,FALSE),"")</f>
        <v>Participer à une étude architecturale dans une démarche de développement durable</v>
      </c>
      <c r="L15" s="475"/>
      <c r="M15" s="475"/>
      <c r="N15" s="475"/>
      <c r="O15" s="475"/>
      <c r="P15" s="475"/>
      <c r="Q15" s="475"/>
      <c r="R15" s="475"/>
      <c r="S15" s="475"/>
      <c r="T15" s="476"/>
      <c r="U15" s="525"/>
      <c r="V15" s="525"/>
      <c r="W15" s="525"/>
      <c r="X15" s="525"/>
      <c r="Y15" s="525"/>
      <c r="Z15" s="525"/>
      <c r="AA15" s="525"/>
      <c r="AB15" s="525"/>
      <c r="AC15" s="525"/>
    </row>
    <row r="16" spans="1:29" ht="28.35" customHeight="1" x14ac:dyDescent="0.25">
      <c r="A16" s="354">
        <v>4</v>
      </c>
      <c r="B16" s="494" t="str">
        <f t="shared" si="0"/>
        <v>EX: valider les choix à l'aide d'une mesure sur matériaux réels</v>
      </c>
      <c r="C16" s="495"/>
      <c r="D16" s="495"/>
      <c r="E16" s="495"/>
      <c r="F16" s="495"/>
      <c r="G16" s="495"/>
      <c r="H16" s="496"/>
      <c r="I16" s="477" t="s">
        <v>381</v>
      </c>
      <c r="J16" s="478"/>
      <c r="K16" s="474" t="str">
        <f t="shared" si="1"/>
        <v>Analyser les résultats issus de simulations ou d'essais de laboratoire</v>
      </c>
      <c r="L16" s="475"/>
      <c r="M16" s="475"/>
      <c r="N16" s="475"/>
      <c r="O16" s="475"/>
      <c r="P16" s="475"/>
      <c r="Q16" s="475"/>
      <c r="R16" s="475"/>
      <c r="S16" s="475"/>
      <c r="T16" s="476"/>
      <c r="U16" s="525"/>
      <c r="V16" s="525"/>
      <c r="W16" s="525"/>
      <c r="X16" s="525"/>
      <c r="Y16" s="525"/>
      <c r="Z16" s="525"/>
      <c r="AA16" s="525"/>
      <c r="AB16" s="525"/>
      <c r="AC16" s="525"/>
    </row>
    <row r="17" spans="1:29" ht="49.5" customHeight="1" x14ac:dyDescent="0.25">
      <c r="A17" s="354">
        <v>4</v>
      </c>
      <c r="B17" s="494" t="str">
        <f t="shared" si="0"/>
        <v>EX: valider les choix à l'aide d'une mesure sur matériaux réels</v>
      </c>
      <c r="C17" s="495"/>
      <c r="D17" s="495"/>
      <c r="E17" s="495"/>
      <c r="F17" s="495"/>
      <c r="G17" s="495"/>
      <c r="H17" s="496"/>
      <c r="I17" s="477"/>
      <c r="J17" s="478"/>
      <c r="K17" s="474" t="str">
        <f t="shared" si="1"/>
        <v/>
      </c>
      <c r="L17" s="475"/>
      <c r="M17" s="475"/>
      <c r="N17" s="475"/>
      <c r="O17" s="475"/>
      <c r="P17" s="475"/>
      <c r="Q17" s="475"/>
      <c r="R17" s="475"/>
      <c r="S17" s="475"/>
      <c r="T17" s="476"/>
      <c r="U17" s="525"/>
      <c r="V17" s="525"/>
      <c r="W17" s="525"/>
      <c r="X17" s="525"/>
      <c r="Y17" s="525"/>
      <c r="Z17" s="525"/>
      <c r="AA17" s="525"/>
      <c r="AB17" s="525"/>
      <c r="AC17" s="525"/>
    </row>
    <row r="18" spans="1:29" ht="47.25" customHeight="1" x14ac:dyDescent="0.25">
      <c r="A18" s="354">
        <v>3</v>
      </c>
      <c r="B18" s="494" t="str">
        <f t="shared" si="0"/>
        <v>Ex : Proposer un inventaire des solutions possible pour l'isolation</v>
      </c>
      <c r="C18" s="495"/>
      <c r="D18" s="495"/>
      <c r="E18" s="495"/>
      <c r="F18" s="495"/>
      <c r="G18" s="495"/>
      <c r="H18" s="496"/>
      <c r="I18" s="477" t="s">
        <v>424</v>
      </c>
      <c r="J18" s="478"/>
      <c r="K18" s="474" t="str">
        <f t="shared" si="1"/>
        <v>Concevoir une organisation de réalisation</v>
      </c>
      <c r="L18" s="475"/>
      <c r="M18" s="475"/>
      <c r="N18" s="475"/>
      <c r="O18" s="475"/>
      <c r="P18" s="475"/>
      <c r="Q18" s="475"/>
      <c r="R18" s="475"/>
      <c r="S18" s="475"/>
      <c r="T18" s="476"/>
      <c r="U18" s="525"/>
      <c r="V18" s="525"/>
      <c r="W18" s="525"/>
      <c r="X18" s="525"/>
      <c r="Y18" s="525"/>
      <c r="Z18" s="525"/>
      <c r="AA18" s="525"/>
      <c r="AB18" s="525"/>
      <c r="AC18" s="525"/>
    </row>
    <row r="19" spans="1:29" ht="28.35" customHeight="1" x14ac:dyDescent="0.25">
      <c r="A19" s="354"/>
      <c r="B19" s="494" t="str">
        <f t="shared" si="0"/>
        <v/>
      </c>
      <c r="C19" s="495"/>
      <c r="D19" s="495"/>
      <c r="E19" s="495"/>
      <c r="F19" s="495"/>
      <c r="G19" s="495"/>
      <c r="H19" s="496"/>
      <c r="I19" s="477"/>
      <c r="J19" s="478"/>
      <c r="K19" s="474" t="str">
        <f t="shared" si="1"/>
        <v/>
      </c>
      <c r="L19" s="475"/>
      <c r="M19" s="475"/>
      <c r="N19" s="475"/>
      <c r="O19" s="475"/>
      <c r="P19" s="475"/>
      <c r="Q19" s="475"/>
      <c r="R19" s="475"/>
      <c r="S19" s="475"/>
      <c r="T19" s="476"/>
      <c r="U19" s="525"/>
      <c r="V19" s="525"/>
      <c r="W19" s="525"/>
      <c r="X19" s="525"/>
      <c r="Y19" s="525"/>
      <c r="Z19" s="525"/>
      <c r="AA19" s="525"/>
      <c r="AB19" s="525"/>
      <c r="AC19" s="525"/>
    </row>
    <row r="20" spans="1:29" ht="28.35" customHeight="1" x14ac:dyDescent="0.25">
      <c r="A20" s="354">
        <v>18</v>
      </c>
      <c r="B20" s="494" t="str">
        <f t="shared" si="0"/>
        <v>TACHE 18</v>
      </c>
      <c r="C20" s="495"/>
      <c r="D20" s="495"/>
      <c r="E20" s="495"/>
      <c r="F20" s="495"/>
      <c r="G20" s="495"/>
      <c r="H20" s="496"/>
      <c r="I20" s="477" t="s">
        <v>425</v>
      </c>
      <c r="J20" s="478"/>
      <c r="K20" s="474" t="str">
        <f t="shared" si="1"/>
        <v>Analyser / valider les choix structurels et de confort</v>
      </c>
      <c r="L20" s="475"/>
      <c r="M20" s="475"/>
      <c r="N20" s="475"/>
      <c r="O20" s="475"/>
      <c r="P20" s="475"/>
      <c r="Q20" s="475"/>
      <c r="R20" s="475"/>
      <c r="S20" s="475"/>
      <c r="T20" s="476"/>
      <c r="U20" s="525"/>
      <c r="V20" s="525"/>
      <c r="W20" s="525"/>
      <c r="X20" s="525"/>
      <c r="Y20" s="525"/>
      <c r="Z20" s="525"/>
      <c r="AA20" s="525"/>
      <c r="AB20" s="525"/>
      <c r="AC20" s="525"/>
    </row>
    <row r="21" spans="1:29" ht="28.35" customHeight="1" x14ac:dyDescent="0.25">
      <c r="A21" s="354"/>
      <c r="B21" s="494" t="str">
        <f t="shared" si="0"/>
        <v/>
      </c>
      <c r="C21" s="495"/>
      <c r="D21" s="495"/>
      <c r="E21" s="495"/>
      <c r="F21" s="495"/>
      <c r="G21" s="495"/>
      <c r="H21" s="496"/>
      <c r="I21" s="477"/>
      <c r="J21" s="478"/>
      <c r="K21" s="474" t="str">
        <f t="shared" si="1"/>
        <v/>
      </c>
      <c r="L21" s="475"/>
      <c r="M21" s="475"/>
      <c r="N21" s="475"/>
      <c r="O21" s="475"/>
      <c r="P21" s="475"/>
      <c r="Q21" s="475"/>
      <c r="R21" s="475"/>
      <c r="S21" s="475"/>
      <c r="T21" s="476"/>
      <c r="U21" s="525"/>
      <c r="V21" s="525"/>
      <c r="W21" s="525"/>
      <c r="X21" s="525"/>
      <c r="Y21" s="525"/>
      <c r="Z21" s="525"/>
      <c r="AA21" s="525"/>
      <c r="AB21" s="525"/>
      <c r="AC21" s="525"/>
    </row>
    <row r="22" spans="1:29" ht="28.35" customHeight="1" x14ac:dyDescent="0.25">
      <c r="A22" s="354">
        <v>15</v>
      </c>
      <c r="B22" s="494" t="str">
        <f t="shared" si="0"/>
        <v>TACHE 15</v>
      </c>
      <c r="C22" s="495"/>
      <c r="D22" s="495"/>
      <c r="E22" s="495"/>
      <c r="F22" s="495"/>
      <c r="G22" s="495"/>
      <c r="H22" s="496"/>
      <c r="I22" s="477" t="s">
        <v>381</v>
      </c>
      <c r="J22" s="478"/>
      <c r="K22" s="474" t="str">
        <f t="shared" si="1"/>
        <v>Analyser les résultats issus de simulations ou d'essais de laboratoire</v>
      </c>
      <c r="L22" s="475"/>
      <c r="M22" s="475"/>
      <c r="N22" s="475"/>
      <c r="O22" s="475"/>
      <c r="P22" s="475"/>
      <c r="Q22" s="475"/>
      <c r="R22" s="475"/>
      <c r="S22" s="475"/>
      <c r="T22" s="476"/>
      <c r="U22" s="525"/>
      <c r="V22" s="525"/>
      <c r="W22" s="525"/>
      <c r="X22" s="525"/>
      <c r="Y22" s="525"/>
      <c r="Z22" s="525"/>
      <c r="AA22" s="525"/>
      <c r="AB22" s="525"/>
      <c r="AC22" s="525"/>
    </row>
    <row r="23" spans="1:29" ht="28.35" customHeight="1" x14ac:dyDescent="0.25">
      <c r="A23" s="354">
        <v>1</v>
      </c>
      <c r="B23" s="494" t="str">
        <f t="shared" si="0"/>
        <v xml:space="preserve">Ex : Analyser le besoin exprimé par le Maitre d'ouvrage et le valider </v>
      </c>
      <c r="C23" s="495"/>
      <c r="D23" s="495"/>
      <c r="E23" s="495"/>
      <c r="F23" s="495"/>
      <c r="G23" s="495"/>
      <c r="H23" s="496"/>
      <c r="I23" s="477" t="s">
        <v>389</v>
      </c>
      <c r="J23" s="521"/>
      <c r="K23" s="474" t="str">
        <f t="shared" si="1"/>
        <v>Améliorer les performances d'une construction du point de vue énergétique, domotique et informationnel</v>
      </c>
      <c r="L23" s="475"/>
      <c r="M23" s="475"/>
      <c r="N23" s="475"/>
      <c r="O23" s="475"/>
      <c r="P23" s="475"/>
      <c r="Q23" s="475"/>
      <c r="R23" s="475"/>
      <c r="S23" s="475"/>
      <c r="T23" s="476"/>
      <c r="U23" s="525"/>
      <c r="V23" s="525"/>
      <c r="W23" s="525"/>
      <c r="X23" s="525"/>
      <c r="Y23" s="525"/>
      <c r="Z23" s="525"/>
      <c r="AA23" s="525"/>
      <c r="AB23" s="525"/>
      <c r="AC23" s="525"/>
    </row>
    <row r="24" spans="1:29" ht="28.35" customHeight="1" x14ac:dyDescent="0.25">
      <c r="A24" s="354">
        <v>4</v>
      </c>
      <c r="B24" s="494" t="str">
        <f t="shared" si="0"/>
        <v>EX: valider les choix à l'aide d'une mesure sur matériaux réels</v>
      </c>
      <c r="C24" s="495"/>
      <c r="D24" s="495"/>
      <c r="E24" s="495"/>
      <c r="F24" s="495"/>
      <c r="G24" s="495"/>
      <c r="H24" s="496"/>
      <c r="I24" s="477" t="s">
        <v>424</v>
      </c>
      <c r="J24" s="521"/>
      <c r="K24" s="474" t="str">
        <f t="shared" si="1"/>
        <v>Concevoir une organisation de réalisation</v>
      </c>
      <c r="L24" s="475"/>
      <c r="M24" s="475"/>
      <c r="N24" s="475"/>
      <c r="O24" s="475"/>
      <c r="P24" s="475"/>
      <c r="Q24" s="475"/>
      <c r="R24" s="475"/>
      <c r="S24" s="475"/>
      <c r="T24" s="476"/>
      <c r="U24" s="525"/>
      <c r="V24" s="525"/>
      <c r="W24" s="525"/>
      <c r="X24" s="525"/>
      <c r="Y24" s="525"/>
      <c r="Z24" s="525"/>
      <c r="AA24" s="525"/>
      <c r="AB24" s="525"/>
      <c r="AC24" s="525"/>
    </row>
    <row r="25" spans="1:29" ht="28.35" customHeight="1" x14ac:dyDescent="0.25">
      <c r="A25" s="354">
        <v>1</v>
      </c>
      <c r="B25" s="494" t="str">
        <f t="shared" si="0"/>
        <v xml:space="preserve">Ex : Analyser le besoin exprimé par le Maitre d'ouvrage et le valider </v>
      </c>
      <c r="C25" s="495"/>
      <c r="D25" s="495"/>
      <c r="E25" s="495"/>
      <c r="F25" s="495"/>
      <c r="G25" s="495"/>
      <c r="H25" s="496"/>
      <c r="I25" s="477" t="s">
        <v>388</v>
      </c>
      <c r="J25" s="521"/>
      <c r="K25" s="474" t="str">
        <f t="shared" si="1"/>
        <v>Justifier les choix des matériaux, des structures du système et les énergies mises en œuvre dans une approche de développement durable</v>
      </c>
      <c r="L25" s="475"/>
      <c r="M25" s="475"/>
      <c r="N25" s="475"/>
      <c r="O25" s="475"/>
      <c r="P25" s="475"/>
      <c r="Q25" s="475"/>
      <c r="R25" s="475"/>
      <c r="S25" s="475"/>
      <c r="T25" s="476"/>
      <c r="U25" s="525"/>
      <c r="V25" s="525"/>
      <c r="W25" s="525"/>
      <c r="X25" s="525"/>
      <c r="Y25" s="525"/>
      <c r="Z25" s="525"/>
      <c r="AA25" s="525"/>
      <c r="AB25" s="525"/>
      <c r="AC25" s="525"/>
    </row>
    <row r="26" spans="1:29" ht="28.35" customHeight="1" x14ac:dyDescent="0.25">
      <c r="A26" s="354">
        <v>2</v>
      </c>
      <c r="B26" s="494" t="str">
        <f t="shared" si="0"/>
        <v>Ex: Identifier les contraintes spécifiques de la structure bois</v>
      </c>
      <c r="C26" s="495"/>
      <c r="D26" s="495"/>
      <c r="E26" s="495"/>
      <c r="F26" s="495"/>
      <c r="G26" s="495"/>
      <c r="H26" s="496"/>
      <c r="I26" s="477"/>
      <c r="J26" s="521"/>
      <c r="K26" s="474" t="str">
        <f t="shared" ref="K26:K34" si="2">IF(I26&lt;&gt;"",VLOOKUP(I26,OBJECTIF,5,FALSE),"")</f>
        <v/>
      </c>
      <c r="L26" s="475"/>
      <c r="M26" s="475"/>
      <c r="N26" s="475"/>
      <c r="O26" s="475"/>
      <c r="P26" s="475"/>
      <c r="Q26" s="475"/>
      <c r="R26" s="475"/>
      <c r="S26" s="475"/>
      <c r="T26" s="476"/>
      <c r="U26" s="525"/>
      <c r="V26" s="525"/>
      <c r="W26" s="525"/>
      <c r="X26" s="525"/>
      <c r="Y26" s="525"/>
      <c r="Z26" s="525"/>
      <c r="AA26" s="525"/>
      <c r="AB26" s="525"/>
      <c r="AC26" s="525"/>
    </row>
    <row r="27" spans="1:29" ht="28.35" customHeight="1" x14ac:dyDescent="0.25">
      <c r="A27" s="354"/>
      <c r="B27" s="494" t="str">
        <f t="shared" ref="B27" si="3">IF(A27&lt;&gt;"",VLOOKUP(A27,Taches,2,FALSE),"")</f>
        <v/>
      </c>
      <c r="C27" s="495"/>
      <c r="D27" s="495"/>
      <c r="E27" s="495"/>
      <c r="F27" s="495"/>
      <c r="G27" s="495"/>
      <c r="H27" s="496"/>
      <c r="I27" s="477"/>
      <c r="J27" s="521"/>
      <c r="K27" s="474" t="str">
        <f t="shared" si="2"/>
        <v/>
      </c>
      <c r="L27" s="475"/>
      <c r="M27" s="475"/>
      <c r="N27" s="475"/>
      <c r="O27" s="475"/>
      <c r="P27" s="475"/>
      <c r="Q27" s="475"/>
      <c r="R27" s="475"/>
      <c r="S27" s="475"/>
      <c r="T27" s="476"/>
      <c r="U27" s="525"/>
      <c r="V27" s="525"/>
      <c r="W27" s="525"/>
      <c r="X27" s="525"/>
      <c r="Y27" s="525"/>
      <c r="Z27" s="525"/>
      <c r="AA27" s="525"/>
      <c r="AB27" s="525"/>
      <c r="AC27" s="525"/>
    </row>
    <row r="28" spans="1:29" ht="28.35" customHeight="1" x14ac:dyDescent="0.25">
      <c r="A28" s="354"/>
      <c r="B28" s="494" t="str">
        <f t="shared" ref="B28:B31" si="4">IF(A28&lt;&gt;"",VLOOKUP(A28,Taches,2,FALSE),"")</f>
        <v/>
      </c>
      <c r="C28" s="495"/>
      <c r="D28" s="495"/>
      <c r="E28" s="495"/>
      <c r="F28" s="495"/>
      <c r="G28" s="495"/>
      <c r="H28" s="496"/>
      <c r="I28" s="477"/>
      <c r="J28" s="521"/>
      <c r="K28" s="474" t="str">
        <f t="shared" si="2"/>
        <v/>
      </c>
      <c r="L28" s="475"/>
      <c r="M28" s="475"/>
      <c r="N28" s="475"/>
      <c r="O28" s="475"/>
      <c r="P28" s="475"/>
      <c r="Q28" s="475"/>
      <c r="R28" s="475"/>
      <c r="S28" s="475"/>
      <c r="T28" s="476"/>
      <c r="U28" s="525"/>
      <c r="V28" s="525"/>
      <c r="W28" s="525"/>
      <c r="X28" s="525"/>
      <c r="Y28" s="525"/>
      <c r="Z28" s="525"/>
      <c r="AA28" s="525"/>
      <c r="AB28" s="525"/>
      <c r="AC28" s="525"/>
    </row>
    <row r="29" spans="1:29" ht="28.35" customHeight="1" x14ac:dyDescent="0.25">
      <c r="A29" s="354"/>
      <c r="B29" s="494" t="str">
        <f t="shared" si="4"/>
        <v/>
      </c>
      <c r="C29" s="495"/>
      <c r="D29" s="495"/>
      <c r="E29" s="495"/>
      <c r="F29" s="495"/>
      <c r="G29" s="495"/>
      <c r="H29" s="496"/>
      <c r="I29" s="477"/>
      <c r="J29" s="521"/>
      <c r="K29" s="474" t="str">
        <f t="shared" si="2"/>
        <v/>
      </c>
      <c r="L29" s="475"/>
      <c r="M29" s="475"/>
      <c r="N29" s="475"/>
      <c r="O29" s="475"/>
      <c r="P29" s="475"/>
      <c r="Q29" s="475"/>
      <c r="R29" s="475"/>
      <c r="S29" s="475"/>
      <c r="T29" s="476"/>
      <c r="U29" s="525"/>
      <c r="V29" s="525"/>
      <c r="W29" s="525"/>
      <c r="X29" s="525"/>
      <c r="Y29" s="525"/>
      <c r="Z29" s="525"/>
      <c r="AA29" s="525"/>
      <c r="AB29" s="525"/>
      <c r="AC29" s="525"/>
    </row>
    <row r="30" spans="1:29" ht="28.35" customHeight="1" x14ac:dyDescent="0.25">
      <c r="A30" s="354"/>
      <c r="B30" s="494" t="str">
        <f t="shared" si="4"/>
        <v/>
      </c>
      <c r="C30" s="495"/>
      <c r="D30" s="495"/>
      <c r="E30" s="495"/>
      <c r="F30" s="495"/>
      <c r="G30" s="495"/>
      <c r="H30" s="496"/>
      <c r="I30" s="477"/>
      <c r="J30" s="521"/>
      <c r="K30" s="474" t="str">
        <f t="shared" si="2"/>
        <v/>
      </c>
      <c r="L30" s="475"/>
      <c r="M30" s="475"/>
      <c r="N30" s="475"/>
      <c r="O30" s="475"/>
      <c r="P30" s="475"/>
      <c r="Q30" s="475"/>
      <c r="R30" s="475"/>
      <c r="S30" s="475"/>
      <c r="T30" s="476"/>
      <c r="U30" s="525"/>
      <c r="V30" s="525"/>
      <c r="W30" s="525"/>
      <c r="X30" s="525"/>
      <c r="Y30" s="525"/>
      <c r="Z30" s="525"/>
      <c r="AA30" s="525"/>
      <c r="AB30" s="525"/>
      <c r="AC30" s="525"/>
    </row>
    <row r="31" spans="1:29" ht="28.35" customHeight="1" x14ac:dyDescent="0.25">
      <c r="A31" s="354"/>
      <c r="B31" s="494" t="str">
        <f t="shared" si="4"/>
        <v/>
      </c>
      <c r="C31" s="495"/>
      <c r="D31" s="495"/>
      <c r="E31" s="495"/>
      <c r="F31" s="495"/>
      <c r="G31" s="495"/>
      <c r="H31" s="496"/>
      <c r="I31" s="477"/>
      <c r="J31" s="521"/>
      <c r="K31" s="474" t="str">
        <f t="shared" si="2"/>
        <v/>
      </c>
      <c r="L31" s="475"/>
      <c r="M31" s="475"/>
      <c r="N31" s="475"/>
      <c r="O31" s="475"/>
      <c r="P31" s="475"/>
      <c r="Q31" s="475"/>
      <c r="R31" s="475"/>
      <c r="S31" s="475"/>
      <c r="T31" s="476"/>
      <c r="U31" s="525"/>
      <c r="V31" s="525"/>
      <c r="W31" s="525"/>
      <c r="X31" s="525"/>
      <c r="Y31" s="525"/>
      <c r="Z31" s="525"/>
      <c r="AA31" s="525"/>
      <c r="AB31" s="525"/>
      <c r="AC31" s="525"/>
    </row>
    <row r="32" spans="1:29" ht="28.35" customHeight="1" x14ac:dyDescent="0.25">
      <c r="A32" s="354"/>
      <c r="B32" s="494" t="str">
        <f t="shared" ref="B32:B36" si="5">IF(A32&lt;&gt;"",VLOOKUP(A32,Taches,2,FALSE),"")</f>
        <v/>
      </c>
      <c r="C32" s="495"/>
      <c r="D32" s="495"/>
      <c r="E32" s="495"/>
      <c r="F32" s="495"/>
      <c r="G32" s="495"/>
      <c r="H32" s="496"/>
      <c r="I32" s="477"/>
      <c r="J32" s="521"/>
      <c r="K32" s="474" t="str">
        <f t="shared" si="2"/>
        <v/>
      </c>
      <c r="L32" s="475"/>
      <c r="M32" s="475"/>
      <c r="N32" s="475"/>
      <c r="O32" s="475"/>
      <c r="P32" s="475"/>
      <c r="Q32" s="475"/>
      <c r="R32" s="475"/>
      <c r="S32" s="475"/>
      <c r="T32" s="476"/>
      <c r="U32" s="525"/>
      <c r="V32" s="525"/>
      <c r="W32" s="525"/>
      <c r="X32" s="525"/>
      <c r="Y32" s="525"/>
      <c r="Z32" s="525"/>
      <c r="AA32" s="525"/>
      <c r="AB32" s="525"/>
      <c r="AC32" s="525"/>
    </row>
    <row r="33" spans="1:29" ht="28.35" customHeight="1" x14ac:dyDescent="0.25">
      <c r="A33" s="354"/>
      <c r="B33" s="494" t="str">
        <f t="shared" si="5"/>
        <v/>
      </c>
      <c r="C33" s="495"/>
      <c r="D33" s="495"/>
      <c r="E33" s="495"/>
      <c r="F33" s="495"/>
      <c r="G33" s="495"/>
      <c r="H33" s="496"/>
      <c r="I33" s="477"/>
      <c r="J33" s="521"/>
      <c r="K33" s="474" t="str">
        <f t="shared" si="2"/>
        <v/>
      </c>
      <c r="L33" s="475"/>
      <c r="M33" s="475"/>
      <c r="N33" s="475"/>
      <c r="O33" s="475"/>
      <c r="P33" s="475"/>
      <c r="Q33" s="475"/>
      <c r="R33" s="475"/>
      <c r="S33" s="475"/>
      <c r="T33" s="476"/>
      <c r="U33" s="525"/>
      <c r="V33" s="525"/>
      <c r="W33" s="525"/>
      <c r="X33" s="525"/>
      <c r="Y33" s="525"/>
      <c r="Z33" s="525"/>
      <c r="AA33" s="525"/>
      <c r="AB33" s="525"/>
      <c r="AC33" s="525"/>
    </row>
    <row r="34" spans="1:29" ht="28.35" customHeight="1" x14ac:dyDescent="0.25">
      <c r="A34" s="354"/>
      <c r="B34" s="494" t="str">
        <f t="shared" si="5"/>
        <v/>
      </c>
      <c r="C34" s="495"/>
      <c r="D34" s="495"/>
      <c r="E34" s="495"/>
      <c r="F34" s="495"/>
      <c r="G34" s="495"/>
      <c r="H34" s="496"/>
      <c r="I34" s="477"/>
      <c r="J34" s="521"/>
      <c r="K34" s="474" t="str">
        <f t="shared" si="2"/>
        <v/>
      </c>
      <c r="L34" s="475"/>
      <c r="M34" s="475"/>
      <c r="N34" s="475"/>
      <c r="O34" s="475"/>
      <c r="P34" s="475"/>
      <c r="Q34" s="475"/>
      <c r="R34" s="475"/>
      <c r="S34" s="475"/>
      <c r="T34" s="476"/>
      <c r="U34" s="525"/>
      <c r="V34" s="525"/>
      <c r="W34" s="525"/>
      <c r="X34" s="525"/>
      <c r="Y34" s="525"/>
      <c r="Z34" s="525"/>
      <c r="AA34" s="525"/>
      <c r="AB34" s="525"/>
      <c r="AC34" s="525"/>
    </row>
    <row r="35" spans="1:29" ht="28.35" customHeight="1" x14ac:dyDescent="0.25">
      <c r="A35" s="522" t="s">
        <v>406</v>
      </c>
      <c r="B35" s="523"/>
      <c r="C35" s="523"/>
      <c r="D35" s="523"/>
      <c r="E35" s="523"/>
      <c r="F35" s="523"/>
      <c r="G35" s="523"/>
      <c r="H35" s="523"/>
      <c r="I35" s="523"/>
      <c r="J35" s="523"/>
      <c r="K35" s="523"/>
      <c r="L35" s="523"/>
      <c r="M35" s="523"/>
      <c r="N35" s="523"/>
      <c r="O35" s="523"/>
      <c r="P35" s="523"/>
      <c r="Q35" s="523"/>
      <c r="R35" s="523"/>
      <c r="S35" s="523"/>
      <c r="T35" s="524"/>
      <c r="U35" s="497" t="s">
        <v>405</v>
      </c>
      <c r="V35" s="498"/>
      <c r="W35" s="498"/>
      <c r="X35" s="498"/>
      <c r="Y35" s="498"/>
      <c r="Z35" s="498"/>
      <c r="AA35" s="498"/>
      <c r="AB35" s="498"/>
      <c r="AC35" s="499"/>
    </row>
    <row r="36" spans="1:29" ht="28.35" customHeight="1" x14ac:dyDescent="0.25">
      <c r="A36" s="364">
        <v>11</v>
      </c>
      <c r="B36" s="497" t="str">
        <f t="shared" si="5"/>
        <v>ex : Préparer les bons de commandes</v>
      </c>
      <c r="C36" s="498"/>
      <c r="D36" s="498"/>
      <c r="E36" s="498"/>
      <c r="F36" s="498"/>
      <c r="G36" s="498"/>
      <c r="H36" s="499"/>
      <c r="I36" s="519"/>
      <c r="J36" s="520"/>
      <c r="K36" s="491" t="str">
        <f t="shared" ref="K36" si="6">IF(I36&lt;&gt;"",VLOOKUP(I36,OBJECTIF,5,FALSE),"")</f>
        <v/>
      </c>
      <c r="L36" s="492"/>
      <c r="M36" s="492"/>
      <c r="N36" s="492"/>
      <c r="O36" s="492"/>
      <c r="P36" s="492"/>
      <c r="Q36" s="492"/>
      <c r="R36" s="492"/>
      <c r="S36" s="492"/>
      <c r="T36" s="493"/>
      <c r="U36" s="529"/>
      <c r="V36" s="529"/>
      <c r="W36" s="529"/>
      <c r="X36" s="529"/>
      <c r="Y36" s="529"/>
      <c r="Z36" s="529"/>
      <c r="AA36" s="529"/>
      <c r="AB36" s="529"/>
      <c r="AC36" s="529"/>
    </row>
    <row r="37" spans="1:29" ht="28.35" customHeight="1" x14ac:dyDescent="0.25">
      <c r="A37" s="364"/>
      <c r="B37" s="497" t="str">
        <f t="shared" ref="B37:B40" si="7">IF(A37&lt;&gt;"",VLOOKUP(A37,Taches,2,FALSE),"")</f>
        <v/>
      </c>
      <c r="C37" s="498"/>
      <c r="D37" s="498"/>
      <c r="E37" s="498"/>
      <c r="F37" s="498"/>
      <c r="G37" s="498"/>
      <c r="H37" s="499"/>
      <c r="I37" s="519"/>
      <c r="J37" s="520"/>
      <c r="K37" s="491" t="str">
        <f t="shared" ref="K37:K40" si="8">IF(I37&lt;&gt;"",VLOOKUP(I37,OBJECTIF,5,FALSE),"")</f>
        <v/>
      </c>
      <c r="L37" s="492"/>
      <c r="M37" s="492"/>
      <c r="N37" s="492"/>
      <c r="O37" s="492"/>
      <c r="P37" s="492"/>
      <c r="Q37" s="492"/>
      <c r="R37" s="492"/>
      <c r="S37" s="492"/>
      <c r="T37" s="493"/>
      <c r="U37" s="529"/>
      <c r="V37" s="529"/>
      <c r="W37" s="529"/>
      <c r="X37" s="529"/>
      <c r="Y37" s="529"/>
      <c r="Z37" s="529"/>
      <c r="AA37" s="529"/>
      <c r="AB37" s="529"/>
      <c r="AC37" s="529"/>
    </row>
    <row r="38" spans="1:29" ht="28.35" customHeight="1" x14ac:dyDescent="0.25">
      <c r="A38" s="364"/>
      <c r="B38" s="497" t="str">
        <f t="shared" si="7"/>
        <v/>
      </c>
      <c r="C38" s="498"/>
      <c r="D38" s="498"/>
      <c r="E38" s="498"/>
      <c r="F38" s="498"/>
      <c r="G38" s="498"/>
      <c r="H38" s="499"/>
      <c r="I38" s="519"/>
      <c r="J38" s="520"/>
      <c r="K38" s="491" t="str">
        <f t="shared" si="8"/>
        <v/>
      </c>
      <c r="L38" s="492"/>
      <c r="M38" s="492"/>
      <c r="N38" s="492"/>
      <c r="O38" s="492"/>
      <c r="P38" s="492"/>
      <c r="Q38" s="492"/>
      <c r="R38" s="492"/>
      <c r="S38" s="492"/>
      <c r="T38" s="493"/>
      <c r="U38" s="529"/>
      <c r="V38" s="529"/>
      <c r="W38" s="529"/>
      <c r="X38" s="529"/>
      <c r="Y38" s="529"/>
      <c r="Z38" s="529"/>
      <c r="AA38" s="529"/>
      <c r="AB38" s="529"/>
      <c r="AC38" s="529"/>
    </row>
    <row r="39" spans="1:29" ht="28.35" customHeight="1" x14ac:dyDescent="0.25">
      <c r="A39" s="364"/>
      <c r="B39" s="497" t="str">
        <f t="shared" si="7"/>
        <v/>
      </c>
      <c r="C39" s="498"/>
      <c r="D39" s="498"/>
      <c r="E39" s="498"/>
      <c r="F39" s="498"/>
      <c r="G39" s="498"/>
      <c r="H39" s="499"/>
      <c r="I39" s="519"/>
      <c r="J39" s="520"/>
      <c r="K39" s="491" t="str">
        <f t="shared" si="8"/>
        <v/>
      </c>
      <c r="L39" s="492"/>
      <c r="M39" s="492"/>
      <c r="N39" s="492"/>
      <c r="O39" s="492"/>
      <c r="P39" s="492"/>
      <c r="Q39" s="492"/>
      <c r="R39" s="492"/>
      <c r="S39" s="492"/>
      <c r="T39" s="493"/>
      <c r="U39" s="529"/>
      <c r="V39" s="529"/>
      <c r="W39" s="529"/>
      <c r="X39" s="529"/>
      <c r="Y39" s="529"/>
      <c r="Z39" s="529"/>
      <c r="AA39" s="529"/>
      <c r="AB39" s="529"/>
      <c r="AC39" s="529"/>
    </row>
    <row r="40" spans="1:29" ht="28.35" customHeight="1" x14ac:dyDescent="0.25">
      <c r="A40" s="364"/>
      <c r="B40" s="497" t="str">
        <f t="shared" si="7"/>
        <v/>
      </c>
      <c r="C40" s="498"/>
      <c r="D40" s="498"/>
      <c r="E40" s="498"/>
      <c r="F40" s="498"/>
      <c r="G40" s="498"/>
      <c r="H40" s="499"/>
      <c r="I40" s="519"/>
      <c r="J40" s="520"/>
      <c r="K40" s="491" t="str">
        <f t="shared" si="8"/>
        <v/>
      </c>
      <c r="L40" s="492"/>
      <c r="M40" s="492"/>
      <c r="N40" s="492"/>
      <c r="O40" s="492"/>
      <c r="P40" s="492"/>
      <c r="Q40" s="492"/>
      <c r="R40" s="492"/>
      <c r="S40" s="492"/>
      <c r="T40" s="493"/>
      <c r="U40" s="529"/>
      <c r="V40" s="529"/>
      <c r="W40" s="529"/>
      <c r="X40" s="529"/>
      <c r="Y40" s="529"/>
      <c r="Z40" s="529"/>
      <c r="AA40" s="529"/>
      <c r="AB40" s="529"/>
      <c r="AC40" s="529"/>
    </row>
  </sheetData>
  <sheetProtection selectLockedCells="1" selectUnlockedCells="1"/>
  <dataConsolidate/>
  <mergeCells count="124">
    <mergeCell ref="U40:AC40"/>
    <mergeCell ref="U24:AC24"/>
    <mergeCell ref="U25:AC25"/>
    <mergeCell ref="U26:AC26"/>
    <mergeCell ref="U27:AC27"/>
    <mergeCell ref="U33:AC33"/>
    <mergeCell ref="U38:AC38"/>
    <mergeCell ref="U28:AC28"/>
    <mergeCell ref="U29:AC29"/>
    <mergeCell ref="U30:AC30"/>
    <mergeCell ref="U31:AC31"/>
    <mergeCell ref="U32:AC32"/>
    <mergeCell ref="U34:AC34"/>
    <mergeCell ref="U35:AC35"/>
    <mergeCell ref="U36:AC36"/>
    <mergeCell ref="U37:AC37"/>
    <mergeCell ref="U39:AC39"/>
    <mergeCell ref="B32:H32"/>
    <mergeCell ref="B34:H34"/>
    <mergeCell ref="B36:H36"/>
    <mergeCell ref="B37:H37"/>
    <mergeCell ref="K28:T28"/>
    <mergeCell ref="K29:T29"/>
    <mergeCell ref="K30:T30"/>
    <mergeCell ref="K31:T31"/>
    <mergeCell ref="K32:T32"/>
    <mergeCell ref="B33:H33"/>
    <mergeCell ref="I34:J34"/>
    <mergeCell ref="I37:J37"/>
    <mergeCell ref="I36:J36"/>
    <mergeCell ref="I38:J38"/>
    <mergeCell ref="I39:J39"/>
    <mergeCell ref="U23:AC23"/>
    <mergeCell ref="A13:I13"/>
    <mergeCell ref="K16:T16"/>
    <mergeCell ref="K17:T17"/>
    <mergeCell ref="U18:AC18"/>
    <mergeCell ref="U19:AC19"/>
    <mergeCell ref="U20:AC20"/>
    <mergeCell ref="U21:AC21"/>
    <mergeCell ref="U22:AC22"/>
    <mergeCell ref="B16:H16"/>
    <mergeCell ref="B17:H17"/>
    <mergeCell ref="B18:H18"/>
    <mergeCell ref="B19:H19"/>
    <mergeCell ref="B20:H20"/>
    <mergeCell ref="U14:AC14"/>
    <mergeCell ref="U15:AC15"/>
    <mergeCell ref="U16:AC16"/>
    <mergeCell ref="U17:AC17"/>
    <mergeCell ref="B15:H15"/>
    <mergeCell ref="I30:J30"/>
    <mergeCell ref="I31:J31"/>
    <mergeCell ref="I32:J32"/>
    <mergeCell ref="I40:J40"/>
    <mergeCell ref="I23:J23"/>
    <mergeCell ref="I24:J24"/>
    <mergeCell ref="K25:T25"/>
    <mergeCell ref="K26:T26"/>
    <mergeCell ref="I25:J25"/>
    <mergeCell ref="I26:J26"/>
    <mergeCell ref="I27:J27"/>
    <mergeCell ref="I33:J33"/>
    <mergeCell ref="K39:T39"/>
    <mergeCell ref="K27:T27"/>
    <mergeCell ref="K33:T33"/>
    <mergeCell ref="K38:T38"/>
    <mergeCell ref="K34:T34"/>
    <mergeCell ref="K36:T36"/>
    <mergeCell ref="K37:T37"/>
    <mergeCell ref="A35:T35"/>
    <mergeCell ref="B28:H28"/>
    <mergeCell ref="B40:H40"/>
    <mergeCell ref="B26:H26"/>
    <mergeCell ref="B24:H24"/>
    <mergeCell ref="B27:H27"/>
    <mergeCell ref="I28:J28"/>
    <mergeCell ref="I29:J29"/>
    <mergeCell ref="D6:L6"/>
    <mergeCell ref="L2:P2"/>
    <mergeCell ref="D5:T5"/>
    <mergeCell ref="L3:P3"/>
    <mergeCell ref="L4:P4"/>
    <mergeCell ref="Q4:R4"/>
    <mergeCell ref="S2:T2"/>
    <mergeCell ref="S4:T4"/>
    <mergeCell ref="S3:T3"/>
    <mergeCell ref="A4:C4"/>
    <mergeCell ref="D4:K4"/>
    <mergeCell ref="A5:C5"/>
    <mergeCell ref="A2:C2"/>
    <mergeCell ref="D2:K2"/>
    <mergeCell ref="A3:C3"/>
    <mergeCell ref="D3:E3"/>
    <mergeCell ref="K40:T40"/>
    <mergeCell ref="B21:H21"/>
    <mergeCell ref="B22:H22"/>
    <mergeCell ref="B25:H25"/>
    <mergeCell ref="B23:H23"/>
    <mergeCell ref="B38:H38"/>
    <mergeCell ref="I17:J17"/>
    <mergeCell ref="I18:J18"/>
    <mergeCell ref="I19:J19"/>
    <mergeCell ref="I20:J20"/>
    <mergeCell ref="B29:H29"/>
    <mergeCell ref="B30:H30"/>
    <mergeCell ref="B31:H31"/>
    <mergeCell ref="B39:H39"/>
    <mergeCell ref="G3:J3"/>
    <mergeCell ref="A9:AC12"/>
    <mergeCell ref="I14:T14"/>
    <mergeCell ref="A7:T8"/>
    <mergeCell ref="K15:T15"/>
    <mergeCell ref="K21:T21"/>
    <mergeCell ref="K22:T22"/>
    <mergeCell ref="K23:T23"/>
    <mergeCell ref="K24:T24"/>
    <mergeCell ref="K18:T18"/>
    <mergeCell ref="K19:T19"/>
    <mergeCell ref="K20:T20"/>
    <mergeCell ref="I22:J22"/>
    <mergeCell ref="I15:J15"/>
    <mergeCell ref="I16:J16"/>
    <mergeCell ref="I21:J21"/>
  </mergeCells>
  <conditionalFormatting sqref="B15:H15">
    <cfRule type="notContainsBlanks" dxfId="2" priority="4">
      <formula>LEN(TRIM(B15))&gt;0</formula>
    </cfRule>
  </conditionalFormatting>
  <conditionalFormatting sqref="B16:H21">
    <cfRule type="notContainsBlanks" dxfId="1" priority="2">
      <formula>LEN(TRIM(B16))&gt;0</formula>
    </cfRule>
  </conditionalFormatting>
  <conditionalFormatting sqref="B22:H34 B36:H40">
    <cfRule type="notContainsBlanks" dxfId="0" priority="1">
      <formula>LEN(TRIM(B22))&gt;0</formula>
    </cfRule>
  </conditionalFormatting>
  <pageMargins left="0.23622047244094491" right="0.23622047244094491" top="0.55118110236220474" bottom="0.55118110236220474" header="0.31496062992125984" footer="0.31496062992125984"/>
  <pageSetup paperSize="9" orientation="landscape" r:id="rId1"/>
  <headerFooter>
    <oddHeader>&amp;L&amp;"-,Gras"&amp;12 Académie de BESANCON
&amp;C&amp;"-,Gras"&amp;14CONTRAT INDIVIDUEL&amp;R&amp;"-,Gras"&amp;14STI2D</oddHeader>
  </headerFooter>
  <ignoredErrors>
    <ignoredError sqref="S2:T4 D2:D3" unlockedFormula="1"/>
  </ignoredErrors>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DATA!$A$2:$A$50</xm:f>
          </x14:formula1>
          <xm:sqref>I15:I34 I36:I40</xm:sqref>
        </x14:dataValidation>
        <x14:dataValidation type="list" allowBlank="1" showInputMessage="1" showErrorMessage="1">
          <x14:formula1>
            <xm:f>'NOTE DE CADRAGE'!$C$40:$C$59</xm:f>
          </x14:formula1>
          <xm:sqref>A15:A34 A36:A40</xm:sqref>
        </x14:dataValidation>
        <x14:dataValidation type="list" allowBlank="1" showInputMessage="1" showErrorMessage="1">
          <x14:formula1>
            <xm:f>IDENTIFICATION!$C$49:$C$54</xm:f>
          </x14:formula1>
          <xm:sqref>K3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I41"/>
  <sheetViews>
    <sheetView workbookViewId="0">
      <selection sqref="A1:B1"/>
    </sheetView>
  </sheetViews>
  <sheetFormatPr baseColWidth="10" defaultColWidth="10" defaultRowHeight="12.75" x14ac:dyDescent="0.25"/>
  <cols>
    <col min="1" max="1" width="16.42578125" style="4" bestFit="1" customWidth="1"/>
    <col min="2" max="2" width="96.42578125" style="4" customWidth="1"/>
    <col min="3" max="3" width="3.85546875" style="4" customWidth="1"/>
    <col min="4" max="16384" width="10" style="4"/>
  </cols>
  <sheetData>
    <row r="1" spans="1:3" ht="13.5" thickTop="1" x14ac:dyDescent="0.25">
      <c r="A1" s="537" t="s">
        <v>98</v>
      </c>
      <c r="B1" s="538"/>
    </row>
    <row r="2" spans="1:3" ht="12.75" customHeight="1" x14ac:dyDescent="0.25">
      <c r="A2" s="5" t="s">
        <v>99</v>
      </c>
      <c r="B2" s="6" t="s">
        <v>100</v>
      </c>
    </row>
    <row r="3" spans="1:3" ht="12.75" customHeight="1" x14ac:dyDescent="0.25">
      <c r="A3" s="5" t="s">
        <v>136</v>
      </c>
      <c r="B3" s="30" t="str">
        <f>IF('CONTRAT PREV'!K3=1,IDENTIFICATION!J8,IF('CONTRAT PREV'!K3=2,IDENTIFICATION!J9,IF('CONTRAT PREV'!K3=3,IDENTIFICATION!J10,IF(G3=4,IDENTIFICATION!J11,IF('CONTRAT PREV'!K3=5,IDENTIFICATION!J12,"")))))</f>
        <v>AC</v>
      </c>
    </row>
    <row r="4" spans="1:3" x14ac:dyDescent="0.25">
      <c r="A4" s="7" t="s">
        <v>101</v>
      </c>
      <c r="B4" s="8" t="s">
        <v>208</v>
      </c>
    </row>
    <row r="5" spans="1:3" x14ac:dyDescent="0.25">
      <c r="A5" s="7" t="s">
        <v>102</v>
      </c>
      <c r="B5" s="8">
        <v>6</v>
      </c>
    </row>
    <row r="6" spans="1:3" x14ac:dyDescent="0.25">
      <c r="A6" s="7" t="s">
        <v>103</v>
      </c>
      <c r="B6" s="9" t="str">
        <f>IDENTIFICATION!D3</f>
        <v>Paul Emile Victor - CHAMPAGNOLE</v>
      </c>
    </row>
    <row r="7" spans="1:3" x14ac:dyDescent="0.25">
      <c r="A7" s="7" t="s">
        <v>104</v>
      </c>
      <c r="B7" s="9">
        <f>IDENTIFICATION!N3</f>
        <v>2017</v>
      </c>
    </row>
    <row r="8" spans="1:3" x14ac:dyDescent="0.25">
      <c r="A8" s="7" t="s">
        <v>105</v>
      </c>
      <c r="B8" s="10" t="str">
        <f>IF('CONTRAT PREV'!K3=1,IDENTIFICATION!C8,IF('CONTRAT PREV'!K3=2,IDENTIFICATION!C9,IF('CONTRAT PREV'!K3=3,IDENTIFICATION!C10,IF(G3=4,IDENTIFICATION!C11,IF('CONTRAT PREV'!K3=5,IDENTIFICATION!C12,"")))))</f>
        <v>AA</v>
      </c>
    </row>
    <row r="9" spans="1:3" ht="25.5" x14ac:dyDescent="0.25">
      <c r="A9" s="7" t="s">
        <v>106</v>
      </c>
      <c r="B9" s="10" t="str">
        <f>IF('CONTRAT PREV'!K3=1,IDENTIFICATION!G8,IF('CONTRAT PREV'!K3=2,IDENTIFICATION!G9,IF('CONTRAT PREV'!K3=3,IDENTIFICATION!G10,IF(G3=4,IDENTIFICATION!G11,IF('CONTRAT PREV'!K3=5,IDENTIFICATION!G12,"")))))</f>
        <v>AAA</v>
      </c>
    </row>
    <row r="10" spans="1:3" ht="25.5" x14ac:dyDescent="0.25">
      <c r="A10" s="7" t="s">
        <v>107</v>
      </c>
      <c r="B10" s="11"/>
    </row>
    <row r="11" spans="1:3" ht="26.25" thickBot="1" x14ac:dyDescent="0.3">
      <c r="A11" s="12" t="s">
        <v>108</v>
      </c>
      <c r="B11" s="13"/>
    </row>
    <row r="12" spans="1:3" x14ac:dyDescent="0.25">
      <c r="A12" s="534" t="s">
        <v>109</v>
      </c>
      <c r="B12" s="536"/>
    </row>
    <row r="13" spans="1:3" ht="87.75" customHeight="1" thickBot="1" x14ac:dyDescent="0.3">
      <c r="A13" s="539" t="str">
        <f>'NOTE DE CADRAGE'!A13:L18</f>
        <v>Il s'agit de décrire le besoin sous la forme d'un court paragraphe afin d'expliciter de façon la plus exhaustive possible les enjeux, les relations, entre les contextes et les utilisateurs, les utilisations attendues, les performances souhaitées.</v>
      </c>
      <c r="B13" s="540"/>
    </row>
    <row r="14" spans="1:3" x14ac:dyDescent="0.2">
      <c r="A14" s="534" t="s">
        <v>110</v>
      </c>
      <c r="B14" s="536"/>
      <c r="C14" s="14"/>
    </row>
    <row r="15" spans="1:3" x14ac:dyDescent="0.2">
      <c r="A15" s="541" t="s">
        <v>427</v>
      </c>
      <c r="B15" s="542"/>
      <c r="C15" s="14"/>
    </row>
    <row r="16" spans="1:3" x14ac:dyDescent="0.2">
      <c r="A16" s="541"/>
      <c r="B16" s="542"/>
      <c r="C16" s="14"/>
    </row>
    <row r="17" spans="1:9" x14ac:dyDescent="0.2">
      <c r="A17" s="541"/>
      <c r="B17" s="542"/>
      <c r="C17" s="14"/>
    </row>
    <row r="18" spans="1:9" x14ac:dyDescent="0.2">
      <c r="A18" s="541"/>
      <c r="B18" s="542"/>
      <c r="C18" s="14"/>
    </row>
    <row r="19" spans="1:9" x14ac:dyDescent="0.2">
      <c r="A19" s="541"/>
      <c r="B19" s="542"/>
      <c r="C19" s="14"/>
    </row>
    <row r="20" spans="1:9" x14ac:dyDescent="0.2">
      <c r="A20" s="541"/>
      <c r="B20" s="542"/>
      <c r="C20" s="14"/>
    </row>
    <row r="21" spans="1:9" x14ac:dyDescent="0.2">
      <c r="A21" s="541"/>
      <c r="B21" s="542"/>
      <c r="C21" s="14"/>
    </row>
    <row r="22" spans="1:9" ht="13.5" thickBot="1" x14ac:dyDescent="0.25">
      <c r="A22" s="543"/>
      <c r="B22" s="544"/>
      <c r="C22" s="14"/>
    </row>
    <row r="23" spans="1:9" s="15" customFormat="1" x14ac:dyDescent="0.2">
      <c r="A23" s="534" t="s">
        <v>111</v>
      </c>
      <c r="B23" s="536"/>
      <c r="C23" s="14"/>
      <c r="D23" s="14"/>
      <c r="E23" s="14"/>
      <c r="F23" s="14"/>
      <c r="G23" s="14"/>
      <c r="H23" s="14"/>
      <c r="I23" s="14"/>
    </row>
    <row r="24" spans="1:9" s="15" customFormat="1" ht="12.75" customHeight="1" x14ac:dyDescent="0.2">
      <c r="A24" s="530" t="s">
        <v>428</v>
      </c>
      <c r="B24" s="531"/>
      <c r="C24" s="14"/>
      <c r="D24" s="14"/>
      <c r="E24" s="14"/>
      <c r="F24" s="14"/>
      <c r="G24" s="14"/>
      <c r="H24" s="14"/>
      <c r="I24" s="14"/>
    </row>
    <row r="25" spans="1:9" s="15" customFormat="1" x14ac:dyDescent="0.2">
      <c r="A25" s="530"/>
      <c r="B25" s="531"/>
      <c r="C25" s="14"/>
      <c r="D25" s="14"/>
      <c r="E25" s="14"/>
      <c r="F25" s="14"/>
      <c r="G25" s="14"/>
      <c r="H25" s="14"/>
      <c r="I25" s="14"/>
    </row>
    <row r="26" spans="1:9" s="15" customFormat="1" x14ac:dyDescent="0.2">
      <c r="A26" s="530"/>
      <c r="B26" s="531"/>
      <c r="C26" s="14"/>
      <c r="D26" s="14"/>
      <c r="E26" s="14"/>
      <c r="F26" s="14"/>
      <c r="G26" s="14"/>
      <c r="H26" s="14"/>
      <c r="I26" s="14"/>
    </row>
    <row r="27" spans="1:9" s="15" customFormat="1" x14ac:dyDescent="0.2">
      <c r="A27" s="530"/>
      <c r="B27" s="531"/>
      <c r="C27" s="14"/>
      <c r="D27" s="14"/>
      <c r="E27" s="14"/>
      <c r="F27" s="14"/>
      <c r="G27" s="14"/>
      <c r="H27" s="14"/>
      <c r="I27" s="14"/>
    </row>
    <row r="28" spans="1:9" s="15" customFormat="1" x14ac:dyDescent="0.2">
      <c r="A28" s="530"/>
      <c r="B28" s="531"/>
      <c r="D28" s="14"/>
      <c r="E28" s="14"/>
      <c r="F28" s="14"/>
      <c r="G28" s="14"/>
      <c r="H28" s="14"/>
      <c r="I28" s="14"/>
    </row>
    <row r="29" spans="1:9" s="15" customFormat="1" x14ac:dyDescent="0.2">
      <c r="A29" s="530"/>
      <c r="B29" s="531"/>
      <c r="D29" s="14"/>
      <c r="E29" s="14"/>
      <c r="F29" s="14"/>
      <c r="G29" s="14"/>
      <c r="H29" s="14"/>
      <c r="I29" s="14"/>
    </row>
    <row r="30" spans="1:9" s="15" customFormat="1" x14ac:dyDescent="0.2">
      <c r="A30" s="530"/>
      <c r="B30" s="531"/>
      <c r="D30" s="14"/>
      <c r="E30" s="14"/>
      <c r="F30" s="14"/>
      <c r="G30" s="14"/>
      <c r="H30" s="14"/>
      <c r="I30" s="14"/>
    </row>
    <row r="31" spans="1:9" s="15" customFormat="1" ht="13.5" thickBot="1" x14ac:dyDescent="0.25">
      <c r="A31" s="539"/>
      <c r="B31" s="545"/>
      <c r="D31" s="14"/>
      <c r="E31" s="14"/>
      <c r="F31" s="14"/>
      <c r="G31" s="14"/>
      <c r="H31" s="14"/>
      <c r="I31" s="14"/>
    </row>
    <row r="32" spans="1:9" s="15" customFormat="1" x14ac:dyDescent="0.2">
      <c r="A32" s="534" t="s">
        <v>112</v>
      </c>
      <c r="B32" s="535"/>
      <c r="D32" s="14"/>
      <c r="E32" s="14"/>
      <c r="F32" s="14"/>
      <c r="G32" s="14"/>
      <c r="H32" s="14"/>
      <c r="I32" s="14"/>
    </row>
    <row r="33" spans="1:9" s="15" customFormat="1" x14ac:dyDescent="0.2">
      <c r="A33" s="530"/>
      <c r="B33" s="531"/>
      <c r="D33" s="14"/>
      <c r="E33" s="14"/>
      <c r="F33" s="14"/>
      <c r="G33" s="14"/>
      <c r="H33" s="14"/>
      <c r="I33" s="14"/>
    </row>
    <row r="34" spans="1:9" s="15" customFormat="1" x14ac:dyDescent="0.2">
      <c r="A34" s="530"/>
      <c r="B34" s="531"/>
      <c r="D34" s="14"/>
      <c r="E34" s="14"/>
      <c r="F34" s="14"/>
      <c r="G34" s="14"/>
      <c r="H34" s="14"/>
      <c r="I34" s="14"/>
    </row>
    <row r="35" spans="1:9" s="15" customFormat="1" x14ac:dyDescent="0.2">
      <c r="A35" s="530"/>
      <c r="B35" s="531"/>
      <c r="D35" s="14"/>
      <c r="E35" s="14"/>
      <c r="F35" s="14"/>
      <c r="G35" s="14"/>
      <c r="H35" s="14"/>
      <c r="I35" s="14"/>
    </row>
    <row r="36" spans="1:9" s="15" customFormat="1" x14ac:dyDescent="0.2">
      <c r="A36" s="530"/>
      <c r="B36" s="531"/>
      <c r="D36" s="14"/>
      <c r="E36" s="14"/>
      <c r="F36" s="14"/>
      <c r="G36" s="14"/>
      <c r="H36" s="14"/>
      <c r="I36" s="14"/>
    </row>
    <row r="37" spans="1:9" s="15" customFormat="1" x14ac:dyDescent="0.2">
      <c r="A37" s="530"/>
      <c r="B37" s="531"/>
      <c r="D37" s="14"/>
      <c r="E37" s="14"/>
      <c r="F37" s="14"/>
      <c r="G37" s="14"/>
      <c r="H37" s="14"/>
      <c r="I37" s="14"/>
    </row>
    <row r="38" spans="1:9" s="15" customFormat="1" x14ac:dyDescent="0.2">
      <c r="A38" s="530"/>
      <c r="B38" s="531"/>
      <c r="D38" s="14"/>
      <c r="E38" s="14"/>
      <c r="F38" s="14"/>
      <c r="G38" s="14"/>
      <c r="H38" s="14"/>
      <c r="I38" s="14"/>
    </row>
    <row r="39" spans="1:9" s="15" customFormat="1" x14ac:dyDescent="0.2">
      <c r="A39" s="530"/>
      <c r="B39" s="531"/>
      <c r="D39" s="14"/>
      <c r="E39" s="14"/>
      <c r="F39" s="14"/>
      <c r="G39" s="14"/>
      <c r="H39" s="14"/>
      <c r="I39" s="14"/>
    </row>
    <row r="40" spans="1:9" s="15" customFormat="1" ht="13.5" thickBot="1" x14ac:dyDescent="0.25">
      <c r="A40" s="532"/>
      <c r="B40" s="533"/>
      <c r="D40" s="14"/>
      <c r="E40" s="14"/>
      <c r="F40" s="14"/>
      <c r="G40" s="14"/>
      <c r="H40" s="14"/>
      <c r="I40" s="14"/>
    </row>
    <row r="41" spans="1:9" ht="13.5" thickTop="1" x14ac:dyDescent="0.25"/>
  </sheetData>
  <sheetProtection pivotTables="0"/>
  <mergeCells count="9">
    <mergeCell ref="A33:B40"/>
    <mergeCell ref="A32:B32"/>
    <mergeCell ref="A14:B14"/>
    <mergeCell ref="A1:B1"/>
    <mergeCell ref="A23:B23"/>
    <mergeCell ref="A12:B12"/>
    <mergeCell ref="A13:B13"/>
    <mergeCell ref="A15:B22"/>
    <mergeCell ref="A24:B31"/>
  </mergeCells>
  <phoneticPr fontId="32" type="noConversion"/>
  <printOptions horizontalCentered="1" verticalCentered="1"/>
  <pageMargins left="0.74" right="0.54" top="0.71" bottom="0.68" header="0.51181102362204722" footer="0.51181102362204722"/>
  <pageSetup paperSize="9" scale="81" orientation="landscape" horizontalDpi="4294967293" r:id="rId1"/>
  <headerFooter alignWithMargins="0">
    <oddFooter>Page &amp;P</oddFooter>
  </headerFooter>
  <ignoredErrors>
    <ignoredError sqref="B4:B7" unlocked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AA57"/>
  <sheetViews>
    <sheetView zoomScale="80" zoomScaleNormal="80" workbookViewId="0"/>
  </sheetViews>
  <sheetFormatPr baseColWidth="10" defaultColWidth="11.42578125" defaultRowHeight="12.75" x14ac:dyDescent="0.2"/>
  <cols>
    <col min="1" max="1" width="6.85546875" style="149" customWidth="1"/>
    <col min="2" max="2" width="58.140625" style="49" customWidth="1"/>
    <col min="3" max="3" width="103.42578125" style="50" customWidth="1"/>
    <col min="4" max="4" width="4.28515625" style="151" customWidth="1"/>
    <col min="5" max="8" width="4.28515625" style="54" customWidth="1"/>
    <col min="9" max="9" width="4" style="55" customWidth="1"/>
    <col min="10" max="11" width="7.28515625" style="56" customWidth="1"/>
    <col min="12" max="12" width="5.7109375" style="57" customWidth="1"/>
    <col min="13" max="13" width="7.28515625" style="58" customWidth="1"/>
    <col min="14" max="14" width="3.7109375" style="59" customWidth="1"/>
    <col min="15" max="15" width="4.7109375" style="59" customWidth="1"/>
    <col min="16" max="16" width="9.85546875" style="60" customWidth="1"/>
    <col min="17" max="17" width="10.42578125" style="61" customWidth="1"/>
    <col min="18" max="18" width="6.42578125" style="61" customWidth="1"/>
    <col min="19" max="19" width="10.7109375" style="61" customWidth="1"/>
    <col min="20" max="20" width="12.140625" style="61" customWidth="1"/>
    <col min="21" max="22" width="3.85546875" style="61" customWidth="1"/>
    <col min="23" max="23" width="11.42578125" style="61"/>
    <col min="24" max="25" width="11.42578125" style="62"/>
    <col min="26" max="26" width="11.42578125" style="63"/>
    <col min="27" max="16384" width="11.42578125" style="64"/>
  </cols>
  <sheetData>
    <row r="1" spans="1:27" ht="15.75" x14ac:dyDescent="0.2">
      <c r="A1" s="48" t="str">
        <f>'[1]Identification projet'!B2</f>
        <v>Baccalauréat technologique "Sciences et Technologie de l'Industrie et du Développement Durable"</v>
      </c>
      <c r="D1" s="51" t="str">
        <f>'[1]Identification projet'!B3</f>
        <v>Architecture et construction</v>
      </c>
      <c r="E1" s="52"/>
      <c r="F1" s="53" t="str">
        <f>'[1]Identification projet'!B4</f>
        <v>Projet technologique : conduite de projet</v>
      </c>
    </row>
    <row r="2" spans="1:27" ht="12.75" customHeight="1" x14ac:dyDescent="0.2">
      <c r="A2" s="48"/>
      <c r="B2" s="65"/>
      <c r="C2" s="51" t="s">
        <v>244</v>
      </c>
      <c r="D2" s="66" t="str">
        <f>IF('CONTRAT PREV'!K3=1,IDENTIFICATION!C8,IF('CONTRAT PREV'!K3=2,IDENTIFICATION!C9,IF('CONTRAT PREV'!K3=3,IDENTIFICATION!C10,IF(G3=4,IDENTIFICATION!C11,IF('CONTRAT PREV'!K3=5,IDENTIFICATION!C12,"")))))</f>
        <v>AA</v>
      </c>
      <c r="E2" s="66"/>
      <c r="F2" s="66"/>
      <c r="G2" s="66"/>
      <c r="H2" s="66"/>
      <c r="I2" s="66"/>
      <c r="M2" s="67"/>
      <c r="Z2" s="62"/>
      <c r="AA2" s="63"/>
    </row>
    <row r="3" spans="1:27" ht="12.75" customHeight="1" x14ac:dyDescent="0.2">
      <c r="A3" s="50"/>
      <c r="B3" s="68"/>
      <c r="C3" s="51" t="s">
        <v>245</v>
      </c>
      <c r="D3" s="66" t="str">
        <f>IF('CONTRAT PREV'!K3=1,IDENTIFICATION!G8,IF('CONTRAT PREV'!K3=2,IDENTIFICATION!G9,IF('CONTRAT PREV'!K3=3,IDENTIFICATION!G10,IF(G3=4,IDENTIFICATION!G11,IF('CONTRAT PREV'!K3=5,IDENTIFICATION!G12,"")))))</f>
        <v>AAA</v>
      </c>
      <c r="E3" s="66"/>
      <c r="F3" s="66"/>
      <c r="G3" s="66"/>
      <c r="H3" s="66"/>
      <c r="I3" s="66"/>
      <c r="J3" s="69"/>
      <c r="K3" s="69"/>
      <c r="L3" s="70" t="s">
        <v>246</v>
      </c>
    </row>
    <row r="4" spans="1:27" ht="13.5" customHeight="1" thickBot="1" x14ac:dyDescent="0.25">
      <c r="A4" s="551" t="s">
        <v>56</v>
      </c>
      <c r="B4" s="551"/>
      <c r="C4" s="71" t="s">
        <v>247</v>
      </c>
      <c r="D4" s="72" t="s">
        <v>46</v>
      </c>
      <c r="E4" s="73">
        <v>0</v>
      </c>
      <c r="F4" s="73" t="s">
        <v>248</v>
      </c>
      <c r="G4" s="73" t="s">
        <v>249</v>
      </c>
      <c r="H4" s="73" t="s">
        <v>250</v>
      </c>
      <c r="I4" s="74"/>
      <c r="J4" s="75" t="s">
        <v>246</v>
      </c>
      <c r="K4" s="75" t="s">
        <v>251</v>
      </c>
      <c r="L4" s="57" t="s">
        <v>252</v>
      </c>
      <c r="M4" s="58" t="s">
        <v>253</v>
      </c>
    </row>
    <row r="5" spans="1:27" ht="12.75" customHeight="1" x14ac:dyDescent="0.2">
      <c r="A5" s="552" t="s">
        <v>58</v>
      </c>
      <c r="B5" s="553"/>
      <c r="C5" s="553"/>
      <c r="D5" s="553"/>
      <c r="E5" s="553"/>
      <c r="F5" s="553"/>
      <c r="G5" s="553"/>
      <c r="H5" s="554"/>
      <c r="I5" s="76"/>
      <c r="J5" s="77">
        <v>0.4</v>
      </c>
      <c r="K5" s="78">
        <f>SUM(K6:K16)</f>
        <v>0</v>
      </c>
      <c r="L5" s="79">
        <f>SUM(L6:L16)</f>
        <v>11</v>
      </c>
      <c r="M5" s="80">
        <f>SUM(M6:M16)</f>
        <v>0</v>
      </c>
    </row>
    <row r="6" spans="1:27" ht="12.75" customHeight="1" x14ac:dyDescent="0.2">
      <c r="A6" s="555" t="s">
        <v>34</v>
      </c>
      <c r="B6" s="556" t="s">
        <v>254</v>
      </c>
      <c r="C6" s="81" t="s">
        <v>255</v>
      </c>
      <c r="D6" s="82"/>
      <c r="E6" s="83"/>
      <c r="F6" s="83"/>
      <c r="G6" s="83"/>
      <c r="H6" s="84"/>
      <c r="I6" s="85" t="str">
        <f>(IF(O6&lt;&gt;1,"◄",""))</f>
        <v>◄</v>
      </c>
      <c r="J6" s="86">
        <v>1</v>
      </c>
      <c r="K6" s="548">
        <f>SUM(M6:M8)</f>
        <v>0</v>
      </c>
      <c r="L6" s="87">
        <f t="shared" ref="L6:L16" si="0">IF(D6&lt;&gt;"",0,J6)</f>
        <v>1</v>
      </c>
      <c r="M6" s="58">
        <f t="shared" ref="M6:M16" si="1">(IF(F6&lt;&gt;"",1/3,0)+IF(G6&lt;&gt;"",2/3,0)+IF(H6&lt;&gt;"",1,0))*J$5*20*L6/SUM(L$6:L$16)</f>
        <v>0</v>
      </c>
      <c r="O6" s="88">
        <f t="shared" ref="O6:O16" si="2">COUNTA(D6:H6)</f>
        <v>0</v>
      </c>
      <c r="Q6" s="89"/>
    </row>
    <row r="7" spans="1:27" ht="12.75" customHeight="1" x14ac:dyDescent="0.2">
      <c r="A7" s="555"/>
      <c r="B7" s="556"/>
      <c r="C7" s="90" t="s">
        <v>256</v>
      </c>
      <c r="D7" s="91"/>
      <c r="E7" s="92"/>
      <c r="F7" s="92"/>
      <c r="G7" s="92"/>
      <c r="H7" s="93"/>
      <c r="I7" s="85" t="str">
        <f>(IF(O7&lt;&gt;1,"◄",""))</f>
        <v>◄</v>
      </c>
      <c r="J7" s="86">
        <v>1</v>
      </c>
      <c r="K7" s="549"/>
      <c r="L7" s="87">
        <f t="shared" si="0"/>
        <v>1</v>
      </c>
      <c r="M7" s="58">
        <f t="shared" si="1"/>
        <v>0</v>
      </c>
      <c r="O7" s="88">
        <f t="shared" si="2"/>
        <v>0</v>
      </c>
    </row>
    <row r="8" spans="1:27" ht="12.75" customHeight="1" x14ac:dyDescent="0.2">
      <c r="A8" s="555"/>
      <c r="B8" s="556"/>
      <c r="C8" s="94" t="s">
        <v>114</v>
      </c>
      <c r="D8" s="95"/>
      <c r="E8" s="95"/>
      <c r="F8" s="95"/>
      <c r="G8" s="95"/>
      <c r="H8" s="96"/>
      <c r="I8" s="85" t="str">
        <f>(IF(O8&lt;&gt;1,"◄",""))</f>
        <v>◄</v>
      </c>
      <c r="J8" s="86">
        <v>1</v>
      </c>
      <c r="K8" s="550"/>
      <c r="L8" s="87">
        <f t="shared" si="0"/>
        <v>1</v>
      </c>
      <c r="M8" s="58">
        <f t="shared" si="1"/>
        <v>0</v>
      </c>
      <c r="O8" s="88">
        <f t="shared" si="2"/>
        <v>0</v>
      </c>
    </row>
    <row r="9" spans="1:27" ht="12.75" customHeight="1" x14ac:dyDescent="0.2">
      <c r="A9" s="546" t="s">
        <v>35</v>
      </c>
      <c r="B9" s="547" t="s">
        <v>59</v>
      </c>
      <c r="C9" s="90" t="s">
        <v>60</v>
      </c>
      <c r="D9" s="97"/>
      <c r="E9" s="98"/>
      <c r="F9" s="98"/>
      <c r="G9" s="98"/>
      <c r="H9" s="99"/>
      <c r="I9" s="85" t="str">
        <f t="shared" ref="I9:I38" si="3">(IF(O9&lt;&gt;1,"◄",""))</f>
        <v>◄</v>
      </c>
      <c r="J9" s="86">
        <v>1</v>
      </c>
      <c r="K9" s="548">
        <f>SUM(M9:M12)</f>
        <v>0</v>
      </c>
      <c r="L9" s="87">
        <f t="shared" si="0"/>
        <v>1</v>
      </c>
      <c r="M9" s="58">
        <f t="shared" si="1"/>
        <v>0</v>
      </c>
      <c r="O9" s="88">
        <f t="shared" si="2"/>
        <v>0</v>
      </c>
    </row>
    <row r="10" spans="1:27" ht="12.75" customHeight="1" x14ac:dyDescent="0.2">
      <c r="A10" s="546"/>
      <c r="B10" s="547"/>
      <c r="C10" s="94" t="s">
        <v>61</v>
      </c>
      <c r="D10" s="82"/>
      <c r="E10" s="83"/>
      <c r="F10" s="83"/>
      <c r="G10" s="83"/>
      <c r="H10" s="84"/>
      <c r="I10" s="85" t="str">
        <f t="shared" si="3"/>
        <v>◄</v>
      </c>
      <c r="J10" s="86">
        <v>1</v>
      </c>
      <c r="K10" s="549"/>
      <c r="L10" s="87">
        <f t="shared" si="0"/>
        <v>1</v>
      </c>
      <c r="M10" s="58">
        <f t="shared" si="1"/>
        <v>0</v>
      </c>
      <c r="O10" s="88">
        <f t="shared" si="2"/>
        <v>0</v>
      </c>
    </row>
    <row r="11" spans="1:27" ht="12.75" customHeight="1" x14ac:dyDescent="0.2">
      <c r="A11" s="546"/>
      <c r="B11" s="547"/>
      <c r="C11" s="90" t="s">
        <v>257</v>
      </c>
      <c r="D11" s="97"/>
      <c r="E11" s="98"/>
      <c r="F11" s="98"/>
      <c r="G11" s="98"/>
      <c r="H11" s="99"/>
      <c r="I11" s="85" t="str">
        <f t="shared" si="3"/>
        <v>◄</v>
      </c>
      <c r="J11" s="86">
        <v>1</v>
      </c>
      <c r="K11" s="549"/>
      <c r="L11" s="87">
        <f t="shared" si="0"/>
        <v>1</v>
      </c>
      <c r="M11" s="58">
        <f t="shared" si="1"/>
        <v>0</v>
      </c>
      <c r="O11" s="88">
        <f t="shared" si="2"/>
        <v>0</v>
      </c>
    </row>
    <row r="12" spans="1:27" ht="12.75" customHeight="1" x14ac:dyDescent="0.2">
      <c r="A12" s="546"/>
      <c r="B12" s="547"/>
      <c r="C12" s="94" t="s">
        <v>62</v>
      </c>
      <c r="D12" s="82"/>
      <c r="E12" s="83"/>
      <c r="F12" s="83"/>
      <c r="G12" s="83"/>
      <c r="H12" s="84"/>
      <c r="I12" s="85" t="str">
        <f t="shared" si="3"/>
        <v>◄</v>
      </c>
      <c r="J12" s="86">
        <v>1</v>
      </c>
      <c r="K12" s="550"/>
      <c r="L12" s="87">
        <f t="shared" si="0"/>
        <v>1</v>
      </c>
      <c r="M12" s="58">
        <f t="shared" si="1"/>
        <v>0</v>
      </c>
      <c r="O12" s="88">
        <f t="shared" si="2"/>
        <v>0</v>
      </c>
    </row>
    <row r="13" spans="1:27" ht="12.75" customHeight="1" thickBot="1" x14ac:dyDescent="0.25">
      <c r="A13" s="557" t="s">
        <v>36</v>
      </c>
      <c r="B13" s="558" t="s">
        <v>63</v>
      </c>
      <c r="C13" s="90" t="s">
        <v>64</v>
      </c>
      <c r="D13" s="100"/>
      <c r="E13" s="101"/>
      <c r="F13" s="101"/>
      <c r="G13" s="101"/>
      <c r="H13" s="102"/>
      <c r="I13" s="85" t="str">
        <f t="shared" si="3"/>
        <v>◄</v>
      </c>
      <c r="J13" s="86">
        <v>1</v>
      </c>
      <c r="K13" s="548">
        <f>SUM(M13:M16)</f>
        <v>0</v>
      </c>
      <c r="L13" s="87">
        <f t="shared" si="0"/>
        <v>1</v>
      </c>
      <c r="M13" s="58">
        <f t="shared" si="1"/>
        <v>0</v>
      </c>
      <c r="O13" s="88">
        <f t="shared" si="2"/>
        <v>0</v>
      </c>
    </row>
    <row r="14" spans="1:27" ht="12.75" customHeight="1" thickBot="1" x14ac:dyDescent="0.25">
      <c r="A14" s="557"/>
      <c r="B14" s="558"/>
      <c r="C14" s="103" t="s">
        <v>65</v>
      </c>
      <c r="D14" s="82"/>
      <c r="E14" s="83"/>
      <c r="F14" s="83"/>
      <c r="G14" s="83"/>
      <c r="H14" s="84"/>
      <c r="I14" s="85" t="str">
        <f t="shared" si="3"/>
        <v>◄</v>
      </c>
      <c r="J14" s="86">
        <v>1</v>
      </c>
      <c r="K14" s="549"/>
      <c r="L14" s="87">
        <f t="shared" si="0"/>
        <v>1</v>
      </c>
      <c r="M14" s="58">
        <f t="shared" si="1"/>
        <v>0</v>
      </c>
      <c r="O14" s="88">
        <f t="shared" si="2"/>
        <v>0</v>
      </c>
    </row>
    <row r="15" spans="1:27" ht="12.75" customHeight="1" thickBot="1" x14ac:dyDescent="0.25">
      <c r="A15" s="557"/>
      <c r="B15" s="558"/>
      <c r="C15" s="90" t="s">
        <v>66</v>
      </c>
      <c r="D15" s="104"/>
      <c r="E15" s="105"/>
      <c r="F15" s="105"/>
      <c r="G15" s="105"/>
      <c r="H15" s="106"/>
      <c r="I15" s="85" t="str">
        <f t="shared" si="3"/>
        <v>◄</v>
      </c>
      <c r="J15" s="86">
        <v>1</v>
      </c>
      <c r="K15" s="549"/>
      <c r="L15" s="87">
        <f t="shared" si="0"/>
        <v>1</v>
      </c>
      <c r="M15" s="58">
        <f t="shared" si="1"/>
        <v>0</v>
      </c>
      <c r="O15" s="88">
        <f t="shared" si="2"/>
        <v>0</v>
      </c>
    </row>
    <row r="16" spans="1:27" ht="12.75" customHeight="1" thickBot="1" x14ac:dyDescent="0.25">
      <c r="A16" s="557"/>
      <c r="B16" s="558"/>
      <c r="C16" s="103" t="s">
        <v>258</v>
      </c>
      <c r="D16" s="107"/>
      <c r="E16" s="108"/>
      <c r="F16" s="108"/>
      <c r="G16" s="108"/>
      <c r="H16" s="109"/>
      <c r="I16" s="85" t="str">
        <f t="shared" si="3"/>
        <v>◄</v>
      </c>
      <c r="J16" s="86">
        <v>1</v>
      </c>
      <c r="K16" s="550"/>
      <c r="L16" s="87">
        <f t="shared" si="0"/>
        <v>1</v>
      </c>
      <c r="M16" s="58">
        <f t="shared" si="1"/>
        <v>0</v>
      </c>
      <c r="O16" s="88">
        <f t="shared" si="2"/>
        <v>0</v>
      </c>
    </row>
    <row r="17" spans="1:15" ht="13.5" customHeight="1" x14ac:dyDescent="0.2">
      <c r="A17" s="559" t="s">
        <v>67</v>
      </c>
      <c r="B17" s="560"/>
      <c r="C17" s="560"/>
      <c r="D17" s="560"/>
      <c r="E17" s="560"/>
      <c r="F17" s="560"/>
      <c r="G17" s="560"/>
      <c r="H17" s="561"/>
      <c r="I17" s="85"/>
      <c r="J17" s="77">
        <v>0.4</v>
      </c>
      <c r="K17" s="78">
        <f>SUM(K18:K29)</f>
        <v>0</v>
      </c>
      <c r="L17" s="79">
        <f>SUM(L18:L29)</f>
        <v>12</v>
      </c>
      <c r="M17" s="80">
        <f>SUM(M18:M29)</f>
        <v>0</v>
      </c>
      <c r="O17" s="88"/>
    </row>
    <row r="18" spans="1:15" ht="12.75" customHeight="1" x14ac:dyDescent="0.2">
      <c r="A18" s="546" t="s">
        <v>118</v>
      </c>
      <c r="B18" s="562" t="s">
        <v>68</v>
      </c>
      <c r="C18" s="110" t="s">
        <v>259</v>
      </c>
      <c r="D18" s="111"/>
      <c r="E18" s="112"/>
      <c r="F18" s="112"/>
      <c r="G18" s="113"/>
      <c r="H18" s="114"/>
      <c r="I18" s="85" t="str">
        <f t="shared" si="3"/>
        <v>◄</v>
      </c>
      <c r="J18" s="86">
        <v>1</v>
      </c>
      <c r="K18" s="563">
        <f>SUM(M18:M20)</f>
        <v>0</v>
      </c>
      <c r="L18" s="87">
        <f t="shared" ref="L18:L29" si="4">IF(D18&lt;&gt;"",0,J18)</f>
        <v>1</v>
      </c>
      <c r="M18" s="58">
        <f t="shared" ref="M18:M29" si="5">(IF(F18&lt;&gt;"",1/3,0)+IF(G18&lt;&gt;"",2/3,0)+IF(H18&lt;&gt;"",1,0))*J$17*20*L18/SUM(L$18:L$29)</f>
        <v>0</v>
      </c>
      <c r="O18" s="88">
        <f t="shared" ref="O18:O29" si="6">COUNTA(D18:H18)</f>
        <v>0</v>
      </c>
    </row>
    <row r="19" spans="1:15" ht="12.75" customHeight="1" x14ac:dyDescent="0.2">
      <c r="A19" s="546"/>
      <c r="B19" s="562"/>
      <c r="C19" s="115" t="s">
        <v>120</v>
      </c>
      <c r="D19" s="116"/>
      <c r="E19" s="117"/>
      <c r="F19" s="117"/>
      <c r="G19" s="118"/>
      <c r="H19" s="119"/>
      <c r="I19" s="85" t="str">
        <f t="shared" si="3"/>
        <v>◄</v>
      </c>
      <c r="J19" s="86">
        <v>1</v>
      </c>
      <c r="K19" s="563"/>
      <c r="L19" s="87">
        <f t="shared" si="4"/>
        <v>1</v>
      </c>
      <c r="M19" s="58">
        <f t="shared" si="5"/>
        <v>0</v>
      </c>
      <c r="O19" s="88">
        <f t="shared" si="6"/>
        <v>0</v>
      </c>
    </row>
    <row r="20" spans="1:15" ht="12.75" customHeight="1" x14ac:dyDescent="0.2">
      <c r="A20" s="546"/>
      <c r="B20" s="562"/>
      <c r="C20" s="110" t="s">
        <v>122</v>
      </c>
      <c r="D20" s="120"/>
      <c r="E20" s="121"/>
      <c r="F20" s="121"/>
      <c r="G20" s="122"/>
      <c r="H20" s="123"/>
      <c r="I20" s="85" t="str">
        <f t="shared" si="3"/>
        <v>◄</v>
      </c>
      <c r="J20" s="86">
        <v>1</v>
      </c>
      <c r="K20" s="563"/>
      <c r="L20" s="87">
        <f t="shared" si="4"/>
        <v>1</v>
      </c>
      <c r="M20" s="58">
        <f t="shared" si="5"/>
        <v>0</v>
      </c>
      <c r="O20" s="88">
        <f t="shared" si="6"/>
        <v>0</v>
      </c>
    </row>
    <row r="21" spans="1:15" ht="12.75" customHeight="1" x14ac:dyDescent="0.2">
      <c r="A21" s="546" t="s">
        <v>39</v>
      </c>
      <c r="B21" s="564" t="s">
        <v>70</v>
      </c>
      <c r="C21" s="115" t="s">
        <v>69</v>
      </c>
      <c r="D21" s="124"/>
      <c r="E21" s="117"/>
      <c r="F21" s="117"/>
      <c r="G21" s="117"/>
      <c r="H21" s="125"/>
      <c r="I21" s="85" t="str">
        <f t="shared" si="3"/>
        <v>◄</v>
      </c>
      <c r="J21" s="86">
        <v>1</v>
      </c>
      <c r="K21" s="563">
        <f>SUM(M21:M25)</f>
        <v>0</v>
      </c>
      <c r="L21" s="87">
        <f t="shared" si="4"/>
        <v>1</v>
      </c>
      <c r="M21" s="58">
        <f t="shared" si="5"/>
        <v>0</v>
      </c>
      <c r="O21" s="88">
        <f t="shared" si="6"/>
        <v>0</v>
      </c>
    </row>
    <row r="22" spans="1:15" ht="12.75" customHeight="1" x14ac:dyDescent="0.2">
      <c r="A22" s="546"/>
      <c r="B22" s="564"/>
      <c r="C22" s="110" t="s">
        <v>260</v>
      </c>
      <c r="D22" s="126"/>
      <c r="E22" s="127"/>
      <c r="F22" s="127"/>
      <c r="G22" s="127"/>
      <c r="H22" s="128"/>
      <c r="I22" s="85" t="str">
        <f t="shared" si="3"/>
        <v>◄</v>
      </c>
      <c r="J22" s="86">
        <v>1</v>
      </c>
      <c r="K22" s="563"/>
      <c r="L22" s="87">
        <f t="shared" si="4"/>
        <v>1</v>
      </c>
      <c r="M22" s="58">
        <f t="shared" si="5"/>
        <v>0</v>
      </c>
      <c r="O22" s="88">
        <f t="shared" si="6"/>
        <v>0</v>
      </c>
    </row>
    <row r="23" spans="1:15" ht="12.75" customHeight="1" x14ac:dyDescent="0.2">
      <c r="A23" s="546"/>
      <c r="B23" s="564"/>
      <c r="C23" s="115" t="s">
        <v>71</v>
      </c>
      <c r="D23" s="124"/>
      <c r="E23" s="117"/>
      <c r="F23" s="117"/>
      <c r="G23" s="117"/>
      <c r="H23" s="125"/>
      <c r="I23" s="85" t="str">
        <f t="shared" si="3"/>
        <v>◄</v>
      </c>
      <c r="J23" s="86">
        <v>1</v>
      </c>
      <c r="K23" s="563"/>
      <c r="L23" s="87">
        <f t="shared" si="4"/>
        <v>1</v>
      </c>
      <c r="M23" s="58">
        <f t="shared" si="5"/>
        <v>0</v>
      </c>
      <c r="O23" s="88">
        <f t="shared" si="6"/>
        <v>0</v>
      </c>
    </row>
    <row r="24" spans="1:15" ht="12.75" customHeight="1" x14ac:dyDescent="0.2">
      <c r="A24" s="546"/>
      <c r="B24" s="564"/>
      <c r="C24" s="110" t="s">
        <v>261</v>
      </c>
      <c r="D24" s="129"/>
      <c r="E24" s="112"/>
      <c r="F24" s="112"/>
      <c r="G24" s="112"/>
      <c r="H24" s="130"/>
      <c r="I24" s="85" t="str">
        <f t="shared" si="3"/>
        <v>◄</v>
      </c>
      <c r="J24" s="86">
        <v>1</v>
      </c>
      <c r="K24" s="563"/>
      <c r="L24" s="87">
        <f t="shared" si="4"/>
        <v>1</v>
      </c>
      <c r="M24" s="58">
        <f t="shared" si="5"/>
        <v>0</v>
      </c>
      <c r="O24" s="88">
        <f t="shared" si="6"/>
        <v>0</v>
      </c>
    </row>
    <row r="25" spans="1:15" ht="12.75" customHeight="1" x14ac:dyDescent="0.2">
      <c r="A25" s="546"/>
      <c r="B25" s="564"/>
      <c r="C25" s="131" t="s">
        <v>73</v>
      </c>
      <c r="D25" s="124"/>
      <c r="E25" s="117"/>
      <c r="F25" s="117"/>
      <c r="G25" s="117"/>
      <c r="H25" s="125"/>
      <c r="I25" s="85" t="str">
        <f t="shared" si="3"/>
        <v>◄</v>
      </c>
      <c r="J25" s="86">
        <v>1</v>
      </c>
      <c r="K25" s="563"/>
      <c r="L25" s="87">
        <f t="shared" si="4"/>
        <v>1</v>
      </c>
      <c r="M25" s="58">
        <f t="shared" si="5"/>
        <v>0</v>
      </c>
      <c r="O25" s="88">
        <f t="shared" si="6"/>
        <v>0</v>
      </c>
    </row>
    <row r="26" spans="1:15" ht="12.75" customHeight="1" thickBot="1" x14ac:dyDescent="0.25">
      <c r="A26" s="546" t="s">
        <v>74</v>
      </c>
      <c r="B26" s="558" t="s">
        <v>75</v>
      </c>
      <c r="C26" s="110" t="s">
        <v>76</v>
      </c>
      <c r="D26" s="132"/>
      <c r="E26" s="133"/>
      <c r="F26" s="133"/>
      <c r="G26" s="133"/>
      <c r="H26" s="130"/>
      <c r="I26" s="85" t="str">
        <f t="shared" si="3"/>
        <v>◄</v>
      </c>
      <c r="J26" s="86">
        <v>1</v>
      </c>
      <c r="K26" s="563">
        <f>SUM(M26:M29)</f>
        <v>0</v>
      </c>
      <c r="L26" s="87">
        <f t="shared" si="4"/>
        <v>1</v>
      </c>
      <c r="M26" s="58">
        <f t="shared" si="5"/>
        <v>0</v>
      </c>
      <c r="O26" s="88">
        <f t="shared" si="6"/>
        <v>0</v>
      </c>
    </row>
    <row r="27" spans="1:15" ht="12.75" customHeight="1" thickBot="1" x14ac:dyDescent="0.25">
      <c r="A27" s="546"/>
      <c r="B27" s="558"/>
      <c r="C27" s="131" t="s">
        <v>262</v>
      </c>
      <c r="D27" s="134"/>
      <c r="E27" s="135"/>
      <c r="F27" s="135"/>
      <c r="G27" s="135"/>
      <c r="H27" s="125"/>
      <c r="I27" s="85" t="str">
        <f t="shared" si="3"/>
        <v>◄</v>
      </c>
      <c r="J27" s="86">
        <v>1</v>
      </c>
      <c r="K27" s="563"/>
      <c r="L27" s="87">
        <f t="shared" si="4"/>
        <v>1</v>
      </c>
      <c r="M27" s="58">
        <f t="shared" si="5"/>
        <v>0</v>
      </c>
      <c r="O27" s="88">
        <f t="shared" si="6"/>
        <v>0</v>
      </c>
    </row>
    <row r="28" spans="1:15" ht="12.75" customHeight="1" thickBot="1" x14ac:dyDescent="0.25">
      <c r="A28" s="546"/>
      <c r="B28" s="558"/>
      <c r="C28" s="110" t="s">
        <v>61</v>
      </c>
      <c r="D28" s="136"/>
      <c r="E28" s="137"/>
      <c r="F28" s="137"/>
      <c r="G28" s="137"/>
      <c r="H28" s="128"/>
      <c r="I28" s="85" t="str">
        <f t="shared" si="3"/>
        <v>◄</v>
      </c>
      <c r="J28" s="86">
        <v>1</v>
      </c>
      <c r="K28" s="563"/>
      <c r="L28" s="87">
        <f t="shared" si="4"/>
        <v>1</v>
      </c>
      <c r="M28" s="58">
        <f t="shared" si="5"/>
        <v>0</v>
      </c>
      <c r="O28" s="88">
        <f t="shared" si="6"/>
        <v>0</v>
      </c>
    </row>
    <row r="29" spans="1:15" ht="12.75" customHeight="1" thickBot="1" x14ac:dyDescent="0.25">
      <c r="A29" s="546"/>
      <c r="B29" s="558"/>
      <c r="C29" s="103" t="s">
        <v>258</v>
      </c>
      <c r="D29" s="134"/>
      <c r="E29" s="135"/>
      <c r="F29" s="135"/>
      <c r="G29" s="135"/>
      <c r="H29" s="125"/>
      <c r="I29" s="85" t="str">
        <f t="shared" si="3"/>
        <v>◄</v>
      </c>
      <c r="J29" s="86">
        <v>1</v>
      </c>
      <c r="K29" s="563"/>
      <c r="L29" s="87">
        <f t="shared" si="4"/>
        <v>1</v>
      </c>
      <c r="M29" s="58">
        <f t="shared" si="5"/>
        <v>0</v>
      </c>
      <c r="O29" s="88">
        <f t="shared" si="6"/>
        <v>0</v>
      </c>
    </row>
    <row r="30" spans="1:15" ht="13.5" customHeight="1" x14ac:dyDescent="0.2">
      <c r="A30" s="559" t="s">
        <v>77</v>
      </c>
      <c r="B30" s="560"/>
      <c r="C30" s="560"/>
      <c r="D30" s="560"/>
      <c r="E30" s="560"/>
      <c r="F30" s="560"/>
      <c r="G30" s="560"/>
      <c r="H30" s="561"/>
      <c r="I30" s="85"/>
      <c r="J30" s="77">
        <v>0.2</v>
      </c>
      <c r="K30" s="78">
        <f>SUM(K31:K38)</f>
        <v>0</v>
      </c>
      <c r="L30" s="79">
        <f>SUM(L31:L38)</f>
        <v>8</v>
      </c>
      <c r="M30" s="80">
        <f>SUM(M31:M38)</f>
        <v>0</v>
      </c>
      <c r="O30" s="88"/>
    </row>
    <row r="31" spans="1:15" ht="12.75" customHeight="1" x14ac:dyDescent="0.2">
      <c r="A31" s="546" t="s">
        <v>78</v>
      </c>
      <c r="B31" s="547" t="s">
        <v>79</v>
      </c>
      <c r="C31" s="90" t="s">
        <v>80</v>
      </c>
      <c r="D31" s="132"/>
      <c r="E31" s="133"/>
      <c r="F31" s="133"/>
      <c r="G31" s="133"/>
      <c r="H31" s="130"/>
      <c r="I31" s="85" t="str">
        <f t="shared" si="3"/>
        <v>◄</v>
      </c>
      <c r="J31" s="138">
        <v>1</v>
      </c>
      <c r="K31" s="565">
        <f>SUM(M31:M34)</f>
        <v>0</v>
      </c>
      <c r="L31" s="87">
        <f t="shared" ref="L31:L38" si="7">IF(D31&lt;&gt;"",0,J31)</f>
        <v>1</v>
      </c>
      <c r="M31" s="58">
        <f>(IF(F31&lt;&gt;"",1/3,0)+IF(G31&lt;&gt;"",2/3,0)+IF(H31&lt;&gt;"",1,0))*J$30*20*L31/SUM(L$31:L$38)</f>
        <v>0</v>
      </c>
      <c r="O31" s="88">
        <f t="shared" ref="O31:O38" si="8">COUNTA(D31:H31)</f>
        <v>0</v>
      </c>
    </row>
    <row r="32" spans="1:15" ht="12.75" customHeight="1" x14ac:dyDescent="0.2">
      <c r="A32" s="546"/>
      <c r="B32" s="547"/>
      <c r="C32" s="139" t="s">
        <v>263</v>
      </c>
      <c r="D32" s="134"/>
      <c r="E32" s="135"/>
      <c r="F32" s="135"/>
      <c r="G32" s="135"/>
      <c r="H32" s="125"/>
      <c r="I32" s="85" t="str">
        <f t="shared" si="3"/>
        <v>◄</v>
      </c>
      <c r="J32" s="138">
        <v>1</v>
      </c>
      <c r="K32" s="565"/>
      <c r="L32" s="87">
        <f t="shared" si="7"/>
        <v>1</v>
      </c>
      <c r="M32" s="58">
        <f t="shared" ref="M32:M33" si="9">(IF(F32&lt;&gt;"",1/3,0)+IF(G32&lt;&gt;"",2/3,0)+IF(H32&lt;&gt;"",1,0))*J$30*20*L32/SUM(L$31:L$38)</f>
        <v>0</v>
      </c>
      <c r="O32" s="88">
        <f t="shared" si="8"/>
        <v>0</v>
      </c>
    </row>
    <row r="33" spans="1:15" ht="12.75" customHeight="1" x14ac:dyDescent="0.2">
      <c r="A33" s="546"/>
      <c r="B33" s="547"/>
      <c r="C33" s="110" t="s">
        <v>81</v>
      </c>
      <c r="D33" s="132"/>
      <c r="E33" s="133"/>
      <c r="F33" s="133"/>
      <c r="G33" s="133"/>
      <c r="H33" s="130"/>
      <c r="I33" s="85" t="str">
        <f t="shared" si="3"/>
        <v>◄</v>
      </c>
      <c r="J33" s="138">
        <v>1</v>
      </c>
      <c r="K33" s="565"/>
      <c r="L33" s="87">
        <f t="shared" si="7"/>
        <v>1</v>
      </c>
      <c r="M33" s="58">
        <f t="shared" si="9"/>
        <v>0</v>
      </c>
      <c r="O33" s="88">
        <f t="shared" si="8"/>
        <v>0</v>
      </c>
    </row>
    <row r="34" spans="1:15" ht="12.75" customHeight="1" x14ac:dyDescent="0.2">
      <c r="A34" s="546"/>
      <c r="B34" s="547"/>
      <c r="C34" s="115" t="s">
        <v>82</v>
      </c>
      <c r="D34" s="140"/>
      <c r="E34" s="141"/>
      <c r="F34" s="141"/>
      <c r="G34" s="141"/>
      <c r="H34" s="142"/>
      <c r="I34" s="85" t="str">
        <f t="shared" si="3"/>
        <v>◄</v>
      </c>
      <c r="J34" s="138">
        <v>1</v>
      </c>
      <c r="K34" s="565"/>
      <c r="L34" s="87">
        <f t="shared" si="7"/>
        <v>1</v>
      </c>
      <c r="M34" s="58">
        <f>(IF(F34&lt;&gt;"",1/3,0)+IF(G34&lt;&gt;"",2/3,0)+IF(H34&lt;&gt;"",1,0))*J$30*20*L34/SUM(L$31:L$38)</f>
        <v>0</v>
      </c>
      <c r="O34" s="88">
        <f t="shared" si="8"/>
        <v>0</v>
      </c>
    </row>
    <row r="35" spans="1:15" ht="12.75" customHeight="1" x14ac:dyDescent="0.2">
      <c r="A35" s="557" t="s">
        <v>83</v>
      </c>
      <c r="B35" s="547" t="s">
        <v>84</v>
      </c>
      <c r="C35" s="110" t="s">
        <v>264</v>
      </c>
      <c r="D35" s="132"/>
      <c r="E35" s="133"/>
      <c r="F35" s="133"/>
      <c r="G35" s="133"/>
      <c r="H35" s="130"/>
      <c r="I35" s="85" t="str">
        <f t="shared" si="3"/>
        <v>◄</v>
      </c>
      <c r="J35" s="138">
        <v>1</v>
      </c>
      <c r="K35" s="565">
        <f>SUM(M35:M36)</f>
        <v>0</v>
      </c>
      <c r="L35" s="87">
        <f t="shared" si="7"/>
        <v>1</v>
      </c>
      <c r="M35" s="58">
        <f>(IF(F35&lt;&gt;"",1/3,0)+IF(G35&lt;&gt;"",2/3,0)+IF(H35&lt;&gt;"",1,0))*J$30*20*L35/SUM(L$31:L$38)</f>
        <v>0</v>
      </c>
      <c r="O35" s="88">
        <f t="shared" si="8"/>
        <v>0</v>
      </c>
    </row>
    <row r="36" spans="1:15" ht="12.75" customHeight="1" x14ac:dyDescent="0.2">
      <c r="A36" s="557"/>
      <c r="B36" s="547"/>
      <c r="C36" s="139" t="s">
        <v>85</v>
      </c>
      <c r="D36" s="124"/>
      <c r="E36" s="117"/>
      <c r="F36" s="117"/>
      <c r="G36" s="117"/>
      <c r="H36" s="143"/>
      <c r="I36" s="85" t="str">
        <f t="shared" si="3"/>
        <v>◄</v>
      </c>
      <c r="J36" s="138">
        <v>1</v>
      </c>
      <c r="K36" s="565"/>
      <c r="L36" s="87">
        <f t="shared" si="7"/>
        <v>1</v>
      </c>
      <c r="M36" s="58">
        <f>(IF(F36&lt;&gt;"",1/3,0)+IF(G36&lt;&gt;"",2/3,0)+IF(H36&lt;&gt;"",1,0))*J$30*20*L36/SUM(L$31:L$38)</f>
        <v>0</v>
      </c>
      <c r="O36" s="88">
        <f t="shared" si="8"/>
        <v>0</v>
      </c>
    </row>
    <row r="37" spans="1:15" ht="12.75" customHeight="1" thickBot="1" x14ac:dyDescent="0.25">
      <c r="A37" s="566" t="s">
        <v>86</v>
      </c>
      <c r="B37" s="558" t="s">
        <v>87</v>
      </c>
      <c r="C37" s="90" t="s">
        <v>88</v>
      </c>
      <c r="D37" s="126"/>
      <c r="E37" s="92"/>
      <c r="F37" s="92"/>
      <c r="G37" s="92"/>
      <c r="H37" s="144"/>
      <c r="I37" s="85" t="str">
        <f t="shared" si="3"/>
        <v>◄</v>
      </c>
      <c r="J37" s="138">
        <v>1</v>
      </c>
      <c r="K37" s="565">
        <f>SUM(M37:M38)</f>
        <v>0</v>
      </c>
      <c r="L37" s="87">
        <f t="shared" si="7"/>
        <v>1</v>
      </c>
      <c r="M37" s="58">
        <f>(IF(F37&lt;&gt;"",1/3,0)+IF(G37&lt;&gt;"",2/3,0)+IF(H37&lt;&gt;"",1,0))*J$30*20*L37/SUM(L$31:L$38)</f>
        <v>0</v>
      </c>
      <c r="O37" s="88">
        <f t="shared" si="8"/>
        <v>0</v>
      </c>
    </row>
    <row r="38" spans="1:15" ht="12.75" customHeight="1" thickBot="1" x14ac:dyDescent="0.25">
      <c r="A38" s="567"/>
      <c r="B38" s="568"/>
      <c r="C38" s="145" t="s">
        <v>265</v>
      </c>
      <c r="D38" s="146"/>
      <c r="E38" s="147"/>
      <c r="F38" s="147"/>
      <c r="G38" s="147"/>
      <c r="H38" s="148"/>
      <c r="I38" s="85" t="str">
        <f t="shared" si="3"/>
        <v>◄</v>
      </c>
      <c r="J38" s="138">
        <v>1</v>
      </c>
      <c r="K38" s="565"/>
      <c r="L38" s="87">
        <f t="shared" si="7"/>
        <v>1</v>
      </c>
      <c r="M38" s="58">
        <f>(IF(F38&lt;&gt;"",1/3,0)+IF(G38&lt;&gt;"",2/3,0)+IF(H38&lt;&gt;"",1,0))*J$30*20*L38/SUM(L$31:L$38)</f>
        <v>0</v>
      </c>
      <c r="O38" s="88">
        <f t="shared" si="8"/>
        <v>0</v>
      </c>
    </row>
    <row r="39" spans="1:15" ht="17.850000000000001" customHeight="1" x14ac:dyDescent="0.2">
      <c r="C39" s="150" t="s">
        <v>266</v>
      </c>
      <c r="E39" s="569">
        <f>L5/SUM(J6:J16)</f>
        <v>1</v>
      </c>
      <c r="F39" s="569"/>
      <c r="G39" s="569"/>
      <c r="H39" s="569"/>
      <c r="I39" s="85" t="str">
        <f>(IF(E39&lt;0.5,"◄",""))</f>
        <v/>
      </c>
      <c r="J39" s="152">
        <f>J5+J17+J30</f>
        <v>1</v>
      </c>
      <c r="K39" s="152"/>
      <c r="L39" s="153"/>
      <c r="O39" s="88">
        <f>SUM(O6:O38)</f>
        <v>0</v>
      </c>
    </row>
    <row r="40" spans="1:15" ht="17.850000000000001" customHeight="1" x14ac:dyDescent="0.2">
      <c r="C40" s="150" t="s">
        <v>267</v>
      </c>
      <c r="E40" s="569">
        <f>L17/SUM(J18:J29)</f>
        <v>1</v>
      </c>
      <c r="F40" s="569"/>
      <c r="G40" s="569"/>
      <c r="H40" s="569"/>
      <c r="I40" s="85" t="str">
        <f>(IF(E40&lt;0.5,"◄",""))</f>
        <v/>
      </c>
      <c r="J40" s="570"/>
      <c r="K40" s="154"/>
      <c r="L40" s="153"/>
    </row>
    <row r="41" spans="1:15" ht="17.850000000000001" customHeight="1" x14ac:dyDescent="0.2">
      <c r="C41" s="150" t="s">
        <v>268</v>
      </c>
      <c r="E41" s="569">
        <f>L30/SUM(J31:J38)</f>
        <v>1</v>
      </c>
      <c r="F41" s="569"/>
      <c r="G41" s="569"/>
      <c r="H41" s="569"/>
      <c r="I41" s="85" t="str">
        <f>(IF(E41&lt;0.5,"◄",""))</f>
        <v/>
      </c>
      <c r="J41" s="570"/>
      <c r="K41" s="154"/>
      <c r="L41" s="153"/>
    </row>
    <row r="42" spans="1:15" ht="20.25" customHeight="1" thickBot="1" x14ac:dyDescent="0.25">
      <c r="C42" s="155" t="s">
        <v>269</v>
      </c>
      <c r="D42" s="156"/>
      <c r="E42" s="571" t="str">
        <f>IF(OR(E39&lt;0.5,E40&lt;0.5,E41&lt;0.5),"Tx&lt;50",IF(O39&lt;&gt;31,"Erreur",(K5+K17+K30)))</f>
        <v>Erreur</v>
      </c>
      <c r="F42" s="571"/>
      <c r="G42" s="572" t="s">
        <v>89</v>
      </c>
      <c r="H42" s="572"/>
      <c r="I42" s="157"/>
    </row>
    <row r="43" spans="1:15" ht="20.25" customHeight="1" thickBot="1" x14ac:dyDescent="0.25">
      <c r="C43" s="51" t="s">
        <v>91</v>
      </c>
      <c r="D43" s="156"/>
      <c r="E43" s="573"/>
      <c r="F43" s="573"/>
      <c r="G43" s="574" t="s">
        <v>92</v>
      </c>
      <c r="H43" s="574"/>
      <c r="I43" s="158"/>
    </row>
    <row r="44" spans="1:15" ht="18.75" customHeight="1" thickBot="1" x14ac:dyDescent="0.25">
      <c r="C44" s="159" t="s">
        <v>93</v>
      </c>
      <c r="E44" s="575">
        <f>IF(V39&lt;&gt;0,"",E43*'[1]Identification projet'!B5)</f>
        <v>0</v>
      </c>
      <c r="F44" s="575"/>
      <c r="G44" s="576">
        <f>(20*'[1]Identification projet'!B5)</f>
        <v>120</v>
      </c>
      <c r="H44" s="576"/>
      <c r="I44" s="85"/>
    </row>
    <row r="45" spans="1:15" ht="14.1" customHeight="1" x14ac:dyDescent="0.2">
      <c r="A45" s="579" t="s">
        <v>270</v>
      </c>
      <c r="B45" s="579"/>
      <c r="C45" s="579"/>
      <c r="D45" s="579"/>
      <c r="E45" s="579"/>
      <c r="F45" s="579"/>
      <c r="G45" s="579"/>
      <c r="H45" s="579"/>
      <c r="I45" s="158"/>
    </row>
    <row r="46" spans="1:15" ht="14.1" customHeight="1" thickBot="1" x14ac:dyDescent="0.25">
      <c r="A46" s="160"/>
      <c r="B46" s="160"/>
      <c r="C46" s="580" t="str">
        <f>(IF(O39&gt;31,"ATTENTION. Erreur de saisie : cocher une seule colonne par ligne ! Voir repères ◄ à droite de la grille.",""))</f>
        <v/>
      </c>
      <c r="D46" s="580"/>
      <c r="E46" s="580"/>
      <c r="F46" s="580"/>
      <c r="G46" s="580"/>
      <c r="H46" s="580"/>
      <c r="I46" s="161" t="s">
        <v>90</v>
      </c>
    </row>
    <row r="47" spans="1:15" ht="15" customHeight="1" x14ac:dyDescent="0.2">
      <c r="A47" s="581" t="s">
        <v>95</v>
      </c>
      <c r="B47" s="581"/>
      <c r="C47" s="582"/>
      <c r="D47" s="582"/>
      <c r="E47" s="582"/>
      <c r="F47" s="582"/>
      <c r="G47" s="582"/>
      <c r="H47" s="582"/>
      <c r="I47" s="162"/>
    </row>
    <row r="48" spans="1:15" ht="84.75" customHeight="1" thickBot="1" x14ac:dyDescent="0.25">
      <c r="A48" s="583"/>
      <c r="B48" s="583"/>
      <c r="C48" s="583"/>
      <c r="D48" s="583"/>
      <c r="E48" s="583"/>
      <c r="F48" s="583"/>
      <c r="G48" s="583"/>
      <c r="H48" s="583"/>
      <c r="I48" s="163"/>
    </row>
    <row r="49" spans="1:9" ht="7.5" customHeight="1" thickBot="1" x14ac:dyDescent="0.25">
      <c r="A49" s="163"/>
      <c r="B49" s="164"/>
      <c r="C49" s="164"/>
      <c r="D49" s="165"/>
      <c r="E49" s="165"/>
      <c r="F49" s="165"/>
      <c r="G49" s="165"/>
      <c r="H49" s="165"/>
      <c r="I49" s="166"/>
    </row>
    <row r="50" spans="1:9" ht="12.75" customHeight="1" x14ac:dyDescent="0.2">
      <c r="A50" s="584" t="s">
        <v>271</v>
      </c>
      <c r="B50" s="584"/>
      <c r="C50" s="167" t="s">
        <v>96</v>
      </c>
      <c r="D50" s="168"/>
      <c r="E50" s="585" t="s">
        <v>97</v>
      </c>
      <c r="F50" s="585"/>
      <c r="G50" s="585"/>
      <c r="H50" s="585"/>
      <c r="I50" s="169"/>
    </row>
    <row r="51" spans="1:9" ht="30.75" customHeight="1" thickBot="1" x14ac:dyDescent="0.25">
      <c r="A51" s="586"/>
      <c r="B51" s="586"/>
      <c r="C51" s="170"/>
      <c r="E51" s="587"/>
      <c r="F51" s="587"/>
      <c r="G51" s="587"/>
      <c r="H51" s="587"/>
      <c r="I51" s="171"/>
    </row>
    <row r="52" spans="1:9" ht="30.75" customHeight="1" x14ac:dyDescent="0.2">
      <c r="A52" s="586"/>
      <c r="B52" s="586"/>
      <c r="C52" s="170"/>
    </row>
    <row r="53" spans="1:9" ht="30.75" customHeight="1" x14ac:dyDescent="0.2">
      <c r="A53" s="588"/>
      <c r="B53" s="588"/>
      <c r="C53" s="170"/>
    </row>
    <row r="54" spans="1:9" ht="30.75" customHeight="1" x14ac:dyDescent="0.2">
      <c r="A54" s="586"/>
      <c r="B54" s="586"/>
      <c r="C54" s="170"/>
    </row>
    <row r="55" spans="1:9" ht="30.75" customHeight="1" thickBot="1" x14ac:dyDescent="0.25">
      <c r="A55" s="577"/>
      <c r="B55" s="577"/>
      <c r="C55" s="172"/>
      <c r="E55" s="578">
        <v>41892</v>
      </c>
      <c r="F55" s="578"/>
      <c r="G55" s="578"/>
      <c r="H55" s="578"/>
      <c r="I55" s="173" t="s">
        <v>272</v>
      </c>
    </row>
    <row r="57" spans="1:9" ht="14.25" x14ac:dyDescent="0.2">
      <c r="B57" s="174"/>
    </row>
  </sheetData>
  <mergeCells count="55">
    <mergeCell ref="A55:B55"/>
    <mergeCell ref="E55:H55"/>
    <mergeCell ref="A45:H45"/>
    <mergeCell ref="C46:H46"/>
    <mergeCell ref="A47:B47"/>
    <mergeCell ref="C47:H47"/>
    <mergeCell ref="A48:H48"/>
    <mergeCell ref="A50:B50"/>
    <mergeCell ref="E50:H50"/>
    <mergeCell ref="A51:B51"/>
    <mergeCell ref="E51:H51"/>
    <mergeCell ref="A52:B52"/>
    <mergeCell ref="A53:B53"/>
    <mergeCell ref="A54:B54"/>
    <mergeCell ref="E42:F42"/>
    <mergeCell ref="G42:H42"/>
    <mergeCell ref="E43:F43"/>
    <mergeCell ref="G43:H43"/>
    <mergeCell ref="E44:F44"/>
    <mergeCell ref="G44:H44"/>
    <mergeCell ref="A37:A38"/>
    <mergeCell ref="B37:B38"/>
    <mergeCell ref="K37:K38"/>
    <mergeCell ref="E39:H39"/>
    <mergeCell ref="E40:H40"/>
    <mergeCell ref="J40:J41"/>
    <mergeCell ref="E41:H41"/>
    <mergeCell ref="A30:H30"/>
    <mergeCell ref="A31:A34"/>
    <mergeCell ref="B31:B34"/>
    <mergeCell ref="K31:K34"/>
    <mergeCell ref="A35:A36"/>
    <mergeCell ref="B35:B36"/>
    <mergeCell ref="K35:K36"/>
    <mergeCell ref="A21:A25"/>
    <mergeCell ref="B21:B25"/>
    <mergeCell ref="K21:K25"/>
    <mergeCell ref="A26:A29"/>
    <mergeCell ref="B26:B29"/>
    <mergeCell ref="K26:K29"/>
    <mergeCell ref="A13:A16"/>
    <mergeCell ref="B13:B16"/>
    <mergeCell ref="K13:K16"/>
    <mergeCell ref="A17:H17"/>
    <mergeCell ref="A18:A20"/>
    <mergeCell ref="B18:B20"/>
    <mergeCell ref="K18:K20"/>
    <mergeCell ref="A9:A12"/>
    <mergeCell ref="B9:B12"/>
    <mergeCell ref="K9:K12"/>
    <mergeCell ref="A4:B4"/>
    <mergeCell ref="A5:H5"/>
    <mergeCell ref="A6:A8"/>
    <mergeCell ref="B6:B8"/>
    <mergeCell ref="K6:K8"/>
  </mergeCells>
  <printOptions horizontalCentered="1" verticalCentered="1"/>
  <pageMargins left="0.27569444444444446" right="0.19652777777777777" top="0.12986111111111112" bottom="0.15763888888888888" header="0.51180555555555551" footer="0.15763888888888888"/>
  <pageSetup paperSize="9" scale="65" firstPageNumber="0" orientation="landscape" verticalDpi="300" r:id="rId1"/>
  <headerFooter>
    <oddFooter>&amp;RPage 2</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AA58"/>
  <sheetViews>
    <sheetView zoomScale="80" zoomScaleNormal="80" workbookViewId="0"/>
  </sheetViews>
  <sheetFormatPr baseColWidth="10" defaultColWidth="11.42578125" defaultRowHeight="12.75" x14ac:dyDescent="0.2"/>
  <cols>
    <col min="1" max="1" width="6.85546875" style="149" customWidth="1"/>
    <col min="2" max="2" width="58.140625" style="49" customWidth="1"/>
    <col min="3" max="3" width="103.42578125" style="50" customWidth="1"/>
    <col min="4" max="4" width="4.28515625" style="151" customWidth="1"/>
    <col min="5" max="8" width="4.28515625" style="54" customWidth="1"/>
    <col min="9" max="9" width="4" style="55" customWidth="1"/>
    <col min="10" max="11" width="7.28515625" style="56" customWidth="1"/>
    <col min="12" max="12" width="5.7109375" style="175" customWidth="1"/>
    <col min="13" max="13" width="7.28515625" style="176" customWidth="1"/>
    <col min="14" max="14" width="3.7109375" style="177" customWidth="1"/>
    <col min="15" max="15" width="4.7109375" style="177" customWidth="1"/>
    <col min="16" max="16" width="9.85546875" style="178" customWidth="1"/>
    <col min="17" max="17" width="10.42578125" style="61" customWidth="1"/>
    <col min="18" max="18" width="6.42578125" style="61" customWidth="1"/>
    <col min="19" max="19" width="10.7109375" style="61" customWidth="1"/>
    <col min="20" max="20" width="12.140625" style="61" customWidth="1"/>
    <col min="21" max="22" width="3.85546875" style="61" customWidth="1"/>
    <col min="23" max="23" width="11.42578125" style="61"/>
    <col min="24" max="25" width="11.42578125" style="62"/>
    <col min="26" max="26" width="11.42578125" style="63"/>
    <col min="27" max="16384" width="11.42578125" style="64"/>
  </cols>
  <sheetData>
    <row r="1" spans="1:27" ht="15.75" x14ac:dyDescent="0.2">
      <c r="A1" s="48" t="str">
        <f>'[2]Identification projet'!B2</f>
        <v>Baccalauréat technologique "Sciences et Technologie de l'Industrie et du Développement Durable"</v>
      </c>
      <c r="D1" s="51" t="str">
        <f>'[2]Identification projet'!B3</f>
        <v>Energie et environnement</v>
      </c>
      <c r="E1" s="52"/>
      <c r="F1" s="53" t="str">
        <f>'[2]Identification projet'!B4</f>
        <v>Projet technologique : conduite de projet</v>
      </c>
    </row>
    <row r="2" spans="1:27" ht="12.75" customHeight="1" x14ac:dyDescent="0.2">
      <c r="A2" s="48"/>
      <c r="B2" s="65"/>
      <c r="C2" s="51" t="s">
        <v>244</v>
      </c>
      <c r="D2" s="66" t="str">
        <f>IF('CONTRAT PREV'!K3=1,IDENTIFICATION!C8,IF('CONTRAT PREV'!K3=2,IDENTIFICATION!C9,IF('CONTRAT PREV'!K3=3,IDENTIFICATION!C10,IF(G3=4,IDENTIFICATION!C11,IF('CONTRAT PREV'!K3=5,IDENTIFICATION!C12,"")))))</f>
        <v>AA</v>
      </c>
      <c r="E2" s="66"/>
      <c r="F2" s="66"/>
      <c r="G2" s="66"/>
      <c r="H2" s="66"/>
      <c r="I2" s="66"/>
      <c r="M2" s="179"/>
      <c r="Z2" s="62"/>
      <c r="AA2" s="63"/>
    </row>
    <row r="3" spans="1:27" ht="12.75" customHeight="1" x14ac:dyDescent="0.2">
      <c r="A3" s="50"/>
      <c r="B3" s="68"/>
      <c r="C3" s="51" t="s">
        <v>245</v>
      </c>
      <c r="D3" s="66" t="str">
        <f>IF('CONTRAT PREV'!K3=1,IDENTIFICATION!G8,IF('CONTRAT PREV'!K3=2,IDENTIFICATION!G9,IF('CONTRAT PREV'!K3=3,IDENTIFICATION!G10,IF(G3=4,IDENTIFICATION!G11,IF('CONTRAT PREV'!K3=5,IDENTIFICATION!G12,"")))))</f>
        <v>AAA</v>
      </c>
      <c r="E3" s="66"/>
      <c r="F3" s="66"/>
      <c r="G3" s="66"/>
      <c r="H3" s="66"/>
      <c r="I3" s="66"/>
      <c r="J3" s="69"/>
      <c r="K3" s="69"/>
      <c r="L3" s="180" t="s">
        <v>246</v>
      </c>
    </row>
    <row r="4" spans="1:27" ht="13.5" customHeight="1" thickBot="1" x14ac:dyDescent="0.25">
      <c r="A4" s="551" t="s">
        <v>56</v>
      </c>
      <c r="B4" s="551"/>
      <c r="C4" s="71" t="s">
        <v>247</v>
      </c>
      <c r="D4" s="72" t="s">
        <v>46</v>
      </c>
      <c r="E4" s="73">
        <v>0</v>
      </c>
      <c r="F4" s="73" t="s">
        <v>248</v>
      </c>
      <c r="G4" s="73" t="s">
        <v>249</v>
      </c>
      <c r="H4" s="73" t="s">
        <v>250</v>
      </c>
      <c r="I4" s="74"/>
      <c r="J4" s="75" t="s">
        <v>246</v>
      </c>
      <c r="K4" s="75" t="s">
        <v>251</v>
      </c>
      <c r="L4" s="181" t="s">
        <v>252</v>
      </c>
      <c r="M4" s="182" t="s">
        <v>253</v>
      </c>
    </row>
    <row r="5" spans="1:27" ht="12.75" customHeight="1" x14ac:dyDescent="0.2">
      <c r="A5" s="552" t="s">
        <v>58</v>
      </c>
      <c r="B5" s="553"/>
      <c r="C5" s="553"/>
      <c r="D5" s="553"/>
      <c r="E5" s="553"/>
      <c r="F5" s="553"/>
      <c r="G5" s="553"/>
      <c r="H5" s="554"/>
      <c r="I5" s="76"/>
      <c r="J5" s="77">
        <v>0.4</v>
      </c>
      <c r="K5" s="78">
        <f>SUM(K6:K16)</f>
        <v>0</v>
      </c>
      <c r="L5" s="183">
        <f>SUM(L6:L16)</f>
        <v>11</v>
      </c>
      <c r="M5" s="184">
        <f>SUM(M6:M16)</f>
        <v>0</v>
      </c>
    </row>
    <row r="6" spans="1:27" ht="12.75" customHeight="1" x14ac:dyDescent="0.2">
      <c r="A6" s="555" t="s">
        <v>34</v>
      </c>
      <c r="B6" s="556" t="s">
        <v>113</v>
      </c>
      <c r="C6" s="185" t="s">
        <v>273</v>
      </c>
      <c r="D6" s="104"/>
      <c r="E6" s="105"/>
      <c r="F6" s="105"/>
      <c r="G6" s="105"/>
      <c r="H6" s="106"/>
      <c r="I6" s="85" t="str">
        <f>(IF(O6&lt;&gt;1,"◄",""))</f>
        <v>◄</v>
      </c>
      <c r="J6" s="86">
        <v>1</v>
      </c>
      <c r="K6" s="548">
        <f>SUM(M6:M9)</f>
        <v>0</v>
      </c>
      <c r="L6" s="186">
        <f t="shared" ref="L6:L16" si="0">IF(D6&lt;&gt;"",0,J6)</f>
        <v>1</v>
      </c>
      <c r="M6" s="176">
        <f t="shared" ref="M6:M13" si="1">(IF(F6&lt;&gt;"",1/3,0)+IF(G6&lt;&gt;"",2/3,0)+IF(H6&lt;&gt;"",1,0))*J$5*20*L6/SUM(L$6:L$16)</f>
        <v>0</v>
      </c>
      <c r="O6" s="187">
        <f t="shared" ref="O6:O16" si="2">COUNTA(D6:H6)</f>
        <v>0</v>
      </c>
      <c r="Q6" s="89"/>
    </row>
    <row r="7" spans="1:27" ht="12.75" customHeight="1" x14ac:dyDescent="0.2">
      <c r="A7" s="555"/>
      <c r="B7" s="556"/>
      <c r="C7" s="188" t="s">
        <v>256</v>
      </c>
      <c r="D7" s="189"/>
      <c r="E7" s="190"/>
      <c r="F7" s="190"/>
      <c r="G7" s="190"/>
      <c r="H7" s="191"/>
      <c r="I7" s="85" t="str">
        <f t="shared" ref="I7:I16" si="3">(IF(O7&lt;&gt;1,"◄",""))</f>
        <v>◄</v>
      </c>
      <c r="J7" s="86">
        <v>1</v>
      </c>
      <c r="K7" s="590"/>
      <c r="L7" s="186">
        <f t="shared" si="0"/>
        <v>1</v>
      </c>
      <c r="M7" s="176">
        <f t="shared" si="1"/>
        <v>0</v>
      </c>
      <c r="O7" s="187">
        <f t="shared" si="2"/>
        <v>0</v>
      </c>
    </row>
    <row r="8" spans="1:27" ht="12.75" customHeight="1" x14ac:dyDescent="0.2">
      <c r="A8" s="555"/>
      <c r="B8" s="556"/>
      <c r="C8" s="185" t="s">
        <v>61</v>
      </c>
      <c r="D8" s="192"/>
      <c r="E8" s="193"/>
      <c r="F8" s="193"/>
      <c r="G8" s="193"/>
      <c r="H8" s="93"/>
      <c r="I8" s="85" t="str">
        <f t="shared" si="3"/>
        <v>◄</v>
      </c>
      <c r="J8" s="86">
        <v>1</v>
      </c>
      <c r="K8" s="590"/>
      <c r="L8" s="186">
        <f t="shared" si="0"/>
        <v>1</v>
      </c>
      <c r="M8" s="176">
        <f t="shared" si="1"/>
        <v>0</v>
      </c>
      <c r="O8" s="187">
        <f t="shared" si="2"/>
        <v>0</v>
      </c>
    </row>
    <row r="9" spans="1:27" ht="12.75" customHeight="1" x14ac:dyDescent="0.2">
      <c r="A9" s="555"/>
      <c r="B9" s="556"/>
      <c r="C9" s="194" t="s">
        <v>274</v>
      </c>
      <c r="D9" s="95"/>
      <c r="E9" s="95"/>
      <c r="F9" s="95"/>
      <c r="G9" s="95"/>
      <c r="H9" s="96"/>
      <c r="I9" s="85" t="str">
        <f t="shared" si="3"/>
        <v>◄</v>
      </c>
      <c r="J9" s="86">
        <v>1</v>
      </c>
      <c r="K9" s="591"/>
      <c r="L9" s="186">
        <f t="shared" si="0"/>
        <v>1</v>
      </c>
      <c r="M9" s="176">
        <f t="shared" si="1"/>
        <v>0</v>
      </c>
      <c r="O9" s="187">
        <f t="shared" si="2"/>
        <v>0</v>
      </c>
    </row>
    <row r="10" spans="1:27" ht="12.75" customHeight="1" x14ac:dyDescent="0.2">
      <c r="A10" s="546" t="s">
        <v>35</v>
      </c>
      <c r="B10" s="564" t="s">
        <v>275</v>
      </c>
      <c r="C10" s="185" t="s">
        <v>116</v>
      </c>
      <c r="D10" s="97"/>
      <c r="E10" s="98"/>
      <c r="F10" s="98"/>
      <c r="G10" s="98"/>
      <c r="H10" s="99"/>
      <c r="I10" s="85" t="str">
        <f t="shared" si="3"/>
        <v>◄</v>
      </c>
      <c r="J10" s="86">
        <v>1</v>
      </c>
      <c r="K10" s="548">
        <f>SUM(M10:M11)</f>
        <v>0</v>
      </c>
      <c r="L10" s="186">
        <f t="shared" si="0"/>
        <v>1</v>
      </c>
      <c r="M10" s="176">
        <f t="shared" si="1"/>
        <v>0</v>
      </c>
      <c r="O10" s="187">
        <f t="shared" si="2"/>
        <v>0</v>
      </c>
    </row>
    <row r="11" spans="1:27" ht="12.75" customHeight="1" x14ac:dyDescent="0.2">
      <c r="A11" s="546"/>
      <c r="B11" s="589"/>
      <c r="C11" s="195" t="s">
        <v>276</v>
      </c>
      <c r="D11" s="82"/>
      <c r="E11" s="83"/>
      <c r="F11" s="83"/>
      <c r="G11" s="83"/>
      <c r="H11" s="84"/>
      <c r="I11" s="85" t="str">
        <f t="shared" si="3"/>
        <v>◄</v>
      </c>
      <c r="J11" s="86">
        <v>1</v>
      </c>
      <c r="K11" s="590"/>
      <c r="L11" s="186">
        <f t="shared" si="0"/>
        <v>1</v>
      </c>
      <c r="M11" s="176">
        <f t="shared" si="1"/>
        <v>0</v>
      </c>
      <c r="O11" s="187">
        <f t="shared" si="2"/>
        <v>0</v>
      </c>
    </row>
    <row r="12" spans="1:27" ht="12.75" customHeight="1" x14ac:dyDescent="0.2">
      <c r="A12" s="557" t="s">
        <v>277</v>
      </c>
      <c r="B12" s="564" t="s">
        <v>278</v>
      </c>
      <c r="C12" s="185" t="s">
        <v>279</v>
      </c>
      <c r="D12" s="100"/>
      <c r="E12" s="101"/>
      <c r="F12" s="101"/>
      <c r="G12" s="101"/>
      <c r="H12" s="102"/>
      <c r="I12" s="85" t="str">
        <f t="shared" si="3"/>
        <v>◄</v>
      </c>
      <c r="J12" s="86">
        <v>1</v>
      </c>
      <c r="K12" s="548">
        <f>SUM(M12:M16)</f>
        <v>0</v>
      </c>
      <c r="L12" s="186">
        <f t="shared" si="0"/>
        <v>1</v>
      </c>
      <c r="M12" s="176">
        <f t="shared" si="1"/>
        <v>0</v>
      </c>
      <c r="O12" s="187">
        <f t="shared" si="2"/>
        <v>0</v>
      </c>
    </row>
    <row r="13" spans="1:27" ht="12.75" customHeight="1" x14ac:dyDescent="0.2">
      <c r="A13" s="557"/>
      <c r="B13" s="556"/>
      <c r="C13" s="195" t="s">
        <v>280</v>
      </c>
      <c r="D13" s="82"/>
      <c r="E13" s="83"/>
      <c r="F13" s="83"/>
      <c r="G13" s="83"/>
      <c r="H13" s="84"/>
      <c r="I13" s="85" t="str">
        <f t="shared" si="3"/>
        <v>◄</v>
      </c>
      <c r="J13" s="86">
        <v>1</v>
      </c>
      <c r="K13" s="590"/>
      <c r="L13" s="186">
        <f t="shared" si="0"/>
        <v>1</v>
      </c>
      <c r="M13" s="176">
        <f t="shared" si="1"/>
        <v>0</v>
      </c>
      <c r="O13" s="187">
        <f t="shared" si="2"/>
        <v>0</v>
      </c>
    </row>
    <row r="14" spans="1:27" ht="12.75" customHeight="1" x14ac:dyDescent="0.2">
      <c r="A14" s="557"/>
      <c r="B14" s="556"/>
      <c r="C14" s="185" t="s">
        <v>281</v>
      </c>
      <c r="D14" s="104"/>
      <c r="E14" s="105"/>
      <c r="F14" s="105"/>
      <c r="G14" s="105"/>
      <c r="H14" s="106"/>
      <c r="I14" s="85" t="str">
        <f t="shared" si="3"/>
        <v>◄</v>
      </c>
      <c r="J14" s="86">
        <v>1</v>
      </c>
      <c r="K14" s="590"/>
      <c r="L14" s="186">
        <f t="shared" si="0"/>
        <v>1</v>
      </c>
      <c r="M14" s="176">
        <f t="shared" ref="M14:M15" si="4">(IF(F14&lt;&gt;"",1/3,0)+IF(G14&lt;&gt;"",2/3,0)+IF(H14&lt;&gt;"",1,0))*J$5*20*L14/SUM(L$6:L$16)</f>
        <v>0</v>
      </c>
      <c r="O14" s="187">
        <f t="shared" si="2"/>
        <v>0</v>
      </c>
    </row>
    <row r="15" spans="1:27" ht="12.75" customHeight="1" x14ac:dyDescent="0.2">
      <c r="A15" s="557"/>
      <c r="B15" s="556"/>
      <c r="C15" s="195" t="s">
        <v>115</v>
      </c>
      <c r="D15" s="82"/>
      <c r="E15" s="83"/>
      <c r="F15" s="83"/>
      <c r="G15" s="83"/>
      <c r="H15" s="84"/>
      <c r="I15" s="85" t="str">
        <f t="shared" si="3"/>
        <v>◄</v>
      </c>
      <c r="J15" s="86">
        <v>1</v>
      </c>
      <c r="K15" s="590"/>
      <c r="L15" s="186">
        <f t="shared" si="0"/>
        <v>1</v>
      </c>
      <c r="M15" s="176">
        <f t="shared" si="4"/>
        <v>0</v>
      </c>
      <c r="O15" s="187">
        <f t="shared" si="2"/>
        <v>0</v>
      </c>
    </row>
    <row r="16" spans="1:27" ht="12.75" customHeight="1" thickBot="1" x14ac:dyDescent="0.25">
      <c r="A16" s="557"/>
      <c r="B16" s="592"/>
      <c r="C16" s="196" t="s">
        <v>282</v>
      </c>
      <c r="D16" s="100"/>
      <c r="E16" s="101"/>
      <c r="F16" s="101"/>
      <c r="G16" s="101"/>
      <c r="H16" s="102"/>
      <c r="I16" s="85" t="str">
        <f t="shared" si="3"/>
        <v>◄</v>
      </c>
      <c r="J16" s="86">
        <v>1</v>
      </c>
      <c r="K16" s="591"/>
      <c r="L16" s="186">
        <f t="shared" si="0"/>
        <v>1</v>
      </c>
      <c r="M16" s="176">
        <f>(IF(F16&lt;&gt;"",1/3,0)+IF(G16&lt;&gt;"",2/3,0)+IF(H16&lt;&gt;"",1,0))*J$5*20*L16/SUM(L$6:L$16)</f>
        <v>0</v>
      </c>
      <c r="O16" s="187">
        <f t="shared" si="2"/>
        <v>0</v>
      </c>
    </row>
    <row r="17" spans="1:15" ht="13.5" customHeight="1" x14ac:dyDescent="0.2">
      <c r="A17" s="559" t="s">
        <v>67</v>
      </c>
      <c r="B17" s="560"/>
      <c r="C17" s="560"/>
      <c r="D17" s="560"/>
      <c r="E17" s="560"/>
      <c r="F17" s="560"/>
      <c r="G17" s="560"/>
      <c r="H17" s="561"/>
      <c r="I17" s="85"/>
      <c r="J17" s="77">
        <v>0.4</v>
      </c>
      <c r="K17" s="78">
        <f>SUM(K18:K29)</f>
        <v>0</v>
      </c>
      <c r="L17" s="183">
        <f t="shared" ref="L17:M17" si="5">SUM(L18:L29)</f>
        <v>12</v>
      </c>
      <c r="M17" s="184">
        <f t="shared" si="5"/>
        <v>0</v>
      </c>
      <c r="O17" s="187"/>
    </row>
    <row r="18" spans="1:15" ht="12.75" customHeight="1" x14ac:dyDescent="0.2">
      <c r="A18" s="546" t="s">
        <v>118</v>
      </c>
      <c r="B18" s="593" t="s">
        <v>119</v>
      </c>
      <c r="C18" s="185" t="s">
        <v>283</v>
      </c>
      <c r="D18" s="111"/>
      <c r="E18" s="112"/>
      <c r="F18" s="112"/>
      <c r="G18" s="113"/>
      <c r="H18" s="114"/>
      <c r="I18" s="85" t="str">
        <f t="shared" ref="I18:I39" si="6">(IF(O18&lt;&gt;1,"◄",""))</f>
        <v>◄</v>
      </c>
      <c r="J18" s="86">
        <v>1</v>
      </c>
      <c r="K18" s="563">
        <f>SUM(M18:M19)</f>
        <v>0</v>
      </c>
      <c r="L18" s="186">
        <f t="shared" ref="L18:L29" si="7">IF(D18&lt;&gt;"",0,J18)</f>
        <v>1</v>
      </c>
      <c r="M18" s="176">
        <f t="shared" ref="M18:M29" si="8">(IF(F18&lt;&gt;"",1/3,0)+IF(G18&lt;&gt;"",2/3,0)+IF(H18&lt;&gt;"",1,0))*J$17*20*L18/SUM(L$18:L$29)</f>
        <v>0</v>
      </c>
      <c r="O18" s="187">
        <f t="shared" ref="O18:O29" si="9">COUNTA(D18:H18)</f>
        <v>0</v>
      </c>
    </row>
    <row r="19" spans="1:15" ht="12.75" customHeight="1" x14ac:dyDescent="0.2">
      <c r="A19" s="546"/>
      <c r="B19" s="593"/>
      <c r="C19" s="197" t="s">
        <v>120</v>
      </c>
      <c r="D19" s="198"/>
      <c r="E19" s="141"/>
      <c r="F19" s="141"/>
      <c r="G19" s="199"/>
      <c r="H19" s="200"/>
      <c r="I19" s="85" t="str">
        <f t="shared" si="6"/>
        <v>◄</v>
      </c>
      <c r="J19" s="86">
        <v>1</v>
      </c>
      <c r="K19" s="563"/>
      <c r="L19" s="186">
        <f t="shared" si="7"/>
        <v>1</v>
      </c>
      <c r="M19" s="176">
        <f t="shared" si="8"/>
        <v>0</v>
      </c>
      <c r="O19" s="187">
        <f t="shared" si="9"/>
        <v>0</v>
      </c>
    </row>
    <row r="20" spans="1:15" ht="12.75" customHeight="1" x14ac:dyDescent="0.2">
      <c r="A20" s="546" t="s">
        <v>39</v>
      </c>
      <c r="B20" s="564" t="s">
        <v>121</v>
      </c>
      <c r="C20" s="185" t="s">
        <v>122</v>
      </c>
      <c r="D20" s="129"/>
      <c r="E20" s="112"/>
      <c r="F20" s="112"/>
      <c r="G20" s="112"/>
      <c r="H20" s="130"/>
      <c r="I20" s="85" t="str">
        <f t="shared" si="6"/>
        <v>◄</v>
      </c>
      <c r="J20" s="86">
        <v>1</v>
      </c>
      <c r="K20" s="563">
        <f>SUM(M20:M23)</f>
        <v>0</v>
      </c>
      <c r="L20" s="186">
        <f t="shared" si="7"/>
        <v>1</v>
      </c>
      <c r="M20" s="176">
        <f t="shared" si="8"/>
        <v>0</v>
      </c>
      <c r="O20" s="187">
        <f t="shared" si="9"/>
        <v>0</v>
      </c>
    </row>
    <row r="21" spans="1:15" ht="12.75" customHeight="1" x14ac:dyDescent="0.2">
      <c r="A21" s="546"/>
      <c r="B21" s="564"/>
      <c r="C21" s="195" t="s">
        <v>123</v>
      </c>
      <c r="D21" s="124"/>
      <c r="E21" s="117"/>
      <c r="F21" s="117"/>
      <c r="G21" s="117"/>
      <c r="H21" s="125"/>
      <c r="I21" s="85" t="str">
        <f t="shared" si="6"/>
        <v>◄</v>
      </c>
      <c r="J21" s="86">
        <v>1</v>
      </c>
      <c r="K21" s="563"/>
      <c r="L21" s="186">
        <f t="shared" si="7"/>
        <v>1</v>
      </c>
      <c r="M21" s="176">
        <f t="shared" si="8"/>
        <v>0</v>
      </c>
      <c r="O21" s="187">
        <f t="shared" si="9"/>
        <v>0</v>
      </c>
    </row>
    <row r="22" spans="1:15" ht="12.75" customHeight="1" x14ac:dyDescent="0.2">
      <c r="A22" s="546"/>
      <c r="B22" s="564"/>
      <c r="C22" s="90" t="s">
        <v>284</v>
      </c>
      <c r="D22" s="129"/>
      <c r="E22" s="112"/>
      <c r="F22" s="112"/>
      <c r="G22" s="112"/>
      <c r="H22" s="130"/>
      <c r="I22" s="85" t="str">
        <f t="shared" si="6"/>
        <v>◄</v>
      </c>
      <c r="J22" s="86">
        <v>1</v>
      </c>
      <c r="K22" s="563"/>
      <c r="L22" s="186">
        <f t="shared" si="7"/>
        <v>1</v>
      </c>
      <c r="M22" s="176">
        <f t="shared" si="8"/>
        <v>0</v>
      </c>
      <c r="O22" s="187">
        <f t="shared" si="9"/>
        <v>0</v>
      </c>
    </row>
    <row r="23" spans="1:15" ht="12.75" customHeight="1" x14ac:dyDescent="0.2">
      <c r="A23" s="546"/>
      <c r="B23" s="564"/>
      <c r="C23" s="95" t="s">
        <v>285</v>
      </c>
      <c r="D23" s="124"/>
      <c r="E23" s="117"/>
      <c r="F23" s="117"/>
      <c r="G23" s="117"/>
      <c r="H23" s="125"/>
      <c r="I23" s="85" t="str">
        <f t="shared" si="6"/>
        <v>◄</v>
      </c>
      <c r="J23" s="86">
        <v>1</v>
      </c>
      <c r="K23" s="563"/>
      <c r="L23" s="186">
        <f t="shared" si="7"/>
        <v>1</v>
      </c>
      <c r="M23" s="176">
        <f t="shared" si="8"/>
        <v>0</v>
      </c>
      <c r="O23" s="187">
        <f t="shared" si="9"/>
        <v>0</v>
      </c>
    </row>
    <row r="24" spans="1:15" ht="12.75" customHeight="1" x14ac:dyDescent="0.2">
      <c r="A24" s="546" t="s">
        <v>74</v>
      </c>
      <c r="B24" s="564" t="s">
        <v>124</v>
      </c>
      <c r="C24" s="185" t="s">
        <v>125</v>
      </c>
      <c r="D24" s="132"/>
      <c r="E24" s="133"/>
      <c r="F24" s="133"/>
      <c r="G24" s="133"/>
      <c r="H24" s="130"/>
      <c r="I24" s="85" t="str">
        <f t="shared" si="6"/>
        <v>◄</v>
      </c>
      <c r="J24" s="86">
        <v>1</v>
      </c>
      <c r="K24" s="563">
        <f>SUM(M24:M26)</f>
        <v>0</v>
      </c>
      <c r="L24" s="186">
        <f t="shared" si="7"/>
        <v>1</v>
      </c>
      <c r="M24" s="176">
        <f t="shared" si="8"/>
        <v>0</v>
      </c>
      <c r="O24" s="187">
        <f t="shared" si="9"/>
        <v>0</v>
      </c>
    </row>
    <row r="25" spans="1:15" ht="12.75" customHeight="1" x14ac:dyDescent="0.2">
      <c r="A25" s="546"/>
      <c r="B25" s="564"/>
      <c r="C25" s="195" t="s">
        <v>126</v>
      </c>
      <c r="D25" s="134"/>
      <c r="E25" s="135"/>
      <c r="F25" s="135"/>
      <c r="G25" s="135"/>
      <c r="H25" s="125"/>
      <c r="I25" s="85" t="str">
        <f t="shared" si="6"/>
        <v>◄</v>
      </c>
      <c r="J25" s="86">
        <v>1</v>
      </c>
      <c r="K25" s="563"/>
      <c r="L25" s="186">
        <f t="shared" si="7"/>
        <v>1</v>
      </c>
      <c r="M25" s="176">
        <f t="shared" si="8"/>
        <v>0</v>
      </c>
      <c r="O25" s="187">
        <f t="shared" si="9"/>
        <v>0</v>
      </c>
    </row>
    <row r="26" spans="1:15" ht="12.75" customHeight="1" x14ac:dyDescent="0.2">
      <c r="A26" s="546"/>
      <c r="B26" s="564"/>
      <c r="C26" s="185" t="s">
        <v>127</v>
      </c>
      <c r="D26" s="132"/>
      <c r="E26" s="133"/>
      <c r="F26" s="133"/>
      <c r="G26" s="133"/>
      <c r="H26" s="130"/>
      <c r="I26" s="85" t="str">
        <f t="shared" si="6"/>
        <v>◄</v>
      </c>
      <c r="J26" s="86">
        <v>1</v>
      </c>
      <c r="K26" s="563"/>
      <c r="L26" s="186">
        <f t="shared" si="7"/>
        <v>1</v>
      </c>
      <c r="M26" s="176">
        <f t="shared" si="8"/>
        <v>0</v>
      </c>
      <c r="O26" s="187">
        <f t="shared" si="9"/>
        <v>0</v>
      </c>
    </row>
    <row r="27" spans="1:15" ht="12.75" customHeight="1" thickBot="1" x14ac:dyDescent="0.25">
      <c r="A27" s="546" t="s">
        <v>41</v>
      </c>
      <c r="B27" s="558" t="s">
        <v>128</v>
      </c>
      <c r="C27" s="195" t="s">
        <v>286</v>
      </c>
      <c r="D27" s="201"/>
      <c r="E27" s="202"/>
      <c r="F27" s="202"/>
      <c r="G27" s="202"/>
      <c r="H27" s="203"/>
      <c r="I27" s="85" t="str">
        <f t="shared" si="6"/>
        <v>◄</v>
      </c>
      <c r="J27" s="86">
        <v>1</v>
      </c>
      <c r="K27" s="563">
        <f>SUM(M27:M29)</f>
        <v>0</v>
      </c>
      <c r="L27" s="186">
        <f t="shared" si="7"/>
        <v>1</v>
      </c>
      <c r="M27" s="176">
        <f t="shared" si="8"/>
        <v>0</v>
      </c>
      <c r="O27" s="187">
        <f t="shared" si="9"/>
        <v>0</v>
      </c>
    </row>
    <row r="28" spans="1:15" ht="12.75" customHeight="1" thickBot="1" x14ac:dyDescent="0.25">
      <c r="A28" s="546"/>
      <c r="B28" s="558"/>
      <c r="C28" s="185" t="s">
        <v>287</v>
      </c>
      <c r="D28" s="132"/>
      <c r="E28" s="133"/>
      <c r="F28" s="133"/>
      <c r="G28" s="133"/>
      <c r="H28" s="130"/>
      <c r="I28" s="85" t="str">
        <f t="shared" si="6"/>
        <v>◄</v>
      </c>
      <c r="J28" s="86">
        <v>1</v>
      </c>
      <c r="K28" s="563"/>
      <c r="L28" s="186">
        <f t="shared" si="7"/>
        <v>1</v>
      </c>
      <c r="M28" s="176">
        <f t="shared" si="8"/>
        <v>0</v>
      </c>
      <c r="O28" s="187">
        <f t="shared" si="9"/>
        <v>0</v>
      </c>
    </row>
    <row r="29" spans="1:15" ht="12.75" customHeight="1" thickBot="1" x14ac:dyDescent="0.25">
      <c r="A29" s="546"/>
      <c r="B29" s="558"/>
      <c r="C29" s="204" t="s">
        <v>127</v>
      </c>
      <c r="D29" s="82"/>
      <c r="E29" s="83"/>
      <c r="F29" s="83"/>
      <c r="G29" s="83"/>
      <c r="H29" s="84"/>
      <c r="I29" s="85" t="str">
        <f t="shared" si="6"/>
        <v>◄</v>
      </c>
      <c r="J29" s="86">
        <v>1</v>
      </c>
      <c r="K29" s="563"/>
      <c r="L29" s="186">
        <f t="shared" si="7"/>
        <v>1</v>
      </c>
      <c r="M29" s="176">
        <f t="shared" si="8"/>
        <v>0</v>
      </c>
      <c r="O29" s="187">
        <f t="shared" si="9"/>
        <v>0</v>
      </c>
    </row>
    <row r="30" spans="1:15" ht="13.5" customHeight="1" x14ac:dyDescent="0.2">
      <c r="A30" s="559" t="s">
        <v>77</v>
      </c>
      <c r="B30" s="560"/>
      <c r="C30" s="560"/>
      <c r="D30" s="560"/>
      <c r="E30" s="560"/>
      <c r="F30" s="560"/>
      <c r="G30" s="560"/>
      <c r="H30" s="561"/>
      <c r="I30" s="85"/>
      <c r="J30" s="77">
        <v>0.2</v>
      </c>
      <c r="K30" s="78">
        <f>SUM(K31:K39)</f>
        <v>0</v>
      </c>
      <c r="L30" s="183">
        <f>SUM(L31:L39)</f>
        <v>9</v>
      </c>
      <c r="M30" s="184">
        <f>SUM(M31:M39)</f>
        <v>0</v>
      </c>
      <c r="O30" s="187"/>
    </row>
    <row r="31" spans="1:15" ht="12.75" customHeight="1" x14ac:dyDescent="0.2">
      <c r="A31" s="546" t="s">
        <v>78</v>
      </c>
      <c r="B31" s="564" t="s">
        <v>129</v>
      </c>
      <c r="C31" s="185" t="s">
        <v>130</v>
      </c>
      <c r="D31" s="132"/>
      <c r="E31" s="133"/>
      <c r="F31" s="133"/>
      <c r="G31" s="133"/>
      <c r="H31" s="130"/>
      <c r="I31" s="85" t="str">
        <f t="shared" si="6"/>
        <v>◄</v>
      </c>
      <c r="J31" s="138">
        <v>1</v>
      </c>
      <c r="K31" s="565">
        <f>SUM(M31:M33)</f>
        <v>0</v>
      </c>
      <c r="L31" s="186">
        <f t="shared" ref="L31:L39" si="10">IF(D31&lt;&gt;"",0,J31)</f>
        <v>1</v>
      </c>
      <c r="M31" s="176">
        <f t="shared" ref="M31:M39" si="11">(IF(F31&lt;&gt;"",1/3,0)+IF(G31&lt;&gt;"",2/3,0)+IF(H31&lt;&gt;"",1,0))*J$30*20*L31/SUM(L$31:L$39)</f>
        <v>0</v>
      </c>
      <c r="O31" s="187">
        <f t="shared" ref="O31:O39" si="12">COUNTA(D31:H31)</f>
        <v>0</v>
      </c>
    </row>
    <row r="32" spans="1:15" ht="12.75" customHeight="1" x14ac:dyDescent="0.2">
      <c r="A32" s="546"/>
      <c r="B32" s="564"/>
      <c r="C32" s="195" t="s">
        <v>288</v>
      </c>
      <c r="D32" s="134"/>
      <c r="E32" s="135"/>
      <c r="F32" s="135"/>
      <c r="G32" s="135"/>
      <c r="H32" s="125"/>
      <c r="I32" s="85" t="str">
        <f t="shared" si="6"/>
        <v>◄</v>
      </c>
      <c r="J32" s="138">
        <v>1</v>
      </c>
      <c r="K32" s="565"/>
      <c r="L32" s="186">
        <f t="shared" si="10"/>
        <v>1</v>
      </c>
      <c r="M32" s="176">
        <f t="shared" si="11"/>
        <v>0</v>
      </c>
      <c r="O32" s="187">
        <f t="shared" si="12"/>
        <v>0</v>
      </c>
    </row>
    <row r="33" spans="1:15" ht="12.75" customHeight="1" x14ac:dyDescent="0.2">
      <c r="A33" s="546"/>
      <c r="B33" s="564"/>
      <c r="C33" s="185" t="s">
        <v>289</v>
      </c>
      <c r="D33" s="205"/>
      <c r="E33" s="121"/>
      <c r="F33" s="121"/>
      <c r="G33" s="121"/>
      <c r="H33" s="206"/>
      <c r="I33" s="85" t="str">
        <f t="shared" si="6"/>
        <v>◄</v>
      </c>
      <c r="J33" s="138">
        <v>1</v>
      </c>
      <c r="K33" s="565"/>
      <c r="L33" s="186">
        <f t="shared" si="10"/>
        <v>1</v>
      </c>
      <c r="M33" s="176">
        <f t="shared" si="11"/>
        <v>0</v>
      </c>
      <c r="O33" s="187">
        <f t="shared" si="12"/>
        <v>0</v>
      </c>
    </row>
    <row r="34" spans="1:15" ht="12.75" customHeight="1" x14ac:dyDescent="0.2">
      <c r="A34" s="557" t="s">
        <v>83</v>
      </c>
      <c r="B34" s="547" t="s">
        <v>131</v>
      </c>
      <c r="C34" s="195" t="s">
        <v>290</v>
      </c>
      <c r="D34" s="134"/>
      <c r="E34" s="135"/>
      <c r="F34" s="135"/>
      <c r="G34" s="135"/>
      <c r="H34" s="125"/>
      <c r="I34" s="85" t="str">
        <f t="shared" si="6"/>
        <v>◄</v>
      </c>
      <c r="J34" s="138">
        <v>1</v>
      </c>
      <c r="K34" s="565">
        <f>SUM(M34:M35)</f>
        <v>0</v>
      </c>
      <c r="L34" s="186">
        <f t="shared" si="10"/>
        <v>1</v>
      </c>
      <c r="M34" s="176">
        <f t="shared" si="11"/>
        <v>0</v>
      </c>
      <c r="O34" s="187">
        <f t="shared" si="12"/>
        <v>0</v>
      </c>
    </row>
    <row r="35" spans="1:15" ht="12.75" customHeight="1" x14ac:dyDescent="0.2">
      <c r="A35" s="557"/>
      <c r="B35" s="547"/>
      <c r="C35" s="185" t="s">
        <v>291</v>
      </c>
      <c r="D35" s="126"/>
      <c r="E35" s="127"/>
      <c r="F35" s="127"/>
      <c r="G35" s="127"/>
      <c r="H35" s="207"/>
      <c r="I35" s="85" t="str">
        <f t="shared" si="6"/>
        <v>◄</v>
      </c>
      <c r="J35" s="138">
        <v>1</v>
      </c>
      <c r="K35" s="565"/>
      <c r="L35" s="186">
        <f t="shared" si="10"/>
        <v>1</v>
      </c>
      <c r="M35" s="176">
        <f t="shared" si="11"/>
        <v>0</v>
      </c>
      <c r="O35" s="187">
        <f t="shared" si="12"/>
        <v>0</v>
      </c>
    </row>
    <row r="36" spans="1:15" ht="12.75" customHeight="1" thickBot="1" x14ac:dyDescent="0.25">
      <c r="A36" s="566" t="s">
        <v>86</v>
      </c>
      <c r="B36" s="558" t="s">
        <v>133</v>
      </c>
      <c r="C36" s="195" t="s">
        <v>134</v>
      </c>
      <c r="D36" s="124"/>
      <c r="E36" s="190"/>
      <c r="F36" s="190"/>
      <c r="G36" s="190"/>
      <c r="H36" s="208"/>
      <c r="I36" s="85" t="str">
        <f t="shared" si="6"/>
        <v>◄</v>
      </c>
      <c r="J36" s="138">
        <v>1</v>
      </c>
      <c r="K36" s="565">
        <f>SUM(M36:M39)</f>
        <v>0</v>
      </c>
      <c r="L36" s="186">
        <f t="shared" si="10"/>
        <v>1</v>
      </c>
      <c r="M36" s="176">
        <f t="shared" si="11"/>
        <v>0</v>
      </c>
      <c r="O36" s="187">
        <f t="shared" si="12"/>
        <v>0</v>
      </c>
    </row>
    <row r="37" spans="1:15" ht="12.75" customHeight="1" thickBot="1" x14ac:dyDescent="0.25">
      <c r="A37" s="566"/>
      <c r="B37" s="558"/>
      <c r="C37" s="185" t="s">
        <v>292</v>
      </c>
      <c r="D37" s="132"/>
      <c r="E37" s="133"/>
      <c r="F37" s="133"/>
      <c r="G37" s="133"/>
      <c r="H37" s="130"/>
      <c r="I37" s="85" t="str">
        <f t="shared" si="6"/>
        <v>◄</v>
      </c>
      <c r="J37" s="138">
        <v>1</v>
      </c>
      <c r="K37" s="565"/>
      <c r="L37" s="186">
        <f t="shared" si="10"/>
        <v>1</v>
      </c>
      <c r="M37" s="176">
        <f t="shared" si="11"/>
        <v>0</v>
      </c>
      <c r="O37" s="187">
        <f t="shared" si="12"/>
        <v>0</v>
      </c>
    </row>
    <row r="38" spans="1:15" ht="12.75" customHeight="1" thickBot="1" x14ac:dyDescent="0.25">
      <c r="A38" s="566"/>
      <c r="B38" s="558"/>
      <c r="C38" s="195" t="s">
        <v>293</v>
      </c>
      <c r="D38" s="124"/>
      <c r="E38" s="190"/>
      <c r="F38" s="190"/>
      <c r="G38" s="190"/>
      <c r="H38" s="208"/>
      <c r="I38" s="85" t="str">
        <f t="shared" si="6"/>
        <v>◄</v>
      </c>
      <c r="J38" s="138">
        <v>1</v>
      </c>
      <c r="K38" s="565"/>
      <c r="L38" s="186">
        <f t="shared" si="10"/>
        <v>1</v>
      </c>
      <c r="M38" s="176">
        <f t="shared" si="11"/>
        <v>0</v>
      </c>
      <c r="O38" s="187">
        <f t="shared" si="12"/>
        <v>0</v>
      </c>
    </row>
    <row r="39" spans="1:15" ht="12.75" customHeight="1" thickBot="1" x14ac:dyDescent="0.25">
      <c r="A39" s="567"/>
      <c r="B39" s="568"/>
      <c r="C39" s="209" t="s">
        <v>294</v>
      </c>
      <c r="D39" s="210"/>
      <c r="E39" s="211"/>
      <c r="F39" s="211"/>
      <c r="G39" s="211"/>
      <c r="H39" s="212"/>
      <c r="I39" s="85" t="str">
        <f t="shared" si="6"/>
        <v>◄</v>
      </c>
      <c r="J39" s="138">
        <v>1</v>
      </c>
      <c r="K39" s="565"/>
      <c r="L39" s="186">
        <f t="shared" si="10"/>
        <v>1</v>
      </c>
      <c r="M39" s="176">
        <f t="shared" si="11"/>
        <v>0</v>
      </c>
      <c r="O39" s="187">
        <f t="shared" si="12"/>
        <v>0</v>
      </c>
    </row>
    <row r="40" spans="1:15" ht="17.850000000000001" customHeight="1" x14ac:dyDescent="0.2">
      <c r="C40" s="150" t="s">
        <v>266</v>
      </c>
      <c r="E40" s="569">
        <f>L5/SUM(J6:J16)</f>
        <v>1</v>
      </c>
      <c r="F40" s="569"/>
      <c r="G40" s="569"/>
      <c r="H40" s="569"/>
      <c r="I40" s="85" t="str">
        <f>(IF(E40&lt;0.5,"◄",""))</f>
        <v/>
      </c>
      <c r="J40" s="152">
        <f>J5+J17+J30</f>
        <v>1</v>
      </c>
      <c r="K40" s="152"/>
      <c r="L40" s="213"/>
      <c r="O40" s="187">
        <f>SUM(O6:O39)</f>
        <v>0</v>
      </c>
    </row>
    <row r="41" spans="1:15" ht="17.850000000000001" customHeight="1" x14ac:dyDescent="0.2">
      <c r="C41" s="150" t="s">
        <v>267</v>
      </c>
      <c r="E41" s="569">
        <f>L17/SUM(J18:J29)</f>
        <v>1</v>
      </c>
      <c r="F41" s="569"/>
      <c r="G41" s="569"/>
      <c r="H41" s="569"/>
      <c r="I41" s="85" t="str">
        <f>(IF(E41&lt;0.5,"◄",""))</f>
        <v/>
      </c>
      <c r="J41" s="570"/>
      <c r="K41" s="154"/>
      <c r="L41" s="213"/>
    </row>
    <row r="42" spans="1:15" ht="17.850000000000001" customHeight="1" x14ac:dyDescent="0.2">
      <c r="C42" s="150" t="s">
        <v>268</v>
      </c>
      <c r="E42" s="569">
        <f>L30/SUM(J31:J39)</f>
        <v>1</v>
      </c>
      <c r="F42" s="569"/>
      <c r="G42" s="569"/>
      <c r="H42" s="569"/>
      <c r="I42" s="85" t="str">
        <f>(IF(E42&lt;0.5,"◄",""))</f>
        <v/>
      </c>
      <c r="J42" s="570"/>
      <c r="K42" s="154"/>
      <c r="L42" s="213"/>
    </row>
    <row r="43" spans="1:15" ht="20.25" customHeight="1" thickBot="1" x14ac:dyDescent="0.25">
      <c r="C43" s="155" t="s">
        <v>269</v>
      </c>
      <c r="D43" s="156"/>
      <c r="E43" s="571" t="str">
        <f>IF(OR(E40&lt;0.5,E41&lt;0.5,E42&lt;0.5),"Tx&lt;50",IF(O40&lt;&gt;32,"Erreur",(K5+K17+K30)))</f>
        <v>Erreur</v>
      </c>
      <c r="F43" s="571"/>
      <c r="G43" s="572" t="s">
        <v>89</v>
      </c>
      <c r="H43" s="572"/>
      <c r="I43" s="157"/>
    </row>
    <row r="44" spans="1:15" ht="20.25" customHeight="1" thickBot="1" x14ac:dyDescent="0.25">
      <c r="C44" s="51" t="s">
        <v>91</v>
      </c>
      <c r="D44" s="156"/>
      <c r="E44" s="573"/>
      <c r="F44" s="573"/>
      <c r="G44" s="574" t="s">
        <v>92</v>
      </c>
      <c r="H44" s="574"/>
      <c r="I44" s="158"/>
    </row>
    <row r="45" spans="1:15" ht="18.75" customHeight="1" thickBot="1" x14ac:dyDescent="0.25">
      <c r="C45" s="159" t="s">
        <v>93</v>
      </c>
      <c r="E45" s="575">
        <f>IF(V40&lt;&gt;0,"",E44*'[2]Identification projet'!B5)</f>
        <v>0</v>
      </c>
      <c r="F45" s="575"/>
      <c r="G45" s="576">
        <f>(20*'[2]Identification projet'!B5)</f>
        <v>120</v>
      </c>
      <c r="H45" s="576"/>
      <c r="I45" s="85"/>
    </row>
    <row r="46" spans="1:15" ht="14.1" customHeight="1" x14ac:dyDescent="0.2">
      <c r="A46" s="579" t="s">
        <v>270</v>
      </c>
      <c r="B46" s="579"/>
      <c r="C46" s="579"/>
      <c r="D46" s="579"/>
      <c r="E46" s="579"/>
      <c r="F46" s="579"/>
      <c r="G46" s="579"/>
      <c r="H46" s="579"/>
      <c r="I46" s="158"/>
    </row>
    <row r="47" spans="1:15" ht="14.1" customHeight="1" thickBot="1" x14ac:dyDescent="0.25">
      <c r="A47" s="160"/>
      <c r="B47" s="160"/>
      <c r="C47" s="580" t="str">
        <f>(IF(O40&gt;32,"ATTENTION. Erreur de saisie : cocher une seule colonne par ligne ! Voir repères ◄ à droite de la grille.",""))</f>
        <v/>
      </c>
      <c r="D47" s="580"/>
      <c r="E47" s="580"/>
      <c r="F47" s="580"/>
      <c r="G47" s="580"/>
      <c r="H47" s="580"/>
      <c r="I47" s="161" t="s">
        <v>90</v>
      </c>
    </row>
    <row r="48" spans="1:15" ht="15" customHeight="1" x14ac:dyDescent="0.2">
      <c r="A48" s="581" t="s">
        <v>95</v>
      </c>
      <c r="B48" s="581"/>
      <c r="C48" s="582"/>
      <c r="D48" s="582"/>
      <c r="E48" s="582"/>
      <c r="F48" s="582"/>
      <c r="G48" s="582"/>
      <c r="H48" s="582"/>
      <c r="I48" s="162"/>
    </row>
    <row r="49" spans="1:13" ht="84.75" customHeight="1" thickBot="1" x14ac:dyDescent="0.25">
      <c r="A49" s="583"/>
      <c r="B49" s="583"/>
      <c r="C49" s="583"/>
      <c r="D49" s="583"/>
      <c r="E49" s="583"/>
      <c r="F49" s="583"/>
      <c r="G49" s="583"/>
      <c r="H49" s="583"/>
      <c r="I49" s="163"/>
    </row>
    <row r="50" spans="1:13" ht="7.5" customHeight="1" thickBot="1" x14ac:dyDescent="0.25">
      <c r="A50" s="163"/>
      <c r="B50" s="164"/>
      <c r="C50" s="164"/>
      <c r="D50" s="165"/>
      <c r="E50" s="165"/>
      <c r="F50" s="165"/>
      <c r="G50" s="165"/>
      <c r="H50" s="165"/>
      <c r="I50" s="166"/>
    </row>
    <row r="51" spans="1:13" ht="12.75" customHeight="1" x14ac:dyDescent="0.2">
      <c r="A51" s="584" t="s">
        <v>271</v>
      </c>
      <c r="B51" s="584"/>
      <c r="C51" s="167" t="s">
        <v>96</v>
      </c>
      <c r="D51" s="168"/>
      <c r="E51" s="585" t="s">
        <v>97</v>
      </c>
      <c r="F51" s="585"/>
      <c r="G51" s="585"/>
      <c r="H51" s="585"/>
      <c r="I51" s="169"/>
    </row>
    <row r="52" spans="1:13" ht="30.75" customHeight="1" thickBot="1" x14ac:dyDescent="0.25">
      <c r="A52" s="586"/>
      <c r="B52" s="586"/>
      <c r="C52" s="170"/>
      <c r="E52" s="587"/>
      <c r="F52" s="587"/>
      <c r="G52" s="587"/>
      <c r="H52" s="587"/>
      <c r="I52" s="171"/>
    </row>
    <row r="53" spans="1:13" ht="30.75" customHeight="1" x14ac:dyDescent="0.2">
      <c r="A53" s="586"/>
      <c r="B53" s="586"/>
      <c r="C53" s="170"/>
    </row>
    <row r="54" spans="1:13" ht="30.75" customHeight="1" x14ac:dyDescent="0.2">
      <c r="A54" s="588"/>
      <c r="B54" s="588"/>
      <c r="C54" s="170"/>
    </row>
    <row r="55" spans="1:13" ht="30.75" customHeight="1" x14ac:dyDescent="0.2">
      <c r="A55" s="586"/>
      <c r="B55" s="586"/>
      <c r="C55" s="170"/>
    </row>
    <row r="56" spans="1:13" ht="30.75" customHeight="1" thickBot="1" x14ac:dyDescent="0.25">
      <c r="A56" s="577"/>
      <c r="B56" s="577"/>
      <c r="C56" s="172"/>
      <c r="E56" s="578">
        <v>41892</v>
      </c>
      <c r="F56" s="578"/>
      <c r="G56" s="578"/>
      <c r="H56" s="578"/>
      <c r="I56" s="173" t="s">
        <v>295</v>
      </c>
      <c r="L56" s="181"/>
      <c r="M56" s="182"/>
    </row>
    <row r="58" spans="1:13" ht="14.25" x14ac:dyDescent="0.2">
      <c r="B58" s="174"/>
    </row>
  </sheetData>
  <mergeCells count="58">
    <mergeCell ref="A53:B53"/>
    <mergeCell ref="A54:B54"/>
    <mergeCell ref="A55:B55"/>
    <mergeCell ref="A56:B56"/>
    <mergeCell ref="E56:H56"/>
    <mergeCell ref="A52:B52"/>
    <mergeCell ref="E52:H52"/>
    <mergeCell ref="E44:F44"/>
    <mergeCell ref="G44:H44"/>
    <mergeCell ref="E45:F45"/>
    <mergeCell ref="G45:H45"/>
    <mergeCell ref="A46:H46"/>
    <mergeCell ref="C47:H47"/>
    <mergeCell ref="A48:B48"/>
    <mergeCell ref="C48:H48"/>
    <mergeCell ref="A49:H49"/>
    <mergeCell ref="A51:B51"/>
    <mergeCell ref="E51:H51"/>
    <mergeCell ref="E40:H40"/>
    <mergeCell ref="E41:H41"/>
    <mergeCell ref="J41:J42"/>
    <mergeCell ref="E42:H42"/>
    <mergeCell ref="E43:F43"/>
    <mergeCell ref="G43:H43"/>
    <mergeCell ref="A34:A35"/>
    <mergeCell ref="B34:B35"/>
    <mergeCell ref="K34:K35"/>
    <mergeCell ref="A36:A39"/>
    <mergeCell ref="B36:B39"/>
    <mergeCell ref="K36:K39"/>
    <mergeCell ref="A27:A29"/>
    <mergeCell ref="B27:B29"/>
    <mergeCell ref="K27:K29"/>
    <mergeCell ref="A30:H30"/>
    <mergeCell ref="A31:A33"/>
    <mergeCell ref="B31:B33"/>
    <mergeCell ref="K31:K33"/>
    <mergeCell ref="A20:A23"/>
    <mergeCell ref="B20:B23"/>
    <mergeCell ref="K20:K23"/>
    <mergeCell ref="A24:A26"/>
    <mergeCell ref="B24:B26"/>
    <mergeCell ref="K24:K26"/>
    <mergeCell ref="A12:A16"/>
    <mergeCell ref="B12:B16"/>
    <mergeCell ref="K12:K16"/>
    <mergeCell ref="A17:H17"/>
    <mergeCell ref="A18:A19"/>
    <mergeCell ref="B18:B19"/>
    <mergeCell ref="K18:K19"/>
    <mergeCell ref="A10:A11"/>
    <mergeCell ref="B10:B11"/>
    <mergeCell ref="K10:K11"/>
    <mergeCell ref="A4:B4"/>
    <mergeCell ref="A5:H5"/>
    <mergeCell ref="A6:A9"/>
    <mergeCell ref="B6:B9"/>
    <mergeCell ref="K6:K9"/>
  </mergeCells>
  <printOptions horizontalCentered="1" verticalCentered="1"/>
  <pageMargins left="0.27569444444444446" right="0.19652777777777777" top="0.12986111111111112" bottom="0.15763888888888888" header="0.51180555555555551" footer="0.15763888888888888"/>
  <pageSetup paperSize="9" firstPageNumber="0" orientation="landscape" horizontalDpi="300" verticalDpi="300"/>
  <headerFooter>
    <oddFooter>&amp;RPage 2</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AA59"/>
  <sheetViews>
    <sheetView zoomScale="80" zoomScaleNormal="80" workbookViewId="0"/>
  </sheetViews>
  <sheetFormatPr baseColWidth="10" defaultColWidth="11.42578125" defaultRowHeight="12.75" x14ac:dyDescent="0.2"/>
  <cols>
    <col min="1" max="1" width="6.85546875" style="149" customWidth="1"/>
    <col min="2" max="2" width="58.140625" style="49" customWidth="1"/>
    <col min="3" max="3" width="103.42578125" style="50" customWidth="1"/>
    <col min="4" max="4" width="4.28515625" style="151" customWidth="1"/>
    <col min="5" max="8" width="4.28515625" style="54" customWidth="1"/>
    <col min="9" max="9" width="4" style="55" customWidth="1"/>
    <col min="10" max="11" width="7.28515625" style="56" customWidth="1"/>
    <col min="12" max="12" width="5.7109375" style="175" customWidth="1"/>
    <col min="13" max="13" width="7.28515625" style="176" customWidth="1"/>
    <col min="14" max="14" width="3.7109375" style="177" customWidth="1"/>
    <col min="15" max="15" width="4.7109375" style="177" customWidth="1"/>
    <col min="16" max="16" width="9.85546875" style="178" customWidth="1"/>
    <col min="17" max="17" width="10.42578125" style="61" customWidth="1"/>
    <col min="18" max="18" width="6.42578125" style="61" customWidth="1"/>
    <col min="19" max="19" width="10.7109375" style="61" customWidth="1"/>
    <col min="20" max="20" width="12.140625" style="61" customWidth="1"/>
    <col min="21" max="22" width="3.85546875" style="61" customWidth="1"/>
    <col min="23" max="23" width="11.42578125" style="61"/>
    <col min="24" max="25" width="11.42578125" style="62"/>
    <col min="26" max="26" width="11.42578125" style="63"/>
    <col min="27" max="16384" width="11.42578125" style="64"/>
  </cols>
  <sheetData>
    <row r="1" spans="1:27" ht="15.75" x14ac:dyDescent="0.2">
      <c r="A1" s="48" t="str">
        <f>'[3]Identification projet'!B2</f>
        <v>Baccalauréat technologique "Sciences et Technologie de l'Industrie et du Développement Durable"</v>
      </c>
      <c r="D1" s="51" t="str">
        <f>'[3]Identification projet'!B3</f>
        <v>Innovation Technologique et Eco Conception</v>
      </c>
      <c r="E1" s="52"/>
      <c r="F1" s="53" t="str">
        <f>'[3]Identification projet'!B4</f>
        <v>Projet technologique : conduite de projet</v>
      </c>
    </row>
    <row r="2" spans="1:27" ht="12.75" customHeight="1" x14ac:dyDescent="0.2">
      <c r="A2" s="48"/>
      <c r="B2" s="65"/>
      <c r="C2" s="51" t="s">
        <v>244</v>
      </c>
      <c r="D2" s="66" t="str">
        <f>IF('CONTRAT PREV'!K3=1,IDENTIFICATION!C8,IF('CONTRAT PREV'!K3=2,IDENTIFICATION!C9,IF('CONTRAT PREV'!K3=3,IDENTIFICATION!C10,IF(G3=4,IDENTIFICATION!C11,IF('CONTRAT PREV'!K3=5,IDENTIFICATION!C12,"")))))</f>
        <v>AA</v>
      </c>
      <c r="E2" s="66"/>
      <c r="F2" s="66"/>
      <c r="G2" s="66"/>
      <c r="H2" s="66"/>
      <c r="I2" s="66"/>
      <c r="M2" s="179"/>
      <c r="Z2" s="62"/>
      <c r="AA2" s="63"/>
    </row>
    <row r="3" spans="1:27" ht="12.75" customHeight="1" x14ac:dyDescent="0.2">
      <c r="A3" s="50"/>
      <c r="B3" s="68"/>
      <c r="C3" s="51" t="s">
        <v>245</v>
      </c>
      <c r="D3" s="66" t="str">
        <f>IF('CONTRAT PREV'!K3=1,IDENTIFICATION!G8,IF('CONTRAT PREV'!K3=2,IDENTIFICATION!G9,IF('CONTRAT PREV'!K3=3,IDENTIFICATION!G10,IF(G3=4,IDENTIFICATION!G11,IF('CONTRAT PREV'!K3=5,IDENTIFICATION!G12,"")))))</f>
        <v>AAA</v>
      </c>
      <c r="E3" s="66"/>
      <c r="F3" s="66"/>
      <c r="G3" s="66"/>
      <c r="H3" s="66"/>
      <c r="I3" s="66"/>
      <c r="J3" s="69"/>
      <c r="K3" s="69"/>
      <c r="L3" s="180" t="s">
        <v>246</v>
      </c>
    </row>
    <row r="4" spans="1:27" ht="13.5" customHeight="1" thickBot="1" x14ac:dyDescent="0.25">
      <c r="A4" s="595" t="s">
        <v>56</v>
      </c>
      <c r="B4" s="595"/>
      <c r="C4" s="214" t="s">
        <v>247</v>
      </c>
      <c r="D4" s="72" t="s">
        <v>46</v>
      </c>
      <c r="E4" s="73">
        <v>0</v>
      </c>
      <c r="F4" s="73" t="s">
        <v>248</v>
      </c>
      <c r="G4" s="73" t="s">
        <v>249</v>
      </c>
      <c r="H4" s="73" t="s">
        <v>250</v>
      </c>
      <c r="I4" s="74"/>
      <c r="J4" s="75" t="s">
        <v>246</v>
      </c>
      <c r="K4" s="75" t="s">
        <v>251</v>
      </c>
      <c r="L4" s="181" t="s">
        <v>252</v>
      </c>
      <c r="M4" s="182" t="s">
        <v>253</v>
      </c>
    </row>
    <row r="5" spans="1:27" ht="12.75" customHeight="1" x14ac:dyDescent="0.2">
      <c r="A5" s="596" t="s">
        <v>58</v>
      </c>
      <c r="B5" s="596"/>
      <c r="C5" s="596"/>
      <c r="D5" s="596"/>
      <c r="E5" s="596"/>
      <c r="F5" s="596"/>
      <c r="G5" s="596"/>
      <c r="H5" s="596"/>
      <c r="I5" s="76"/>
      <c r="J5" s="77">
        <v>0.4</v>
      </c>
      <c r="K5" s="78">
        <f>SUM(K6:K17)</f>
        <v>0</v>
      </c>
      <c r="L5" s="183">
        <f t="shared" ref="L5:M5" si="0">SUM(L6:L17)</f>
        <v>12</v>
      </c>
      <c r="M5" s="184">
        <f t="shared" si="0"/>
        <v>0</v>
      </c>
    </row>
    <row r="6" spans="1:27" ht="12.75" customHeight="1" x14ac:dyDescent="0.2">
      <c r="A6" s="597" t="s">
        <v>34</v>
      </c>
      <c r="B6" s="556" t="s">
        <v>137</v>
      </c>
      <c r="C6" s="90" t="s">
        <v>273</v>
      </c>
      <c r="D6" s="104"/>
      <c r="E6" s="105"/>
      <c r="F6" s="105"/>
      <c r="G6" s="105"/>
      <c r="H6" s="215"/>
      <c r="I6" s="85" t="str">
        <f>(IF(O6&lt;&gt;1,"◄",""))</f>
        <v>◄</v>
      </c>
      <c r="J6" s="86">
        <v>1</v>
      </c>
      <c r="K6" s="548">
        <f>SUM(M6:M8)</f>
        <v>0</v>
      </c>
      <c r="L6" s="186">
        <f t="shared" ref="L6:L17" si="1">IF(D6&lt;&gt;"",0,J6)</f>
        <v>1</v>
      </c>
      <c r="M6" s="176">
        <f t="shared" ref="M6:M17" si="2">(IF(F6&lt;&gt;"",1/3,0)+IF(G6&lt;&gt;"",2/3,0)+IF(H6&lt;&gt;"",1,0))*J$5*20*L6/SUM(L$6:L$17)</f>
        <v>0</v>
      </c>
      <c r="O6" s="187">
        <f t="shared" ref="O6:O17" si="3">COUNTA(D6:H6)</f>
        <v>0</v>
      </c>
      <c r="Q6" s="89"/>
    </row>
    <row r="7" spans="1:27" ht="12.75" customHeight="1" x14ac:dyDescent="0.2">
      <c r="A7" s="597"/>
      <c r="B7" s="556"/>
      <c r="C7" s="95" t="s">
        <v>256</v>
      </c>
      <c r="D7" s="189"/>
      <c r="E7" s="190"/>
      <c r="F7" s="190"/>
      <c r="G7" s="190"/>
      <c r="H7" s="216"/>
      <c r="I7" s="85" t="str">
        <f>(IF(O7&lt;&gt;1,"◄",""))</f>
        <v>◄</v>
      </c>
      <c r="J7" s="86">
        <v>1</v>
      </c>
      <c r="K7" s="549"/>
      <c r="L7" s="186">
        <f t="shared" si="1"/>
        <v>1</v>
      </c>
      <c r="M7" s="176">
        <f t="shared" si="2"/>
        <v>0</v>
      </c>
      <c r="O7" s="187">
        <f t="shared" si="3"/>
        <v>0</v>
      </c>
    </row>
    <row r="8" spans="1:27" ht="12.75" customHeight="1" x14ac:dyDescent="0.2">
      <c r="A8" s="597"/>
      <c r="B8" s="556"/>
      <c r="C8" s="90" t="s">
        <v>114</v>
      </c>
      <c r="D8" s="90"/>
      <c r="E8" s="90"/>
      <c r="F8" s="90"/>
      <c r="G8" s="90"/>
      <c r="H8" s="90"/>
      <c r="I8" s="85" t="str">
        <f>(IF(O8&lt;&gt;1,"◄",""))</f>
        <v>◄</v>
      </c>
      <c r="J8" s="86">
        <v>1</v>
      </c>
      <c r="K8" s="591"/>
      <c r="L8" s="186">
        <f t="shared" si="1"/>
        <v>1</v>
      </c>
      <c r="M8" s="176">
        <f t="shared" si="2"/>
        <v>0</v>
      </c>
      <c r="O8" s="187">
        <f t="shared" si="3"/>
        <v>0</v>
      </c>
    </row>
    <row r="9" spans="1:27" ht="12.75" customHeight="1" x14ac:dyDescent="0.2">
      <c r="A9" s="594" t="s">
        <v>35</v>
      </c>
      <c r="B9" s="564" t="s">
        <v>138</v>
      </c>
      <c r="C9" s="217" t="s">
        <v>115</v>
      </c>
      <c r="D9" s="218"/>
      <c r="E9" s="219"/>
      <c r="F9" s="219"/>
      <c r="G9" s="219"/>
      <c r="H9" s="220"/>
      <c r="I9" s="85" t="str">
        <f t="shared" ref="I9:I40" si="4">(IF(O9&lt;&gt;1,"◄",""))</f>
        <v>◄</v>
      </c>
      <c r="J9" s="86">
        <v>1</v>
      </c>
      <c r="K9" s="548">
        <f>SUM(M9:M12)</f>
        <v>0</v>
      </c>
      <c r="L9" s="186">
        <f t="shared" si="1"/>
        <v>1</v>
      </c>
      <c r="M9" s="176">
        <f t="shared" si="2"/>
        <v>0</v>
      </c>
      <c r="O9" s="187">
        <f t="shared" si="3"/>
        <v>0</v>
      </c>
    </row>
    <row r="10" spans="1:27" ht="12.75" customHeight="1" x14ac:dyDescent="0.2">
      <c r="A10" s="594"/>
      <c r="B10" s="564"/>
      <c r="C10" s="90" t="s">
        <v>60</v>
      </c>
      <c r="D10" s="104"/>
      <c r="E10" s="105"/>
      <c r="F10" s="105"/>
      <c r="G10" s="105"/>
      <c r="H10" s="215"/>
      <c r="I10" s="85" t="str">
        <f t="shared" si="4"/>
        <v>◄</v>
      </c>
      <c r="J10" s="86">
        <v>1</v>
      </c>
      <c r="K10" s="549"/>
      <c r="L10" s="186">
        <f t="shared" si="1"/>
        <v>1</v>
      </c>
      <c r="M10" s="176">
        <f t="shared" si="2"/>
        <v>0</v>
      </c>
      <c r="O10" s="187">
        <f t="shared" si="3"/>
        <v>0</v>
      </c>
    </row>
    <row r="11" spans="1:27" ht="12.75" customHeight="1" x14ac:dyDescent="0.2">
      <c r="A11" s="594"/>
      <c r="B11" s="564"/>
      <c r="C11" s="217" t="s">
        <v>61</v>
      </c>
      <c r="D11" s="218"/>
      <c r="E11" s="219"/>
      <c r="F11" s="219"/>
      <c r="G11" s="219"/>
      <c r="H11" s="220"/>
      <c r="I11" s="85" t="str">
        <f t="shared" si="4"/>
        <v>◄</v>
      </c>
      <c r="J11" s="86">
        <v>1</v>
      </c>
      <c r="K11" s="549"/>
      <c r="L11" s="186">
        <f t="shared" si="1"/>
        <v>1</v>
      </c>
      <c r="M11" s="176">
        <f t="shared" si="2"/>
        <v>0</v>
      </c>
      <c r="O11" s="187">
        <f t="shared" si="3"/>
        <v>0</v>
      </c>
    </row>
    <row r="12" spans="1:27" ht="12.75" customHeight="1" x14ac:dyDescent="0.2">
      <c r="A12" s="594"/>
      <c r="B12" s="564"/>
      <c r="C12" s="90" t="s">
        <v>139</v>
      </c>
      <c r="D12" s="104"/>
      <c r="E12" s="105"/>
      <c r="F12" s="105"/>
      <c r="G12" s="105"/>
      <c r="H12" s="215"/>
      <c r="I12" s="85" t="str">
        <f t="shared" si="4"/>
        <v>◄</v>
      </c>
      <c r="J12" s="86">
        <v>1</v>
      </c>
      <c r="K12" s="591"/>
      <c r="L12" s="186">
        <f t="shared" si="1"/>
        <v>1</v>
      </c>
      <c r="M12" s="176">
        <f t="shared" si="2"/>
        <v>0</v>
      </c>
      <c r="O12" s="187">
        <f t="shared" si="3"/>
        <v>0</v>
      </c>
    </row>
    <row r="13" spans="1:27" ht="12.75" customHeight="1" x14ac:dyDescent="0.2">
      <c r="A13" s="598" t="s">
        <v>36</v>
      </c>
      <c r="B13" s="564" t="s">
        <v>140</v>
      </c>
      <c r="C13" s="103" t="s">
        <v>141</v>
      </c>
      <c r="D13" s="107"/>
      <c r="E13" s="108"/>
      <c r="F13" s="108"/>
      <c r="G13" s="108"/>
      <c r="H13" s="221"/>
      <c r="I13" s="85" t="str">
        <f t="shared" si="4"/>
        <v>◄</v>
      </c>
      <c r="J13" s="86">
        <v>1</v>
      </c>
      <c r="K13" s="548">
        <f>SUM(M13:M15)</f>
        <v>0</v>
      </c>
      <c r="L13" s="186">
        <f t="shared" si="1"/>
        <v>1</v>
      </c>
      <c r="M13" s="176">
        <f t="shared" si="2"/>
        <v>0</v>
      </c>
      <c r="O13" s="187">
        <f t="shared" si="3"/>
        <v>0</v>
      </c>
    </row>
    <row r="14" spans="1:27" ht="12.75" customHeight="1" x14ac:dyDescent="0.2">
      <c r="A14" s="598"/>
      <c r="B14" s="564"/>
      <c r="C14" s="90" t="s">
        <v>142</v>
      </c>
      <c r="D14" s="104"/>
      <c r="E14" s="105"/>
      <c r="F14" s="105"/>
      <c r="G14" s="105"/>
      <c r="H14" s="215"/>
      <c r="I14" s="85" t="str">
        <f t="shared" si="4"/>
        <v>◄</v>
      </c>
      <c r="J14" s="86">
        <v>1</v>
      </c>
      <c r="K14" s="549"/>
      <c r="L14" s="186">
        <f t="shared" si="1"/>
        <v>1</v>
      </c>
      <c r="M14" s="176">
        <f t="shared" si="2"/>
        <v>0</v>
      </c>
      <c r="O14" s="187">
        <f t="shared" si="3"/>
        <v>0</v>
      </c>
    </row>
    <row r="15" spans="1:27" ht="12.75" customHeight="1" x14ac:dyDescent="0.2">
      <c r="A15" s="598"/>
      <c r="B15" s="564"/>
      <c r="C15" s="103" t="s">
        <v>143</v>
      </c>
      <c r="D15" s="107"/>
      <c r="E15" s="108"/>
      <c r="F15" s="108"/>
      <c r="G15" s="108"/>
      <c r="H15" s="221"/>
      <c r="I15" s="85" t="str">
        <f t="shared" si="4"/>
        <v>◄</v>
      </c>
      <c r="J15" s="86">
        <v>1</v>
      </c>
      <c r="K15" s="591"/>
      <c r="L15" s="186">
        <f t="shared" si="1"/>
        <v>1</v>
      </c>
      <c r="M15" s="176">
        <f t="shared" si="2"/>
        <v>0</v>
      </c>
      <c r="O15" s="187">
        <f t="shared" si="3"/>
        <v>0</v>
      </c>
    </row>
    <row r="16" spans="1:27" ht="12.75" customHeight="1" x14ac:dyDescent="0.2">
      <c r="A16" s="597" t="s">
        <v>37</v>
      </c>
      <c r="B16" s="564" t="s">
        <v>144</v>
      </c>
      <c r="C16" s="90" t="s">
        <v>145</v>
      </c>
      <c r="D16" s="104"/>
      <c r="E16" s="105"/>
      <c r="F16" s="105"/>
      <c r="G16" s="105"/>
      <c r="H16" s="215"/>
      <c r="I16" s="85" t="str">
        <f t="shared" si="4"/>
        <v>◄</v>
      </c>
      <c r="J16" s="86">
        <v>1</v>
      </c>
      <c r="K16" s="599">
        <f>SUM(M16:M17)</f>
        <v>0</v>
      </c>
      <c r="L16" s="186">
        <f t="shared" si="1"/>
        <v>1</v>
      </c>
      <c r="M16" s="176">
        <f t="shared" si="2"/>
        <v>0</v>
      </c>
      <c r="O16" s="187">
        <f t="shared" si="3"/>
        <v>0</v>
      </c>
    </row>
    <row r="17" spans="1:15" ht="14.1" customHeight="1" thickBot="1" x14ac:dyDescent="0.25">
      <c r="A17" s="597"/>
      <c r="B17" s="564"/>
      <c r="C17" s="103" t="s">
        <v>117</v>
      </c>
      <c r="D17" s="107"/>
      <c r="E17" s="108"/>
      <c r="F17" s="108"/>
      <c r="G17" s="108"/>
      <c r="H17" s="221"/>
      <c r="I17" s="85" t="str">
        <f t="shared" si="4"/>
        <v>◄</v>
      </c>
      <c r="J17" s="86">
        <v>1</v>
      </c>
      <c r="K17" s="563"/>
      <c r="L17" s="186">
        <f t="shared" si="1"/>
        <v>1</v>
      </c>
      <c r="M17" s="176">
        <f t="shared" si="2"/>
        <v>0</v>
      </c>
      <c r="O17" s="187">
        <f t="shared" si="3"/>
        <v>0</v>
      </c>
    </row>
    <row r="18" spans="1:15" ht="13.5" customHeight="1" x14ac:dyDescent="0.2">
      <c r="A18" s="560" t="s">
        <v>67</v>
      </c>
      <c r="B18" s="560"/>
      <c r="C18" s="560"/>
      <c r="D18" s="560"/>
      <c r="E18" s="560"/>
      <c r="F18" s="560"/>
      <c r="G18" s="560"/>
      <c r="H18" s="560"/>
      <c r="I18" s="85"/>
      <c r="J18" s="77">
        <v>0.4</v>
      </c>
      <c r="K18" s="78">
        <f>SUM(K19:K30)</f>
        <v>0</v>
      </c>
      <c r="L18" s="183">
        <f t="shared" ref="L18:M18" si="5">SUM(L19:L30)</f>
        <v>12</v>
      </c>
      <c r="M18" s="184">
        <f t="shared" si="5"/>
        <v>0</v>
      </c>
      <c r="O18" s="187"/>
    </row>
    <row r="19" spans="1:15" ht="12.75" customHeight="1" x14ac:dyDescent="0.2">
      <c r="A19" s="594" t="s">
        <v>118</v>
      </c>
      <c r="B19" s="593" t="s">
        <v>146</v>
      </c>
      <c r="C19" s="110" t="s">
        <v>283</v>
      </c>
      <c r="D19" s="111"/>
      <c r="E19" s="112"/>
      <c r="F19" s="112"/>
      <c r="G19" s="113"/>
      <c r="H19" s="222"/>
      <c r="I19" s="85" t="str">
        <f t="shared" si="4"/>
        <v>◄</v>
      </c>
      <c r="J19" s="86">
        <v>1</v>
      </c>
      <c r="K19" s="563">
        <f>SUM(M19:M20)</f>
        <v>0</v>
      </c>
      <c r="L19" s="186">
        <f t="shared" ref="L19:L30" si="6">IF(D19&lt;&gt;"",0,J19)</f>
        <v>1</v>
      </c>
      <c r="M19" s="176">
        <f t="shared" ref="M19:M30" si="7">(IF(F19&lt;&gt;"",1/3,0)+IF(G19&lt;&gt;"",2/3,0)+IF(H19&lt;&gt;"",1,0))*J$18*20*L19/SUM(L$19:L$30)</f>
        <v>0</v>
      </c>
      <c r="O19" s="187">
        <f t="shared" ref="O19:O30" si="8">COUNTA(D19:H19)</f>
        <v>0</v>
      </c>
    </row>
    <row r="20" spans="1:15" ht="12.75" customHeight="1" x14ac:dyDescent="0.2">
      <c r="A20" s="594"/>
      <c r="B20" s="593"/>
      <c r="C20" s="115" t="s">
        <v>120</v>
      </c>
      <c r="D20" s="198"/>
      <c r="E20" s="141"/>
      <c r="F20" s="141"/>
      <c r="G20" s="199"/>
      <c r="H20" s="223"/>
      <c r="I20" s="85" t="str">
        <f t="shared" si="4"/>
        <v>◄</v>
      </c>
      <c r="J20" s="86">
        <v>1</v>
      </c>
      <c r="K20" s="563"/>
      <c r="L20" s="186">
        <f t="shared" si="6"/>
        <v>1</v>
      </c>
      <c r="M20" s="176">
        <f t="shared" si="7"/>
        <v>0</v>
      </c>
      <c r="O20" s="187">
        <f t="shared" si="8"/>
        <v>0</v>
      </c>
    </row>
    <row r="21" spans="1:15" ht="12.75" customHeight="1" x14ac:dyDescent="0.2">
      <c r="A21" s="594" t="s">
        <v>39</v>
      </c>
      <c r="B21" s="564" t="s">
        <v>147</v>
      </c>
      <c r="C21" s="110" t="s">
        <v>122</v>
      </c>
      <c r="D21" s="129"/>
      <c r="E21" s="112"/>
      <c r="F21" s="112"/>
      <c r="G21" s="112"/>
      <c r="H21" s="224"/>
      <c r="I21" s="85" t="str">
        <f t="shared" si="4"/>
        <v>◄</v>
      </c>
      <c r="J21" s="86">
        <v>1</v>
      </c>
      <c r="K21" s="563">
        <f>SUM(M21:M24)</f>
        <v>0</v>
      </c>
      <c r="L21" s="186">
        <f t="shared" si="6"/>
        <v>1</v>
      </c>
      <c r="M21" s="176">
        <f t="shared" si="7"/>
        <v>0</v>
      </c>
      <c r="O21" s="187">
        <f t="shared" si="8"/>
        <v>0</v>
      </c>
    </row>
    <row r="22" spans="1:15" ht="12.75" customHeight="1" x14ac:dyDescent="0.2">
      <c r="A22" s="594"/>
      <c r="B22" s="564"/>
      <c r="C22" s="139" t="s">
        <v>123</v>
      </c>
      <c r="D22" s="124"/>
      <c r="E22" s="117"/>
      <c r="F22" s="117"/>
      <c r="G22" s="117"/>
      <c r="H22" s="225"/>
      <c r="I22" s="85" t="str">
        <f t="shared" si="4"/>
        <v>◄</v>
      </c>
      <c r="J22" s="86">
        <v>1</v>
      </c>
      <c r="K22" s="563"/>
      <c r="L22" s="186">
        <f t="shared" si="6"/>
        <v>1</v>
      </c>
      <c r="M22" s="176">
        <f t="shared" si="7"/>
        <v>0</v>
      </c>
      <c r="O22" s="187">
        <f t="shared" si="8"/>
        <v>0</v>
      </c>
    </row>
    <row r="23" spans="1:15" ht="12.75" customHeight="1" x14ac:dyDescent="0.2">
      <c r="A23" s="594"/>
      <c r="B23" s="564"/>
      <c r="C23" s="110" t="s">
        <v>284</v>
      </c>
      <c r="D23" s="129"/>
      <c r="E23" s="112"/>
      <c r="F23" s="112"/>
      <c r="G23" s="112"/>
      <c r="H23" s="224"/>
      <c r="I23" s="85" t="str">
        <f t="shared" si="4"/>
        <v>◄</v>
      </c>
      <c r="J23" s="86">
        <v>1</v>
      </c>
      <c r="K23" s="563"/>
      <c r="L23" s="186">
        <f t="shared" si="6"/>
        <v>1</v>
      </c>
      <c r="M23" s="176">
        <f t="shared" si="7"/>
        <v>0</v>
      </c>
      <c r="O23" s="187">
        <f t="shared" si="8"/>
        <v>0</v>
      </c>
    </row>
    <row r="24" spans="1:15" ht="12.75" customHeight="1" x14ac:dyDescent="0.2">
      <c r="A24" s="594"/>
      <c r="B24" s="564"/>
      <c r="C24" s="139" t="s">
        <v>285</v>
      </c>
      <c r="D24" s="124"/>
      <c r="E24" s="117"/>
      <c r="F24" s="117"/>
      <c r="G24" s="117"/>
      <c r="H24" s="225"/>
      <c r="I24" s="85" t="str">
        <f t="shared" si="4"/>
        <v>◄</v>
      </c>
      <c r="J24" s="86">
        <v>1</v>
      </c>
      <c r="K24" s="563"/>
      <c r="L24" s="186">
        <f t="shared" si="6"/>
        <v>1</v>
      </c>
      <c r="M24" s="176">
        <f t="shared" si="7"/>
        <v>0</v>
      </c>
      <c r="O24" s="187">
        <f t="shared" si="8"/>
        <v>0</v>
      </c>
    </row>
    <row r="25" spans="1:15" ht="12.75" customHeight="1" x14ac:dyDescent="0.2">
      <c r="A25" s="594" t="s">
        <v>74</v>
      </c>
      <c r="B25" s="564" t="s">
        <v>148</v>
      </c>
      <c r="C25" s="226" t="s">
        <v>286</v>
      </c>
      <c r="D25" s="132"/>
      <c r="E25" s="133"/>
      <c r="F25" s="133"/>
      <c r="G25" s="133"/>
      <c r="H25" s="224"/>
      <c r="I25" s="85" t="str">
        <f t="shared" si="4"/>
        <v>◄</v>
      </c>
      <c r="J25" s="86">
        <v>1</v>
      </c>
      <c r="K25" s="563">
        <f>SUM(M25:M27)</f>
        <v>0</v>
      </c>
      <c r="L25" s="186">
        <f t="shared" si="6"/>
        <v>1</v>
      </c>
      <c r="M25" s="176">
        <f t="shared" si="7"/>
        <v>0</v>
      </c>
      <c r="O25" s="187">
        <f t="shared" si="8"/>
        <v>0</v>
      </c>
    </row>
    <row r="26" spans="1:15" ht="12.75" customHeight="1" x14ac:dyDescent="0.2">
      <c r="A26" s="594"/>
      <c r="B26" s="564"/>
      <c r="C26" s="227" t="s">
        <v>287</v>
      </c>
      <c r="D26" s="134"/>
      <c r="E26" s="135"/>
      <c r="F26" s="135"/>
      <c r="G26" s="135"/>
      <c r="H26" s="225"/>
      <c r="I26" s="85" t="str">
        <f t="shared" si="4"/>
        <v>◄</v>
      </c>
      <c r="J26" s="86">
        <v>1</v>
      </c>
      <c r="K26" s="563"/>
      <c r="L26" s="186">
        <f t="shared" si="6"/>
        <v>1</v>
      </c>
      <c r="M26" s="176">
        <f t="shared" si="7"/>
        <v>0</v>
      </c>
      <c r="O26" s="187">
        <f t="shared" si="8"/>
        <v>0</v>
      </c>
    </row>
    <row r="27" spans="1:15" ht="12.75" customHeight="1" x14ac:dyDescent="0.2">
      <c r="A27" s="594"/>
      <c r="B27" s="564"/>
      <c r="C27" s="226" t="s">
        <v>127</v>
      </c>
      <c r="D27" s="132"/>
      <c r="E27" s="133"/>
      <c r="F27" s="133"/>
      <c r="G27" s="133"/>
      <c r="H27" s="224"/>
      <c r="I27" s="85" t="str">
        <f t="shared" si="4"/>
        <v>◄</v>
      </c>
      <c r="J27" s="86">
        <v>1</v>
      </c>
      <c r="K27" s="563"/>
      <c r="L27" s="186">
        <f t="shared" si="6"/>
        <v>1</v>
      </c>
      <c r="M27" s="176">
        <f t="shared" si="7"/>
        <v>0</v>
      </c>
      <c r="O27" s="187">
        <f t="shared" si="8"/>
        <v>0</v>
      </c>
    </row>
    <row r="28" spans="1:15" ht="12.75" customHeight="1" x14ac:dyDescent="0.2">
      <c r="A28" s="594" t="s">
        <v>41</v>
      </c>
      <c r="B28" s="564" t="s">
        <v>149</v>
      </c>
      <c r="C28" s="139" t="s">
        <v>125</v>
      </c>
      <c r="D28" s="201"/>
      <c r="E28" s="202"/>
      <c r="F28" s="202"/>
      <c r="G28" s="202"/>
      <c r="H28" s="228"/>
      <c r="I28" s="85" t="str">
        <f t="shared" si="4"/>
        <v>◄</v>
      </c>
      <c r="J28" s="86">
        <v>1</v>
      </c>
      <c r="K28" s="563">
        <f>SUM(M28:M30)</f>
        <v>0</v>
      </c>
      <c r="L28" s="186">
        <f t="shared" si="6"/>
        <v>1</v>
      </c>
      <c r="M28" s="176">
        <f t="shared" si="7"/>
        <v>0</v>
      </c>
      <c r="O28" s="187">
        <f t="shared" si="8"/>
        <v>0</v>
      </c>
    </row>
    <row r="29" spans="1:15" ht="12.75" customHeight="1" x14ac:dyDescent="0.2">
      <c r="A29" s="594"/>
      <c r="B29" s="564"/>
      <c r="C29" s="226" t="s">
        <v>126</v>
      </c>
      <c r="D29" s="132"/>
      <c r="E29" s="133"/>
      <c r="F29" s="133"/>
      <c r="G29" s="133"/>
      <c r="H29" s="224"/>
      <c r="I29" s="85" t="str">
        <f t="shared" si="4"/>
        <v>◄</v>
      </c>
      <c r="J29" s="86">
        <v>1</v>
      </c>
      <c r="K29" s="563"/>
      <c r="L29" s="186">
        <f t="shared" si="6"/>
        <v>1</v>
      </c>
      <c r="M29" s="176">
        <f t="shared" si="7"/>
        <v>0</v>
      </c>
      <c r="O29" s="187">
        <f t="shared" si="8"/>
        <v>0</v>
      </c>
    </row>
    <row r="30" spans="1:15" ht="12.75" customHeight="1" thickBot="1" x14ac:dyDescent="0.25">
      <c r="A30" s="594"/>
      <c r="B30" s="564"/>
      <c r="C30" s="139" t="s">
        <v>72</v>
      </c>
      <c r="D30" s="82"/>
      <c r="E30" s="83"/>
      <c r="F30" s="83"/>
      <c r="G30" s="83"/>
      <c r="H30" s="229"/>
      <c r="I30" s="85" t="str">
        <f t="shared" si="4"/>
        <v>◄</v>
      </c>
      <c r="J30" s="86">
        <v>1</v>
      </c>
      <c r="K30" s="563"/>
      <c r="L30" s="186">
        <f t="shared" si="6"/>
        <v>1</v>
      </c>
      <c r="M30" s="176">
        <f t="shared" si="7"/>
        <v>0</v>
      </c>
      <c r="O30" s="187">
        <f t="shared" si="8"/>
        <v>0</v>
      </c>
    </row>
    <row r="31" spans="1:15" ht="13.5" customHeight="1" x14ac:dyDescent="0.2">
      <c r="A31" s="560" t="s">
        <v>77</v>
      </c>
      <c r="B31" s="560"/>
      <c r="C31" s="560"/>
      <c r="D31" s="560"/>
      <c r="E31" s="560"/>
      <c r="F31" s="560"/>
      <c r="G31" s="560"/>
      <c r="H31" s="560"/>
      <c r="I31" s="85"/>
      <c r="J31" s="77">
        <v>0.2</v>
      </c>
      <c r="K31" s="78">
        <f>SUM(K32:K40)</f>
        <v>0</v>
      </c>
      <c r="L31" s="183">
        <f t="shared" ref="L31:M31" si="9">SUM(L32:L40)</f>
        <v>9</v>
      </c>
      <c r="M31" s="184">
        <f t="shared" si="9"/>
        <v>0</v>
      </c>
      <c r="O31" s="187"/>
    </row>
    <row r="32" spans="1:15" ht="12.75" customHeight="1" x14ac:dyDescent="0.2">
      <c r="A32" s="594" t="s">
        <v>78</v>
      </c>
      <c r="B32" s="564" t="s">
        <v>150</v>
      </c>
      <c r="C32" s="226" t="s">
        <v>130</v>
      </c>
      <c r="D32" s="132"/>
      <c r="E32" s="133"/>
      <c r="F32" s="133"/>
      <c r="G32" s="133"/>
      <c r="H32" s="224"/>
      <c r="I32" s="85" t="str">
        <f t="shared" si="4"/>
        <v>◄</v>
      </c>
      <c r="J32" s="138">
        <v>1</v>
      </c>
      <c r="K32" s="565">
        <f>SUM(M32:M33)</f>
        <v>0</v>
      </c>
      <c r="L32" s="186">
        <f t="shared" ref="L32:L40" si="10">IF(D32&lt;&gt;"",0,J32)</f>
        <v>1</v>
      </c>
      <c r="M32" s="176">
        <f t="shared" ref="M32:M40" si="11">(IF(F32&lt;&gt;"",1/3,0)+IF(G32&lt;&gt;"",2/3,0)+IF(H32&lt;&gt;"",1,0))*J$31*20*L32/SUM(L$32:L$40)</f>
        <v>0</v>
      </c>
      <c r="O32" s="187">
        <f t="shared" ref="O32:O40" si="12">COUNTA(D32:H32)</f>
        <v>0</v>
      </c>
    </row>
    <row r="33" spans="1:15" ht="12.75" customHeight="1" x14ac:dyDescent="0.2">
      <c r="A33" s="594"/>
      <c r="B33" s="564"/>
      <c r="C33" s="131" t="s">
        <v>151</v>
      </c>
      <c r="D33" s="140"/>
      <c r="E33" s="141"/>
      <c r="F33" s="141"/>
      <c r="G33" s="141"/>
      <c r="H33" s="230"/>
      <c r="I33" s="85" t="str">
        <f t="shared" si="4"/>
        <v>◄</v>
      </c>
      <c r="J33" s="138">
        <v>1</v>
      </c>
      <c r="K33" s="565"/>
      <c r="L33" s="186">
        <f t="shared" si="10"/>
        <v>1</v>
      </c>
      <c r="M33" s="176">
        <f t="shared" si="11"/>
        <v>0</v>
      </c>
      <c r="O33" s="187">
        <f t="shared" si="12"/>
        <v>0</v>
      </c>
    </row>
    <row r="34" spans="1:15" ht="12.75" customHeight="1" x14ac:dyDescent="0.2">
      <c r="A34" s="598" t="s">
        <v>83</v>
      </c>
      <c r="B34" s="547" t="s">
        <v>152</v>
      </c>
      <c r="C34" s="226" t="s">
        <v>296</v>
      </c>
      <c r="D34" s="132"/>
      <c r="E34" s="133"/>
      <c r="F34" s="133"/>
      <c r="G34" s="133"/>
      <c r="H34" s="224"/>
      <c r="I34" s="85" t="str">
        <f t="shared" si="4"/>
        <v>◄</v>
      </c>
      <c r="J34" s="138">
        <v>1</v>
      </c>
      <c r="K34" s="565">
        <f>SUM(M34:M36)</f>
        <v>0</v>
      </c>
      <c r="L34" s="186">
        <f t="shared" si="10"/>
        <v>1</v>
      </c>
      <c r="M34" s="176">
        <f t="shared" si="11"/>
        <v>0</v>
      </c>
      <c r="O34" s="187">
        <f t="shared" si="12"/>
        <v>0</v>
      </c>
    </row>
    <row r="35" spans="1:15" ht="12.75" customHeight="1" x14ac:dyDescent="0.2">
      <c r="A35" s="598"/>
      <c r="B35" s="547"/>
      <c r="C35" s="139" t="s">
        <v>132</v>
      </c>
      <c r="D35" s="124"/>
      <c r="E35" s="117"/>
      <c r="F35" s="117"/>
      <c r="G35" s="117"/>
      <c r="H35" s="231"/>
      <c r="I35" s="85" t="str">
        <f t="shared" si="4"/>
        <v>◄</v>
      </c>
      <c r="J35" s="138">
        <v>1</v>
      </c>
      <c r="K35" s="565"/>
      <c r="L35" s="186">
        <f t="shared" si="10"/>
        <v>1</v>
      </c>
      <c r="M35" s="176">
        <f t="shared" si="11"/>
        <v>0</v>
      </c>
      <c r="O35" s="187">
        <f t="shared" si="12"/>
        <v>0</v>
      </c>
    </row>
    <row r="36" spans="1:15" ht="12.75" customHeight="1" x14ac:dyDescent="0.2">
      <c r="A36" s="598"/>
      <c r="B36" s="547"/>
      <c r="C36" s="226" t="s">
        <v>297</v>
      </c>
      <c r="D36" s="132"/>
      <c r="E36" s="133"/>
      <c r="F36" s="133"/>
      <c r="G36" s="133"/>
      <c r="H36" s="224"/>
      <c r="I36" s="85" t="str">
        <f t="shared" si="4"/>
        <v>◄</v>
      </c>
      <c r="J36" s="138">
        <v>1</v>
      </c>
      <c r="K36" s="565"/>
      <c r="L36" s="186">
        <f t="shared" si="10"/>
        <v>1</v>
      </c>
      <c r="M36" s="176">
        <f t="shared" si="11"/>
        <v>0</v>
      </c>
      <c r="O36" s="187">
        <f t="shared" si="12"/>
        <v>0</v>
      </c>
    </row>
    <row r="37" spans="1:15" ht="12.75" customHeight="1" thickBot="1" x14ac:dyDescent="0.25">
      <c r="A37" s="600" t="s">
        <v>86</v>
      </c>
      <c r="B37" s="558" t="s">
        <v>153</v>
      </c>
      <c r="C37" s="139" t="s">
        <v>154</v>
      </c>
      <c r="D37" s="124"/>
      <c r="E37" s="190"/>
      <c r="F37" s="190"/>
      <c r="G37" s="190"/>
      <c r="H37" s="232"/>
      <c r="I37" s="85" t="str">
        <f t="shared" si="4"/>
        <v>◄</v>
      </c>
      <c r="J37" s="138">
        <v>1</v>
      </c>
      <c r="K37" s="565">
        <f>SUM(M37:M40)</f>
        <v>0</v>
      </c>
      <c r="L37" s="186">
        <f t="shared" si="10"/>
        <v>1</v>
      </c>
      <c r="M37" s="176">
        <f t="shared" si="11"/>
        <v>0</v>
      </c>
      <c r="O37" s="187">
        <f t="shared" si="12"/>
        <v>0</v>
      </c>
    </row>
    <row r="38" spans="1:15" ht="12.75" customHeight="1" thickBot="1" x14ac:dyDescent="0.25">
      <c r="A38" s="600"/>
      <c r="B38" s="558"/>
      <c r="C38" s="226" t="s">
        <v>135</v>
      </c>
      <c r="D38" s="132"/>
      <c r="E38" s="133"/>
      <c r="F38" s="133"/>
      <c r="G38" s="133"/>
      <c r="H38" s="224"/>
      <c r="I38" s="85" t="str">
        <f t="shared" si="4"/>
        <v>◄</v>
      </c>
      <c r="J38" s="138">
        <v>1</v>
      </c>
      <c r="K38" s="565"/>
      <c r="L38" s="186">
        <f t="shared" si="10"/>
        <v>1</v>
      </c>
      <c r="M38" s="176">
        <f t="shared" si="11"/>
        <v>0</v>
      </c>
      <c r="O38" s="187">
        <f t="shared" si="12"/>
        <v>0</v>
      </c>
    </row>
    <row r="39" spans="1:15" ht="12.75" customHeight="1" thickBot="1" x14ac:dyDescent="0.25">
      <c r="A39" s="600"/>
      <c r="B39" s="558"/>
      <c r="C39" s="139" t="s">
        <v>155</v>
      </c>
      <c r="D39" s="124"/>
      <c r="E39" s="190"/>
      <c r="F39" s="190"/>
      <c r="G39" s="190"/>
      <c r="H39" s="232"/>
      <c r="I39" s="85" t="str">
        <f t="shared" si="4"/>
        <v>◄</v>
      </c>
      <c r="J39" s="138">
        <v>1</v>
      </c>
      <c r="K39" s="565"/>
      <c r="L39" s="186">
        <f t="shared" si="10"/>
        <v>1</v>
      </c>
      <c r="M39" s="176">
        <f t="shared" si="11"/>
        <v>0</v>
      </c>
      <c r="O39" s="187">
        <f t="shared" si="12"/>
        <v>0</v>
      </c>
    </row>
    <row r="40" spans="1:15" ht="12.75" customHeight="1" thickBot="1" x14ac:dyDescent="0.25">
      <c r="A40" s="600"/>
      <c r="B40" s="558"/>
      <c r="C40" s="226" t="s">
        <v>72</v>
      </c>
      <c r="D40" s="132"/>
      <c r="E40" s="133"/>
      <c r="F40" s="133"/>
      <c r="G40" s="133"/>
      <c r="H40" s="224"/>
      <c r="I40" s="85" t="str">
        <f t="shared" si="4"/>
        <v>◄</v>
      </c>
      <c r="J40" s="138">
        <v>1</v>
      </c>
      <c r="K40" s="565"/>
      <c r="L40" s="186">
        <f t="shared" si="10"/>
        <v>1</v>
      </c>
      <c r="M40" s="176">
        <f t="shared" si="11"/>
        <v>0</v>
      </c>
      <c r="O40" s="187">
        <f t="shared" si="12"/>
        <v>0</v>
      </c>
    </row>
    <row r="41" spans="1:15" ht="17.850000000000001" customHeight="1" x14ac:dyDescent="0.2">
      <c r="C41" s="150" t="s">
        <v>266</v>
      </c>
      <c r="E41" s="569">
        <f>L5/SUM(J6:J17)</f>
        <v>1</v>
      </c>
      <c r="F41" s="569"/>
      <c r="G41" s="569"/>
      <c r="H41" s="569"/>
      <c r="I41" s="85" t="str">
        <f>(IF(E41&lt;0.5,"◄",""))</f>
        <v/>
      </c>
      <c r="J41" s="152">
        <f>J5+J18+J31</f>
        <v>1</v>
      </c>
      <c r="K41" s="152"/>
      <c r="L41" s="213"/>
      <c r="O41" s="187">
        <f>SUM(O6:O40)</f>
        <v>0</v>
      </c>
    </row>
    <row r="42" spans="1:15" ht="17.850000000000001" customHeight="1" x14ac:dyDescent="0.2">
      <c r="C42" s="150" t="s">
        <v>267</v>
      </c>
      <c r="E42" s="569">
        <f>L18/SUM(J19:J30)</f>
        <v>1</v>
      </c>
      <c r="F42" s="569"/>
      <c r="G42" s="569"/>
      <c r="H42" s="569"/>
      <c r="I42" s="85" t="str">
        <f>(IF(E42&lt;0.5,"◄",""))</f>
        <v/>
      </c>
      <c r="J42" s="570"/>
      <c r="K42" s="154"/>
      <c r="L42" s="213"/>
    </row>
    <row r="43" spans="1:15" ht="17.850000000000001" customHeight="1" x14ac:dyDescent="0.2">
      <c r="C43" s="150" t="s">
        <v>268</v>
      </c>
      <c r="E43" s="569">
        <f>L31/SUM(J32:J40)</f>
        <v>1</v>
      </c>
      <c r="F43" s="569"/>
      <c r="G43" s="569"/>
      <c r="H43" s="569"/>
      <c r="I43" s="85" t="str">
        <f>(IF(E43&lt;0.5,"◄",""))</f>
        <v/>
      </c>
      <c r="J43" s="570"/>
      <c r="K43" s="154"/>
      <c r="L43" s="213"/>
    </row>
    <row r="44" spans="1:15" ht="20.25" customHeight="1" thickBot="1" x14ac:dyDescent="0.25">
      <c r="C44" s="155" t="s">
        <v>269</v>
      </c>
      <c r="D44" s="156"/>
      <c r="E44" s="571" t="str">
        <f>IF(OR(E41&lt;0.5,E42&lt;0.5,E43&lt;0.5),"Tx&lt;50",IF(O41&lt;&gt;33,"Erreur",(K5+K18+K31)))</f>
        <v>Erreur</v>
      </c>
      <c r="F44" s="571"/>
      <c r="G44" s="572" t="s">
        <v>89</v>
      </c>
      <c r="H44" s="572"/>
      <c r="I44" s="157"/>
    </row>
    <row r="45" spans="1:15" ht="20.25" customHeight="1" thickBot="1" x14ac:dyDescent="0.25">
      <c r="C45" s="51" t="s">
        <v>91</v>
      </c>
      <c r="D45" s="156"/>
      <c r="E45" s="573"/>
      <c r="F45" s="573"/>
      <c r="G45" s="574" t="s">
        <v>92</v>
      </c>
      <c r="H45" s="574"/>
      <c r="I45" s="158"/>
    </row>
    <row r="46" spans="1:15" ht="18.75" customHeight="1" thickBot="1" x14ac:dyDescent="0.25">
      <c r="C46" s="159" t="s">
        <v>93</v>
      </c>
      <c r="E46" s="575">
        <f>IF(V41&lt;&gt;0,"",E45*'[3]Identification projet'!B5)</f>
        <v>0</v>
      </c>
      <c r="F46" s="575"/>
      <c r="G46" s="576">
        <f>(20*'[3]Identification projet'!B5)</f>
        <v>120</v>
      </c>
      <c r="H46" s="576"/>
      <c r="I46" s="85"/>
    </row>
    <row r="47" spans="1:15" ht="14.1" customHeight="1" x14ac:dyDescent="0.2">
      <c r="A47" s="579" t="s">
        <v>270</v>
      </c>
      <c r="B47" s="579"/>
      <c r="C47" s="579"/>
      <c r="D47" s="579"/>
      <c r="E47" s="579"/>
      <c r="F47" s="579"/>
      <c r="G47" s="579"/>
      <c r="H47" s="579"/>
      <c r="I47" s="158"/>
    </row>
    <row r="48" spans="1:15" ht="14.1" customHeight="1" thickBot="1" x14ac:dyDescent="0.25">
      <c r="A48" s="160"/>
      <c r="B48" s="160"/>
      <c r="C48" s="580" t="str">
        <f>(IF(O41&gt;33,"ATTENTION. Erreur de saisie : cocher une seule colonne par ligne ! Voir repères ◄ à droite de la grille.",""))</f>
        <v/>
      </c>
      <c r="D48" s="580"/>
      <c r="E48" s="580"/>
      <c r="F48" s="580"/>
      <c r="G48" s="580"/>
      <c r="H48" s="580"/>
      <c r="I48" s="161" t="s">
        <v>90</v>
      </c>
    </row>
    <row r="49" spans="1:13" ht="15" customHeight="1" x14ac:dyDescent="0.2">
      <c r="A49" s="581" t="s">
        <v>95</v>
      </c>
      <c r="B49" s="581"/>
      <c r="C49" s="582"/>
      <c r="D49" s="582"/>
      <c r="E49" s="582"/>
      <c r="F49" s="582"/>
      <c r="G49" s="582"/>
      <c r="H49" s="582"/>
      <c r="I49" s="162"/>
    </row>
    <row r="50" spans="1:13" ht="84.75" customHeight="1" thickBot="1" x14ac:dyDescent="0.25">
      <c r="A50" s="583"/>
      <c r="B50" s="583"/>
      <c r="C50" s="583"/>
      <c r="D50" s="583"/>
      <c r="E50" s="583"/>
      <c r="F50" s="583"/>
      <c r="G50" s="583"/>
      <c r="H50" s="583"/>
      <c r="I50" s="163"/>
    </row>
    <row r="51" spans="1:13" ht="7.5" customHeight="1" thickBot="1" x14ac:dyDescent="0.25">
      <c r="A51" s="163"/>
      <c r="B51" s="164"/>
      <c r="C51" s="164"/>
      <c r="D51" s="165"/>
      <c r="E51" s="165"/>
      <c r="F51" s="165"/>
      <c r="G51" s="165"/>
      <c r="H51" s="165"/>
      <c r="I51" s="166"/>
    </row>
    <row r="52" spans="1:13" ht="12.75" customHeight="1" x14ac:dyDescent="0.2">
      <c r="A52" s="584" t="s">
        <v>271</v>
      </c>
      <c r="B52" s="584"/>
      <c r="C52" s="167" t="s">
        <v>96</v>
      </c>
      <c r="D52" s="168"/>
      <c r="E52" s="585" t="s">
        <v>97</v>
      </c>
      <c r="F52" s="585"/>
      <c r="G52" s="585"/>
      <c r="H52" s="585"/>
      <c r="I52" s="169"/>
    </row>
    <row r="53" spans="1:13" ht="30.75" customHeight="1" thickBot="1" x14ac:dyDescent="0.25">
      <c r="A53" s="586"/>
      <c r="B53" s="586"/>
      <c r="C53" s="170"/>
      <c r="E53" s="587"/>
      <c r="F53" s="587"/>
      <c r="G53" s="587"/>
      <c r="H53" s="587"/>
      <c r="I53" s="171"/>
    </row>
    <row r="54" spans="1:13" ht="30.75" customHeight="1" x14ac:dyDescent="0.2">
      <c r="A54" s="586"/>
      <c r="B54" s="586"/>
      <c r="C54" s="170"/>
    </row>
    <row r="55" spans="1:13" ht="30.75" customHeight="1" x14ac:dyDescent="0.2">
      <c r="A55" s="588"/>
      <c r="B55" s="588"/>
      <c r="C55" s="170"/>
    </row>
    <row r="56" spans="1:13" ht="30.75" customHeight="1" x14ac:dyDescent="0.2">
      <c r="A56" s="586"/>
      <c r="B56" s="586"/>
      <c r="C56" s="170"/>
    </row>
    <row r="57" spans="1:13" ht="30.75" customHeight="1" thickBot="1" x14ac:dyDescent="0.25">
      <c r="A57" s="577"/>
      <c r="B57" s="577"/>
      <c r="C57" s="172"/>
      <c r="E57" s="578">
        <v>41892</v>
      </c>
      <c r="F57" s="578"/>
      <c r="G57" s="578"/>
      <c r="H57" s="578"/>
      <c r="I57" s="173" t="s">
        <v>295</v>
      </c>
      <c r="L57" s="181"/>
      <c r="M57" s="182"/>
    </row>
    <row r="59" spans="1:13" ht="14.25" x14ac:dyDescent="0.2">
      <c r="B59" s="174"/>
    </row>
  </sheetData>
  <mergeCells count="61">
    <mergeCell ref="A57:B57"/>
    <mergeCell ref="E57:H57"/>
    <mergeCell ref="A47:H47"/>
    <mergeCell ref="C48:H48"/>
    <mergeCell ref="A49:B49"/>
    <mergeCell ref="C49:H49"/>
    <mergeCell ref="A50:H50"/>
    <mergeCell ref="A52:B52"/>
    <mergeCell ref="E52:H52"/>
    <mergeCell ref="A53:B53"/>
    <mergeCell ref="E53:H53"/>
    <mergeCell ref="A54:B54"/>
    <mergeCell ref="A55:B55"/>
    <mergeCell ref="A56:B56"/>
    <mergeCell ref="E44:F44"/>
    <mergeCell ref="G44:H44"/>
    <mergeCell ref="E45:F45"/>
    <mergeCell ref="G45:H45"/>
    <mergeCell ref="E46:F46"/>
    <mergeCell ref="G46:H46"/>
    <mergeCell ref="A37:A40"/>
    <mergeCell ref="B37:B40"/>
    <mergeCell ref="K37:K40"/>
    <mergeCell ref="E41:H41"/>
    <mergeCell ref="E42:H42"/>
    <mergeCell ref="J42:J43"/>
    <mergeCell ref="E43:H43"/>
    <mergeCell ref="A31:H31"/>
    <mergeCell ref="A32:A33"/>
    <mergeCell ref="B32:B33"/>
    <mergeCell ref="K32:K33"/>
    <mergeCell ref="A34:A36"/>
    <mergeCell ref="B34:B36"/>
    <mergeCell ref="K34:K36"/>
    <mergeCell ref="A25:A27"/>
    <mergeCell ref="B25:B27"/>
    <mergeCell ref="K25:K27"/>
    <mergeCell ref="A28:A30"/>
    <mergeCell ref="B28:B30"/>
    <mergeCell ref="K28:K30"/>
    <mergeCell ref="A18:H18"/>
    <mergeCell ref="A19:A20"/>
    <mergeCell ref="B19:B20"/>
    <mergeCell ref="K19:K20"/>
    <mergeCell ref="A21:A24"/>
    <mergeCell ref="B21:B24"/>
    <mergeCell ref="K21:K24"/>
    <mergeCell ref="A13:A15"/>
    <mergeCell ref="B13:B15"/>
    <mergeCell ref="K13:K15"/>
    <mergeCell ref="A16:A17"/>
    <mergeCell ref="B16:B17"/>
    <mergeCell ref="K16:K17"/>
    <mergeCell ref="A9:A12"/>
    <mergeCell ref="B9:B12"/>
    <mergeCell ref="K9:K12"/>
    <mergeCell ref="A4:B4"/>
    <mergeCell ref="A5:H5"/>
    <mergeCell ref="A6:A8"/>
    <mergeCell ref="B6:B8"/>
    <mergeCell ref="K6:K8"/>
  </mergeCells>
  <printOptions horizontalCentered="1" verticalCentered="1"/>
  <pageMargins left="0.27569444444444446" right="0.19652777777777777" top="0.12986111111111112" bottom="0.15763888888888888" header="0.51180555555555551" footer="0.15763888888888888"/>
  <pageSetup paperSize="9" firstPageNumber="0" orientation="landscape" horizontalDpi="300" verticalDpi="300"/>
  <headerFooter>
    <oddFooter>&amp;RPage 2</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pageSetUpPr fitToPage="1"/>
  </sheetPr>
  <dimension ref="A1:AA62"/>
  <sheetViews>
    <sheetView zoomScale="80" zoomScaleNormal="80" workbookViewId="0"/>
  </sheetViews>
  <sheetFormatPr baseColWidth="10" defaultColWidth="11.42578125" defaultRowHeight="12.75" x14ac:dyDescent="0.2"/>
  <cols>
    <col min="1" max="1" width="6.85546875" style="149" customWidth="1"/>
    <col min="2" max="2" width="58.140625" style="49" customWidth="1"/>
    <col min="3" max="3" width="103.42578125" style="50" customWidth="1"/>
    <col min="4" max="4" width="4.28515625" style="151" customWidth="1"/>
    <col min="5" max="8" width="4.28515625" style="54" customWidth="1"/>
    <col min="9" max="9" width="4" style="55" customWidth="1"/>
    <col min="10" max="11" width="7.28515625" style="56" customWidth="1"/>
    <col min="12" max="12" width="5.7109375" style="57" customWidth="1"/>
    <col min="13" max="13" width="7.28515625" style="58" customWidth="1"/>
    <col min="14" max="14" width="3.7109375" style="59" customWidth="1"/>
    <col min="15" max="15" width="4.7109375" style="59" customWidth="1"/>
    <col min="16" max="16" width="9.85546875" style="178" customWidth="1"/>
    <col min="17" max="17" width="10.42578125" style="61" customWidth="1"/>
    <col min="18" max="18" width="6.42578125" style="61" customWidth="1"/>
    <col min="19" max="19" width="10.7109375" style="61" customWidth="1"/>
    <col min="20" max="20" width="12.140625" style="61" customWidth="1"/>
    <col min="21" max="22" width="3.85546875" style="61" customWidth="1"/>
    <col min="23" max="23" width="11.42578125" style="61"/>
    <col min="24" max="25" width="11.42578125" style="62"/>
    <col min="26" max="26" width="11.42578125" style="63"/>
    <col min="27" max="16384" width="11.42578125" style="64"/>
  </cols>
  <sheetData>
    <row r="1" spans="1:27" ht="15.75" x14ac:dyDescent="0.2">
      <c r="A1" s="48" t="str">
        <f>'[4]Identification projet'!B2</f>
        <v>Baccalauréat technologique "Sciences et Technologie de l'Industrie et du Développement Durable"</v>
      </c>
      <c r="D1" s="51" t="str">
        <f>'[4]Identification projet'!B3</f>
        <v>Systèmes d'information et numérique</v>
      </c>
      <c r="E1" s="52"/>
      <c r="F1" s="53" t="str">
        <f>'[4]Identification projet'!B4</f>
        <v>Projet technologique : conduite de projet</v>
      </c>
    </row>
    <row r="2" spans="1:27" ht="12.75" customHeight="1" x14ac:dyDescent="0.2">
      <c r="A2" s="48"/>
      <c r="B2" s="65"/>
      <c r="C2" s="51" t="s">
        <v>244</v>
      </c>
      <c r="D2" s="66" t="str">
        <f>IF('CONTRAT PREV'!K3=1,IDENTIFICATION!C8,IF('CONTRAT PREV'!K3=2,IDENTIFICATION!C9,IF('CONTRAT PREV'!K3=3,IDENTIFICATION!C10,IF(G3=4,IDENTIFICATION!C11,IF('CONTRAT PREV'!K3=5,IDENTIFICATION!C12,"")))))</f>
        <v>AA</v>
      </c>
      <c r="E2" s="66"/>
      <c r="F2" s="66"/>
      <c r="G2" s="66"/>
      <c r="H2" s="66"/>
      <c r="I2" s="66"/>
      <c r="M2" s="67"/>
      <c r="Z2" s="62"/>
      <c r="AA2" s="63"/>
    </row>
    <row r="3" spans="1:27" ht="12.75" customHeight="1" x14ac:dyDescent="0.2">
      <c r="A3" s="50"/>
      <c r="B3" s="68"/>
      <c r="C3" s="51" t="s">
        <v>245</v>
      </c>
      <c r="D3" s="66" t="str">
        <f>IF('CONTRAT PREV'!K3=1,IDENTIFICATION!G8,IF('CONTRAT PREV'!K3=2,IDENTIFICATION!G9,IF('CONTRAT PREV'!K3=3,IDENTIFICATION!G10,IF(G3=4,IDENTIFICATION!G11,IF('CONTRAT PREV'!K3=5,IDENTIFICATION!G12,"")))))</f>
        <v>AAA</v>
      </c>
      <c r="E3" s="66"/>
      <c r="F3" s="66"/>
      <c r="G3" s="66"/>
      <c r="H3" s="66"/>
      <c r="I3" s="66"/>
      <c r="J3" s="69"/>
      <c r="K3" s="69"/>
      <c r="L3" s="70" t="s">
        <v>246</v>
      </c>
    </row>
    <row r="4" spans="1:27" ht="13.5" customHeight="1" thickBot="1" x14ac:dyDescent="0.25">
      <c r="A4" s="551" t="s">
        <v>56</v>
      </c>
      <c r="B4" s="551"/>
      <c r="C4" s="71" t="s">
        <v>247</v>
      </c>
      <c r="D4" s="72" t="s">
        <v>46</v>
      </c>
      <c r="E4" s="73">
        <v>0</v>
      </c>
      <c r="F4" s="73" t="s">
        <v>248</v>
      </c>
      <c r="G4" s="73" t="s">
        <v>249</v>
      </c>
      <c r="H4" s="73" t="s">
        <v>250</v>
      </c>
      <c r="I4" s="74"/>
      <c r="J4" s="75" t="s">
        <v>246</v>
      </c>
      <c r="K4" s="75" t="s">
        <v>251</v>
      </c>
      <c r="L4" s="57" t="s">
        <v>252</v>
      </c>
      <c r="M4" s="58" t="s">
        <v>253</v>
      </c>
    </row>
    <row r="5" spans="1:27" ht="12.75" customHeight="1" x14ac:dyDescent="0.2">
      <c r="A5" s="552" t="s">
        <v>58</v>
      </c>
      <c r="B5" s="553"/>
      <c r="C5" s="553"/>
      <c r="D5" s="553"/>
      <c r="E5" s="553"/>
      <c r="F5" s="553"/>
      <c r="G5" s="553"/>
      <c r="H5" s="554"/>
      <c r="I5" s="76"/>
      <c r="J5" s="77">
        <v>0.4</v>
      </c>
      <c r="K5" s="78">
        <f>SUM(K6:K15)</f>
        <v>0</v>
      </c>
      <c r="L5" s="79">
        <f>SUM(L6:L15)</f>
        <v>10</v>
      </c>
      <c r="M5" s="80">
        <f>SUM(M6:M15)</f>
        <v>0</v>
      </c>
    </row>
    <row r="6" spans="1:27" ht="12.75" customHeight="1" x14ac:dyDescent="0.2">
      <c r="A6" s="601" t="s">
        <v>34</v>
      </c>
      <c r="B6" s="556" t="s">
        <v>156</v>
      </c>
      <c r="C6" s="103" t="s">
        <v>298</v>
      </c>
      <c r="D6" s="82"/>
      <c r="E6" s="83"/>
      <c r="F6" s="83"/>
      <c r="G6" s="83"/>
      <c r="H6" s="84"/>
      <c r="I6" s="85" t="str">
        <f>(IF(O6&lt;&gt;1,"◄",""))</f>
        <v>◄</v>
      </c>
      <c r="J6" s="86">
        <v>1</v>
      </c>
      <c r="K6" s="548">
        <f>SUM(M6:M9)</f>
        <v>0</v>
      </c>
      <c r="L6" s="87">
        <f t="shared" ref="L6:L15" si="0">IF(D6&lt;&gt;"",0,J6)</f>
        <v>1</v>
      </c>
      <c r="M6" s="58">
        <f t="shared" ref="M6:M15" si="1">(IF(F6&lt;&gt;"",1/3,0)+IF(G6&lt;&gt;"",2/3,0)+IF(H6&lt;&gt;"",1,0))*J$5*20*L6/SUM(L$6:L$15)</f>
        <v>0</v>
      </c>
      <c r="O6" s="88">
        <f t="shared" ref="O6:O15" si="2">COUNTA(D6:H6)</f>
        <v>0</v>
      </c>
      <c r="Q6" s="89"/>
    </row>
    <row r="7" spans="1:27" ht="12.75" customHeight="1" x14ac:dyDescent="0.2">
      <c r="A7" s="601"/>
      <c r="B7" s="556"/>
      <c r="C7" s="233" t="s">
        <v>157</v>
      </c>
      <c r="D7" s="91"/>
      <c r="E7" s="92"/>
      <c r="F7" s="92"/>
      <c r="G7" s="92"/>
      <c r="H7" s="93"/>
      <c r="I7" s="85" t="str">
        <f t="shared" ref="I7:I15" si="3">(IF(O7&lt;&gt;1,"◄",""))</f>
        <v>◄</v>
      </c>
      <c r="J7" s="86">
        <v>1</v>
      </c>
      <c r="K7" s="549"/>
      <c r="L7" s="87">
        <f t="shared" si="0"/>
        <v>1</v>
      </c>
      <c r="M7" s="58">
        <f t="shared" si="1"/>
        <v>0</v>
      </c>
      <c r="O7" s="88">
        <f t="shared" si="2"/>
        <v>0</v>
      </c>
    </row>
    <row r="8" spans="1:27" ht="12.75" customHeight="1" x14ac:dyDescent="0.2">
      <c r="A8" s="601"/>
      <c r="B8" s="556"/>
      <c r="C8" s="103" t="s">
        <v>158</v>
      </c>
      <c r="D8" s="234"/>
      <c r="E8" s="235"/>
      <c r="F8" s="235"/>
      <c r="G8" s="235"/>
      <c r="H8" s="191"/>
      <c r="I8" s="85" t="str">
        <f t="shared" si="3"/>
        <v>◄</v>
      </c>
      <c r="J8" s="86">
        <v>1</v>
      </c>
      <c r="K8" s="549"/>
      <c r="L8" s="87">
        <f t="shared" si="0"/>
        <v>1</v>
      </c>
      <c r="M8" s="58">
        <f t="shared" si="1"/>
        <v>0</v>
      </c>
      <c r="O8" s="88">
        <f t="shared" si="2"/>
        <v>0</v>
      </c>
    </row>
    <row r="9" spans="1:27" ht="12.75" customHeight="1" x14ac:dyDescent="0.2">
      <c r="A9" s="601"/>
      <c r="B9" s="556"/>
      <c r="C9" s="233" t="s">
        <v>159</v>
      </c>
      <c r="D9" s="90"/>
      <c r="E9" s="90"/>
      <c r="F9" s="90"/>
      <c r="G9" s="90"/>
      <c r="H9" s="236"/>
      <c r="I9" s="85" t="str">
        <f t="shared" si="3"/>
        <v>◄</v>
      </c>
      <c r="J9" s="86">
        <v>1</v>
      </c>
      <c r="K9" s="591"/>
      <c r="L9" s="87">
        <f t="shared" si="0"/>
        <v>1</v>
      </c>
      <c r="M9" s="58">
        <f t="shared" si="1"/>
        <v>0</v>
      </c>
      <c r="O9" s="88">
        <f t="shared" si="2"/>
        <v>0</v>
      </c>
    </row>
    <row r="10" spans="1:27" ht="12.75" customHeight="1" x14ac:dyDescent="0.2">
      <c r="A10" s="546" t="s">
        <v>35</v>
      </c>
      <c r="B10" s="564" t="s">
        <v>160</v>
      </c>
      <c r="C10" s="103" t="s">
        <v>299</v>
      </c>
      <c r="D10" s="218"/>
      <c r="E10" s="219"/>
      <c r="F10" s="219"/>
      <c r="G10" s="219"/>
      <c r="H10" s="237"/>
      <c r="I10" s="85" t="str">
        <f t="shared" si="3"/>
        <v>◄</v>
      </c>
      <c r="J10" s="86">
        <v>1</v>
      </c>
      <c r="K10" s="548">
        <f>SUM(M10:M12)</f>
        <v>0</v>
      </c>
      <c r="L10" s="87">
        <f t="shared" si="0"/>
        <v>1</v>
      </c>
      <c r="M10" s="58">
        <f t="shared" si="1"/>
        <v>0</v>
      </c>
      <c r="O10" s="88">
        <f t="shared" si="2"/>
        <v>0</v>
      </c>
    </row>
    <row r="11" spans="1:27" ht="12.75" customHeight="1" x14ac:dyDescent="0.2">
      <c r="A11" s="546"/>
      <c r="B11" s="564"/>
      <c r="C11" s="233" t="s">
        <v>161</v>
      </c>
      <c r="D11" s="104"/>
      <c r="E11" s="105"/>
      <c r="F11" s="105"/>
      <c r="G11" s="105"/>
      <c r="H11" s="106"/>
      <c r="I11" s="85" t="str">
        <f t="shared" si="3"/>
        <v>◄</v>
      </c>
      <c r="J11" s="86">
        <v>1</v>
      </c>
      <c r="K11" s="549"/>
      <c r="L11" s="87">
        <f t="shared" si="0"/>
        <v>1</v>
      </c>
      <c r="M11" s="58">
        <f t="shared" si="1"/>
        <v>0</v>
      </c>
      <c r="O11" s="88">
        <f t="shared" si="2"/>
        <v>0</v>
      </c>
    </row>
    <row r="12" spans="1:27" ht="12.75" customHeight="1" x14ac:dyDescent="0.2">
      <c r="A12" s="546"/>
      <c r="B12" s="564"/>
      <c r="C12" s="103" t="s">
        <v>162</v>
      </c>
      <c r="D12" s="218"/>
      <c r="E12" s="219"/>
      <c r="F12" s="219"/>
      <c r="G12" s="219"/>
      <c r="H12" s="237"/>
      <c r="I12" s="85" t="str">
        <f t="shared" si="3"/>
        <v>◄</v>
      </c>
      <c r="J12" s="86">
        <v>1</v>
      </c>
      <c r="K12" s="549"/>
      <c r="L12" s="87">
        <f t="shared" si="0"/>
        <v>1</v>
      </c>
      <c r="M12" s="58">
        <f t="shared" si="1"/>
        <v>0</v>
      </c>
      <c r="O12" s="88">
        <f t="shared" si="2"/>
        <v>0</v>
      </c>
    </row>
    <row r="13" spans="1:27" ht="12.75" customHeight="1" x14ac:dyDescent="0.2">
      <c r="A13" s="557" t="s">
        <v>36</v>
      </c>
      <c r="B13" s="564" t="s">
        <v>163</v>
      </c>
      <c r="C13" s="233" t="s">
        <v>164</v>
      </c>
      <c r="D13" s="100"/>
      <c r="E13" s="101"/>
      <c r="F13" s="101"/>
      <c r="G13" s="101"/>
      <c r="H13" s="102"/>
      <c r="I13" s="85" t="str">
        <f t="shared" si="3"/>
        <v>◄</v>
      </c>
      <c r="J13" s="86">
        <v>1</v>
      </c>
      <c r="K13" s="548">
        <f>SUM(M13:M15)</f>
        <v>0</v>
      </c>
      <c r="L13" s="87">
        <f t="shared" si="0"/>
        <v>1</v>
      </c>
      <c r="M13" s="58">
        <f t="shared" si="1"/>
        <v>0</v>
      </c>
      <c r="O13" s="88">
        <f t="shared" si="2"/>
        <v>0</v>
      </c>
    </row>
    <row r="14" spans="1:27" ht="12.75" customHeight="1" x14ac:dyDescent="0.2">
      <c r="A14" s="557"/>
      <c r="B14" s="564"/>
      <c r="C14" s="217" t="s">
        <v>300</v>
      </c>
      <c r="D14" s="82"/>
      <c r="E14" s="83"/>
      <c r="F14" s="83"/>
      <c r="G14" s="83"/>
      <c r="H14" s="84"/>
      <c r="I14" s="85" t="str">
        <f t="shared" si="3"/>
        <v>◄</v>
      </c>
      <c r="J14" s="86">
        <v>1</v>
      </c>
      <c r="K14" s="549"/>
      <c r="L14" s="87">
        <f t="shared" si="0"/>
        <v>1</v>
      </c>
      <c r="M14" s="58">
        <f t="shared" si="1"/>
        <v>0</v>
      </c>
      <c r="O14" s="88">
        <f t="shared" si="2"/>
        <v>0</v>
      </c>
    </row>
    <row r="15" spans="1:27" ht="12.75" customHeight="1" thickBot="1" x14ac:dyDescent="0.25">
      <c r="A15" s="557"/>
      <c r="B15" s="564"/>
      <c r="C15" s="233" t="s">
        <v>165</v>
      </c>
      <c r="D15" s="100"/>
      <c r="E15" s="101"/>
      <c r="F15" s="101"/>
      <c r="G15" s="101"/>
      <c r="H15" s="102"/>
      <c r="I15" s="85" t="str">
        <f t="shared" si="3"/>
        <v>◄</v>
      </c>
      <c r="J15" s="86">
        <v>1</v>
      </c>
      <c r="K15" s="591"/>
      <c r="L15" s="87">
        <f t="shared" si="0"/>
        <v>1</v>
      </c>
      <c r="M15" s="58">
        <f t="shared" si="1"/>
        <v>0</v>
      </c>
      <c r="O15" s="88">
        <f t="shared" si="2"/>
        <v>0</v>
      </c>
    </row>
    <row r="16" spans="1:27" ht="13.5" customHeight="1" x14ac:dyDescent="0.2">
      <c r="A16" s="559" t="s">
        <v>67</v>
      </c>
      <c r="B16" s="560"/>
      <c r="C16" s="560"/>
      <c r="D16" s="560"/>
      <c r="E16" s="560"/>
      <c r="F16" s="560"/>
      <c r="G16" s="560"/>
      <c r="H16" s="561"/>
      <c r="I16" s="85"/>
      <c r="J16" s="77">
        <v>0.4</v>
      </c>
      <c r="K16" s="78">
        <f>SUM(K17:K28)</f>
        <v>0</v>
      </c>
      <c r="L16" s="79">
        <f>SUM(L17:L28)</f>
        <v>12</v>
      </c>
      <c r="M16" s="80">
        <f>SUM(M17:M28)</f>
        <v>0</v>
      </c>
      <c r="O16" s="88"/>
    </row>
    <row r="17" spans="1:15" ht="12.75" customHeight="1" x14ac:dyDescent="0.2">
      <c r="A17" s="546" t="s">
        <v>118</v>
      </c>
      <c r="B17" s="593" t="s">
        <v>166</v>
      </c>
      <c r="C17" s="238" t="s">
        <v>167</v>
      </c>
      <c r="D17" s="116"/>
      <c r="E17" s="117"/>
      <c r="F17" s="117"/>
      <c r="G17" s="118"/>
      <c r="H17" s="143"/>
      <c r="I17" s="85" t="str">
        <f t="shared" ref="I17:I43" si="4">(IF(O17&lt;&gt;1,"◄",""))</f>
        <v>◄</v>
      </c>
      <c r="J17" s="86">
        <v>1</v>
      </c>
      <c r="K17" s="563">
        <f>SUM(M17:M19)</f>
        <v>0</v>
      </c>
      <c r="L17" s="87">
        <f t="shared" ref="L17:L28" si="5">IF(D17&lt;&gt;"",0,J17)</f>
        <v>1</v>
      </c>
      <c r="M17" s="58">
        <f t="shared" ref="M17:M28" si="6">(IF(F17&lt;&gt;"",1/3,0)+IF(G17&lt;&gt;"",2/3,0)+IF(H17&lt;&gt;"",1,0))*J$16*20*L17/SUM(L$17:L$28)</f>
        <v>0</v>
      </c>
      <c r="O17" s="88">
        <f t="shared" ref="O17:O28" si="7">COUNTA(D17:H17)</f>
        <v>0</v>
      </c>
    </row>
    <row r="18" spans="1:15" ht="12.75" customHeight="1" x14ac:dyDescent="0.2">
      <c r="A18" s="546"/>
      <c r="B18" s="593"/>
      <c r="C18" s="233" t="s">
        <v>168</v>
      </c>
      <c r="D18" s="111"/>
      <c r="E18" s="112"/>
      <c r="F18" s="112"/>
      <c r="G18" s="113"/>
      <c r="H18" s="239"/>
      <c r="I18" s="85" t="str">
        <f t="shared" si="4"/>
        <v>◄</v>
      </c>
      <c r="J18" s="86">
        <v>1</v>
      </c>
      <c r="K18" s="563"/>
      <c r="L18" s="87">
        <f t="shared" si="5"/>
        <v>1</v>
      </c>
      <c r="M18" s="58">
        <f t="shared" si="6"/>
        <v>0</v>
      </c>
      <c r="O18" s="88">
        <f t="shared" si="7"/>
        <v>0</v>
      </c>
    </row>
    <row r="19" spans="1:15" ht="12.75" customHeight="1" x14ac:dyDescent="0.2">
      <c r="A19" s="546"/>
      <c r="B19" s="593"/>
      <c r="C19" s="240" t="s">
        <v>169</v>
      </c>
      <c r="D19" s="198"/>
      <c r="E19" s="141"/>
      <c r="F19" s="141"/>
      <c r="G19" s="199"/>
      <c r="H19" s="200"/>
      <c r="I19" s="85" t="str">
        <f t="shared" si="4"/>
        <v>◄</v>
      </c>
      <c r="J19" s="86">
        <v>1</v>
      </c>
      <c r="K19" s="563"/>
      <c r="L19" s="87">
        <f t="shared" si="5"/>
        <v>1</v>
      </c>
      <c r="M19" s="58">
        <f t="shared" si="6"/>
        <v>0</v>
      </c>
      <c r="O19" s="88">
        <f t="shared" si="7"/>
        <v>0</v>
      </c>
    </row>
    <row r="20" spans="1:15" ht="12.75" customHeight="1" x14ac:dyDescent="0.2">
      <c r="A20" s="546" t="s">
        <v>39</v>
      </c>
      <c r="B20" s="564" t="s">
        <v>301</v>
      </c>
      <c r="C20" s="233" t="s">
        <v>170</v>
      </c>
      <c r="D20" s="129"/>
      <c r="E20" s="112"/>
      <c r="F20" s="112"/>
      <c r="G20" s="112"/>
      <c r="H20" s="130"/>
      <c r="I20" s="85" t="str">
        <f t="shared" si="4"/>
        <v>◄</v>
      </c>
      <c r="J20" s="86">
        <v>1</v>
      </c>
      <c r="K20" s="563">
        <f>SUM(M20:M22)</f>
        <v>0</v>
      </c>
      <c r="L20" s="87">
        <f t="shared" si="5"/>
        <v>1</v>
      </c>
      <c r="M20" s="58">
        <f t="shared" si="6"/>
        <v>0</v>
      </c>
      <c r="O20" s="88">
        <f t="shared" si="7"/>
        <v>0</v>
      </c>
    </row>
    <row r="21" spans="1:15" ht="12.75" customHeight="1" x14ac:dyDescent="0.2">
      <c r="A21" s="546"/>
      <c r="B21" s="564"/>
      <c r="C21" s="241" t="s">
        <v>171</v>
      </c>
      <c r="D21" s="124"/>
      <c r="E21" s="117"/>
      <c r="F21" s="117"/>
      <c r="G21" s="117"/>
      <c r="H21" s="125"/>
      <c r="I21" s="85" t="str">
        <f t="shared" si="4"/>
        <v>◄</v>
      </c>
      <c r="J21" s="86">
        <v>1</v>
      </c>
      <c r="K21" s="563"/>
      <c r="L21" s="87">
        <f t="shared" si="5"/>
        <v>1</v>
      </c>
      <c r="M21" s="58">
        <f t="shared" si="6"/>
        <v>0</v>
      </c>
      <c r="O21" s="88">
        <f t="shared" si="7"/>
        <v>0</v>
      </c>
    </row>
    <row r="22" spans="1:15" ht="12.75" customHeight="1" x14ac:dyDescent="0.2">
      <c r="A22" s="546"/>
      <c r="B22" s="564"/>
      <c r="C22" s="233" t="s">
        <v>172</v>
      </c>
      <c r="D22" s="129"/>
      <c r="E22" s="112"/>
      <c r="F22" s="112"/>
      <c r="G22" s="112"/>
      <c r="H22" s="130"/>
      <c r="I22" s="85" t="str">
        <f t="shared" si="4"/>
        <v>◄</v>
      </c>
      <c r="J22" s="86">
        <v>1</v>
      </c>
      <c r="K22" s="563"/>
      <c r="L22" s="87">
        <f t="shared" si="5"/>
        <v>1</v>
      </c>
      <c r="M22" s="58">
        <f t="shared" si="6"/>
        <v>0</v>
      </c>
      <c r="O22" s="88">
        <f t="shared" si="7"/>
        <v>0</v>
      </c>
    </row>
    <row r="23" spans="1:15" ht="12.75" customHeight="1" x14ac:dyDescent="0.2">
      <c r="A23" s="546" t="s">
        <v>74</v>
      </c>
      <c r="B23" s="564" t="s">
        <v>173</v>
      </c>
      <c r="C23" s="241" t="s">
        <v>174</v>
      </c>
      <c r="D23" s="134"/>
      <c r="E23" s="135"/>
      <c r="F23" s="135"/>
      <c r="G23" s="135"/>
      <c r="H23" s="125"/>
      <c r="I23" s="85" t="str">
        <f t="shared" si="4"/>
        <v>◄</v>
      </c>
      <c r="J23" s="86">
        <v>1</v>
      </c>
      <c r="K23" s="563">
        <f>SUM(M23:M24)</f>
        <v>0</v>
      </c>
      <c r="L23" s="87">
        <f t="shared" si="5"/>
        <v>1</v>
      </c>
      <c r="M23" s="58">
        <f t="shared" si="6"/>
        <v>0</v>
      </c>
      <c r="O23" s="88">
        <f t="shared" si="7"/>
        <v>0</v>
      </c>
    </row>
    <row r="24" spans="1:15" ht="12.75" customHeight="1" x14ac:dyDescent="0.2">
      <c r="A24" s="546"/>
      <c r="B24" s="564"/>
      <c r="C24" s="233" t="s">
        <v>175</v>
      </c>
      <c r="D24" s="136"/>
      <c r="E24" s="137"/>
      <c r="F24" s="137"/>
      <c r="G24" s="137"/>
      <c r="H24" s="128"/>
      <c r="I24" s="85" t="str">
        <f t="shared" si="4"/>
        <v>◄</v>
      </c>
      <c r="J24" s="86">
        <v>1</v>
      </c>
      <c r="K24" s="563"/>
      <c r="L24" s="87">
        <f t="shared" si="5"/>
        <v>1</v>
      </c>
      <c r="M24" s="58">
        <f t="shared" si="6"/>
        <v>0</v>
      </c>
      <c r="O24" s="88">
        <f t="shared" si="7"/>
        <v>0</v>
      </c>
    </row>
    <row r="25" spans="1:15" ht="12.75" customHeight="1" x14ac:dyDescent="0.2">
      <c r="A25" s="546" t="s">
        <v>41</v>
      </c>
      <c r="B25" s="564" t="s">
        <v>176</v>
      </c>
      <c r="C25" s="241" t="s">
        <v>302</v>
      </c>
      <c r="D25" s="201"/>
      <c r="E25" s="202"/>
      <c r="F25" s="202"/>
      <c r="G25" s="202"/>
      <c r="H25" s="203"/>
      <c r="I25" s="85" t="str">
        <f t="shared" si="4"/>
        <v>◄</v>
      </c>
      <c r="J25" s="86">
        <v>1</v>
      </c>
      <c r="K25" s="563">
        <f>SUM(M25:M28)</f>
        <v>0</v>
      </c>
      <c r="L25" s="87">
        <f t="shared" si="5"/>
        <v>1</v>
      </c>
      <c r="M25" s="58">
        <f t="shared" si="6"/>
        <v>0</v>
      </c>
      <c r="O25" s="88">
        <f t="shared" si="7"/>
        <v>0</v>
      </c>
    </row>
    <row r="26" spans="1:15" ht="12.75" customHeight="1" x14ac:dyDescent="0.2">
      <c r="A26" s="546"/>
      <c r="B26" s="564"/>
      <c r="C26" s="233" t="s">
        <v>303</v>
      </c>
      <c r="D26" s="132"/>
      <c r="E26" s="133"/>
      <c r="F26" s="133"/>
      <c r="G26" s="133"/>
      <c r="H26" s="130"/>
      <c r="I26" s="85" t="str">
        <f t="shared" si="4"/>
        <v>◄</v>
      </c>
      <c r="J26" s="86">
        <v>1</v>
      </c>
      <c r="K26" s="563"/>
      <c r="L26" s="87">
        <f t="shared" si="5"/>
        <v>1</v>
      </c>
      <c r="M26" s="58">
        <f t="shared" si="6"/>
        <v>0</v>
      </c>
      <c r="O26" s="88">
        <f t="shared" si="7"/>
        <v>0</v>
      </c>
    </row>
    <row r="27" spans="1:15" ht="12.75" customHeight="1" x14ac:dyDescent="0.2">
      <c r="A27" s="546"/>
      <c r="B27" s="564"/>
      <c r="C27" s="241" t="s">
        <v>304</v>
      </c>
      <c r="D27" s="134"/>
      <c r="E27" s="135"/>
      <c r="F27" s="135"/>
      <c r="G27" s="135"/>
      <c r="H27" s="125"/>
      <c r="I27" s="85" t="str">
        <f t="shared" si="4"/>
        <v>◄</v>
      </c>
      <c r="J27" s="86">
        <v>1</v>
      </c>
      <c r="K27" s="563"/>
      <c r="L27" s="87">
        <f t="shared" si="5"/>
        <v>1</v>
      </c>
      <c r="M27" s="58">
        <f t="shared" si="6"/>
        <v>0</v>
      </c>
      <c r="O27" s="88">
        <f t="shared" si="7"/>
        <v>0</v>
      </c>
    </row>
    <row r="28" spans="1:15" ht="12.75" customHeight="1" thickBot="1" x14ac:dyDescent="0.25">
      <c r="A28" s="546"/>
      <c r="B28" s="564"/>
      <c r="C28" s="233" t="s">
        <v>177</v>
      </c>
      <c r="D28" s="242"/>
      <c r="E28" s="243"/>
      <c r="F28" s="243"/>
      <c r="G28" s="243"/>
      <c r="H28" s="244"/>
      <c r="I28" s="85" t="str">
        <f t="shared" si="4"/>
        <v>◄</v>
      </c>
      <c r="J28" s="86">
        <v>1</v>
      </c>
      <c r="K28" s="563"/>
      <c r="L28" s="87">
        <f t="shared" si="5"/>
        <v>1</v>
      </c>
      <c r="M28" s="58">
        <f t="shared" si="6"/>
        <v>0</v>
      </c>
      <c r="O28" s="88">
        <f t="shared" si="7"/>
        <v>0</v>
      </c>
    </row>
    <row r="29" spans="1:15" ht="13.5" customHeight="1" x14ac:dyDescent="0.2">
      <c r="A29" s="559" t="s">
        <v>77</v>
      </c>
      <c r="B29" s="560"/>
      <c r="C29" s="560"/>
      <c r="D29" s="560"/>
      <c r="E29" s="560"/>
      <c r="F29" s="560"/>
      <c r="G29" s="560"/>
      <c r="H29" s="561"/>
      <c r="I29" s="85"/>
      <c r="J29" s="77">
        <v>0.2</v>
      </c>
      <c r="K29" s="78">
        <f>SUM(K30:K43)</f>
        <v>0</v>
      </c>
      <c r="L29" s="79">
        <f>SUM(L30:L43)</f>
        <v>14</v>
      </c>
      <c r="M29" s="80">
        <f>SUM(M30:M43)</f>
        <v>0</v>
      </c>
      <c r="O29" s="88"/>
    </row>
    <row r="30" spans="1:15" ht="12.75" customHeight="1" x14ac:dyDescent="0.2">
      <c r="A30" s="546" t="s">
        <v>78</v>
      </c>
      <c r="B30" s="564" t="s">
        <v>178</v>
      </c>
      <c r="C30" s="241" t="s">
        <v>179</v>
      </c>
      <c r="D30" s="134"/>
      <c r="E30" s="135"/>
      <c r="F30" s="135"/>
      <c r="G30" s="135"/>
      <c r="H30" s="125"/>
      <c r="I30" s="85" t="str">
        <f t="shared" si="4"/>
        <v>◄</v>
      </c>
      <c r="J30" s="138">
        <v>1</v>
      </c>
      <c r="K30" s="565">
        <f>SUM(M30:M32)</f>
        <v>0</v>
      </c>
      <c r="L30" s="87">
        <f t="shared" ref="L30:L43" si="8">IF(D30&lt;&gt;"",0,J30)</f>
        <v>1</v>
      </c>
      <c r="M30" s="58">
        <f>(IF(F30&lt;&gt;"",1/3,0)+IF(G30&lt;&gt;"",2/3,0)+IF(H30&lt;&gt;"",1,0))*J$29*20*L30/SUM(L$30:L$43)</f>
        <v>0</v>
      </c>
      <c r="O30" s="88">
        <f t="shared" ref="O30:O43" si="9">COUNTA(D30:H30)</f>
        <v>0</v>
      </c>
    </row>
    <row r="31" spans="1:15" ht="12.75" customHeight="1" x14ac:dyDescent="0.2">
      <c r="A31" s="546"/>
      <c r="B31" s="564"/>
      <c r="C31" s="233" t="s">
        <v>180</v>
      </c>
      <c r="D31" s="132"/>
      <c r="E31" s="133"/>
      <c r="F31" s="133"/>
      <c r="G31" s="133"/>
      <c r="H31" s="130"/>
      <c r="I31" s="85" t="str">
        <f t="shared" si="4"/>
        <v>◄</v>
      </c>
      <c r="J31" s="138">
        <v>1</v>
      </c>
      <c r="K31" s="565"/>
      <c r="L31" s="87">
        <f t="shared" si="8"/>
        <v>1</v>
      </c>
      <c r="M31" s="58">
        <f t="shared" ref="M31:M43" si="10">(IF(F31&lt;&gt;"",1/3,0)+IF(G31&lt;&gt;"",2/3,0)+IF(H31&lt;&gt;"",1,0))*J$29*20*L31/SUM(L$30:L$43)</f>
        <v>0</v>
      </c>
      <c r="O31" s="88">
        <f t="shared" si="9"/>
        <v>0</v>
      </c>
    </row>
    <row r="32" spans="1:15" ht="12.75" customHeight="1" x14ac:dyDescent="0.2">
      <c r="A32" s="546"/>
      <c r="B32" s="564"/>
      <c r="C32" s="241" t="s">
        <v>181</v>
      </c>
      <c r="D32" s="140"/>
      <c r="E32" s="141"/>
      <c r="F32" s="141"/>
      <c r="G32" s="141"/>
      <c r="H32" s="142"/>
      <c r="I32" s="85" t="str">
        <f t="shared" si="4"/>
        <v>◄</v>
      </c>
      <c r="J32" s="138">
        <v>1</v>
      </c>
      <c r="K32" s="565"/>
      <c r="L32" s="87">
        <f t="shared" si="8"/>
        <v>1</v>
      </c>
      <c r="M32" s="58">
        <f t="shared" si="10"/>
        <v>0</v>
      </c>
      <c r="O32" s="88">
        <f t="shared" si="9"/>
        <v>0</v>
      </c>
    </row>
    <row r="33" spans="1:15" ht="12.75" customHeight="1" x14ac:dyDescent="0.2">
      <c r="A33" s="557" t="s">
        <v>83</v>
      </c>
      <c r="B33" s="547" t="s">
        <v>182</v>
      </c>
      <c r="C33" s="233" t="s">
        <v>305</v>
      </c>
      <c r="D33" s="132"/>
      <c r="E33" s="133"/>
      <c r="F33" s="133"/>
      <c r="G33" s="133"/>
      <c r="H33" s="130"/>
      <c r="I33" s="85" t="str">
        <f t="shared" si="4"/>
        <v>◄</v>
      </c>
      <c r="J33" s="138">
        <v>1</v>
      </c>
      <c r="K33" s="565">
        <f>SUM(M33:M37)</f>
        <v>0</v>
      </c>
      <c r="L33" s="87">
        <f t="shared" si="8"/>
        <v>1</v>
      </c>
      <c r="M33" s="58">
        <f t="shared" si="10"/>
        <v>0</v>
      </c>
      <c r="O33" s="88">
        <f t="shared" si="9"/>
        <v>0</v>
      </c>
    </row>
    <row r="34" spans="1:15" ht="12.75" customHeight="1" x14ac:dyDescent="0.2">
      <c r="A34" s="557"/>
      <c r="B34" s="547"/>
      <c r="C34" s="241" t="s">
        <v>157</v>
      </c>
      <c r="D34" s="124"/>
      <c r="E34" s="117"/>
      <c r="F34" s="117"/>
      <c r="G34" s="117"/>
      <c r="H34" s="143"/>
      <c r="I34" s="85" t="str">
        <f t="shared" si="4"/>
        <v>◄</v>
      </c>
      <c r="J34" s="138">
        <v>1</v>
      </c>
      <c r="K34" s="565"/>
      <c r="L34" s="87">
        <f t="shared" si="8"/>
        <v>1</v>
      </c>
      <c r="M34" s="58">
        <f t="shared" si="10"/>
        <v>0</v>
      </c>
      <c r="O34" s="88">
        <f t="shared" si="9"/>
        <v>0</v>
      </c>
    </row>
    <row r="35" spans="1:15" ht="12.75" customHeight="1" x14ac:dyDescent="0.2">
      <c r="A35" s="557"/>
      <c r="B35" s="547"/>
      <c r="C35" s="233" t="s">
        <v>306</v>
      </c>
      <c r="D35" s="136"/>
      <c r="E35" s="137"/>
      <c r="F35" s="137"/>
      <c r="G35" s="137"/>
      <c r="H35" s="128"/>
      <c r="I35" s="85" t="str">
        <f t="shared" si="4"/>
        <v>◄</v>
      </c>
      <c r="J35" s="138">
        <v>1</v>
      </c>
      <c r="K35" s="565"/>
      <c r="L35" s="87">
        <f t="shared" si="8"/>
        <v>1</v>
      </c>
      <c r="M35" s="58">
        <f t="shared" si="10"/>
        <v>0</v>
      </c>
      <c r="O35" s="88">
        <f t="shared" si="9"/>
        <v>0</v>
      </c>
    </row>
    <row r="36" spans="1:15" ht="12.75" customHeight="1" x14ac:dyDescent="0.2">
      <c r="A36" s="557"/>
      <c r="B36" s="547"/>
      <c r="C36" s="241" t="s">
        <v>183</v>
      </c>
      <c r="D36" s="134"/>
      <c r="E36" s="135"/>
      <c r="F36" s="135"/>
      <c r="G36" s="135"/>
      <c r="H36" s="125"/>
      <c r="I36" s="85" t="str">
        <f t="shared" si="4"/>
        <v>◄</v>
      </c>
      <c r="J36" s="138">
        <v>1</v>
      </c>
      <c r="K36" s="565"/>
      <c r="L36" s="87">
        <f t="shared" si="8"/>
        <v>1</v>
      </c>
      <c r="M36" s="58">
        <f t="shared" si="10"/>
        <v>0</v>
      </c>
      <c r="O36" s="88">
        <f t="shared" si="9"/>
        <v>0</v>
      </c>
    </row>
    <row r="37" spans="1:15" ht="12.75" customHeight="1" x14ac:dyDescent="0.2">
      <c r="A37" s="557"/>
      <c r="B37" s="547"/>
      <c r="C37" s="233" t="s">
        <v>184</v>
      </c>
      <c r="D37" s="132"/>
      <c r="E37" s="133"/>
      <c r="F37" s="133"/>
      <c r="G37" s="133"/>
      <c r="H37" s="130"/>
      <c r="I37" s="85" t="str">
        <f t="shared" si="4"/>
        <v>◄</v>
      </c>
      <c r="J37" s="138">
        <v>1</v>
      </c>
      <c r="K37" s="565"/>
      <c r="L37" s="87">
        <f t="shared" si="8"/>
        <v>1</v>
      </c>
      <c r="M37" s="58">
        <f t="shared" si="10"/>
        <v>0</v>
      </c>
      <c r="O37" s="88">
        <f t="shared" si="9"/>
        <v>0</v>
      </c>
    </row>
    <row r="38" spans="1:15" ht="12.75" customHeight="1" thickBot="1" x14ac:dyDescent="0.25">
      <c r="A38" s="566" t="s">
        <v>86</v>
      </c>
      <c r="B38" s="547" t="s">
        <v>185</v>
      </c>
      <c r="C38" s="241" t="s">
        <v>186</v>
      </c>
      <c r="D38" s="124"/>
      <c r="E38" s="190"/>
      <c r="F38" s="190"/>
      <c r="G38" s="190"/>
      <c r="H38" s="208"/>
      <c r="I38" s="85" t="str">
        <f t="shared" si="4"/>
        <v>◄</v>
      </c>
      <c r="J38" s="138">
        <v>1</v>
      </c>
      <c r="K38" s="565">
        <f>SUM(M38:M40)</f>
        <v>0</v>
      </c>
      <c r="L38" s="87">
        <f t="shared" si="8"/>
        <v>1</v>
      </c>
      <c r="M38" s="58">
        <f t="shared" si="10"/>
        <v>0</v>
      </c>
      <c r="O38" s="88">
        <f t="shared" si="9"/>
        <v>0</v>
      </c>
    </row>
    <row r="39" spans="1:15" ht="12.75" customHeight="1" thickBot="1" x14ac:dyDescent="0.25">
      <c r="A39" s="566"/>
      <c r="B39" s="547"/>
      <c r="C39" s="233" t="s">
        <v>187</v>
      </c>
      <c r="D39" s="132"/>
      <c r="E39" s="133"/>
      <c r="F39" s="133"/>
      <c r="G39" s="133"/>
      <c r="H39" s="130"/>
      <c r="I39" s="85" t="str">
        <f t="shared" si="4"/>
        <v>◄</v>
      </c>
      <c r="J39" s="138">
        <v>1</v>
      </c>
      <c r="K39" s="565"/>
      <c r="L39" s="87">
        <f t="shared" si="8"/>
        <v>1</v>
      </c>
      <c r="M39" s="58">
        <f t="shared" si="10"/>
        <v>0</v>
      </c>
      <c r="O39" s="88">
        <f t="shared" si="9"/>
        <v>0</v>
      </c>
    </row>
    <row r="40" spans="1:15" ht="12.75" customHeight="1" thickBot="1" x14ac:dyDescent="0.25">
      <c r="A40" s="566"/>
      <c r="B40" s="547"/>
      <c r="C40" s="241" t="s">
        <v>307</v>
      </c>
      <c r="D40" s="124"/>
      <c r="E40" s="190"/>
      <c r="F40" s="190"/>
      <c r="G40" s="190"/>
      <c r="H40" s="208"/>
      <c r="I40" s="85" t="str">
        <f t="shared" si="4"/>
        <v>◄</v>
      </c>
      <c r="J40" s="138">
        <v>1</v>
      </c>
      <c r="K40" s="565"/>
      <c r="L40" s="87">
        <f t="shared" si="8"/>
        <v>1</v>
      </c>
      <c r="M40" s="58">
        <f t="shared" si="10"/>
        <v>0</v>
      </c>
      <c r="O40" s="88">
        <f t="shared" si="9"/>
        <v>0</v>
      </c>
    </row>
    <row r="41" spans="1:15" ht="12.75" customHeight="1" thickBot="1" x14ac:dyDescent="0.25">
      <c r="A41" s="602" t="s">
        <v>188</v>
      </c>
      <c r="B41" s="558" t="s">
        <v>308</v>
      </c>
      <c r="C41" s="233" t="s">
        <v>309</v>
      </c>
      <c r="D41" s="126"/>
      <c r="E41" s="92"/>
      <c r="F41" s="92"/>
      <c r="G41" s="92"/>
      <c r="H41" s="144"/>
      <c r="I41" s="85" t="str">
        <f t="shared" si="4"/>
        <v>◄</v>
      </c>
      <c r="J41" s="138">
        <v>1</v>
      </c>
      <c r="K41" s="565">
        <f>SUM(M41:M43)</f>
        <v>0</v>
      </c>
      <c r="L41" s="87">
        <f t="shared" si="8"/>
        <v>1</v>
      </c>
      <c r="M41" s="58">
        <f t="shared" si="10"/>
        <v>0</v>
      </c>
      <c r="O41" s="88">
        <f t="shared" si="9"/>
        <v>0</v>
      </c>
    </row>
    <row r="42" spans="1:15" ht="12.75" customHeight="1" thickBot="1" x14ac:dyDescent="0.25">
      <c r="A42" s="602"/>
      <c r="B42" s="558"/>
      <c r="C42" s="241" t="s">
        <v>189</v>
      </c>
      <c r="D42" s="134"/>
      <c r="E42" s="135"/>
      <c r="F42" s="135"/>
      <c r="G42" s="135"/>
      <c r="H42" s="125"/>
      <c r="I42" s="85" t="str">
        <f t="shared" si="4"/>
        <v>◄</v>
      </c>
      <c r="J42" s="138">
        <v>1</v>
      </c>
      <c r="K42" s="565"/>
      <c r="L42" s="87">
        <f t="shared" si="8"/>
        <v>1</v>
      </c>
      <c r="M42" s="58">
        <f t="shared" si="10"/>
        <v>0</v>
      </c>
      <c r="O42" s="88">
        <f t="shared" si="9"/>
        <v>0</v>
      </c>
    </row>
    <row r="43" spans="1:15" ht="12.75" customHeight="1" thickBot="1" x14ac:dyDescent="0.25">
      <c r="A43" s="603"/>
      <c r="B43" s="568"/>
      <c r="C43" s="245" t="s">
        <v>190</v>
      </c>
      <c r="D43" s="246"/>
      <c r="E43" s="247"/>
      <c r="F43" s="247"/>
      <c r="G43" s="247"/>
      <c r="H43" s="248"/>
      <c r="I43" s="85" t="str">
        <f t="shared" si="4"/>
        <v>◄</v>
      </c>
      <c r="J43" s="138">
        <v>1</v>
      </c>
      <c r="K43" s="565"/>
      <c r="L43" s="87">
        <f t="shared" si="8"/>
        <v>1</v>
      </c>
      <c r="M43" s="58">
        <f t="shared" si="10"/>
        <v>0</v>
      </c>
      <c r="O43" s="88">
        <f t="shared" si="9"/>
        <v>0</v>
      </c>
    </row>
    <row r="44" spans="1:15" ht="17.850000000000001" customHeight="1" x14ac:dyDescent="0.2">
      <c r="C44" s="150" t="s">
        <v>266</v>
      </c>
      <c r="E44" s="569">
        <f>L5/SUM(J6:J15)</f>
        <v>1</v>
      </c>
      <c r="F44" s="569"/>
      <c r="G44" s="569"/>
      <c r="H44" s="569"/>
      <c r="I44" s="85" t="str">
        <f>(IF(E44&lt;0.5,"◄",""))</f>
        <v/>
      </c>
      <c r="J44" s="152">
        <f>J5+J16+J29</f>
        <v>1</v>
      </c>
      <c r="K44" s="152"/>
      <c r="L44" s="153"/>
      <c r="O44" s="88">
        <f>SUM(O6:O43)</f>
        <v>0</v>
      </c>
    </row>
    <row r="45" spans="1:15" ht="17.850000000000001" customHeight="1" x14ac:dyDescent="0.2">
      <c r="C45" s="150" t="s">
        <v>267</v>
      </c>
      <c r="E45" s="569">
        <f>L16/SUM(J17:J28)</f>
        <v>1</v>
      </c>
      <c r="F45" s="569"/>
      <c r="G45" s="569"/>
      <c r="H45" s="569"/>
      <c r="I45" s="85" t="str">
        <f>(IF(E45&lt;0.5,"◄",""))</f>
        <v/>
      </c>
      <c r="J45" s="570"/>
      <c r="K45" s="154"/>
      <c r="L45" s="153"/>
    </row>
    <row r="46" spans="1:15" ht="17.850000000000001" customHeight="1" x14ac:dyDescent="0.2">
      <c r="C46" s="150" t="s">
        <v>268</v>
      </c>
      <c r="E46" s="569">
        <f>L29/SUM(J30:J43)</f>
        <v>1</v>
      </c>
      <c r="F46" s="569"/>
      <c r="G46" s="569"/>
      <c r="H46" s="569"/>
      <c r="I46" s="85" t="str">
        <f>(IF(E46&lt;0.5,"◄",""))</f>
        <v/>
      </c>
      <c r="J46" s="570"/>
      <c r="K46" s="154"/>
      <c r="L46" s="153"/>
    </row>
    <row r="47" spans="1:15" ht="20.25" customHeight="1" thickBot="1" x14ac:dyDescent="0.25">
      <c r="C47" s="155" t="s">
        <v>269</v>
      </c>
      <c r="D47" s="156"/>
      <c r="E47" s="571" t="str">
        <f>IF(OR(E44&lt;0.5,E45&lt;0.5,E46&lt;0.5),"Tx&lt;50",IF(O44&lt;&gt;36,"Erreur",(K5+K16+K29)))</f>
        <v>Erreur</v>
      </c>
      <c r="F47" s="571"/>
      <c r="G47" s="572" t="s">
        <v>89</v>
      </c>
      <c r="H47" s="572"/>
      <c r="I47" s="157"/>
    </row>
    <row r="48" spans="1:15" ht="20.25" customHeight="1" thickBot="1" x14ac:dyDescent="0.25">
      <c r="C48" s="51" t="s">
        <v>91</v>
      </c>
      <c r="D48" s="156"/>
      <c r="E48" s="573"/>
      <c r="F48" s="573"/>
      <c r="G48" s="574" t="s">
        <v>92</v>
      </c>
      <c r="H48" s="574"/>
      <c r="I48" s="158"/>
    </row>
    <row r="49" spans="1:9" ht="18.75" customHeight="1" thickBot="1" x14ac:dyDescent="0.25">
      <c r="C49" s="159" t="s">
        <v>93</v>
      </c>
      <c r="E49" s="575">
        <f>IF(V44&lt;&gt;0,"",E48*'[4]Identification projet'!B5)</f>
        <v>0</v>
      </c>
      <c r="F49" s="575"/>
      <c r="G49" s="576">
        <f>(20*'[4]Identification projet'!B5)</f>
        <v>120</v>
      </c>
      <c r="H49" s="576"/>
      <c r="I49" s="85"/>
    </row>
    <row r="50" spans="1:9" ht="14.1" customHeight="1" x14ac:dyDescent="0.2">
      <c r="A50" s="579" t="s">
        <v>270</v>
      </c>
      <c r="B50" s="579"/>
      <c r="C50" s="579"/>
      <c r="D50" s="579"/>
      <c r="E50" s="579"/>
      <c r="F50" s="579"/>
      <c r="G50" s="579"/>
      <c r="H50" s="579"/>
      <c r="I50" s="158"/>
    </row>
    <row r="51" spans="1:9" ht="14.1" customHeight="1" thickBot="1" x14ac:dyDescent="0.25">
      <c r="A51" s="160"/>
      <c r="B51" s="160"/>
      <c r="C51" s="580" t="str">
        <f>(IF(O44&gt;36,"ATTENTION. Erreur de saisie : cocher une seule colonne par ligne ! Voir repères ◄ à droite de la grille.",""))</f>
        <v/>
      </c>
      <c r="D51" s="580"/>
      <c r="E51" s="580"/>
      <c r="F51" s="580"/>
      <c r="G51" s="580"/>
      <c r="H51" s="580"/>
      <c r="I51" s="161" t="s">
        <v>90</v>
      </c>
    </row>
    <row r="52" spans="1:9" ht="15" customHeight="1" x14ac:dyDescent="0.2">
      <c r="A52" s="581" t="s">
        <v>95</v>
      </c>
      <c r="B52" s="581"/>
      <c r="C52" s="582"/>
      <c r="D52" s="582"/>
      <c r="E52" s="582"/>
      <c r="F52" s="582"/>
      <c r="G52" s="582"/>
      <c r="H52" s="582"/>
      <c r="I52" s="162"/>
    </row>
    <row r="53" spans="1:9" ht="84.75" customHeight="1" thickBot="1" x14ac:dyDescent="0.25">
      <c r="A53" s="583"/>
      <c r="B53" s="583"/>
      <c r="C53" s="583"/>
      <c r="D53" s="583"/>
      <c r="E53" s="583"/>
      <c r="F53" s="583"/>
      <c r="G53" s="583"/>
      <c r="H53" s="583"/>
      <c r="I53" s="163"/>
    </row>
    <row r="54" spans="1:9" ht="7.5" customHeight="1" thickBot="1" x14ac:dyDescent="0.25">
      <c r="A54" s="163"/>
      <c r="B54" s="164"/>
      <c r="C54" s="164"/>
      <c r="D54" s="165"/>
      <c r="E54" s="165"/>
      <c r="F54" s="165"/>
      <c r="G54" s="165"/>
      <c r="H54" s="165"/>
      <c r="I54" s="166"/>
    </row>
    <row r="55" spans="1:9" ht="12.75" customHeight="1" x14ac:dyDescent="0.2">
      <c r="A55" s="584" t="s">
        <v>271</v>
      </c>
      <c r="B55" s="584"/>
      <c r="C55" s="167" t="s">
        <v>96</v>
      </c>
      <c r="D55" s="168"/>
      <c r="E55" s="585" t="s">
        <v>97</v>
      </c>
      <c r="F55" s="585"/>
      <c r="G55" s="585"/>
      <c r="H55" s="585"/>
      <c r="I55" s="169"/>
    </row>
    <row r="56" spans="1:9" ht="30.75" customHeight="1" thickBot="1" x14ac:dyDescent="0.25">
      <c r="A56" s="586"/>
      <c r="B56" s="586"/>
      <c r="C56" s="170"/>
      <c r="E56" s="587"/>
      <c r="F56" s="587"/>
      <c r="G56" s="587"/>
      <c r="H56" s="587"/>
      <c r="I56" s="171"/>
    </row>
    <row r="57" spans="1:9" ht="30.75" customHeight="1" x14ac:dyDescent="0.2">
      <c r="A57" s="586"/>
      <c r="B57" s="586"/>
      <c r="C57" s="170"/>
    </row>
    <row r="58" spans="1:9" ht="30.75" customHeight="1" x14ac:dyDescent="0.2">
      <c r="A58" s="588"/>
      <c r="B58" s="588"/>
      <c r="C58" s="170"/>
    </row>
    <row r="59" spans="1:9" ht="30.75" customHeight="1" x14ac:dyDescent="0.2">
      <c r="A59" s="586"/>
      <c r="B59" s="586"/>
      <c r="C59" s="170"/>
    </row>
    <row r="60" spans="1:9" ht="30.75" customHeight="1" thickBot="1" x14ac:dyDescent="0.25">
      <c r="A60" s="577"/>
      <c r="B60" s="577"/>
      <c r="C60" s="172"/>
      <c r="E60" s="578">
        <v>41892</v>
      </c>
      <c r="F60" s="578"/>
      <c r="G60" s="578"/>
      <c r="H60" s="578"/>
      <c r="I60" s="173" t="s">
        <v>295</v>
      </c>
    </row>
    <row r="62" spans="1:9" ht="14.25" x14ac:dyDescent="0.2">
      <c r="B62" s="174"/>
    </row>
  </sheetData>
  <mergeCells count="61">
    <mergeCell ref="A60:B60"/>
    <mergeCell ref="E60:H60"/>
    <mergeCell ref="A50:H50"/>
    <mergeCell ref="C51:H51"/>
    <mergeCell ref="A52:B52"/>
    <mergeCell ref="C52:H52"/>
    <mergeCell ref="A53:H53"/>
    <mergeCell ref="A55:B55"/>
    <mergeCell ref="E55:H55"/>
    <mergeCell ref="A56:B56"/>
    <mergeCell ref="E56:H56"/>
    <mergeCell ref="A57:B57"/>
    <mergeCell ref="A58:B58"/>
    <mergeCell ref="A59:B59"/>
    <mergeCell ref="E47:F47"/>
    <mergeCell ref="G47:H47"/>
    <mergeCell ref="E48:F48"/>
    <mergeCell ref="G48:H48"/>
    <mergeCell ref="E49:F49"/>
    <mergeCell ref="G49:H49"/>
    <mergeCell ref="A41:A43"/>
    <mergeCell ref="B41:B43"/>
    <mergeCell ref="K41:K43"/>
    <mergeCell ref="E44:H44"/>
    <mergeCell ref="E45:H45"/>
    <mergeCell ref="J45:J46"/>
    <mergeCell ref="E46:H46"/>
    <mergeCell ref="A33:A37"/>
    <mergeCell ref="B33:B37"/>
    <mergeCell ref="K33:K37"/>
    <mergeCell ref="A38:A40"/>
    <mergeCell ref="B38:B40"/>
    <mergeCell ref="K38:K40"/>
    <mergeCell ref="A25:A28"/>
    <mergeCell ref="B25:B28"/>
    <mergeCell ref="K25:K28"/>
    <mergeCell ref="A29:H29"/>
    <mergeCell ref="A30:A32"/>
    <mergeCell ref="B30:B32"/>
    <mergeCell ref="K30:K32"/>
    <mergeCell ref="A20:A22"/>
    <mergeCell ref="B20:B22"/>
    <mergeCell ref="K20:K22"/>
    <mergeCell ref="A23:A24"/>
    <mergeCell ref="B23:B24"/>
    <mergeCell ref="K23:K24"/>
    <mergeCell ref="A13:A15"/>
    <mergeCell ref="B13:B15"/>
    <mergeCell ref="K13:K15"/>
    <mergeCell ref="A16:H16"/>
    <mergeCell ref="A17:A19"/>
    <mergeCell ref="B17:B19"/>
    <mergeCell ref="K17:K19"/>
    <mergeCell ref="A10:A12"/>
    <mergeCell ref="B10:B12"/>
    <mergeCell ref="K10:K12"/>
    <mergeCell ref="A4:B4"/>
    <mergeCell ref="A5:H5"/>
    <mergeCell ref="A6:A9"/>
    <mergeCell ref="B6:B9"/>
    <mergeCell ref="K6:K9"/>
  </mergeCells>
  <printOptions horizontalCentered="1" verticalCentered="1"/>
  <pageMargins left="0.27569444444444446" right="0.19652777777777777" top="0.12986111111111112" bottom="0.15763888888888888" header="0.51180555555555551" footer="0.15763888888888888"/>
  <pageSetup paperSize="9" firstPageNumber="0" orientation="landscape" horizontalDpi="300" verticalDpi="300"/>
  <headerFooter>
    <oddFooter>&amp;RPage 2</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I41"/>
  <sheetViews>
    <sheetView zoomScale="140" zoomScaleNormal="140" workbookViewId="0">
      <selection sqref="A1:B1"/>
    </sheetView>
  </sheetViews>
  <sheetFormatPr baseColWidth="10" defaultColWidth="10" defaultRowHeight="12.75" x14ac:dyDescent="0.25"/>
  <cols>
    <col min="1" max="1" width="16.42578125" style="16" bestFit="1" customWidth="1"/>
    <col min="2" max="2" width="96.42578125" style="16" customWidth="1"/>
    <col min="3" max="3" width="3.85546875" style="16" customWidth="1"/>
    <col min="4" max="16384" width="10" style="16"/>
  </cols>
  <sheetData>
    <row r="1" spans="1:3" ht="13.5" thickTop="1" x14ac:dyDescent="0.25">
      <c r="A1" s="611" t="s">
        <v>98</v>
      </c>
      <c r="B1" s="612"/>
    </row>
    <row r="2" spans="1:3" ht="12.75" customHeight="1" x14ac:dyDescent="0.25">
      <c r="A2" s="17" t="s">
        <v>99</v>
      </c>
      <c r="B2" s="18" t="s">
        <v>100</v>
      </c>
    </row>
    <row r="3" spans="1:3" ht="12.75" customHeight="1" x14ac:dyDescent="0.25">
      <c r="A3" s="17" t="s">
        <v>136</v>
      </c>
      <c r="B3" s="19" t="s">
        <v>206</v>
      </c>
    </row>
    <row r="4" spans="1:3" x14ac:dyDescent="0.25">
      <c r="A4" s="20" t="s">
        <v>101</v>
      </c>
      <c r="B4" s="21" t="s">
        <v>207</v>
      </c>
    </row>
    <row r="5" spans="1:3" x14ac:dyDescent="0.25">
      <c r="A5" s="20" t="s">
        <v>102</v>
      </c>
      <c r="B5" s="22">
        <v>6</v>
      </c>
    </row>
    <row r="6" spans="1:3" x14ac:dyDescent="0.25">
      <c r="A6" s="20" t="s">
        <v>103</v>
      </c>
      <c r="B6" s="23" t="str">
        <f>IDENTIFICATION!D3</f>
        <v>Paul Emile Victor - CHAMPAGNOLE</v>
      </c>
    </row>
    <row r="7" spans="1:3" x14ac:dyDescent="0.25">
      <c r="A7" s="20" t="s">
        <v>104</v>
      </c>
      <c r="B7" s="23">
        <f>IDENTIFICATION!N3</f>
        <v>2017</v>
      </c>
    </row>
    <row r="8" spans="1:3" x14ac:dyDescent="0.25">
      <c r="A8" s="20" t="s">
        <v>105</v>
      </c>
      <c r="B8" s="24" t="str">
        <f>IF('CONTRAT PREV'!K3=1,IDENTIFICATION!C8,IF('CONTRAT PREV'!K3=2,IDENTIFICATION!C9,IF('CONTRAT PREV'!K3=3,IDENTIFICATION!C10,IF(G3=4,IDENTIFICATION!C11,IF('CONTRAT PREV'!K3=5,IDENTIFICATION!C12,"")))))</f>
        <v>AA</v>
      </c>
    </row>
    <row r="9" spans="1:3" ht="25.5" x14ac:dyDescent="0.25">
      <c r="A9" s="20" t="s">
        <v>106</v>
      </c>
      <c r="B9" s="24" t="str">
        <f>IF('CONTRAT PREV'!K3=1,IDENTIFICATION!G8,IF('CONTRAT PREV'!K3=2,IDENTIFICATION!G9,IF('CONTRAT PREV'!K3=3,IDENTIFICATION!G10,IF(G3=4,IDENTIFICATION!G11,IF('CONTRAT PREV'!K3=5,IDENTIFICATION!G12,"")))))</f>
        <v>AAA</v>
      </c>
    </row>
    <row r="10" spans="1:3" ht="25.5" x14ac:dyDescent="0.25">
      <c r="A10" s="20" t="s">
        <v>107</v>
      </c>
      <c r="B10" s="25"/>
    </row>
    <row r="11" spans="1:3" ht="26.25" thickBot="1" x14ac:dyDescent="0.3">
      <c r="A11" s="26" t="s">
        <v>108</v>
      </c>
      <c r="B11" s="27"/>
    </row>
    <row r="12" spans="1:3" x14ac:dyDescent="0.25">
      <c r="A12" s="608" t="s">
        <v>109</v>
      </c>
      <c r="B12" s="610"/>
    </row>
    <row r="13" spans="1:3" ht="87.75" customHeight="1" thickBot="1" x14ac:dyDescent="0.3">
      <c r="A13" s="613" t="str">
        <f>'NOTE DE CADRAGE'!A13:L18</f>
        <v>Il s'agit de décrire le besoin sous la forme d'un court paragraphe afin d'expliciter de façon la plus exhaustive possible les enjeux, les relations, entre les contextes et les utilisateurs, les utilisations attendues, les performances souhaitées.</v>
      </c>
      <c r="B13" s="614"/>
    </row>
    <row r="14" spans="1:3" x14ac:dyDescent="0.2">
      <c r="A14" s="608" t="s">
        <v>110</v>
      </c>
      <c r="B14" s="610"/>
      <c r="C14" s="28"/>
    </row>
    <row r="15" spans="1:3" x14ac:dyDescent="0.2">
      <c r="A15" s="615" t="s">
        <v>427</v>
      </c>
      <c r="B15" s="616"/>
      <c r="C15" s="28"/>
    </row>
    <row r="16" spans="1:3" x14ac:dyDescent="0.2">
      <c r="A16" s="615"/>
      <c r="B16" s="616"/>
      <c r="C16" s="28"/>
    </row>
    <row r="17" spans="1:9" x14ac:dyDescent="0.2">
      <c r="A17" s="615"/>
      <c r="B17" s="616"/>
      <c r="C17" s="28"/>
    </row>
    <row r="18" spans="1:9" x14ac:dyDescent="0.2">
      <c r="A18" s="615"/>
      <c r="B18" s="616"/>
      <c r="C18" s="28"/>
    </row>
    <row r="19" spans="1:9" x14ac:dyDescent="0.2">
      <c r="A19" s="615"/>
      <c r="B19" s="616"/>
      <c r="C19" s="28"/>
    </row>
    <row r="20" spans="1:9" x14ac:dyDescent="0.2">
      <c r="A20" s="615"/>
      <c r="B20" s="616"/>
      <c r="C20" s="28"/>
    </row>
    <row r="21" spans="1:9" x14ac:dyDescent="0.2">
      <c r="A21" s="615"/>
      <c r="B21" s="616"/>
      <c r="C21" s="28"/>
    </row>
    <row r="22" spans="1:9" ht="13.5" thickBot="1" x14ac:dyDescent="0.25">
      <c r="A22" s="617"/>
      <c r="B22" s="618"/>
      <c r="C22" s="28"/>
    </row>
    <row r="23" spans="1:9" s="29" customFormat="1" x14ac:dyDescent="0.2">
      <c r="A23" s="608" t="s">
        <v>111</v>
      </c>
      <c r="B23" s="610"/>
      <c r="C23" s="28"/>
      <c r="D23" s="28"/>
      <c r="E23" s="28"/>
      <c r="F23" s="28"/>
      <c r="G23" s="28"/>
      <c r="H23" s="28"/>
      <c r="I23" s="28"/>
    </row>
    <row r="24" spans="1:9" s="29" customFormat="1" ht="12.75" customHeight="1" x14ac:dyDescent="0.2">
      <c r="A24" s="604" t="s">
        <v>428</v>
      </c>
      <c r="B24" s="605"/>
      <c r="C24" s="28"/>
      <c r="D24" s="28"/>
      <c r="E24" s="28"/>
      <c r="F24" s="28"/>
      <c r="G24" s="28"/>
      <c r="H24" s="28"/>
      <c r="I24" s="28"/>
    </row>
    <row r="25" spans="1:9" s="29" customFormat="1" x14ac:dyDescent="0.2">
      <c r="A25" s="604"/>
      <c r="B25" s="605"/>
      <c r="C25" s="28"/>
      <c r="D25" s="28"/>
      <c r="E25" s="28"/>
      <c r="F25" s="28"/>
      <c r="G25" s="28"/>
      <c r="H25" s="28"/>
      <c r="I25" s="28"/>
    </row>
    <row r="26" spans="1:9" s="29" customFormat="1" x14ac:dyDescent="0.2">
      <c r="A26" s="604"/>
      <c r="B26" s="605"/>
      <c r="C26" s="28"/>
      <c r="D26" s="28"/>
      <c r="E26" s="28"/>
      <c r="F26" s="28"/>
      <c r="G26" s="28"/>
      <c r="H26" s="28"/>
      <c r="I26" s="28"/>
    </row>
    <row r="27" spans="1:9" s="29" customFormat="1" x14ac:dyDescent="0.2">
      <c r="A27" s="604"/>
      <c r="B27" s="605"/>
      <c r="C27" s="28"/>
      <c r="D27" s="28"/>
      <c r="E27" s="28"/>
      <c r="F27" s="28"/>
      <c r="G27" s="28"/>
      <c r="H27" s="28"/>
      <c r="I27" s="28"/>
    </row>
    <row r="28" spans="1:9" s="29" customFormat="1" x14ac:dyDescent="0.2">
      <c r="A28" s="604"/>
      <c r="B28" s="605"/>
      <c r="D28" s="28"/>
      <c r="E28" s="28"/>
      <c r="F28" s="28"/>
      <c r="G28" s="28"/>
      <c r="H28" s="28"/>
      <c r="I28" s="28"/>
    </row>
    <row r="29" spans="1:9" s="29" customFormat="1" x14ac:dyDescent="0.2">
      <c r="A29" s="604"/>
      <c r="B29" s="605"/>
      <c r="D29" s="28"/>
      <c r="E29" s="28"/>
      <c r="F29" s="28"/>
      <c r="G29" s="28"/>
      <c r="H29" s="28"/>
      <c r="I29" s="28"/>
    </row>
    <row r="30" spans="1:9" s="29" customFormat="1" x14ac:dyDescent="0.2">
      <c r="A30" s="604"/>
      <c r="B30" s="605"/>
      <c r="D30" s="28"/>
      <c r="E30" s="28"/>
      <c r="F30" s="28"/>
      <c r="G30" s="28"/>
      <c r="H30" s="28"/>
      <c r="I30" s="28"/>
    </row>
    <row r="31" spans="1:9" s="29" customFormat="1" ht="13.5" thickBot="1" x14ac:dyDescent="0.25">
      <c r="A31" s="619"/>
      <c r="B31" s="620"/>
      <c r="D31" s="28"/>
      <c r="E31" s="28"/>
      <c r="F31" s="28"/>
      <c r="G31" s="28"/>
      <c r="H31" s="28"/>
      <c r="I31" s="28"/>
    </row>
    <row r="32" spans="1:9" s="29" customFormat="1" x14ac:dyDescent="0.2">
      <c r="A32" s="608" t="s">
        <v>112</v>
      </c>
      <c r="B32" s="609"/>
      <c r="D32" s="28"/>
      <c r="E32" s="28"/>
      <c r="F32" s="28"/>
      <c r="G32" s="28"/>
      <c r="H32" s="28"/>
      <c r="I32" s="28"/>
    </row>
    <row r="33" spans="1:9" s="29" customFormat="1" x14ac:dyDescent="0.2">
      <c r="A33" s="604"/>
      <c r="B33" s="605"/>
      <c r="D33" s="28"/>
      <c r="E33" s="28"/>
      <c r="F33" s="28"/>
      <c r="G33" s="28"/>
      <c r="H33" s="28"/>
      <c r="I33" s="28"/>
    </row>
    <row r="34" spans="1:9" s="29" customFormat="1" x14ac:dyDescent="0.2">
      <c r="A34" s="604"/>
      <c r="B34" s="605"/>
      <c r="D34" s="28"/>
      <c r="E34" s="28"/>
      <c r="F34" s="28"/>
      <c r="G34" s="28"/>
      <c r="H34" s="28"/>
      <c r="I34" s="28"/>
    </row>
    <row r="35" spans="1:9" s="29" customFormat="1" x14ac:dyDescent="0.2">
      <c r="A35" s="604"/>
      <c r="B35" s="605"/>
      <c r="D35" s="28"/>
      <c r="E35" s="28"/>
      <c r="F35" s="28"/>
      <c r="G35" s="28"/>
      <c r="H35" s="28"/>
      <c r="I35" s="28"/>
    </row>
    <row r="36" spans="1:9" s="29" customFormat="1" x14ac:dyDescent="0.2">
      <c r="A36" s="604"/>
      <c r="B36" s="605"/>
      <c r="D36" s="28"/>
      <c r="E36" s="28"/>
      <c r="F36" s="28"/>
      <c r="G36" s="28"/>
      <c r="H36" s="28"/>
      <c r="I36" s="28"/>
    </row>
    <row r="37" spans="1:9" s="29" customFormat="1" x14ac:dyDescent="0.2">
      <c r="A37" s="604"/>
      <c r="B37" s="605"/>
      <c r="D37" s="28"/>
      <c r="E37" s="28"/>
      <c r="F37" s="28"/>
      <c r="G37" s="28"/>
      <c r="H37" s="28"/>
      <c r="I37" s="28"/>
    </row>
    <row r="38" spans="1:9" s="29" customFormat="1" x14ac:dyDescent="0.2">
      <c r="A38" s="604"/>
      <c r="B38" s="605"/>
      <c r="D38" s="28"/>
      <c r="E38" s="28"/>
      <c r="F38" s="28"/>
      <c r="G38" s="28"/>
      <c r="H38" s="28"/>
      <c r="I38" s="28"/>
    </row>
    <row r="39" spans="1:9" s="29" customFormat="1" x14ac:dyDescent="0.2">
      <c r="A39" s="604"/>
      <c r="B39" s="605"/>
      <c r="D39" s="28"/>
      <c r="E39" s="28"/>
      <c r="F39" s="28"/>
      <c r="G39" s="28"/>
      <c r="H39" s="28"/>
      <c r="I39" s="28"/>
    </row>
    <row r="40" spans="1:9" s="29" customFormat="1" ht="13.5" thickBot="1" x14ac:dyDescent="0.25">
      <c r="A40" s="606"/>
      <c r="B40" s="607"/>
      <c r="D40" s="28"/>
      <c r="E40" s="28"/>
      <c r="F40" s="28"/>
      <c r="G40" s="28"/>
      <c r="H40" s="28"/>
      <c r="I40" s="28"/>
    </row>
    <row r="41" spans="1:9" ht="13.5" thickTop="1" x14ac:dyDescent="0.25"/>
  </sheetData>
  <sheetProtection pivotTables="0"/>
  <mergeCells count="9">
    <mergeCell ref="A33:B40"/>
    <mergeCell ref="A32:B32"/>
    <mergeCell ref="A14:B14"/>
    <mergeCell ref="A1:B1"/>
    <mergeCell ref="A23:B23"/>
    <mergeCell ref="A12:B12"/>
    <mergeCell ref="A13:B13"/>
    <mergeCell ref="A15:B22"/>
    <mergeCell ref="A24:B31"/>
  </mergeCells>
  <phoneticPr fontId="32" type="noConversion"/>
  <printOptions horizontalCentered="1" verticalCentered="1"/>
  <pageMargins left="0.74" right="0.54" top="0.71" bottom="0.68" header="0.51181102362204722" footer="0.51181102362204722"/>
  <pageSetup paperSize="9" scale="81" orientation="landscape" horizontalDpi="4294967293" r:id="rId1"/>
  <headerFooter alignWithMargins="0">
    <oddFooter>Page &amp;P</oddFooter>
  </headerFooter>
  <ignoredErrors>
    <ignoredError sqref="B6:B7" unlockedFormula="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pageSetUpPr fitToPage="1"/>
  </sheetPr>
  <dimension ref="A1:Z38"/>
  <sheetViews>
    <sheetView zoomScale="70" zoomScaleNormal="70" zoomScalePageLayoutView="125" workbookViewId="0"/>
  </sheetViews>
  <sheetFormatPr baseColWidth="10" defaultColWidth="13.140625" defaultRowHeight="12.75" x14ac:dyDescent="0.2"/>
  <cols>
    <col min="1" max="1" width="7.85546875" style="314" bestFit="1" customWidth="1"/>
    <col min="2" max="2" width="62.42578125" style="315" customWidth="1"/>
    <col min="3" max="3" width="116.7109375" style="258" customWidth="1"/>
    <col min="4" max="4" width="1.28515625" style="317" customWidth="1"/>
    <col min="5" max="8" width="4.140625" style="328" customWidth="1"/>
    <col min="9" max="9" width="4.42578125" style="259" customWidth="1"/>
    <col min="10" max="10" width="5.5703125" style="321" customWidth="1"/>
    <col min="11" max="11" width="9" style="271" customWidth="1"/>
    <col min="12" max="12" width="14.42578125" style="272" customWidth="1"/>
    <col min="13" max="13" width="2.42578125" style="263" bestFit="1" customWidth="1"/>
    <col min="14" max="14" width="9.7109375" style="264" bestFit="1" customWidth="1"/>
    <col min="15" max="15" width="13.140625" style="329"/>
    <col min="16" max="26" width="13.140625" style="330"/>
    <col min="27" max="16384" width="13.140625" style="258"/>
  </cols>
  <sheetData>
    <row r="1" spans="1:26" s="251" customFormat="1" ht="18" customHeight="1" x14ac:dyDescent="0.25">
      <c r="A1" s="249" t="s">
        <v>310</v>
      </c>
      <c r="B1" s="250"/>
      <c r="D1" s="252" t="s">
        <v>206</v>
      </c>
      <c r="E1" s="253"/>
      <c r="F1" s="254" t="s">
        <v>339</v>
      </c>
      <c r="G1" s="255"/>
      <c r="H1" s="255"/>
      <c r="I1" s="256"/>
      <c r="J1" s="257"/>
      <c r="L1" s="331" t="s">
        <v>311</v>
      </c>
      <c r="O1" s="332"/>
    </row>
    <row r="2" spans="1:26" x14ac:dyDescent="0.25">
      <c r="A2" s="251" t="s">
        <v>429</v>
      </c>
      <c r="D2" s="621"/>
      <c r="E2" s="621"/>
      <c r="F2" s="621"/>
      <c r="G2" s="621"/>
      <c r="H2" s="621"/>
      <c r="J2" s="260" t="s">
        <v>55</v>
      </c>
      <c r="K2" s="261"/>
      <c r="L2" s="262"/>
      <c r="O2" s="258"/>
      <c r="P2" s="258"/>
      <c r="Q2" s="258"/>
      <c r="R2" s="258"/>
      <c r="S2" s="258"/>
      <c r="T2" s="258"/>
      <c r="U2" s="258"/>
      <c r="V2" s="258"/>
      <c r="W2" s="258"/>
      <c r="X2" s="258"/>
      <c r="Y2" s="258"/>
      <c r="Z2" s="258"/>
    </row>
    <row r="3" spans="1:26" ht="13.5" thickBot="1" x14ac:dyDescent="0.3">
      <c r="A3" s="622" t="s">
        <v>56</v>
      </c>
      <c r="B3" s="622"/>
      <c r="C3" s="265" t="s">
        <v>312</v>
      </c>
      <c r="D3" s="266"/>
      <c r="E3" s="267">
        <v>0</v>
      </c>
      <c r="F3" s="268">
        <v>0.33333333333333331</v>
      </c>
      <c r="G3" s="268">
        <v>0.66666666666666663</v>
      </c>
      <c r="H3" s="269" t="s">
        <v>250</v>
      </c>
      <c r="J3" s="270" t="s">
        <v>57</v>
      </c>
      <c r="L3" s="272" t="s">
        <v>313</v>
      </c>
      <c r="O3" s="258"/>
      <c r="P3" s="258"/>
      <c r="Q3" s="258"/>
      <c r="R3" s="258"/>
      <c r="S3" s="258"/>
      <c r="T3" s="258"/>
      <c r="U3" s="258"/>
      <c r="V3" s="258"/>
      <c r="W3" s="258"/>
      <c r="X3" s="258"/>
      <c r="Y3" s="258"/>
      <c r="Z3" s="258"/>
    </row>
    <row r="4" spans="1:26" x14ac:dyDescent="0.25">
      <c r="A4" s="623" t="s">
        <v>191</v>
      </c>
      <c r="B4" s="624"/>
      <c r="C4" s="624"/>
      <c r="D4" s="624"/>
      <c r="E4" s="624"/>
      <c r="F4" s="624"/>
      <c r="G4" s="624"/>
      <c r="H4" s="625"/>
      <c r="I4" s="273"/>
      <c r="J4" s="274">
        <v>0.2</v>
      </c>
      <c r="L4" s="275">
        <f>SUM(L5:L7)</f>
        <v>0</v>
      </c>
      <c r="O4" s="258"/>
      <c r="P4" s="258"/>
      <c r="Q4" s="258"/>
      <c r="R4" s="258"/>
      <c r="S4" s="258"/>
      <c r="T4" s="258"/>
      <c r="U4" s="258"/>
      <c r="V4" s="258"/>
      <c r="W4" s="258"/>
      <c r="X4" s="258"/>
      <c r="Y4" s="258"/>
      <c r="Z4" s="258"/>
    </row>
    <row r="5" spans="1:26" ht="15.95" customHeight="1" x14ac:dyDescent="0.25">
      <c r="A5" s="626" t="s">
        <v>192</v>
      </c>
      <c r="B5" s="627" t="s">
        <v>193</v>
      </c>
      <c r="C5" s="276" t="s">
        <v>314</v>
      </c>
      <c r="D5" s="628"/>
      <c r="E5" s="277"/>
      <c r="F5" s="277"/>
      <c r="G5" s="277"/>
      <c r="H5" s="278"/>
      <c r="I5" s="273" t="str">
        <f>(IF(M5&lt;&gt;1,"◄",""))</f>
        <v>◄</v>
      </c>
      <c r="J5" s="279">
        <v>1</v>
      </c>
      <c r="L5" s="280">
        <f>(IF(F5&lt;&gt;"",1/3,0)+IF(G5&lt;&gt;"",2/3,0)+IF(H5&lt;&gt;"",1,0))*J5*J$4*20/3</f>
        <v>0</v>
      </c>
      <c r="M5" s="263">
        <f>IF(E5&lt;&gt;"",1,0)+IF(F5&lt;&gt;"",1,0)+IF(G5&lt;&gt;"",1,0)+IF(H5&lt;&gt;"",1,0)</f>
        <v>0</v>
      </c>
      <c r="O5" s="258"/>
      <c r="P5" s="258"/>
      <c r="Q5" s="258"/>
      <c r="R5" s="258"/>
      <c r="S5" s="258"/>
      <c r="T5" s="258"/>
      <c r="U5" s="258"/>
      <c r="V5" s="258"/>
      <c r="W5" s="258"/>
      <c r="X5" s="258"/>
      <c r="Y5" s="258"/>
      <c r="Z5" s="258"/>
    </row>
    <row r="6" spans="1:26" ht="17.100000000000001" customHeight="1" x14ac:dyDescent="0.25">
      <c r="A6" s="626"/>
      <c r="B6" s="627"/>
      <c r="C6" s="281" t="s">
        <v>315</v>
      </c>
      <c r="D6" s="629"/>
      <c r="E6" s="282"/>
      <c r="F6" s="282"/>
      <c r="G6" s="282"/>
      <c r="H6" s="283"/>
      <c r="I6" s="273" t="str">
        <f t="shared" ref="I6:I7" si="0">(IF(M6&lt;&gt;1,"◄",""))</f>
        <v>◄</v>
      </c>
      <c r="J6" s="279">
        <v>1</v>
      </c>
      <c r="L6" s="280">
        <f t="shared" ref="L6:L7" si="1">(IF(F6&lt;&gt;"",1/3,0)+IF(G6&lt;&gt;"",2/3,0)+IF(H6&lt;&gt;"",1,0))*J6*J$4*20/3</f>
        <v>0</v>
      </c>
      <c r="M6" s="263">
        <f>IF(D6="",IF(E6&lt;&gt;"",1,0)+IF(F6&lt;&gt;"",1,0)+IF(G6&lt;&gt;"",1,0)+IF(H6&lt;&gt;"",1,0),0)</f>
        <v>0</v>
      </c>
      <c r="O6" s="258"/>
      <c r="P6" s="258"/>
      <c r="Q6" s="258"/>
      <c r="R6" s="258"/>
      <c r="S6" s="258"/>
      <c r="T6" s="258"/>
      <c r="U6" s="258"/>
      <c r="V6" s="258"/>
      <c r="W6" s="258"/>
      <c r="X6" s="258"/>
      <c r="Y6" s="258"/>
      <c r="Z6" s="258"/>
    </row>
    <row r="7" spans="1:26" ht="27" customHeight="1" thickBot="1" x14ac:dyDescent="0.3">
      <c r="A7" s="284" t="s">
        <v>194</v>
      </c>
      <c r="B7" s="285" t="s">
        <v>195</v>
      </c>
      <c r="C7" s="286" t="s">
        <v>316</v>
      </c>
      <c r="D7" s="629"/>
      <c r="E7" s="287"/>
      <c r="F7" s="287"/>
      <c r="G7" s="287"/>
      <c r="H7" s="288"/>
      <c r="I7" s="273" t="str">
        <f t="shared" si="0"/>
        <v>◄</v>
      </c>
      <c r="J7" s="279">
        <v>1</v>
      </c>
      <c r="L7" s="280">
        <f t="shared" si="1"/>
        <v>0</v>
      </c>
      <c r="M7" s="263">
        <f>IF(D7="",IF(E7&lt;&gt;"",1,0)+IF(F7&lt;&gt;"",1,0)+IF(G7&lt;&gt;"",1,0)+IF(H7&lt;&gt;"",1,0),0)</f>
        <v>0</v>
      </c>
      <c r="O7" s="258"/>
      <c r="P7" s="258"/>
      <c r="Q7" s="258"/>
      <c r="R7" s="258"/>
      <c r="S7" s="258"/>
      <c r="T7" s="258"/>
      <c r="U7" s="258"/>
      <c r="V7" s="258"/>
      <c r="W7" s="258"/>
      <c r="X7" s="258"/>
      <c r="Y7" s="258"/>
      <c r="Z7" s="258"/>
    </row>
    <row r="8" spans="1:26" x14ac:dyDescent="0.25">
      <c r="A8" s="630" t="s">
        <v>196</v>
      </c>
      <c r="B8" s="631"/>
      <c r="C8" s="631"/>
      <c r="D8" s="631"/>
      <c r="E8" s="631"/>
      <c r="F8" s="631"/>
      <c r="G8" s="631"/>
      <c r="H8" s="632"/>
      <c r="I8" s="273"/>
      <c r="J8" s="274">
        <v>0.15</v>
      </c>
      <c r="L8" s="275">
        <f>SUM(L9:L13)</f>
        <v>0</v>
      </c>
      <c r="O8" s="258"/>
      <c r="P8" s="258"/>
      <c r="Q8" s="258"/>
      <c r="R8" s="258"/>
      <c r="S8" s="258"/>
      <c r="T8" s="258"/>
      <c r="U8" s="258"/>
      <c r="V8" s="258"/>
      <c r="W8" s="258"/>
      <c r="X8" s="258"/>
      <c r="Y8" s="258"/>
      <c r="Z8" s="258"/>
    </row>
    <row r="9" spans="1:26" ht="15" customHeight="1" x14ac:dyDescent="0.25">
      <c r="A9" s="626" t="s">
        <v>197</v>
      </c>
      <c r="B9" s="633" t="s">
        <v>317</v>
      </c>
      <c r="C9" s="281" t="s">
        <v>318</v>
      </c>
      <c r="D9" s="628"/>
      <c r="E9" s="289"/>
      <c r="F9" s="289"/>
      <c r="G9" s="290"/>
      <c r="H9" s="291"/>
      <c r="I9" s="273" t="str">
        <f>(IF(M9&lt;&gt;1,"◄",""))</f>
        <v>◄</v>
      </c>
      <c r="J9" s="279">
        <v>1</v>
      </c>
      <c r="L9" s="280">
        <f>(IF(F9&lt;&gt;"",1/3,0)+IF(G9&lt;&gt;"",2/3,0)+IF(H9&lt;&gt;"",1,0))*J9*J$8*20/5</f>
        <v>0</v>
      </c>
      <c r="M9" s="263">
        <f>IF(D9="",IF(E9&lt;&gt;"",1,0)+IF(F9&lt;&gt;"",1,0)+IF(G9&lt;&gt;"",1,0)+IF(H9&lt;&gt;"",1,0),0)</f>
        <v>0</v>
      </c>
      <c r="O9" s="258"/>
      <c r="P9" s="258"/>
      <c r="Q9" s="258"/>
      <c r="R9" s="258"/>
      <c r="S9" s="258"/>
      <c r="T9" s="258"/>
      <c r="U9" s="258"/>
      <c r="V9" s="258"/>
      <c r="W9" s="258"/>
      <c r="X9" s="258"/>
      <c r="Y9" s="258"/>
      <c r="Z9" s="258"/>
    </row>
    <row r="10" spans="1:26" ht="15" customHeight="1" x14ac:dyDescent="0.25">
      <c r="A10" s="626"/>
      <c r="B10" s="633"/>
      <c r="C10" s="292" t="s">
        <v>319</v>
      </c>
      <c r="D10" s="634"/>
      <c r="E10" s="293"/>
      <c r="F10" s="293"/>
      <c r="G10" s="294"/>
      <c r="H10" s="295"/>
      <c r="I10" s="273" t="str">
        <f t="shared" ref="I10:I13" si="2">(IF(M10&lt;&gt;1,"◄",""))</f>
        <v>◄</v>
      </c>
      <c r="J10" s="279">
        <v>1</v>
      </c>
      <c r="L10" s="280">
        <f t="shared" ref="L10:L13" si="3">(IF(F10&lt;&gt;"",1/3,0)+IF(G10&lt;&gt;"",2/3,0)+IF(H10&lt;&gt;"",1,0))*J10*J$8*20/5</f>
        <v>0</v>
      </c>
      <c r="M10" s="263">
        <f>IF(D10="",IF(E10&lt;&gt;"",1,0)+IF(F10&lt;&gt;"",1,0)+IF(G10&lt;&gt;"",1,0)+IF(H10&lt;&gt;"",1,0),0)</f>
        <v>0</v>
      </c>
      <c r="O10" s="258"/>
      <c r="P10" s="258"/>
      <c r="Q10" s="258"/>
      <c r="R10" s="258"/>
      <c r="S10" s="258"/>
      <c r="T10" s="258"/>
      <c r="U10" s="258"/>
      <c r="V10" s="258"/>
      <c r="W10" s="258"/>
      <c r="X10" s="258"/>
      <c r="Y10" s="258"/>
      <c r="Z10" s="258"/>
    </row>
    <row r="11" spans="1:26" ht="15" customHeight="1" x14ac:dyDescent="0.25">
      <c r="A11" s="626"/>
      <c r="B11" s="633"/>
      <c r="C11" s="296" t="s">
        <v>320</v>
      </c>
      <c r="D11" s="629"/>
      <c r="E11" s="297"/>
      <c r="F11" s="297"/>
      <c r="G11" s="298"/>
      <c r="H11" s="299"/>
      <c r="I11" s="273" t="str">
        <f t="shared" si="2"/>
        <v>◄</v>
      </c>
      <c r="J11" s="279">
        <v>1</v>
      </c>
      <c r="L11" s="280">
        <f t="shared" si="3"/>
        <v>0</v>
      </c>
      <c r="M11" s="263">
        <f>IF(D11="",IF(E11&lt;&gt;"",1,0)+IF(F11&lt;&gt;"",1,0)+IF(G11&lt;&gt;"",1,0)+IF(H11&lt;&gt;"",1,0),0)</f>
        <v>0</v>
      </c>
      <c r="O11" s="258"/>
      <c r="P11" s="258"/>
      <c r="Q11" s="258"/>
      <c r="R11" s="258"/>
      <c r="S11" s="258"/>
      <c r="T11" s="258"/>
      <c r="U11" s="258"/>
      <c r="V11" s="258"/>
      <c r="W11" s="258"/>
      <c r="X11" s="258"/>
      <c r="Y11" s="258"/>
      <c r="Z11" s="258"/>
    </row>
    <row r="12" spans="1:26" ht="18" customHeight="1" x14ac:dyDescent="0.25">
      <c r="A12" s="626" t="s">
        <v>321</v>
      </c>
      <c r="B12" s="627" t="s">
        <v>322</v>
      </c>
      <c r="C12" s="276" t="s">
        <v>323</v>
      </c>
      <c r="D12" s="629"/>
      <c r="E12" s="300"/>
      <c r="F12" s="300"/>
      <c r="G12" s="300"/>
      <c r="H12" s="301"/>
      <c r="I12" s="273" t="str">
        <f t="shared" si="2"/>
        <v>◄</v>
      </c>
      <c r="J12" s="279">
        <v>1</v>
      </c>
      <c r="L12" s="280">
        <f t="shared" si="3"/>
        <v>0</v>
      </c>
      <c r="M12" s="263">
        <f>IF(D12="",IF(E12&lt;&gt;"",1,0)+IF(F12&lt;&gt;"",1,0)+IF(G12&lt;&gt;"",1,0)+IF(H12&lt;&gt;"",1,0),0)</f>
        <v>0</v>
      </c>
      <c r="O12" s="258"/>
      <c r="P12" s="258"/>
      <c r="Q12" s="258"/>
      <c r="R12" s="258"/>
      <c r="S12" s="258"/>
      <c r="T12" s="258"/>
      <c r="U12" s="258"/>
      <c r="V12" s="258"/>
      <c r="W12" s="258"/>
      <c r="X12" s="258"/>
      <c r="Y12" s="258"/>
      <c r="Z12" s="258"/>
    </row>
    <row r="13" spans="1:26" ht="18" customHeight="1" thickBot="1" x14ac:dyDescent="0.3">
      <c r="A13" s="636"/>
      <c r="B13" s="637"/>
      <c r="C13" s="302" t="s">
        <v>324</v>
      </c>
      <c r="D13" s="635"/>
      <c r="E13" s="303"/>
      <c r="F13" s="303"/>
      <c r="G13" s="303"/>
      <c r="H13" s="304"/>
      <c r="I13" s="273" t="str">
        <f t="shared" si="2"/>
        <v>◄</v>
      </c>
      <c r="J13" s="279">
        <v>1</v>
      </c>
      <c r="L13" s="280">
        <f t="shared" si="3"/>
        <v>0</v>
      </c>
      <c r="M13" s="263">
        <f>IF(D13="",IF(E13&lt;&gt;"",1,0)+IF(F13&lt;&gt;"",1,0)+IF(G13&lt;&gt;"",1,0)+IF(H13&lt;&gt;"",1,0),0)</f>
        <v>0</v>
      </c>
      <c r="O13" s="258"/>
      <c r="P13" s="258"/>
      <c r="Q13" s="258"/>
      <c r="R13" s="258"/>
      <c r="S13" s="258"/>
      <c r="T13" s="258"/>
      <c r="U13" s="258"/>
      <c r="V13" s="258"/>
      <c r="W13" s="258"/>
      <c r="X13" s="258"/>
      <c r="Y13" s="258"/>
      <c r="Z13" s="258"/>
    </row>
    <row r="14" spans="1:26" x14ac:dyDescent="0.25">
      <c r="A14" s="641" t="s">
        <v>325</v>
      </c>
      <c r="B14" s="642"/>
      <c r="C14" s="642"/>
      <c r="D14" s="642"/>
      <c r="E14" s="642"/>
      <c r="F14" s="642"/>
      <c r="G14" s="642"/>
      <c r="H14" s="643"/>
      <c r="I14" s="273"/>
      <c r="J14" s="274">
        <v>0.45</v>
      </c>
      <c r="L14" s="275">
        <f>SUM(L15:L18)</f>
        <v>0</v>
      </c>
      <c r="O14" s="258"/>
      <c r="P14" s="258"/>
      <c r="Q14" s="258"/>
      <c r="R14" s="258"/>
      <c r="S14" s="258"/>
      <c r="T14" s="258"/>
      <c r="U14" s="258"/>
      <c r="V14" s="258"/>
      <c r="W14" s="258"/>
      <c r="X14" s="258"/>
      <c r="Y14" s="258"/>
      <c r="Z14" s="258"/>
    </row>
    <row r="15" spans="1:26" ht="24.95" customHeight="1" x14ac:dyDescent="0.25">
      <c r="A15" s="305" t="s">
        <v>198</v>
      </c>
      <c r="B15" s="306" t="s">
        <v>199</v>
      </c>
      <c r="C15" s="307" t="s">
        <v>326</v>
      </c>
      <c r="D15" s="628"/>
      <c r="E15" s="300"/>
      <c r="F15" s="300"/>
      <c r="G15" s="300"/>
      <c r="H15" s="308"/>
      <c r="I15" s="273" t="str">
        <f>(IF(M15&lt;&gt;1,"◄",""))</f>
        <v>◄</v>
      </c>
      <c r="J15" s="279">
        <v>1</v>
      </c>
      <c r="L15" s="280">
        <f>(IF(F15&lt;&gt;"",1/3,0)+IF(G15&lt;&gt;"",2/3,0)+IF(H15&lt;&gt;"",1,0))*J15*J$14*20/4</f>
        <v>0</v>
      </c>
      <c r="M15" s="263">
        <f>IF(D15="",IF(E15&lt;&gt;"",1,0)+IF(F15&lt;&gt;"",1,0)+IF(G15&lt;&gt;"",1,0)+IF(H15&lt;&gt;"",1,0),0)</f>
        <v>0</v>
      </c>
      <c r="O15" s="258"/>
      <c r="P15" s="258"/>
      <c r="Q15" s="258"/>
      <c r="R15" s="258"/>
      <c r="S15" s="258"/>
      <c r="T15" s="258"/>
      <c r="U15" s="258"/>
      <c r="V15" s="258"/>
      <c r="W15" s="258"/>
      <c r="X15" s="258"/>
      <c r="Y15" s="258"/>
      <c r="Z15" s="258"/>
    </row>
    <row r="16" spans="1:26" ht="27" customHeight="1" x14ac:dyDescent="0.25">
      <c r="A16" s="305" t="s">
        <v>200</v>
      </c>
      <c r="B16" s="306" t="s">
        <v>201</v>
      </c>
      <c r="C16" s="281" t="s">
        <v>327</v>
      </c>
      <c r="D16" s="629"/>
      <c r="E16" s="289"/>
      <c r="F16" s="289"/>
      <c r="G16" s="289"/>
      <c r="H16" s="291"/>
      <c r="I16" s="273" t="str">
        <f t="shared" ref="I16:I18" si="4">(IF(M16&lt;&gt;1,"◄",""))</f>
        <v>◄</v>
      </c>
      <c r="J16" s="279">
        <v>1</v>
      </c>
      <c r="L16" s="280">
        <f t="shared" ref="L16:L18" si="5">(IF(F16&lt;&gt;"",1/3,0)+IF(G16&lt;&gt;"",2/3,0)+IF(H16&lt;&gt;"",1,0))*J16*J$14*20/4</f>
        <v>0</v>
      </c>
      <c r="M16" s="263">
        <f>IF(D16="",IF(E16&lt;&gt;"",1,0)+IF(F16&lt;&gt;"",1,0)+IF(G16&lt;&gt;"",1,0)+IF(H16&lt;&gt;"",1,0),0)</f>
        <v>0</v>
      </c>
      <c r="O16" s="258"/>
      <c r="P16" s="258"/>
      <c r="Q16" s="258"/>
      <c r="R16" s="258"/>
      <c r="S16" s="258"/>
      <c r="T16" s="258"/>
      <c r="U16" s="258"/>
      <c r="V16" s="258"/>
      <c r="W16" s="258"/>
      <c r="X16" s="258"/>
      <c r="Y16" s="258"/>
      <c r="Z16" s="258"/>
    </row>
    <row r="17" spans="1:26" ht="18.95" customHeight="1" x14ac:dyDescent="0.25">
      <c r="A17" s="626" t="s">
        <v>328</v>
      </c>
      <c r="B17" s="627" t="s">
        <v>329</v>
      </c>
      <c r="C17" s="292" t="s">
        <v>330</v>
      </c>
      <c r="D17" s="629"/>
      <c r="E17" s="309"/>
      <c r="F17" s="309"/>
      <c r="G17" s="309"/>
      <c r="H17" s="310"/>
      <c r="I17" s="273" t="str">
        <f t="shared" si="4"/>
        <v>◄</v>
      </c>
      <c r="J17" s="279">
        <v>1</v>
      </c>
      <c r="L17" s="280">
        <f t="shared" si="5"/>
        <v>0</v>
      </c>
      <c r="M17" s="263">
        <f>IF(D17="",IF(E17&lt;&gt;"",1,0)+IF(F17&lt;&gt;"",1,0)+IF(G17&lt;&gt;"",1,0)+IF(H17&lt;&gt;"",1,0),0)</f>
        <v>0</v>
      </c>
      <c r="O17" s="258"/>
      <c r="P17" s="258"/>
      <c r="Q17" s="258"/>
      <c r="R17" s="258"/>
      <c r="S17" s="258"/>
      <c r="T17" s="258"/>
      <c r="U17" s="258"/>
      <c r="V17" s="258"/>
      <c r="W17" s="258"/>
      <c r="X17" s="258"/>
      <c r="Y17" s="258"/>
      <c r="Z17" s="258"/>
    </row>
    <row r="18" spans="1:26" ht="17.100000000000001" customHeight="1" thickBot="1" x14ac:dyDescent="0.3">
      <c r="A18" s="636"/>
      <c r="B18" s="637"/>
      <c r="C18" s="311" t="s">
        <v>203</v>
      </c>
      <c r="D18" s="644"/>
      <c r="E18" s="312"/>
      <c r="F18" s="312"/>
      <c r="G18" s="312"/>
      <c r="H18" s="313"/>
      <c r="I18" s="273" t="str">
        <f t="shared" si="4"/>
        <v>◄</v>
      </c>
      <c r="J18" s="279">
        <v>1</v>
      </c>
      <c r="L18" s="280">
        <f t="shared" si="5"/>
        <v>0</v>
      </c>
      <c r="M18" s="263">
        <f>IF(D18="",IF(E18&lt;&gt;"",1,0)+IF(F18&lt;&gt;"",1,0)+IF(G18&lt;&gt;"",1,0)+IF(H18&lt;&gt;"",1,0),0)</f>
        <v>0</v>
      </c>
      <c r="O18" s="258"/>
      <c r="P18" s="258"/>
      <c r="Q18" s="258"/>
      <c r="R18" s="258"/>
      <c r="S18" s="258"/>
      <c r="T18" s="258"/>
      <c r="U18" s="258"/>
      <c r="V18" s="258"/>
      <c r="W18" s="258"/>
      <c r="X18" s="258"/>
      <c r="Y18" s="258"/>
      <c r="Z18" s="258"/>
    </row>
    <row r="19" spans="1:26" x14ac:dyDescent="0.25">
      <c r="A19" s="641" t="s">
        <v>204</v>
      </c>
      <c r="B19" s="642"/>
      <c r="C19" s="642"/>
      <c r="D19" s="642"/>
      <c r="E19" s="642"/>
      <c r="F19" s="642"/>
      <c r="G19" s="642"/>
      <c r="H19" s="643"/>
      <c r="I19" s="273"/>
      <c r="J19" s="274">
        <v>0.2</v>
      </c>
      <c r="L19" s="275">
        <f>SUM(L20:L21)</f>
        <v>0</v>
      </c>
      <c r="O19" s="258"/>
      <c r="P19" s="258"/>
      <c r="Q19" s="258"/>
      <c r="R19" s="258"/>
      <c r="S19" s="258"/>
      <c r="T19" s="258"/>
      <c r="U19" s="258"/>
      <c r="V19" s="258"/>
      <c r="W19" s="258"/>
      <c r="X19" s="258"/>
      <c r="Y19" s="258"/>
      <c r="Z19" s="258"/>
    </row>
    <row r="20" spans="1:26" ht="25.5" x14ac:dyDescent="0.25">
      <c r="A20" s="626" t="s">
        <v>205</v>
      </c>
      <c r="B20" s="627" t="s">
        <v>331</v>
      </c>
      <c r="C20" s="276" t="s">
        <v>332</v>
      </c>
      <c r="D20" s="628"/>
      <c r="E20" s="300"/>
      <c r="F20" s="300"/>
      <c r="G20" s="300"/>
      <c r="H20" s="308"/>
      <c r="I20" s="273" t="str">
        <f>(IF(M20&lt;&gt;1,"◄",""))</f>
        <v>◄</v>
      </c>
      <c r="J20" s="279">
        <v>2</v>
      </c>
      <c r="L20" s="280">
        <f>(IF(F20&lt;&gt;"",1/3,0)+IF(G20&lt;&gt;"",2/3,0)+IF(H20&lt;&gt;"",1,0))*J20*J$19*20/3</f>
        <v>0</v>
      </c>
      <c r="M20" s="263">
        <f>IF(D20="",IF(E20&lt;&gt;"",1,0)+IF(F20&lt;&gt;"",1,0)+IF(G20&lt;&gt;"",1,0)+IF(H20&lt;&gt;"",1,0),0)</f>
        <v>0</v>
      </c>
      <c r="O20" s="258"/>
      <c r="P20" s="258"/>
      <c r="Q20" s="258"/>
      <c r="R20" s="258"/>
      <c r="S20" s="258"/>
      <c r="T20" s="258"/>
      <c r="U20" s="258"/>
      <c r="V20" s="258"/>
      <c r="W20" s="258"/>
      <c r="X20" s="258"/>
      <c r="Y20" s="258"/>
      <c r="Z20" s="258"/>
    </row>
    <row r="21" spans="1:26" ht="14.1" customHeight="1" x14ac:dyDescent="0.25">
      <c r="A21" s="626"/>
      <c r="B21" s="627"/>
      <c r="C21" s="281" t="s">
        <v>333</v>
      </c>
      <c r="D21" s="629"/>
      <c r="E21" s="289"/>
      <c r="F21" s="289"/>
      <c r="G21" s="289"/>
      <c r="H21" s="291"/>
      <c r="I21" s="273" t="str">
        <f>(IF(M21&lt;&gt;1,"◄",""))</f>
        <v>◄</v>
      </c>
      <c r="J21" s="279">
        <v>1</v>
      </c>
      <c r="L21" s="280">
        <f>(IF(F21&lt;&gt;"",1/3,0)+IF(G21&lt;&gt;"",2/3,0)+IF(H21&lt;&gt;"",1,0))*J21*J$19*20/3</f>
        <v>0</v>
      </c>
      <c r="M21" s="263">
        <f>IF(D21="",IF(E21&lt;&gt;"",1,0)+IF(F21&lt;&gt;"",1,0)+IF(G21&lt;&gt;"",1,0)+IF(H21&lt;&gt;"",1,0),0)</f>
        <v>0</v>
      </c>
      <c r="O21" s="258"/>
      <c r="P21" s="258"/>
      <c r="Q21" s="258"/>
      <c r="R21" s="258"/>
      <c r="S21" s="258"/>
      <c r="T21" s="258"/>
      <c r="U21" s="258"/>
      <c r="V21" s="258"/>
      <c r="W21" s="258"/>
      <c r="X21" s="258"/>
      <c r="Y21" s="258"/>
      <c r="Z21" s="258"/>
    </row>
    <row r="22" spans="1:26" x14ac:dyDescent="0.25">
      <c r="C22" s="316"/>
      <c r="E22" s="638"/>
      <c r="F22" s="638"/>
      <c r="G22" s="638"/>
      <c r="H22" s="638"/>
      <c r="J22" s="318">
        <f>J4+J8+J19+J14</f>
        <v>1</v>
      </c>
      <c r="M22" s="263">
        <f>IF(SUM(M5:M21)&lt;&gt;14,0,1)</f>
        <v>0</v>
      </c>
      <c r="O22" s="258"/>
      <c r="P22" s="258"/>
      <c r="Q22" s="258"/>
      <c r="R22" s="258"/>
      <c r="S22" s="258"/>
      <c r="T22" s="258"/>
      <c r="U22" s="258"/>
      <c r="V22" s="258"/>
      <c r="W22" s="258"/>
      <c r="X22" s="258"/>
      <c r="Y22" s="258"/>
      <c r="Z22" s="258"/>
    </row>
    <row r="23" spans="1:26" ht="13.5" thickBot="1" x14ac:dyDescent="0.3">
      <c r="C23" s="319" t="s">
        <v>334</v>
      </c>
      <c r="E23" s="639" t="str">
        <f>IF(M22&lt;&gt;1,"",L4+L8+L14+L19)</f>
        <v/>
      </c>
      <c r="F23" s="639"/>
      <c r="G23" s="640" t="s">
        <v>89</v>
      </c>
      <c r="H23" s="640"/>
      <c r="I23" s="320"/>
      <c r="O23" s="258"/>
      <c r="P23" s="258"/>
      <c r="Q23" s="258"/>
      <c r="R23" s="258"/>
      <c r="S23" s="258"/>
      <c r="T23" s="258"/>
      <c r="U23" s="258"/>
      <c r="V23" s="258"/>
      <c r="W23" s="258"/>
      <c r="X23" s="258"/>
      <c r="Y23" s="258"/>
      <c r="Z23" s="258"/>
    </row>
    <row r="24" spans="1:26" ht="18.95" customHeight="1" thickBot="1" x14ac:dyDescent="0.3">
      <c r="C24" s="319" t="s">
        <v>91</v>
      </c>
      <c r="E24" s="666"/>
      <c r="F24" s="667"/>
      <c r="G24" s="668" t="s">
        <v>92</v>
      </c>
      <c r="H24" s="669"/>
      <c r="K24" s="377" t="s">
        <v>432</v>
      </c>
      <c r="L24" s="645" t="str">
        <f>IF('CONTRAT PREV'!K3=1,IDENTIFICATION!C8,IF('CONTRAT PREV'!K3=2,IDENTIFICATION!C9,IF('CONTRAT PREV'!K3=3,IDENTIFICATION!C10,IF(G3=4,IDENTIFICATION!C11,IF('CONTRAT PREV'!K3=5,IDENTIFICATION!C12,"")))))</f>
        <v>AA</v>
      </c>
      <c r="M24" s="645"/>
      <c r="N24" s="645"/>
      <c r="O24" s="258"/>
      <c r="P24" s="258"/>
      <c r="Q24" s="258"/>
      <c r="R24" s="258"/>
      <c r="S24" s="258"/>
      <c r="T24" s="258"/>
      <c r="U24" s="258"/>
      <c r="V24" s="258"/>
      <c r="W24" s="258"/>
      <c r="X24" s="258"/>
      <c r="Y24" s="258"/>
      <c r="Z24" s="258"/>
    </row>
    <row r="25" spans="1:26" ht="20.100000000000001" customHeight="1" thickBot="1" x14ac:dyDescent="0.3">
      <c r="C25" s="319" t="s">
        <v>93</v>
      </c>
      <c r="E25" s="662">
        <f>E24*6</f>
        <v>0</v>
      </c>
      <c r="F25" s="663"/>
      <c r="G25" s="664">
        <f>(20*[5]Identification!B5)</f>
        <v>120</v>
      </c>
      <c r="H25" s="665"/>
      <c r="I25" s="273"/>
      <c r="K25" s="377" t="s">
        <v>433</v>
      </c>
      <c r="L25" s="645" t="str">
        <f>IF('CONTRAT PREV'!K3=1,IDENTIFICATION!G8,IF('CONTRAT PREV'!K3=2,IDENTIFICATION!G9,IF('CONTRAT PREV'!K3=3,IDENTIFICATION!G10,IF(G3=4,IDENTIFICATION!G11,IF('CONTRAT PREV'!K3=5,IDENTIFICATION!G12,"")))))</f>
        <v>AAA</v>
      </c>
      <c r="M25" s="645"/>
      <c r="N25" s="645"/>
      <c r="O25" s="258"/>
      <c r="P25" s="258"/>
      <c r="Q25" s="258"/>
      <c r="R25" s="258"/>
      <c r="S25" s="258"/>
      <c r="T25" s="258"/>
      <c r="U25" s="258"/>
      <c r="V25" s="258"/>
      <c r="W25" s="258"/>
      <c r="X25" s="258"/>
      <c r="Y25" s="258"/>
      <c r="Z25" s="258"/>
    </row>
    <row r="26" spans="1:26" x14ac:dyDescent="0.25">
      <c r="A26" s="648" t="s">
        <v>335</v>
      </c>
      <c r="B26" s="648"/>
      <c r="C26" s="648"/>
      <c r="D26" s="648"/>
      <c r="E26" s="648"/>
      <c r="F26" s="648"/>
      <c r="G26" s="648"/>
      <c r="H26" s="648"/>
      <c r="O26" s="258"/>
      <c r="P26" s="258"/>
      <c r="Q26" s="258"/>
      <c r="R26" s="258"/>
      <c r="S26" s="258"/>
      <c r="T26" s="258"/>
      <c r="U26" s="258"/>
      <c r="V26" s="258"/>
      <c r="W26" s="258"/>
      <c r="X26" s="258"/>
      <c r="Y26" s="258"/>
      <c r="Z26" s="258"/>
    </row>
    <row r="27" spans="1:26" ht="13.5" thickBot="1" x14ac:dyDescent="0.3">
      <c r="A27" s="649" t="s">
        <v>336</v>
      </c>
      <c r="B27" s="650"/>
      <c r="C27" s="650"/>
      <c r="D27" s="650"/>
      <c r="E27" s="650"/>
      <c r="F27" s="650"/>
      <c r="G27" s="650"/>
      <c r="H27" s="650"/>
      <c r="I27" s="322" t="s">
        <v>94</v>
      </c>
      <c r="O27" s="258"/>
      <c r="P27" s="258"/>
      <c r="Q27" s="258"/>
      <c r="R27" s="258"/>
      <c r="S27" s="258"/>
      <c r="T27" s="258"/>
      <c r="U27" s="258"/>
      <c r="V27" s="258"/>
      <c r="W27" s="258"/>
      <c r="X27" s="258"/>
      <c r="Y27" s="258"/>
      <c r="Z27" s="258"/>
    </row>
    <row r="28" spans="1:26" x14ac:dyDescent="0.25">
      <c r="A28" s="651" t="s">
        <v>337</v>
      </c>
      <c r="B28" s="652"/>
      <c r="C28" s="653" t="s">
        <v>95</v>
      </c>
      <c r="D28" s="654"/>
      <c r="E28" s="654"/>
      <c r="F28" s="654"/>
      <c r="G28" s="654"/>
      <c r="H28" s="655"/>
      <c r="I28" s="323"/>
      <c r="O28" s="258"/>
      <c r="P28" s="258"/>
      <c r="Q28" s="258"/>
      <c r="R28" s="258"/>
      <c r="S28" s="258"/>
      <c r="T28" s="258"/>
      <c r="U28" s="258"/>
      <c r="V28" s="258"/>
      <c r="W28" s="258"/>
      <c r="X28" s="258"/>
      <c r="Y28" s="258"/>
      <c r="Z28" s="258"/>
    </row>
    <row r="29" spans="1:26" ht="27.95" customHeight="1" x14ac:dyDescent="0.25">
      <c r="A29" s="656"/>
      <c r="B29" s="657"/>
      <c r="C29" s="657"/>
      <c r="D29" s="657"/>
      <c r="E29" s="657"/>
      <c r="F29" s="657"/>
      <c r="G29" s="657"/>
      <c r="H29" s="658"/>
      <c r="I29" s="324"/>
      <c r="O29" s="258"/>
      <c r="P29" s="258"/>
      <c r="Q29" s="258"/>
      <c r="R29" s="258"/>
      <c r="S29" s="258"/>
      <c r="T29" s="258"/>
      <c r="U29" s="258"/>
      <c r="V29" s="258"/>
      <c r="W29" s="258"/>
      <c r="X29" s="258"/>
      <c r="Y29" s="258"/>
      <c r="Z29" s="258"/>
    </row>
    <row r="30" spans="1:26" ht="27.95" customHeight="1" thickBot="1" x14ac:dyDescent="0.3">
      <c r="A30" s="656"/>
      <c r="B30" s="657"/>
      <c r="C30" s="657"/>
      <c r="D30" s="657"/>
      <c r="E30" s="657"/>
      <c r="F30" s="657"/>
      <c r="G30" s="657"/>
      <c r="H30" s="658"/>
      <c r="I30" s="324"/>
      <c r="J30" s="258"/>
      <c r="K30" s="258"/>
      <c r="L30" s="325"/>
      <c r="N30" s="263"/>
      <c r="O30" s="258"/>
      <c r="P30" s="258"/>
      <c r="Q30" s="258"/>
      <c r="R30" s="258"/>
      <c r="S30" s="258"/>
      <c r="T30" s="258"/>
      <c r="U30" s="258"/>
      <c r="V30" s="258"/>
      <c r="W30" s="258"/>
      <c r="X30" s="258"/>
      <c r="Y30" s="258"/>
      <c r="Z30" s="258"/>
    </row>
    <row r="31" spans="1:26" ht="27.95" customHeight="1" thickBot="1" x14ac:dyDescent="0.3">
      <c r="A31" s="661"/>
      <c r="B31" s="659"/>
      <c r="C31" s="659"/>
      <c r="D31" s="659"/>
      <c r="E31" s="659"/>
      <c r="F31" s="659"/>
      <c r="G31" s="659"/>
      <c r="H31" s="660"/>
      <c r="I31" s="258"/>
      <c r="J31" s="258"/>
      <c r="K31" s="646" t="s">
        <v>338</v>
      </c>
      <c r="L31" s="647"/>
      <c r="N31" s="263"/>
      <c r="O31" s="258"/>
      <c r="P31" s="258"/>
      <c r="Q31" s="258"/>
      <c r="R31" s="258"/>
      <c r="S31" s="258"/>
      <c r="T31" s="258"/>
      <c r="U31" s="258"/>
      <c r="V31" s="258"/>
      <c r="W31" s="258"/>
      <c r="X31" s="258"/>
      <c r="Y31" s="258"/>
      <c r="Z31" s="258"/>
    </row>
    <row r="32" spans="1:26" ht="15.75" x14ac:dyDescent="0.25">
      <c r="A32" s="326"/>
      <c r="B32" s="326"/>
      <c r="C32" s="326"/>
      <c r="D32" s="326"/>
      <c r="E32" s="326"/>
      <c r="F32" s="326"/>
      <c r="G32" s="326"/>
      <c r="H32" s="326"/>
      <c r="J32" s="258"/>
      <c r="K32" s="258"/>
      <c r="L32" s="325"/>
      <c r="N32" s="263"/>
      <c r="O32" s="258"/>
      <c r="P32" s="258"/>
      <c r="Q32" s="258"/>
      <c r="R32" s="258"/>
      <c r="S32" s="258"/>
      <c r="T32" s="258"/>
      <c r="U32" s="258"/>
      <c r="V32" s="258"/>
      <c r="W32" s="258"/>
      <c r="X32" s="258"/>
      <c r="Y32" s="258"/>
      <c r="Z32" s="258"/>
    </row>
    <row r="33" spans="1:26" ht="15.75" x14ac:dyDescent="0.25">
      <c r="A33" s="326"/>
      <c r="B33" s="326"/>
      <c r="C33" s="326"/>
      <c r="D33" s="326"/>
      <c r="E33" s="326"/>
      <c r="F33" s="326"/>
      <c r="G33" s="326"/>
      <c r="H33" s="326"/>
      <c r="J33" s="258"/>
      <c r="K33" s="258"/>
      <c r="L33" s="325"/>
      <c r="N33" s="263"/>
      <c r="O33" s="258"/>
      <c r="P33" s="258"/>
      <c r="Q33" s="258"/>
      <c r="R33" s="258"/>
      <c r="S33" s="258"/>
      <c r="T33" s="258"/>
      <c r="U33" s="258"/>
      <c r="V33" s="258"/>
      <c r="W33" s="258"/>
      <c r="X33" s="258"/>
      <c r="Y33" s="258"/>
      <c r="Z33" s="258"/>
    </row>
    <row r="34" spans="1:26" ht="15.75" x14ac:dyDescent="0.25">
      <c r="A34" s="326"/>
      <c r="B34" s="326"/>
      <c r="C34" s="326"/>
      <c r="D34" s="326"/>
      <c r="E34" s="326"/>
      <c r="F34" s="326"/>
      <c r="G34" s="326"/>
      <c r="H34" s="326"/>
      <c r="J34" s="258"/>
      <c r="K34" s="258"/>
      <c r="L34" s="325"/>
      <c r="N34" s="263"/>
      <c r="O34" s="258"/>
      <c r="P34" s="258"/>
      <c r="Q34" s="258"/>
      <c r="R34" s="258"/>
      <c r="S34" s="258"/>
      <c r="T34" s="258"/>
      <c r="U34" s="258"/>
      <c r="V34" s="258"/>
      <c r="W34" s="258"/>
      <c r="X34" s="258"/>
      <c r="Y34" s="258"/>
      <c r="Z34" s="258"/>
    </row>
    <row r="35" spans="1:26" ht="15.75" x14ac:dyDescent="0.25">
      <c r="A35" s="326"/>
      <c r="B35" s="326"/>
      <c r="C35" s="326"/>
      <c r="D35" s="326"/>
      <c r="E35" s="326"/>
      <c r="F35" s="326"/>
      <c r="G35" s="326"/>
      <c r="H35" s="326"/>
      <c r="J35" s="258"/>
      <c r="K35" s="258"/>
      <c r="L35" s="325"/>
      <c r="N35" s="263"/>
      <c r="O35" s="258"/>
      <c r="P35" s="258"/>
      <c r="Q35" s="258"/>
      <c r="R35" s="258"/>
      <c r="S35" s="258"/>
      <c r="T35" s="258"/>
      <c r="U35" s="258"/>
      <c r="V35" s="258"/>
      <c r="W35" s="258"/>
      <c r="X35" s="258"/>
      <c r="Y35" s="258"/>
      <c r="Z35" s="258"/>
    </row>
    <row r="36" spans="1:26" ht="15.75" x14ac:dyDescent="0.25">
      <c r="A36" s="326"/>
      <c r="B36" s="326"/>
      <c r="C36" s="326"/>
      <c r="D36" s="326"/>
      <c r="E36" s="326"/>
      <c r="F36" s="326"/>
      <c r="G36" s="326"/>
      <c r="H36" s="326"/>
      <c r="J36" s="258"/>
      <c r="K36" s="258"/>
      <c r="L36" s="325"/>
      <c r="N36" s="263"/>
      <c r="O36" s="258"/>
      <c r="P36" s="258"/>
      <c r="Q36" s="258"/>
      <c r="R36" s="258"/>
      <c r="S36" s="258"/>
      <c r="T36" s="258"/>
      <c r="U36" s="258"/>
      <c r="V36" s="258"/>
      <c r="W36" s="258"/>
      <c r="X36" s="258"/>
      <c r="Y36" s="258"/>
      <c r="Z36" s="258"/>
    </row>
    <row r="38" spans="1:26" ht="14.25" x14ac:dyDescent="0.2">
      <c r="B38" s="327"/>
      <c r="J38" s="258"/>
      <c r="K38" s="258"/>
      <c r="L38" s="325"/>
      <c r="N38" s="263"/>
      <c r="O38" s="258"/>
      <c r="P38" s="258"/>
      <c r="Q38" s="258"/>
      <c r="R38" s="258"/>
      <c r="S38" s="258"/>
      <c r="T38" s="258"/>
      <c r="U38" s="258"/>
      <c r="V38" s="258"/>
      <c r="W38" s="258"/>
      <c r="X38" s="258"/>
      <c r="Y38" s="258"/>
      <c r="Z38" s="258"/>
    </row>
  </sheetData>
  <mergeCells count="38">
    <mergeCell ref="L24:N24"/>
    <mergeCell ref="L25:N25"/>
    <mergeCell ref="K31:L31"/>
    <mergeCell ref="A26:H26"/>
    <mergeCell ref="A27:H27"/>
    <mergeCell ref="A28:B28"/>
    <mergeCell ref="C28:H28"/>
    <mergeCell ref="A29:B29"/>
    <mergeCell ref="C29:H31"/>
    <mergeCell ref="A30:B30"/>
    <mergeCell ref="A31:B31"/>
    <mergeCell ref="E25:F25"/>
    <mergeCell ref="G25:H25"/>
    <mergeCell ref="E24:F24"/>
    <mergeCell ref="G24:H24"/>
    <mergeCell ref="A14:H14"/>
    <mergeCell ref="D15:D18"/>
    <mergeCell ref="A17:A18"/>
    <mergeCell ref="B17:B18"/>
    <mergeCell ref="A19:H19"/>
    <mergeCell ref="A20:A21"/>
    <mergeCell ref="B20:B21"/>
    <mergeCell ref="D20:D21"/>
    <mergeCell ref="E22:H22"/>
    <mergeCell ref="E23:F23"/>
    <mergeCell ref="G23:H23"/>
    <mergeCell ref="A8:H8"/>
    <mergeCell ref="A9:A11"/>
    <mergeCell ref="B9:B11"/>
    <mergeCell ref="D9:D13"/>
    <mergeCell ref="A12:A13"/>
    <mergeCell ref="B12:B13"/>
    <mergeCell ref="D2:H2"/>
    <mergeCell ref="A3:B3"/>
    <mergeCell ref="A4:H4"/>
    <mergeCell ref="A5:A6"/>
    <mergeCell ref="B5:B6"/>
    <mergeCell ref="D5:D7"/>
  </mergeCells>
  <pageMargins left="0.75000000000000011" right="0.75000000000000011" top="1" bottom="1" header="0.5" footer="0.5"/>
  <pageSetup paperSize="9" scale="53" orientation="landscape" horizontalDpi="4294967292" verticalDpi="4294967292"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E50"/>
  <sheetViews>
    <sheetView topLeftCell="B1" workbookViewId="0">
      <selection activeCell="D54" sqref="D54"/>
    </sheetView>
  </sheetViews>
  <sheetFormatPr baseColWidth="10" defaultRowHeight="15" x14ac:dyDescent="0.25"/>
  <cols>
    <col min="1" max="1" width="32.28515625" customWidth="1"/>
    <col min="2" max="2" width="14.7109375" customWidth="1"/>
    <col min="3" max="3" width="44.85546875" customWidth="1"/>
  </cols>
  <sheetData>
    <row r="1" spans="1:5" x14ac:dyDescent="0.25">
      <c r="A1" t="s">
        <v>379</v>
      </c>
      <c r="B1" t="s">
        <v>14</v>
      </c>
      <c r="C1" t="s">
        <v>340</v>
      </c>
      <c r="D1" t="s">
        <v>341</v>
      </c>
      <c r="E1" t="s">
        <v>342</v>
      </c>
    </row>
    <row r="2" spans="1:5" x14ac:dyDescent="0.25">
      <c r="A2" t="str">
        <f>CONCATENATE(B2,"-",D2)</f>
        <v>AC-CO7.1</v>
      </c>
      <c r="B2" t="s">
        <v>47</v>
      </c>
      <c r="C2" t="s">
        <v>58</v>
      </c>
      <c r="D2" t="s">
        <v>34</v>
      </c>
      <c r="E2" t="s">
        <v>254</v>
      </c>
    </row>
    <row r="3" spans="1:5" x14ac:dyDescent="0.25">
      <c r="A3" t="str">
        <f t="shared" ref="A3:A50" si="0">CONCATENATE(B3,"-",D3)</f>
        <v>AC-CO7.2</v>
      </c>
      <c r="B3" t="s">
        <v>47</v>
      </c>
      <c r="C3" t="s">
        <v>58</v>
      </c>
      <c r="D3" t="s">
        <v>35</v>
      </c>
      <c r="E3" t="s">
        <v>59</v>
      </c>
    </row>
    <row r="4" spans="1:5" x14ac:dyDescent="0.25">
      <c r="A4" t="str">
        <f t="shared" si="0"/>
        <v>AC-CO7.3</v>
      </c>
      <c r="B4" t="s">
        <v>47</v>
      </c>
      <c r="C4" t="s">
        <v>58</v>
      </c>
      <c r="D4" t="s">
        <v>36</v>
      </c>
      <c r="E4" t="s">
        <v>63</v>
      </c>
    </row>
    <row r="5" spans="1:5" x14ac:dyDescent="0.25">
      <c r="A5" t="str">
        <f t="shared" si="0"/>
        <v>AC-CO8.1</v>
      </c>
      <c r="B5" t="s">
        <v>47</v>
      </c>
      <c r="C5" t="s">
        <v>67</v>
      </c>
      <c r="D5" t="s">
        <v>38</v>
      </c>
      <c r="E5" t="s">
        <v>68</v>
      </c>
    </row>
    <row r="6" spans="1:5" x14ac:dyDescent="0.25">
      <c r="A6" t="str">
        <f t="shared" si="0"/>
        <v>AC-CO8.2</v>
      </c>
      <c r="B6" t="s">
        <v>47</v>
      </c>
      <c r="C6" t="s">
        <v>67</v>
      </c>
      <c r="D6" t="s">
        <v>39</v>
      </c>
      <c r="E6" t="s">
        <v>70</v>
      </c>
    </row>
    <row r="7" spans="1:5" x14ac:dyDescent="0.25">
      <c r="A7" t="str">
        <f t="shared" si="0"/>
        <v>AC-CO8.3</v>
      </c>
      <c r="B7" t="s">
        <v>47</v>
      </c>
      <c r="C7" t="s">
        <v>67</v>
      </c>
      <c r="D7" t="s">
        <v>40</v>
      </c>
      <c r="E7" t="s">
        <v>75</v>
      </c>
    </row>
    <row r="8" spans="1:5" x14ac:dyDescent="0.25">
      <c r="A8" t="str">
        <f t="shared" si="0"/>
        <v>AC-CO9.1</v>
      </c>
      <c r="B8" t="s">
        <v>47</v>
      </c>
      <c r="C8" t="s">
        <v>77</v>
      </c>
      <c r="D8" t="s">
        <v>78</v>
      </c>
      <c r="E8" t="s">
        <v>79</v>
      </c>
    </row>
    <row r="9" spans="1:5" x14ac:dyDescent="0.25">
      <c r="A9" t="str">
        <f t="shared" si="0"/>
        <v>AC-CO9.2</v>
      </c>
      <c r="B9" t="s">
        <v>47</v>
      </c>
      <c r="C9" t="s">
        <v>77</v>
      </c>
      <c r="D9" t="s">
        <v>83</v>
      </c>
      <c r="E9" t="s">
        <v>84</v>
      </c>
    </row>
    <row r="10" spans="1:5" x14ac:dyDescent="0.25">
      <c r="A10" t="str">
        <f t="shared" si="0"/>
        <v>AC-CO9.3</v>
      </c>
      <c r="B10" t="s">
        <v>47</v>
      </c>
      <c r="C10" t="s">
        <v>77</v>
      </c>
      <c r="D10" t="s">
        <v>86</v>
      </c>
      <c r="E10" t="s">
        <v>87</v>
      </c>
    </row>
    <row r="11" spans="1:5" x14ac:dyDescent="0.25">
      <c r="A11" t="str">
        <f t="shared" si="0"/>
        <v>EE-CO7.1</v>
      </c>
      <c r="B11" t="s">
        <v>48</v>
      </c>
      <c r="C11" t="s">
        <v>58</v>
      </c>
      <c r="D11" t="s">
        <v>34</v>
      </c>
      <c r="E11" t="s">
        <v>113</v>
      </c>
    </row>
    <row r="12" spans="1:5" x14ac:dyDescent="0.25">
      <c r="A12" t="str">
        <f t="shared" si="0"/>
        <v>EE-CO7.2</v>
      </c>
      <c r="B12" t="s">
        <v>48</v>
      </c>
      <c r="C12" t="s">
        <v>58</v>
      </c>
      <c r="D12" t="s">
        <v>35</v>
      </c>
      <c r="E12" t="s">
        <v>275</v>
      </c>
    </row>
    <row r="13" spans="1:5" x14ac:dyDescent="0.25">
      <c r="A13" t="str">
        <f t="shared" si="0"/>
        <v>EE-CO7.3
CO7.4</v>
      </c>
      <c r="B13" t="s">
        <v>48</v>
      </c>
      <c r="C13" t="s">
        <v>58</v>
      </c>
      <c r="D13" t="s">
        <v>277</v>
      </c>
      <c r="E13" t="s">
        <v>278</v>
      </c>
    </row>
    <row r="14" spans="1:5" x14ac:dyDescent="0.25">
      <c r="A14" t="str">
        <f t="shared" si="0"/>
        <v>EE-CO8.1</v>
      </c>
      <c r="B14" t="s">
        <v>48</v>
      </c>
      <c r="C14" t="s">
        <v>67</v>
      </c>
      <c r="D14" t="s">
        <v>38</v>
      </c>
      <c r="E14" t="s">
        <v>119</v>
      </c>
    </row>
    <row r="15" spans="1:5" x14ac:dyDescent="0.25">
      <c r="A15" t="str">
        <f t="shared" si="0"/>
        <v>EE-CO8.2</v>
      </c>
      <c r="B15" t="s">
        <v>48</v>
      </c>
      <c r="C15" t="s">
        <v>67</v>
      </c>
      <c r="D15" t="s">
        <v>39</v>
      </c>
      <c r="E15" t="s">
        <v>121</v>
      </c>
    </row>
    <row r="16" spans="1:5" x14ac:dyDescent="0.25">
      <c r="A16" t="str">
        <f t="shared" si="0"/>
        <v>EE-CO8.3</v>
      </c>
      <c r="B16" t="s">
        <v>48</v>
      </c>
      <c r="C16" t="s">
        <v>67</v>
      </c>
      <c r="D16" t="s">
        <v>40</v>
      </c>
      <c r="E16" t="s">
        <v>124</v>
      </c>
    </row>
    <row r="17" spans="1:5" x14ac:dyDescent="0.25">
      <c r="A17" t="str">
        <f t="shared" si="0"/>
        <v>EE-CO8.4</v>
      </c>
      <c r="B17" t="s">
        <v>48</v>
      </c>
      <c r="C17" t="s">
        <v>67</v>
      </c>
      <c r="D17" t="s">
        <v>41</v>
      </c>
      <c r="E17" t="s">
        <v>128</v>
      </c>
    </row>
    <row r="18" spans="1:5" x14ac:dyDescent="0.25">
      <c r="A18" t="str">
        <f t="shared" si="0"/>
        <v>EE-CO9.1</v>
      </c>
      <c r="B18" t="s">
        <v>48</v>
      </c>
      <c r="C18" t="s">
        <v>77</v>
      </c>
      <c r="D18" t="s">
        <v>78</v>
      </c>
      <c r="E18" t="s">
        <v>129</v>
      </c>
    </row>
    <row r="19" spans="1:5" x14ac:dyDescent="0.25">
      <c r="A19" t="str">
        <f t="shared" si="0"/>
        <v>EE-CO9.2</v>
      </c>
      <c r="B19" t="s">
        <v>48</v>
      </c>
      <c r="C19" t="s">
        <v>77</v>
      </c>
      <c r="D19" t="s">
        <v>83</v>
      </c>
      <c r="E19" t="s">
        <v>131</v>
      </c>
    </row>
    <row r="20" spans="1:5" x14ac:dyDescent="0.25">
      <c r="A20" t="str">
        <f t="shared" si="0"/>
        <v>EE-CO9.3</v>
      </c>
      <c r="B20" t="s">
        <v>48</v>
      </c>
      <c r="C20" t="s">
        <v>77</v>
      </c>
      <c r="D20" t="s">
        <v>86</v>
      </c>
      <c r="E20" t="s">
        <v>133</v>
      </c>
    </row>
    <row r="21" spans="1:5" x14ac:dyDescent="0.25">
      <c r="A21" t="str">
        <f t="shared" si="0"/>
        <v>ITEC-CO7.1</v>
      </c>
      <c r="B21" t="s">
        <v>49</v>
      </c>
      <c r="C21" t="s">
        <v>58</v>
      </c>
      <c r="D21" t="s">
        <v>34</v>
      </c>
      <c r="E21" t="s">
        <v>137</v>
      </c>
    </row>
    <row r="22" spans="1:5" x14ac:dyDescent="0.25">
      <c r="A22" t="str">
        <f t="shared" si="0"/>
        <v>ITEC-CO7.2</v>
      </c>
      <c r="B22" t="s">
        <v>49</v>
      </c>
      <c r="C22" t="s">
        <v>58</v>
      </c>
      <c r="D22" t="s">
        <v>35</v>
      </c>
      <c r="E22" t="s">
        <v>138</v>
      </c>
    </row>
    <row r="23" spans="1:5" x14ac:dyDescent="0.25">
      <c r="A23" t="str">
        <f t="shared" si="0"/>
        <v>ITEC-CO7.3</v>
      </c>
      <c r="B23" t="s">
        <v>49</v>
      </c>
      <c r="C23" t="s">
        <v>58</v>
      </c>
      <c r="D23" t="s">
        <v>36</v>
      </c>
      <c r="E23" t="s">
        <v>140</v>
      </c>
    </row>
    <row r="24" spans="1:5" x14ac:dyDescent="0.25">
      <c r="A24" t="str">
        <f t="shared" si="0"/>
        <v>ITEC-CO7.4</v>
      </c>
      <c r="B24" t="s">
        <v>49</v>
      </c>
      <c r="C24" t="s">
        <v>58</v>
      </c>
      <c r="D24" t="s">
        <v>37</v>
      </c>
      <c r="E24" t="s">
        <v>144</v>
      </c>
    </row>
    <row r="25" spans="1:5" x14ac:dyDescent="0.25">
      <c r="A25" t="str">
        <f t="shared" si="0"/>
        <v>ITEC-CO8.1</v>
      </c>
      <c r="B25" t="s">
        <v>49</v>
      </c>
      <c r="C25" t="s">
        <v>67</v>
      </c>
      <c r="D25" t="s">
        <v>38</v>
      </c>
      <c r="E25" t="s">
        <v>146</v>
      </c>
    </row>
    <row r="26" spans="1:5" x14ac:dyDescent="0.25">
      <c r="A26" t="str">
        <f>CONCATENATE(B26,"-",D26)</f>
        <v>ITEC-CO8.2</v>
      </c>
      <c r="B26" t="s">
        <v>49</v>
      </c>
      <c r="C26" t="s">
        <v>67</v>
      </c>
      <c r="D26" t="s">
        <v>39</v>
      </c>
      <c r="E26" t="s">
        <v>147</v>
      </c>
    </row>
    <row r="27" spans="1:5" x14ac:dyDescent="0.25">
      <c r="A27" t="str">
        <f t="shared" si="0"/>
        <v>ITEC-CO8.3</v>
      </c>
      <c r="B27" t="s">
        <v>49</v>
      </c>
      <c r="C27" t="s">
        <v>67</v>
      </c>
      <c r="D27" t="s">
        <v>40</v>
      </c>
      <c r="E27" t="s">
        <v>148</v>
      </c>
    </row>
    <row r="28" spans="1:5" x14ac:dyDescent="0.25">
      <c r="A28" t="str">
        <f t="shared" si="0"/>
        <v>ITEC-CO8.4</v>
      </c>
      <c r="B28" t="s">
        <v>49</v>
      </c>
      <c r="C28" t="s">
        <v>67</v>
      </c>
      <c r="D28" t="s">
        <v>41</v>
      </c>
      <c r="E28" t="s">
        <v>149</v>
      </c>
    </row>
    <row r="29" spans="1:5" x14ac:dyDescent="0.25">
      <c r="A29" t="str">
        <f t="shared" si="0"/>
        <v>ITEC-CO9.1</v>
      </c>
      <c r="B29" t="s">
        <v>49</v>
      </c>
      <c r="C29" t="s">
        <v>77</v>
      </c>
      <c r="D29" t="s">
        <v>78</v>
      </c>
      <c r="E29" t="s">
        <v>150</v>
      </c>
    </row>
    <row r="30" spans="1:5" x14ac:dyDescent="0.25">
      <c r="A30" t="str">
        <f t="shared" si="0"/>
        <v>ITEC-CO9.2</v>
      </c>
      <c r="B30" t="s">
        <v>49</v>
      </c>
      <c r="C30" t="s">
        <v>77</v>
      </c>
      <c r="D30" t="s">
        <v>83</v>
      </c>
      <c r="E30" t="s">
        <v>152</v>
      </c>
    </row>
    <row r="31" spans="1:5" x14ac:dyDescent="0.25">
      <c r="A31" t="str">
        <f t="shared" si="0"/>
        <v>ITEC-CO9.3</v>
      </c>
      <c r="B31" t="s">
        <v>49</v>
      </c>
      <c r="C31" t="s">
        <v>77</v>
      </c>
      <c r="D31" t="s">
        <v>86</v>
      </c>
      <c r="E31" t="s">
        <v>153</v>
      </c>
    </row>
    <row r="32" spans="1:5" x14ac:dyDescent="0.25">
      <c r="A32" t="str">
        <f t="shared" si="0"/>
        <v>SIN-CO7.1</v>
      </c>
      <c r="B32" t="s">
        <v>50</v>
      </c>
      <c r="C32" t="s">
        <v>58</v>
      </c>
      <c r="D32" t="s">
        <v>34</v>
      </c>
      <c r="E32" t="s">
        <v>156</v>
      </c>
    </row>
    <row r="33" spans="1:5" x14ac:dyDescent="0.25">
      <c r="A33" t="str">
        <f t="shared" si="0"/>
        <v>SIN-CO7.2</v>
      </c>
      <c r="B33" t="s">
        <v>50</v>
      </c>
      <c r="C33" t="s">
        <v>58</v>
      </c>
      <c r="D33" t="s">
        <v>35</v>
      </c>
      <c r="E33" t="s">
        <v>160</v>
      </c>
    </row>
    <row r="34" spans="1:5" x14ac:dyDescent="0.25">
      <c r="A34" t="str">
        <f t="shared" si="0"/>
        <v>SIN-CO7.3</v>
      </c>
      <c r="B34" t="s">
        <v>50</v>
      </c>
      <c r="C34" t="s">
        <v>58</v>
      </c>
      <c r="D34" t="s">
        <v>36</v>
      </c>
      <c r="E34" t="s">
        <v>163</v>
      </c>
    </row>
    <row r="35" spans="1:5" x14ac:dyDescent="0.25">
      <c r="A35" t="str">
        <f t="shared" si="0"/>
        <v>SIN-CO8.1</v>
      </c>
      <c r="B35" t="s">
        <v>50</v>
      </c>
      <c r="C35" t="s">
        <v>67</v>
      </c>
      <c r="D35" t="s">
        <v>38</v>
      </c>
      <c r="E35" t="s">
        <v>166</v>
      </c>
    </row>
    <row r="36" spans="1:5" x14ac:dyDescent="0.25">
      <c r="A36" t="str">
        <f t="shared" si="0"/>
        <v>SIN-CO8.2</v>
      </c>
      <c r="B36" t="s">
        <v>50</v>
      </c>
      <c r="C36" t="s">
        <v>67</v>
      </c>
      <c r="D36" t="s">
        <v>39</v>
      </c>
      <c r="E36" t="s">
        <v>301</v>
      </c>
    </row>
    <row r="37" spans="1:5" x14ac:dyDescent="0.25">
      <c r="A37" t="str">
        <f t="shared" si="0"/>
        <v>SIN-CO8.3</v>
      </c>
      <c r="B37" t="s">
        <v>50</v>
      </c>
      <c r="C37" t="s">
        <v>67</v>
      </c>
      <c r="D37" t="s">
        <v>40</v>
      </c>
      <c r="E37" t="s">
        <v>173</v>
      </c>
    </row>
    <row r="38" spans="1:5" x14ac:dyDescent="0.25">
      <c r="A38" t="str">
        <f t="shared" si="0"/>
        <v>SIN-CO8.4</v>
      </c>
      <c r="B38" t="s">
        <v>50</v>
      </c>
      <c r="C38" t="s">
        <v>67</v>
      </c>
      <c r="D38" t="s">
        <v>41</v>
      </c>
      <c r="E38" t="s">
        <v>176</v>
      </c>
    </row>
    <row r="39" spans="1:5" x14ac:dyDescent="0.25">
      <c r="A39" t="str">
        <f>CONCATENATE(B39,"-",D39)</f>
        <v>SIN-CO9.1</v>
      </c>
      <c r="B39" t="s">
        <v>50</v>
      </c>
      <c r="C39" t="s">
        <v>77</v>
      </c>
      <c r="D39" t="s">
        <v>78</v>
      </c>
      <c r="E39" t="s">
        <v>178</v>
      </c>
    </row>
    <row r="40" spans="1:5" x14ac:dyDescent="0.25">
      <c r="A40" t="str">
        <f t="shared" si="0"/>
        <v>SIN-CO9.2</v>
      </c>
      <c r="B40" t="s">
        <v>50</v>
      </c>
      <c r="C40" t="s">
        <v>77</v>
      </c>
      <c r="D40" t="s">
        <v>83</v>
      </c>
      <c r="E40" t="s">
        <v>182</v>
      </c>
    </row>
    <row r="41" spans="1:5" x14ac:dyDescent="0.25">
      <c r="A41" t="str">
        <f t="shared" si="0"/>
        <v>SIN-CO9.3</v>
      </c>
      <c r="B41" t="s">
        <v>50</v>
      </c>
      <c r="C41" t="s">
        <v>77</v>
      </c>
      <c r="D41" t="s">
        <v>86</v>
      </c>
      <c r="E41" t="s">
        <v>185</v>
      </c>
    </row>
    <row r="42" spans="1:5" x14ac:dyDescent="0.25">
      <c r="A42" t="str">
        <f t="shared" si="0"/>
        <v>SIN-CO9.4</v>
      </c>
      <c r="B42" t="s">
        <v>50</v>
      </c>
      <c r="C42" t="s">
        <v>77</v>
      </c>
      <c r="D42" t="s">
        <v>188</v>
      </c>
      <c r="E42" t="s">
        <v>308</v>
      </c>
    </row>
    <row r="43" spans="1:5" x14ac:dyDescent="0.25">
      <c r="A43" t="str">
        <f t="shared" si="0"/>
        <v>PR-CO1.1</v>
      </c>
      <c r="B43" t="s">
        <v>380</v>
      </c>
      <c r="C43" t="s">
        <v>191</v>
      </c>
      <c r="D43" t="s">
        <v>192</v>
      </c>
      <c r="E43" t="s">
        <v>193</v>
      </c>
    </row>
    <row r="44" spans="1:5" x14ac:dyDescent="0.25">
      <c r="A44" t="str">
        <f t="shared" si="0"/>
        <v>PR-CO1.2</v>
      </c>
      <c r="B44" t="s">
        <v>380</v>
      </c>
      <c r="C44" t="s">
        <v>191</v>
      </c>
      <c r="D44" t="s">
        <v>194</v>
      </c>
      <c r="E44" t="s">
        <v>195</v>
      </c>
    </row>
    <row r="45" spans="1:5" x14ac:dyDescent="0.25">
      <c r="A45" t="str">
        <f t="shared" si="0"/>
        <v>PR-CO2.1</v>
      </c>
      <c r="B45" t="s">
        <v>380</v>
      </c>
      <c r="C45" t="s">
        <v>196</v>
      </c>
      <c r="D45" t="s">
        <v>197</v>
      </c>
      <c r="E45" t="s">
        <v>317</v>
      </c>
    </row>
    <row r="46" spans="1:5" x14ac:dyDescent="0.25">
      <c r="A46" t="str">
        <f t="shared" si="0"/>
        <v>PR-C02.2</v>
      </c>
      <c r="B46" t="s">
        <v>380</v>
      </c>
      <c r="C46" t="s">
        <v>196</v>
      </c>
      <c r="D46" t="s">
        <v>321</v>
      </c>
      <c r="E46" t="s">
        <v>322</v>
      </c>
    </row>
    <row r="47" spans="1:5" x14ac:dyDescent="0.25">
      <c r="A47" t="str">
        <f t="shared" si="0"/>
        <v>PR-CO6.1</v>
      </c>
      <c r="B47" t="s">
        <v>380</v>
      </c>
      <c r="C47" t="s">
        <v>325</v>
      </c>
      <c r="D47" t="s">
        <v>198</v>
      </c>
      <c r="E47" t="s">
        <v>199</v>
      </c>
    </row>
    <row r="48" spans="1:5" x14ac:dyDescent="0.25">
      <c r="A48" t="str">
        <f>CONCATENATE(B48,"-",D48)</f>
        <v>PR-CO6.2</v>
      </c>
      <c r="B48" t="s">
        <v>380</v>
      </c>
      <c r="C48" t="s">
        <v>325</v>
      </c>
      <c r="D48" t="s">
        <v>200</v>
      </c>
      <c r="E48" t="s">
        <v>201</v>
      </c>
    </row>
    <row r="49" spans="1:5" x14ac:dyDescent="0.25">
      <c r="A49" t="str">
        <f t="shared" si="0"/>
        <v>PR-CO6.3</v>
      </c>
      <c r="B49" t="s">
        <v>380</v>
      </c>
      <c r="C49" t="s">
        <v>325</v>
      </c>
      <c r="D49" t="s">
        <v>202</v>
      </c>
      <c r="E49" t="s">
        <v>329</v>
      </c>
    </row>
    <row r="50" spans="1:5" x14ac:dyDescent="0.25">
      <c r="A50" t="str">
        <f t="shared" si="0"/>
        <v>PR-CO8.0</v>
      </c>
      <c r="B50" t="s">
        <v>380</v>
      </c>
      <c r="C50" t="s">
        <v>204</v>
      </c>
      <c r="D50" t="s">
        <v>205</v>
      </c>
      <c r="E50" t="s">
        <v>331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11</vt:i4>
      </vt:variant>
    </vt:vector>
  </HeadingPairs>
  <TitlesOfParts>
    <vt:vector size="24" baseType="lpstr">
      <vt:lpstr>DOSSIER</vt:lpstr>
      <vt:lpstr>IDENTIFICATION</vt:lpstr>
      <vt:lpstr>NOTE DE CADRAGE</vt:lpstr>
      <vt:lpstr>TACHES PREV</vt:lpstr>
      <vt:lpstr>CONTRAT PREV</vt:lpstr>
      <vt:lpstr>CONDUITE DE PROJET</vt:lpstr>
      <vt:lpstr>EVALUATION AC</vt:lpstr>
      <vt:lpstr>EVALUATION EE</vt:lpstr>
      <vt:lpstr>EVALUATION  ITEC</vt:lpstr>
      <vt:lpstr>EVALUATION  SIN</vt:lpstr>
      <vt:lpstr>PRESENTATION DE PROJET</vt:lpstr>
      <vt:lpstr>EVALUATION PRESENTATION</vt:lpstr>
      <vt:lpstr>DATA</vt:lpstr>
      <vt:lpstr>NB1_</vt:lpstr>
      <vt:lpstr>NBLISTE</vt:lpstr>
      <vt:lpstr>OBJECTIF</vt:lpstr>
      <vt:lpstr>SPECIALITE</vt:lpstr>
      <vt:lpstr>Taches</vt:lpstr>
      <vt:lpstr>'CONDUITE DE PROJET'!Zone_d_impression</vt:lpstr>
      <vt:lpstr>'EVALUATION  ITEC'!Zone_d_impression</vt:lpstr>
      <vt:lpstr>'EVALUATION  SIN'!Zone_d_impression</vt:lpstr>
      <vt:lpstr>'EVALUATION AC'!Zone_d_impression</vt:lpstr>
      <vt:lpstr>'EVALUATION EE'!Zone_d_impression</vt:lpstr>
      <vt:lpstr>'PRESENTATION DE PROJET'!Zone_d_impression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rectorat</dc:creator>
  <cp:lastModifiedBy>rectorat</cp:lastModifiedBy>
  <cp:lastPrinted>2016-06-07T16:44:53Z</cp:lastPrinted>
  <dcterms:created xsi:type="dcterms:W3CDTF">2013-09-28T06:04:40Z</dcterms:created>
  <dcterms:modified xsi:type="dcterms:W3CDTF">2016-09-21T13:33:03Z</dcterms:modified>
</cp:coreProperties>
</file>