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Questa_cartella_di_lavoro" defaultThemeVersion="124226"/>
  <bookViews>
    <workbookView xWindow="0" yWindow="8580" windowWidth="19200" windowHeight="1770" firstSheet="1" activeTab="5"/>
  </bookViews>
  <sheets>
    <sheet name="statplateformes" sheetId="3" state="hidden" r:id="rId1"/>
    <sheet name="Stat_mensuel" sheetId="6" r:id="rId2"/>
    <sheet name="Stat_annuel" sheetId="7" r:id="rId3"/>
    <sheet name="stattunnel" sheetId="9" state="hidden" r:id="rId4"/>
    <sheet name="Bd_PF" sheetId="13" state="hidden" r:id="rId5"/>
    <sheet name="BdG" sheetId="14" r:id="rId6"/>
  </sheets>
  <definedNames>
    <definedName name="année">2018</definedName>
  </definedNames>
  <calcPr calcId="145621"/>
  <customWorkbookViews>
    <customWorkbookView name="Emanuele MARRA - Visualizzazione personale" guid="{DB8733A5-8EF1-4C78-8D8C-CD0FB1863DA0}" autoUpdate="1" mergeInterval="5" personalView="1" maximized="1" windowWidth="1916" windowHeight="855" activeSheetId="1" showComments="commIndAndComment"/>
    <customWorkbookView name="Ludovic GRINDU - Visualizzazione personale" guid="{05EC79B2-E0E8-4BD5-AF91-46AA63940802}" mergeInterval="0" personalView="1" maximized="1" windowWidth="1676" windowHeight="864" activeSheetId="10"/>
    <customWorkbookView name="Adelaide GROS - Visualizzazione personale" guid="{D6DA32A2-D829-4D60-A32F-1C3434F99BC6}" mergeInterval="0" personalView="1" maximized="1" windowWidth="1676" windowHeight="825" activeSheetId="1"/>
    <customWorkbookView name="Giancarlo CALI - Visualizzazione personale" guid="{294CB196-716B-43E9-A7C8-4861A3F25685}" mergeInterval="0" personalView="1" maximized="1" yWindow="-4" windowWidth="1382" windowHeight="808" activeSheetId="2"/>
    <customWorkbookView name="Eric MAHIEUX - Visualizzazione personale" guid="{B47E4528-4193-47FA-BDBA-9C99FC807ED3}" mergeInterval="0" personalView="1" maximized="1" windowWidth="1916" windowHeight="855" activeSheetId="1"/>
    <customWorkbookView name="Sebastien GROS - Visualizzazione personale" guid="{31F5F635-AC11-4411-B0C3-83D053493483}" mergeInterval="0" personalView="1" maximized="1" windowWidth="1916" windowHeight="855" activeSheetId="1"/>
    <customWorkbookView name="Daniele CHAREUN - Visualizzazione personale" guid="{8FD0291B-A169-45C6-8315-2D1B3E22F96D}" mergeInterval="0" personalView="1" maximized="1" windowWidth="1916" windowHeight="855" activeSheetId="2"/>
    <customWorkbookView name="Sebastien GROS - Affichage personnalisé" guid="{08D8D3B7-1529-4874-A98E-E98A8D9F9921}" mergeInterval="0" personalView="1" maximized="1" windowWidth="1362" windowHeight="543" activeSheetId="1"/>
    <customWorkbookView name="Adelaide GROS - Affichage personnalisé" guid="{AD182103-47BA-4BD6-8FAB-0569F05CEF97}" mergeInterval="0" personalView="1" maximized="1" windowWidth="1362" windowHeight="543" activeSheetId="1"/>
    <customWorkbookView name="Eric MAHIEUX - Affichage personnalisé" guid="{0AD5A112-3007-4EB5-B370-8A6A5536E3AF}" mergeInterval="0" personalView="1" maximized="1" windowWidth="1362" windowHeight="543" activeSheetId="1"/>
    <customWorkbookView name="Giancarlo CALI - Affichage personnalisé" guid="{B5C7C9C1-8C44-41AE-B323-798DEE4DF693}" mergeInterval="0" personalView="1" maximized="1" windowWidth="1362" windowHeight="543" activeSheetId="1"/>
    <customWorkbookView name="Bruno MATTREL - Affichage personnalisé" guid="{80B93482-B009-48FF-A27A-04804F3796FF}" mergeInterval="0" personalView="1" maximized="1" windowWidth="1362" windowHeight="582" activeSheetId="1"/>
    <customWorkbookView name="Bernard PASCAL - Visualizzazione personale" guid="{6B335DC9-A5F4-432F-B9EB-CF3F8C362FE6}" mergeInterval="0" personalView="1" maximized="1" windowWidth="1676" windowHeight="825" activeSheetId="1"/>
    <customWorkbookView name="Enrico PANARO - Affichage personnalisé" guid="{52E2C54B-C964-4C2C-BD67-0C78FAD165FA}" mergeInterval="0" personalView="1" maximized="1" windowWidth="1916" windowHeight="854" activeSheetId="1"/>
    <customWorkbookView name="Florent LATARD - Affichage personnalisé" guid="{8A2DE55C-D6A4-4447-A0D5-B45D3DF6F0EB}" mergeInterval="0" personalView="1" maximized="1" windowWidth="1362" windowHeight="503" activeSheetId="1"/>
    <customWorkbookView name="Emanuele MARRA - Affichage personnalisé" guid="{660F69B3-8B92-47E5-B723-00E085ABEA62}" autoUpdate="1" mergeInterval="5" personalView="1" maximized="1" yWindow="-4" windowWidth="1362" windowHeight="547" activeSheetId="1"/>
    <customWorkbookView name="Fabio DESAMBROIS - Visualizzazione personale" guid="{55B86D05-2EE1-47D2-B8ED-3E58614F1E18}" mergeInterval="0" personalView="1" maximized="1" yWindow="-4" windowWidth="1676" windowHeight="829" activeSheetId="1"/>
    <customWorkbookView name="Maximiliano LECIS - Visualizzazione personale" guid="{4F19312B-5D0C-4241-AB7F-DEB9DC94D12C}" mergeInterval="0" personalView="1" maximized="1" windowWidth="1676" windowHeight="825" activeSheetId="1"/>
    <customWorkbookView name="Ludovic GRINDU - Affichage personnalisé" guid="{39017580-0DBD-4718-BF70-D0C640CEE437}" mergeInterval="0" personalView="1" maximized="1" windowWidth="1362" windowHeight="543" activeSheetId="11"/>
    <customWorkbookView name="Regis CLAPPIER - Visualizzazione personale" guid="{566939CC-5BB6-4AD5-9E33-E7CE58089770}" mergeInterval="0" personalView="1" maximized="1" yWindow="-4" windowWidth="1916" windowHeight="819" activeSheetId="1"/>
    <customWorkbookView name="Emmanuel TRUTALLI - Visualizzazione personale" guid="{8C7DD989-BDF2-4D55-B9C7-AE671BCB4054}" mergeInterval="0" personalView="1" maximized="1" windowWidth="1662" windowHeight="811" activeSheetId="1"/>
    <customWorkbookView name="Roberto INVERSO - Affichage personnalisé" guid="{A8233638-4F8B-4EA1-AAB2-C55FBB614668}" mergeInterval="0" personalView="1" maximized="1" windowWidth="1362" windowHeight="543" activeSheetId="1"/>
    <customWorkbookView name="Ezio BORGOGNO - Visualizzazione personale" guid="{B1ADF8E8-30A1-4C41-A0F8-2A3415185454}" mergeInterval="0" personalView="1" maximized="1" windowWidth="1676" windowHeight="785" activeSheetId="1"/>
    <customWorkbookView name="Enrico PANARO - Visualizzazione personale" guid="{122285D5-C445-4641-B906-3D160AF5A029}" mergeInterval="0" personalView="1" maximized="1" windowWidth="1676" windowHeight="825" activeSheetId="1"/>
    <customWorkbookView name="Roberto INVERSO - Visualizzazione personale" guid="{EE492F06-3943-4B52-8C26-96BF20DC357D}" mergeInterval="0" personalView="1" maximized="1" windowWidth="1916" windowHeight="943" activeSheetId="1"/>
    <customWorkbookView name="Bruno MATTREL - Visualizzazione personale" guid="{F075734E-466E-424D-AAB3-F953E84A0CE4}" mergeInterval="0" personalView="1" maximized="1" windowWidth="1676" windowHeight="912" activeSheetId="2"/>
  </customWorkbookViews>
</workbook>
</file>

<file path=xl/calcChain.xml><?xml version="1.0" encoding="utf-8"?>
<calcChain xmlns="http://schemas.openxmlformats.org/spreadsheetml/2006/main">
  <c r="AQ8" i="14" l="1"/>
  <c r="AO27" i="14" l="1"/>
  <c r="AY16" i="14"/>
  <c r="AX16" i="14"/>
  <c r="AW16" i="14"/>
  <c r="AV16" i="14"/>
  <c r="AU16" i="14"/>
  <c r="AU17" i="14" s="1"/>
  <c r="AT16" i="14"/>
  <c r="AS16" i="14"/>
  <c r="AR16" i="14"/>
  <c r="AQ16" i="14"/>
  <c r="AP16" i="14"/>
  <c r="AO16" i="14"/>
  <c r="AN16" i="14"/>
  <c r="AN17" i="14" s="1"/>
  <c r="AO18" i="14" l="1"/>
  <c r="AO17" i="14"/>
  <c r="BP391" i="9"/>
  <c r="BP392" i="9"/>
  <c r="BP393" i="9"/>
  <c r="BP394" i="9"/>
  <c r="BP395" i="9"/>
  <c r="BP396" i="9"/>
  <c r="BP397" i="9"/>
  <c r="BP398" i="9"/>
  <c r="BP399" i="9"/>
  <c r="BP400" i="9"/>
  <c r="BP401" i="9"/>
  <c r="BP402" i="9"/>
  <c r="BP375" i="9"/>
  <c r="BP376" i="9"/>
  <c r="BP377" i="9"/>
  <c r="BP378" i="9"/>
  <c r="BP379" i="9"/>
  <c r="BP380" i="9"/>
  <c r="BP381" i="9"/>
  <c r="BP382" i="9"/>
  <c r="BP383" i="9"/>
  <c r="BP384" i="9"/>
  <c r="BP385" i="9"/>
  <c r="BP386" i="9"/>
  <c r="BP387" i="9"/>
  <c r="BP388" i="9"/>
  <c r="BP389" i="9"/>
  <c r="BP390" i="9"/>
  <c r="BW9" i="14" l="1"/>
  <c r="BV9" i="14"/>
  <c r="BU9" i="14"/>
  <c r="BT9" i="14"/>
  <c r="BS9" i="14"/>
  <c r="BR9" i="14"/>
  <c r="BQ9" i="14"/>
  <c r="BP9" i="14"/>
  <c r="BO9" i="14"/>
  <c r="BN9" i="14"/>
  <c r="BM9" i="14"/>
  <c r="BL9" i="14"/>
  <c r="AK1" i="14" l="1"/>
  <c r="AL1" i="14" l="1"/>
  <c r="AM1" i="14" s="1"/>
  <c r="AN1" i="14" s="1"/>
  <c r="AO1" i="14" s="1"/>
  <c r="AP1" i="14" s="1"/>
  <c r="AQ1" i="14" s="1"/>
  <c r="AR1" i="14" s="1"/>
  <c r="AS1" i="14" s="1"/>
  <c r="AT1" i="14" s="1"/>
  <c r="AU1" i="14" s="1"/>
  <c r="AV1" i="14" s="1"/>
  <c r="AW1" i="14" s="1"/>
  <c r="AX1" i="14" s="1"/>
  <c r="AY1" i="14" s="1"/>
  <c r="AZ1" i="14" s="1"/>
  <c r="BA1" i="14" s="1"/>
  <c r="BB1" i="14" s="1"/>
  <c r="BC1" i="14" s="1"/>
  <c r="BD1" i="14" s="1"/>
  <c r="BE1" i="14" s="1"/>
  <c r="BF1" i="14" s="1"/>
  <c r="BG1" i="14" s="1"/>
  <c r="BH1" i="14" s="1"/>
  <c r="BI1" i="14" s="1"/>
  <c r="BJ1" i="14" s="1"/>
  <c r="BK1" i="14" s="1"/>
  <c r="BL1" i="14" s="1"/>
  <c r="BM1" i="14" s="1"/>
  <c r="BN1" i="14" s="1"/>
  <c r="BO1" i="14" s="1"/>
  <c r="B28" i="14"/>
  <c r="C28" i="14"/>
  <c r="D28" i="14"/>
  <c r="E28" i="14"/>
  <c r="K26" i="14"/>
  <c r="L26" i="14"/>
  <c r="M26" i="14"/>
  <c r="N26" i="14"/>
  <c r="O26" i="14"/>
  <c r="P26" i="14"/>
  <c r="Q26" i="14"/>
  <c r="R26" i="14"/>
  <c r="S26" i="14"/>
  <c r="T26" i="14"/>
  <c r="U26" i="14"/>
  <c r="V26" i="14"/>
  <c r="W26" i="14"/>
  <c r="X26" i="14"/>
  <c r="Y26" i="14"/>
  <c r="Z26" i="14"/>
  <c r="AA26" i="14"/>
  <c r="AB26" i="14"/>
  <c r="AC26" i="14"/>
  <c r="AD26" i="14"/>
  <c r="AE26" i="14"/>
  <c r="AF26" i="14"/>
  <c r="BP2" i="9"/>
  <c r="C2" i="14" s="1"/>
  <c r="BP3" i="9"/>
  <c r="D2" i="14" s="1"/>
  <c r="BP4" i="9"/>
  <c r="E2" i="14" s="1"/>
  <c r="BP5" i="9"/>
  <c r="F2" i="14" s="1"/>
  <c r="BP6" i="9"/>
  <c r="G2" i="14" s="1"/>
  <c r="BP7" i="9"/>
  <c r="H2" i="14" s="1"/>
  <c r="BP8" i="9"/>
  <c r="I2" i="14" s="1"/>
  <c r="BP9" i="9"/>
  <c r="J2" i="14" s="1"/>
  <c r="BP10" i="9"/>
  <c r="K2" i="14" s="1"/>
  <c r="BP11" i="9"/>
  <c r="L2" i="14" s="1"/>
  <c r="BP12" i="9"/>
  <c r="M2" i="14" s="1"/>
  <c r="BP13" i="9"/>
  <c r="N2" i="14" s="1"/>
  <c r="BP14" i="9"/>
  <c r="O2" i="14" s="1"/>
  <c r="BP15" i="9"/>
  <c r="P2" i="14" s="1"/>
  <c r="BP16" i="9"/>
  <c r="Q2" i="14" s="1"/>
  <c r="BP17" i="9"/>
  <c r="R2" i="14" s="1"/>
  <c r="BP18" i="9"/>
  <c r="S2" i="14" s="1"/>
  <c r="BP19" i="9"/>
  <c r="T2" i="14" s="1"/>
  <c r="BP20" i="9"/>
  <c r="U2" i="14" s="1"/>
  <c r="BP21" i="9"/>
  <c r="V2" i="14" s="1"/>
  <c r="BP22" i="9"/>
  <c r="W2" i="14" s="1"/>
  <c r="BP23" i="9"/>
  <c r="X2" i="14" s="1"/>
  <c r="BP24" i="9"/>
  <c r="Y2" i="14" s="1"/>
  <c r="BP25" i="9"/>
  <c r="Z2" i="14" s="1"/>
  <c r="BP26" i="9"/>
  <c r="AA2" i="14" s="1"/>
  <c r="BP27" i="9"/>
  <c r="AB2" i="14" s="1"/>
  <c r="BP28" i="9"/>
  <c r="AC2" i="14" s="1"/>
  <c r="BP29" i="9"/>
  <c r="AD2" i="14" s="1"/>
  <c r="BP30" i="9"/>
  <c r="AE2" i="14" s="1"/>
  <c r="BP31" i="9"/>
  <c r="AF2" i="14" s="1"/>
  <c r="BP32" i="9"/>
  <c r="B4" i="14" s="1"/>
  <c r="BP33" i="9"/>
  <c r="C4" i="14" s="1"/>
  <c r="BP34" i="9"/>
  <c r="D4" i="14" s="1"/>
  <c r="BP35" i="9"/>
  <c r="E4" i="14" s="1"/>
  <c r="BP36" i="9"/>
  <c r="F4" i="14" s="1"/>
  <c r="BP37" i="9"/>
  <c r="G4" i="14" s="1"/>
  <c r="BP38" i="9"/>
  <c r="H4" i="14" s="1"/>
  <c r="BP39" i="9"/>
  <c r="I4" i="14" s="1"/>
  <c r="BP40" i="9"/>
  <c r="J4" i="14" s="1"/>
  <c r="BP41" i="9"/>
  <c r="K4" i="14" s="1"/>
  <c r="BP42" i="9"/>
  <c r="L4" i="14" s="1"/>
  <c r="BP43" i="9"/>
  <c r="M4" i="14" s="1"/>
  <c r="BP44" i="9"/>
  <c r="N4" i="14" s="1"/>
  <c r="BP45" i="9"/>
  <c r="O4" i="14" s="1"/>
  <c r="BP46" i="9"/>
  <c r="P4" i="14" s="1"/>
  <c r="BP47" i="9"/>
  <c r="Q4" i="14" s="1"/>
  <c r="BP48" i="9"/>
  <c r="R4" i="14" s="1"/>
  <c r="BP49" i="9"/>
  <c r="S4" i="14" s="1"/>
  <c r="BP50" i="9"/>
  <c r="T4" i="14" s="1"/>
  <c r="BP51" i="9"/>
  <c r="U4" i="14" s="1"/>
  <c r="BP52" i="9"/>
  <c r="V4" i="14" s="1"/>
  <c r="BP53" i="9"/>
  <c r="W4" i="14" s="1"/>
  <c r="BP54" i="9"/>
  <c r="X4" i="14" s="1"/>
  <c r="BP55" i="9"/>
  <c r="Y4" i="14" s="1"/>
  <c r="BP56" i="9"/>
  <c r="Z4" i="14" s="1"/>
  <c r="BP57" i="9"/>
  <c r="AA4" i="14" s="1"/>
  <c r="BP58" i="9"/>
  <c r="AB4" i="14" s="1"/>
  <c r="BP59" i="9"/>
  <c r="AC4" i="14" s="1"/>
  <c r="BP60" i="9"/>
  <c r="B6" i="14" s="1"/>
  <c r="BP61" i="9"/>
  <c r="C6" i="14" s="1"/>
  <c r="BP62" i="9"/>
  <c r="D6" i="14" s="1"/>
  <c r="BP63" i="9"/>
  <c r="E6" i="14" s="1"/>
  <c r="BP64" i="9"/>
  <c r="F6" i="14" s="1"/>
  <c r="BP65" i="9"/>
  <c r="G6" i="14" s="1"/>
  <c r="BP66" i="9"/>
  <c r="H6" i="14" s="1"/>
  <c r="BP67" i="9"/>
  <c r="I6" i="14" s="1"/>
  <c r="BP68" i="9"/>
  <c r="J6" i="14" s="1"/>
  <c r="BP69" i="9"/>
  <c r="K6" i="14" s="1"/>
  <c r="BP70" i="9"/>
  <c r="L6" i="14" s="1"/>
  <c r="BP71" i="9"/>
  <c r="M6" i="14" s="1"/>
  <c r="BP72" i="9"/>
  <c r="N6" i="14" s="1"/>
  <c r="BP73" i="9"/>
  <c r="O6" i="14" s="1"/>
  <c r="BP74" i="9"/>
  <c r="P6" i="14" s="1"/>
  <c r="BP75" i="9"/>
  <c r="Q6" i="14" s="1"/>
  <c r="BP76" i="9"/>
  <c r="R6" i="14" s="1"/>
  <c r="BP77" i="9"/>
  <c r="S6" i="14" s="1"/>
  <c r="BP78" i="9"/>
  <c r="T6" i="14" s="1"/>
  <c r="BP79" i="9"/>
  <c r="U6" i="14" s="1"/>
  <c r="BP80" i="9"/>
  <c r="V6" i="14" s="1"/>
  <c r="BP81" i="9"/>
  <c r="W6" i="14" s="1"/>
  <c r="BP82" i="9"/>
  <c r="X6" i="14" s="1"/>
  <c r="BP83" i="9"/>
  <c r="Y6" i="14" s="1"/>
  <c r="BP84" i="9"/>
  <c r="Z6" i="14" s="1"/>
  <c r="BP85" i="9"/>
  <c r="AA6" i="14" s="1"/>
  <c r="BP86" i="9"/>
  <c r="AB6" i="14" s="1"/>
  <c r="BP87" i="9"/>
  <c r="AC6" i="14" s="1"/>
  <c r="BP88" i="9"/>
  <c r="AD6" i="14" s="1"/>
  <c r="BP89" i="9"/>
  <c r="AE6" i="14" s="1"/>
  <c r="BP90" i="9"/>
  <c r="AF6" i="14" s="1"/>
  <c r="BP91" i="9"/>
  <c r="B8" i="14" s="1"/>
  <c r="BP92" i="9"/>
  <c r="C8" i="14" s="1"/>
  <c r="BP93" i="9"/>
  <c r="D8" i="14" s="1"/>
  <c r="BP94" i="9"/>
  <c r="E8" i="14" s="1"/>
  <c r="BP95" i="9"/>
  <c r="F8" i="14" s="1"/>
  <c r="BP96" i="9"/>
  <c r="G8" i="14" s="1"/>
  <c r="BP97" i="9"/>
  <c r="H8" i="14" s="1"/>
  <c r="BP98" i="9"/>
  <c r="I8" i="14" s="1"/>
  <c r="BP99" i="9"/>
  <c r="J8" i="14" s="1"/>
  <c r="BP100" i="9"/>
  <c r="K8" i="14" s="1"/>
  <c r="BP101" i="9"/>
  <c r="L8" i="14" s="1"/>
  <c r="BP102" i="9"/>
  <c r="M8" i="14" s="1"/>
  <c r="BP103" i="9"/>
  <c r="N8" i="14" s="1"/>
  <c r="BP104" i="9"/>
  <c r="O8" i="14" s="1"/>
  <c r="BP105" i="9"/>
  <c r="P8" i="14" s="1"/>
  <c r="BP106" i="9"/>
  <c r="Q8" i="14" s="1"/>
  <c r="BP107" i="9"/>
  <c r="R8" i="14" s="1"/>
  <c r="BP108" i="9"/>
  <c r="S8" i="14" s="1"/>
  <c r="BP109" i="9"/>
  <c r="T8" i="14" s="1"/>
  <c r="BP110" i="9"/>
  <c r="U8" i="14" s="1"/>
  <c r="BP111" i="9"/>
  <c r="V8" i="14" s="1"/>
  <c r="BP112" i="9"/>
  <c r="W8" i="14" s="1"/>
  <c r="BP113" i="9"/>
  <c r="X8" i="14" s="1"/>
  <c r="BP114" i="9"/>
  <c r="Y8" i="14" s="1"/>
  <c r="BP115" i="9"/>
  <c r="Z8" i="14" s="1"/>
  <c r="BP116" i="9"/>
  <c r="AA8" i="14" s="1"/>
  <c r="BP117" i="9"/>
  <c r="AB8" i="14" s="1"/>
  <c r="BP118" i="9"/>
  <c r="AC8" i="14" s="1"/>
  <c r="BP119" i="9"/>
  <c r="AD8" i="14" s="1"/>
  <c r="BP120" i="9"/>
  <c r="AE8" i="14" s="1"/>
  <c r="BP121" i="9"/>
  <c r="B10" i="14" s="1"/>
  <c r="BP122" i="9"/>
  <c r="C10" i="14" s="1"/>
  <c r="BP123" i="9"/>
  <c r="D10" i="14" s="1"/>
  <c r="BP124" i="9"/>
  <c r="E10" i="14" s="1"/>
  <c r="BP125" i="9"/>
  <c r="F10" i="14" s="1"/>
  <c r="BP126" i="9"/>
  <c r="G10" i="14" s="1"/>
  <c r="BP127" i="9"/>
  <c r="H10" i="14" s="1"/>
  <c r="BP128" i="9"/>
  <c r="I10" i="14" s="1"/>
  <c r="BP129" i="9"/>
  <c r="J10" i="14" s="1"/>
  <c r="BP130" i="9"/>
  <c r="K10" i="14" s="1"/>
  <c r="BP131" i="9"/>
  <c r="L10" i="14" s="1"/>
  <c r="BP132" i="9"/>
  <c r="M10" i="14" s="1"/>
  <c r="BP133" i="9"/>
  <c r="N10" i="14" s="1"/>
  <c r="BP134" i="9"/>
  <c r="O10" i="14" s="1"/>
  <c r="BP135" i="9"/>
  <c r="P10" i="14" s="1"/>
  <c r="BP136" i="9"/>
  <c r="Q10" i="14" s="1"/>
  <c r="BP137" i="9"/>
  <c r="R10" i="14" s="1"/>
  <c r="BP138" i="9"/>
  <c r="S10" i="14" s="1"/>
  <c r="BP139" i="9"/>
  <c r="T10" i="14" s="1"/>
  <c r="BP140" i="9"/>
  <c r="U10" i="14" s="1"/>
  <c r="BP141" i="9"/>
  <c r="V10" i="14" s="1"/>
  <c r="BP142" i="9"/>
  <c r="W10" i="14" s="1"/>
  <c r="BP143" i="9"/>
  <c r="X10" i="14" s="1"/>
  <c r="BP144" i="9"/>
  <c r="Y10" i="14" s="1"/>
  <c r="BP145" i="9"/>
  <c r="Z10" i="14" s="1"/>
  <c r="BP146" i="9"/>
  <c r="AA10" i="14" s="1"/>
  <c r="BP147" i="9"/>
  <c r="AB10" i="14" s="1"/>
  <c r="BP148" i="9"/>
  <c r="AC10" i="14" s="1"/>
  <c r="BP149" i="9"/>
  <c r="AD10" i="14" s="1"/>
  <c r="BP150" i="9"/>
  <c r="AE10" i="14" s="1"/>
  <c r="BP151" i="9"/>
  <c r="AF10" i="14" s="1"/>
  <c r="BP152" i="9"/>
  <c r="B12" i="14" s="1"/>
  <c r="BP153" i="9"/>
  <c r="C12" i="14" s="1"/>
  <c r="BP154" i="9"/>
  <c r="D12" i="14" s="1"/>
  <c r="BP155" i="9"/>
  <c r="E12" i="14" s="1"/>
  <c r="BP156" i="9"/>
  <c r="F12" i="14" s="1"/>
  <c r="BP157" i="9"/>
  <c r="G12" i="14" s="1"/>
  <c r="BP158" i="9"/>
  <c r="H12" i="14" s="1"/>
  <c r="BP159" i="9"/>
  <c r="I12" i="14" s="1"/>
  <c r="BP160" i="9"/>
  <c r="J12" i="14" s="1"/>
  <c r="BP161" i="9"/>
  <c r="K12" i="14" s="1"/>
  <c r="BP162" i="9"/>
  <c r="L12" i="14" s="1"/>
  <c r="BP163" i="9"/>
  <c r="M12" i="14" s="1"/>
  <c r="BP164" i="9"/>
  <c r="N12" i="14" s="1"/>
  <c r="BP165" i="9"/>
  <c r="O12" i="14" s="1"/>
  <c r="BP166" i="9"/>
  <c r="P12" i="14" s="1"/>
  <c r="BP167" i="9"/>
  <c r="Q12" i="14" s="1"/>
  <c r="BP168" i="9"/>
  <c r="R12" i="14" s="1"/>
  <c r="BP169" i="9"/>
  <c r="S12" i="14" s="1"/>
  <c r="BP170" i="9"/>
  <c r="T12" i="14" s="1"/>
  <c r="BP171" i="9"/>
  <c r="U12" i="14" s="1"/>
  <c r="BP172" i="9"/>
  <c r="V12" i="14" s="1"/>
  <c r="BP173" i="9"/>
  <c r="W12" i="14" s="1"/>
  <c r="BP174" i="9"/>
  <c r="X12" i="14" s="1"/>
  <c r="BP175" i="9"/>
  <c r="Y12" i="14" s="1"/>
  <c r="BP176" i="9"/>
  <c r="Z12" i="14" s="1"/>
  <c r="BP177" i="9"/>
  <c r="AA12" i="14" s="1"/>
  <c r="BP178" i="9"/>
  <c r="AB12" i="14" s="1"/>
  <c r="BP179" i="9"/>
  <c r="AC12" i="14" s="1"/>
  <c r="BP180" i="9"/>
  <c r="AD12" i="14" s="1"/>
  <c r="BP181" i="9"/>
  <c r="AE12" i="14" s="1"/>
  <c r="BP182" i="9"/>
  <c r="B14" i="14" s="1"/>
  <c r="BP183" i="9"/>
  <c r="C14" i="14" s="1"/>
  <c r="BP184" i="9"/>
  <c r="D14" i="14" s="1"/>
  <c r="BP185" i="9"/>
  <c r="E14" i="14" s="1"/>
  <c r="BP186" i="9"/>
  <c r="F14" i="14" s="1"/>
  <c r="BP187" i="9"/>
  <c r="G14" i="14" s="1"/>
  <c r="BP188" i="9"/>
  <c r="H14" i="14" s="1"/>
  <c r="BP189" i="9"/>
  <c r="I14" i="14" s="1"/>
  <c r="BP190" i="9"/>
  <c r="J14" i="14" s="1"/>
  <c r="BP191" i="9"/>
  <c r="K14" i="14" s="1"/>
  <c r="BP192" i="9"/>
  <c r="L14" i="14" s="1"/>
  <c r="BP193" i="9"/>
  <c r="M14" i="14" s="1"/>
  <c r="BP194" i="9"/>
  <c r="N14" i="14" s="1"/>
  <c r="BP195" i="9"/>
  <c r="O14" i="14" s="1"/>
  <c r="BP196" i="9"/>
  <c r="P14" i="14" s="1"/>
  <c r="BP197" i="9"/>
  <c r="Q14" i="14" s="1"/>
  <c r="BP198" i="9"/>
  <c r="R14" i="14" s="1"/>
  <c r="BP199" i="9"/>
  <c r="S14" i="14" s="1"/>
  <c r="BP200" i="9"/>
  <c r="T14" i="14" s="1"/>
  <c r="BP201" i="9"/>
  <c r="U14" i="14" s="1"/>
  <c r="BP202" i="9"/>
  <c r="V14" i="14" s="1"/>
  <c r="BP203" i="9"/>
  <c r="W14" i="14" s="1"/>
  <c r="BP204" i="9"/>
  <c r="X14" i="14" s="1"/>
  <c r="BP205" i="9"/>
  <c r="Y14" i="14" s="1"/>
  <c r="BP206" i="9"/>
  <c r="Z14" i="14" s="1"/>
  <c r="BP207" i="9"/>
  <c r="AA14" i="14" s="1"/>
  <c r="BP208" i="9"/>
  <c r="AB14" i="14" s="1"/>
  <c r="BP209" i="9"/>
  <c r="AC14" i="14" s="1"/>
  <c r="BP210" i="9"/>
  <c r="AD14" i="14" s="1"/>
  <c r="BP211" i="9"/>
  <c r="AE14" i="14" s="1"/>
  <c r="BP212" i="9"/>
  <c r="AF14" i="14" s="1"/>
  <c r="BP213" i="9"/>
  <c r="B16" i="14" s="1"/>
  <c r="BP214" i="9"/>
  <c r="C16" i="14" s="1"/>
  <c r="BP215" i="9"/>
  <c r="D16" i="14" s="1"/>
  <c r="BP216" i="9"/>
  <c r="E16" i="14" s="1"/>
  <c r="BP217" i="9"/>
  <c r="F16" i="14" s="1"/>
  <c r="BP218" i="9"/>
  <c r="G16" i="14" s="1"/>
  <c r="BP219" i="9"/>
  <c r="H16" i="14" s="1"/>
  <c r="BP220" i="9"/>
  <c r="I16" i="14" s="1"/>
  <c r="BP221" i="9"/>
  <c r="J16" i="14" s="1"/>
  <c r="BP222" i="9"/>
  <c r="K16" i="14" s="1"/>
  <c r="BP223" i="9"/>
  <c r="L16" i="14" s="1"/>
  <c r="BP224" i="9"/>
  <c r="M16" i="14" s="1"/>
  <c r="BP225" i="9"/>
  <c r="N16" i="14" s="1"/>
  <c r="BP226" i="9"/>
  <c r="O16" i="14" s="1"/>
  <c r="BP227" i="9"/>
  <c r="P16" i="14" s="1"/>
  <c r="BP228" i="9"/>
  <c r="Q16" i="14" s="1"/>
  <c r="BP229" i="9"/>
  <c r="R16" i="14" s="1"/>
  <c r="BP230" i="9"/>
  <c r="S16" i="14" s="1"/>
  <c r="BP231" i="9"/>
  <c r="T16" i="14" s="1"/>
  <c r="BP232" i="9"/>
  <c r="U16" i="14" s="1"/>
  <c r="BP233" i="9"/>
  <c r="V16" i="14" s="1"/>
  <c r="BP234" i="9"/>
  <c r="W16" i="14" s="1"/>
  <c r="BP235" i="9"/>
  <c r="X16" i="14" s="1"/>
  <c r="BP236" i="9"/>
  <c r="Y16" i="14" s="1"/>
  <c r="BP237" i="9"/>
  <c r="Z16" i="14" s="1"/>
  <c r="BP238" i="9"/>
  <c r="AA16" i="14" s="1"/>
  <c r="BP239" i="9"/>
  <c r="AB16" i="14" s="1"/>
  <c r="BP240" i="9"/>
  <c r="AC16" i="14" s="1"/>
  <c r="BP241" i="9"/>
  <c r="AD16" i="14" s="1"/>
  <c r="BP242" i="9"/>
  <c r="AE16" i="14" s="1"/>
  <c r="BP243" i="9"/>
  <c r="AF16" i="14" s="1"/>
  <c r="BP244" i="9"/>
  <c r="B18" i="14" s="1"/>
  <c r="BP245" i="9"/>
  <c r="C18" i="14" s="1"/>
  <c r="BP246" i="9"/>
  <c r="D18" i="14" s="1"/>
  <c r="BP247" i="9"/>
  <c r="E18" i="14" s="1"/>
  <c r="BP248" i="9"/>
  <c r="F18" i="14" s="1"/>
  <c r="BP249" i="9"/>
  <c r="G18" i="14" s="1"/>
  <c r="BP250" i="9"/>
  <c r="H18" i="14" s="1"/>
  <c r="BP251" i="9"/>
  <c r="I18" i="14" s="1"/>
  <c r="BP252" i="9"/>
  <c r="J18" i="14" s="1"/>
  <c r="BP253" i="9"/>
  <c r="K18" i="14" s="1"/>
  <c r="BP254" i="9"/>
  <c r="L18" i="14" s="1"/>
  <c r="BP255" i="9"/>
  <c r="M18" i="14" s="1"/>
  <c r="BP256" i="9"/>
  <c r="N18" i="14" s="1"/>
  <c r="BP257" i="9"/>
  <c r="O18" i="14" s="1"/>
  <c r="BP258" i="9"/>
  <c r="P18" i="14" s="1"/>
  <c r="BP259" i="9"/>
  <c r="Q18" i="14" s="1"/>
  <c r="BP260" i="9"/>
  <c r="R18" i="14" s="1"/>
  <c r="BP261" i="9"/>
  <c r="S18" i="14" s="1"/>
  <c r="BP262" i="9"/>
  <c r="T18" i="14" s="1"/>
  <c r="BP263" i="9"/>
  <c r="U18" i="14" s="1"/>
  <c r="BP264" i="9"/>
  <c r="V18" i="14" s="1"/>
  <c r="BP265" i="9"/>
  <c r="W18" i="14" s="1"/>
  <c r="BP266" i="9"/>
  <c r="X18" i="14" s="1"/>
  <c r="BP267" i="9"/>
  <c r="Y18" i="14" s="1"/>
  <c r="BP268" i="9"/>
  <c r="Z18" i="14" s="1"/>
  <c r="BP269" i="9"/>
  <c r="AA18" i="14" s="1"/>
  <c r="BP270" i="9"/>
  <c r="AB18" i="14" s="1"/>
  <c r="BP271" i="9"/>
  <c r="AC18" i="14" s="1"/>
  <c r="BP272" i="9"/>
  <c r="AD18" i="14" s="1"/>
  <c r="BP273" i="9"/>
  <c r="AE18" i="14" s="1"/>
  <c r="BP274" i="9"/>
  <c r="B20" i="14" s="1"/>
  <c r="BP275" i="9"/>
  <c r="C20" i="14" s="1"/>
  <c r="BP276" i="9"/>
  <c r="D20" i="14" s="1"/>
  <c r="BP277" i="9"/>
  <c r="E20" i="14" s="1"/>
  <c r="BP278" i="9"/>
  <c r="F20" i="14" s="1"/>
  <c r="BP279" i="9"/>
  <c r="G20" i="14" s="1"/>
  <c r="BP280" i="9"/>
  <c r="H20" i="14" s="1"/>
  <c r="BP281" i="9"/>
  <c r="I20" i="14" s="1"/>
  <c r="BP282" i="9"/>
  <c r="J20" i="14" s="1"/>
  <c r="BP283" i="9"/>
  <c r="K20" i="14" s="1"/>
  <c r="BP284" i="9"/>
  <c r="L20" i="14" s="1"/>
  <c r="BP285" i="9"/>
  <c r="M20" i="14" s="1"/>
  <c r="BP286" i="9"/>
  <c r="N20" i="14" s="1"/>
  <c r="BP287" i="9"/>
  <c r="O20" i="14" s="1"/>
  <c r="BP288" i="9"/>
  <c r="P20" i="14" s="1"/>
  <c r="BP289" i="9"/>
  <c r="Q20" i="14" s="1"/>
  <c r="BP290" i="9"/>
  <c r="R20" i="14" s="1"/>
  <c r="BP291" i="9"/>
  <c r="S20" i="14" s="1"/>
  <c r="BP292" i="9"/>
  <c r="T20" i="14" s="1"/>
  <c r="BP293" i="9"/>
  <c r="U20" i="14" s="1"/>
  <c r="BP294" i="9"/>
  <c r="V20" i="14" s="1"/>
  <c r="BP295" i="9"/>
  <c r="W20" i="14" s="1"/>
  <c r="BP296" i="9"/>
  <c r="X20" i="14" s="1"/>
  <c r="BP297" i="9"/>
  <c r="Y20" i="14" s="1"/>
  <c r="BP298" i="9"/>
  <c r="Z20" i="14" s="1"/>
  <c r="BP299" i="9"/>
  <c r="AA20" i="14" s="1"/>
  <c r="BP300" i="9"/>
  <c r="AB20" i="14" s="1"/>
  <c r="BP301" i="9"/>
  <c r="AC20" i="14" s="1"/>
  <c r="BP302" i="9"/>
  <c r="AD20" i="14" s="1"/>
  <c r="BP303" i="9"/>
  <c r="AE20" i="14" s="1"/>
  <c r="BP304" i="9"/>
  <c r="AF20" i="14" s="1"/>
  <c r="BP305" i="9"/>
  <c r="B22" i="14" s="1"/>
  <c r="BP306" i="9"/>
  <c r="C22" i="14" s="1"/>
  <c r="BP307" i="9"/>
  <c r="D22" i="14" s="1"/>
  <c r="BP308" i="9"/>
  <c r="E22" i="14" s="1"/>
  <c r="BP309" i="9"/>
  <c r="F22" i="14" s="1"/>
  <c r="BP310" i="9"/>
  <c r="G22" i="14" s="1"/>
  <c r="BP311" i="9"/>
  <c r="H22" i="14" s="1"/>
  <c r="BP312" i="9"/>
  <c r="I22" i="14" s="1"/>
  <c r="BP313" i="9"/>
  <c r="J22" i="14" s="1"/>
  <c r="BP314" i="9"/>
  <c r="K22" i="14" s="1"/>
  <c r="BP315" i="9"/>
  <c r="L22" i="14" s="1"/>
  <c r="BP316" i="9"/>
  <c r="M22" i="14" s="1"/>
  <c r="BP317" i="9"/>
  <c r="N22" i="14" s="1"/>
  <c r="BP318" i="9"/>
  <c r="O22" i="14" s="1"/>
  <c r="BP319" i="9"/>
  <c r="P22" i="14" s="1"/>
  <c r="BP320" i="9"/>
  <c r="Q22" i="14" s="1"/>
  <c r="BP321" i="9"/>
  <c r="R22" i="14" s="1"/>
  <c r="BP322" i="9"/>
  <c r="S22" i="14" s="1"/>
  <c r="BP323" i="9"/>
  <c r="T22" i="14" s="1"/>
  <c r="BP324" i="9"/>
  <c r="U22" i="14" s="1"/>
  <c r="BP325" i="9"/>
  <c r="V22" i="14" s="1"/>
  <c r="BP326" i="9"/>
  <c r="W22" i="14" s="1"/>
  <c r="BP327" i="9"/>
  <c r="X22" i="14" s="1"/>
  <c r="BP328" i="9"/>
  <c r="Y22" i="14" s="1"/>
  <c r="BP329" i="9"/>
  <c r="Z22" i="14" s="1"/>
  <c r="BP330" i="9"/>
  <c r="AA22" i="14" s="1"/>
  <c r="BP331" i="9"/>
  <c r="AB22" i="14" s="1"/>
  <c r="BP332" i="9"/>
  <c r="AC22" i="14" s="1"/>
  <c r="BP333" i="9"/>
  <c r="AD22" i="14" s="1"/>
  <c r="BP334" i="9"/>
  <c r="AE22" i="14" s="1"/>
  <c r="BP335" i="9"/>
  <c r="B24" i="14" s="1"/>
  <c r="BP336" i="9"/>
  <c r="C24" i="14" s="1"/>
  <c r="BP337" i="9"/>
  <c r="D24" i="14" s="1"/>
  <c r="BP338" i="9"/>
  <c r="E24" i="14" s="1"/>
  <c r="BP339" i="9"/>
  <c r="F24" i="14" s="1"/>
  <c r="BP340" i="9"/>
  <c r="G24" i="14" s="1"/>
  <c r="BP341" i="9"/>
  <c r="H24" i="14" s="1"/>
  <c r="BP342" i="9"/>
  <c r="I24" i="14" s="1"/>
  <c r="BP343" i="9"/>
  <c r="J24" i="14" s="1"/>
  <c r="BP344" i="9"/>
  <c r="K24" i="14" s="1"/>
  <c r="BP345" i="9"/>
  <c r="L24" i="14" s="1"/>
  <c r="BP346" i="9"/>
  <c r="M24" i="14" s="1"/>
  <c r="BP347" i="9"/>
  <c r="N24" i="14" s="1"/>
  <c r="BP348" i="9"/>
  <c r="O24" i="14" s="1"/>
  <c r="BP349" i="9"/>
  <c r="P24" i="14" s="1"/>
  <c r="BP350" i="9"/>
  <c r="Q24" i="14" s="1"/>
  <c r="BP351" i="9"/>
  <c r="R24" i="14" s="1"/>
  <c r="BP352" i="9"/>
  <c r="S24" i="14" s="1"/>
  <c r="BP353" i="9"/>
  <c r="T24" i="14" s="1"/>
  <c r="BP354" i="9"/>
  <c r="U24" i="14" s="1"/>
  <c r="BP355" i="9"/>
  <c r="V24" i="14" s="1"/>
  <c r="BP356" i="9"/>
  <c r="W24" i="14" s="1"/>
  <c r="BP357" i="9"/>
  <c r="X24" i="14" s="1"/>
  <c r="BP358" i="9"/>
  <c r="Y24" i="14" s="1"/>
  <c r="BP359" i="9"/>
  <c r="Z24" i="14" s="1"/>
  <c r="BP360" i="9"/>
  <c r="AA24" i="14" s="1"/>
  <c r="BP361" i="9"/>
  <c r="AB24" i="14" s="1"/>
  <c r="BP362" i="9"/>
  <c r="AC24" i="14" s="1"/>
  <c r="BP363" i="9"/>
  <c r="AD24" i="14" s="1"/>
  <c r="BP364" i="9"/>
  <c r="AE24" i="14" s="1"/>
  <c r="BP365" i="9"/>
  <c r="AF24" i="14" s="1"/>
  <c r="BP366" i="9"/>
  <c r="B26" i="14" s="1"/>
  <c r="BP367" i="9"/>
  <c r="C26" i="14" s="1"/>
  <c r="BP368" i="9"/>
  <c r="D26" i="14" s="1"/>
  <c r="BP369" i="9"/>
  <c r="E26" i="14" s="1"/>
  <c r="BP370" i="9"/>
  <c r="F26" i="14" s="1"/>
  <c r="BP371" i="9"/>
  <c r="G26" i="14" s="1"/>
  <c r="BP372" i="9"/>
  <c r="H26" i="14" s="1"/>
  <c r="BP373" i="9"/>
  <c r="I26" i="14" s="1"/>
  <c r="BP374" i="9"/>
  <c r="J26" i="14" s="1"/>
  <c r="BP403" i="9"/>
  <c r="BP404" i="9"/>
  <c r="BP405" i="9"/>
  <c r="BP406" i="9"/>
  <c r="BP407" i="9"/>
  <c r="BP408" i="9"/>
  <c r="H28" i="14" s="1"/>
  <c r="BP409" i="9"/>
  <c r="BP410" i="9"/>
  <c r="J28" i="14" s="1"/>
  <c r="BP411" i="9"/>
  <c r="K28" i="14" s="1"/>
  <c r="BP412" i="9"/>
  <c r="L28" i="14" s="1"/>
  <c r="BP413" i="9"/>
  <c r="BP414" i="9"/>
  <c r="N28" i="14" s="1"/>
  <c r="BP415" i="9"/>
  <c r="BP416" i="9"/>
  <c r="P28" i="14" s="1"/>
  <c r="BP417" i="9"/>
  <c r="BP418" i="9"/>
  <c r="K30" i="14" s="1"/>
  <c r="BP419" i="9"/>
  <c r="L30" i="14" s="1"/>
  <c r="BP420" i="9"/>
  <c r="M30" i="14" s="1"/>
  <c r="BP421" i="9"/>
  <c r="N30" i="14" s="1"/>
  <c r="BP422" i="9"/>
  <c r="O30" i="14" s="1"/>
  <c r="BP423" i="9"/>
  <c r="P30" i="14" s="1"/>
  <c r="BP424" i="9"/>
  <c r="Q30" i="14" s="1"/>
  <c r="BP425" i="9"/>
  <c r="R30" i="14" s="1"/>
  <c r="BP427" i="9"/>
  <c r="S30" i="14" s="1"/>
  <c r="BP429" i="9"/>
  <c r="T30" i="14" s="1"/>
  <c r="BP431" i="9"/>
  <c r="U30" i="14" s="1"/>
  <c r="BP433" i="9"/>
  <c r="V30" i="14" s="1"/>
  <c r="BP435" i="9"/>
  <c r="W30" i="14" s="1"/>
  <c r="BP437" i="9"/>
  <c r="X30" i="14" s="1"/>
  <c r="BP439" i="9"/>
  <c r="Y30" i="14" s="1"/>
  <c r="BP441" i="9"/>
  <c r="Z30" i="14" s="1"/>
  <c r="BP443" i="9"/>
  <c r="AA30" i="14" s="1"/>
  <c r="BP445" i="9"/>
  <c r="AB30" i="14" s="1"/>
  <c r="BP447" i="9"/>
  <c r="AC30" i="14" s="1"/>
  <c r="BP449" i="9"/>
  <c r="AD30" i="14" s="1"/>
  <c r="BP451" i="9"/>
  <c r="AE30" i="14" s="1"/>
  <c r="BP453" i="9"/>
  <c r="AF30" i="14" s="1"/>
  <c r="BP455" i="9"/>
  <c r="B32" i="14" s="1"/>
  <c r="BP457" i="9"/>
  <c r="C32" i="14" s="1"/>
  <c r="BP459" i="9"/>
  <c r="D32" i="14" s="1"/>
  <c r="BP461" i="9"/>
  <c r="E32" i="14" s="1"/>
  <c r="BP463" i="9"/>
  <c r="F32" i="14" s="1"/>
  <c r="BP465" i="9"/>
  <c r="G32" i="14" s="1"/>
  <c r="BP467" i="9"/>
  <c r="H32" i="14" s="1"/>
  <c r="BP469" i="9"/>
  <c r="I32" i="14" s="1"/>
  <c r="BP471" i="9"/>
  <c r="J32" i="14" s="1"/>
  <c r="BP473" i="9"/>
  <c r="K32" i="14" s="1"/>
  <c r="BP475" i="9"/>
  <c r="L32" i="14" s="1"/>
  <c r="BP477" i="9"/>
  <c r="M32" i="14" s="1"/>
  <c r="BP479" i="9"/>
  <c r="N32" i="14" s="1"/>
  <c r="BP481" i="9"/>
  <c r="O32" i="14" s="1"/>
  <c r="BP483" i="9"/>
  <c r="P32" i="14" s="1"/>
  <c r="BP485" i="9"/>
  <c r="Q32" i="14" s="1"/>
  <c r="BP487" i="9"/>
  <c r="R32" i="14" s="1"/>
  <c r="BP489" i="9"/>
  <c r="S32" i="14" s="1"/>
  <c r="BP491" i="9"/>
  <c r="T32" i="14" s="1"/>
  <c r="BP493" i="9"/>
  <c r="U32" i="14" s="1"/>
  <c r="BP495" i="9"/>
  <c r="V32" i="14" s="1"/>
  <c r="BP497" i="9"/>
  <c r="W32" i="14" s="1"/>
  <c r="BP499" i="9"/>
  <c r="X32" i="14" s="1"/>
  <c r="BP501" i="9"/>
  <c r="Y32" i="14" s="1"/>
  <c r="BP503" i="9"/>
  <c r="Z32" i="14" s="1"/>
  <c r="BP505" i="9"/>
  <c r="AA32" i="14" s="1"/>
  <c r="BP507" i="9"/>
  <c r="AB32" i="14" s="1"/>
  <c r="BP509" i="9"/>
  <c r="AC32" i="14" s="1"/>
  <c r="BP511" i="9"/>
  <c r="AD32" i="14" s="1"/>
  <c r="BP513" i="9"/>
  <c r="AE32" i="14" s="1"/>
  <c r="BP515" i="9"/>
  <c r="B34" i="14" s="1"/>
  <c r="BP517" i="9"/>
  <c r="C34" i="14" s="1"/>
  <c r="BP519" i="9"/>
  <c r="D34" i="14" s="1"/>
  <c r="BP521" i="9"/>
  <c r="E34" i="14" s="1"/>
  <c r="BP523" i="9"/>
  <c r="F34" i="14" s="1"/>
  <c r="BP525" i="9"/>
  <c r="G34" i="14" s="1"/>
  <c r="BP527" i="9"/>
  <c r="H34" i="14" s="1"/>
  <c r="BP529" i="9"/>
  <c r="I34" i="14" s="1"/>
  <c r="BP531" i="9"/>
  <c r="J34" i="14" s="1"/>
  <c r="BP533" i="9"/>
  <c r="K34" i="14" s="1"/>
  <c r="BP535" i="9"/>
  <c r="L34" i="14" s="1"/>
  <c r="BP537" i="9"/>
  <c r="M34" i="14" s="1"/>
  <c r="BP539" i="9"/>
  <c r="N34" i="14" s="1"/>
  <c r="BP541" i="9"/>
  <c r="O34" i="14" s="1"/>
  <c r="BP543" i="9"/>
  <c r="P34" i="14" s="1"/>
  <c r="BP545" i="9"/>
  <c r="Q34" i="14" s="1"/>
  <c r="BP547" i="9"/>
  <c r="R34" i="14" s="1"/>
  <c r="BP549" i="9"/>
  <c r="S34" i="14" s="1"/>
  <c r="BP551" i="9"/>
  <c r="T34" i="14" s="1"/>
  <c r="BP553" i="9"/>
  <c r="U34" i="14" s="1"/>
  <c r="BP555" i="9"/>
  <c r="V34" i="14" s="1"/>
  <c r="BP557" i="9"/>
  <c r="W34" i="14" s="1"/>
  <c r="BP559" i="9"/>
  <c r="X34" i="14" s="1"/>
  <c r="BP561" i="9"/>
  <c r="Y34" i="14" s="1"/>
  <c r="BP563" i="9"/>
  <c r="Z34" i="14" s="1"/>
  <c r="BP565" i="9"/>
  <c r="AA34" i="14" s="1"/>
  <c r="BP567" i="9"/>
  <c r="AB34" i="14" s="1"/>
  <c r="BP569" i="9"/>
  <c r="AC34" i="14" s="1"/>
  <c r="BP571" i="9"/>
  <c r="AD34" i="14" s="1"/>
  <c r="BP573" i="9"/>
  <c r="AE34" i="14" s="1"/>
  <c r="BP575" i="9"/>
  <c r="AF34" i="14" s="1"/>
  <c r="BP577" i="9"/>
  <c r="B36" i="14" s="1"/>
  <c r="BP579" i="9"/>
  <c r="C36" i="14" s="1"/>
  <c r="BP581" i="9"/>
  <c r="D36" i="14" s="1"/>
  <c r="BP583" i="9"/>
  <c r="E36" i="14" s="1"/>
  <c r="BP585" i="9"/>
  <c r="F36" i="14" s="1"/>
  <c r="BP587" i="9"/>
  <c r="G36" i="14" s="1"/>
  <c r="BP589" i="9"/>
  <c r="H36" i="14" s="1"/>
  <c r="BP591" i="9"/>
  <c r="I36" i="14" s="1"/>
  <c r="BP593" i="9"/>
  <c r="J36" i="14" s="1"/>
  <c r="BP595" i="9"/>
  <c r="K36" i="14" s="1"/>
  <c r="BP597" i="9"/>
  <c r="L36" i="14" s="1"/>
  <c r="BP599" i="9"/>
  <c r="M36" i="14" s="1"/>
  <c r="BP601" i="9"/>
  <c r="N36" i="14" s="1"/>
  <c r="BP603" i="9"/>
  <c r="O36" i="14" s="1"/>
  <c r="BP605" i="9"/>
  <c r="P36" i="14" s="1"/>
  <c r="BP607" i="9"/>
  <c r="Q36" i="14" s="1"/>
  <c r="BP609" i="9"/>
  <c r="R36" i="14" s="1"/>
  <c r="BP611" i="9"/>
  <c r="S36" i="14" s="1"/>
  <c r="BP613" i="9"/>
  <c r="T36" i="14" s="1"/>
  <c r="BP615" i="9"/>
  <c r="U36" i="14" s="1"/>
  <c r="BP617" i="9"/>
  <c r="V36" i="14" s="1"/>
  <c r="BP619" i="9"/>
  <c r="W36" i="14" s="1"/>
  <c r="BP621" i="9"/>
  <c r="X36" i="14" s="1"/>
  <c r="BP623" i="9"/>
  <c r="Y36" i="14" s="1"/>
  <c r="BP625" i="9"/>
  <c r="Z36" i="14" s="1"/>
  <c r="BP627" i="9"/>
  <c r="AA36" i="14" s="1"/>
  <c r="BP629" i="9"/>
  <c r="AB36" i="14" s="1"/>
  <c r="BP631" i="9"/>
  <c r="AC36" i="14" s="1"/>
  <c r="BP633" i="9"/>
  <c r="AD36" i="14" s="1"/>
  <c r="BP635" i="9"/>
  <c r="AE36" i="14" s="1"/>
  <c r="BP637" i="9"/>
  <c r="B38" i="14" s="1"/>
  <c r="BP639" i="9"/>
  <c r="C38" i="14" s="1"/>
  <c r="BP641" i="9"/>
  <c r="D38" i="14" s="1"/>
  <c r="BP643" i="9"/>
  <c r="E38" i="14" s="1"/>
  <c r="BP645" i="9"/>
  <c r="F38" i="14" s="1"/>
  <c r="BP647" i="9"/>
  <c r="G38" i="14" s="1"/>
  <c r="BP649" i="9"/>
  <c r="H38" i="14" s="1"/>
  <c r="BP651" i="9"/>
  <c r="I38" i="14" s="1"/>
  <c r="BP653" i="9"/>
  <c r="J38" i="14" s="1"/>
  <c r="BP655" i="9"/>
  <c r="K38" i="14" s="1"/>
  <c r="BP657" i="9"/>
  <c r="L38" i="14" s="1"/>
  <c r="BP659" i="9"/>
  <c r="M38" i="14" s="1"/>
  <c r="BP661" i="9"/>
  <c r="N38" i="14" s="1"/>
  <c r="BP663" i="9"/>
  <c r="O38" i="14" s="1"/>
  <c r="BP665" i="9"/>
  <c r="P38" i="14" s="1"/>
  <c r="BP667" i="9"/>
  <c r="Q38" i="14" s="1"/>
  <c r="BP669" i="9"/>
  <c r="R38" i="14" s="1"/>
  <c r="BP671" i="9"/>
  <c r="S38" i="14" s="1"/>
  <c r="BP673" i="9"/>
  <c r="T38" i="14" s="1"/>
  <c r="BP675" i="9"/>
  <c r="U38" i="14" s="1"/>
  <c r="BP677" i="9"/>
  <c r="V38" i="14" s="1"/>
  <c r="BP679" i="9"/>
  <c r="W38" i="14" s="1"/>
  <c r="BP681" i="9"/>
  <c r="X38" i="14" s="1"/>
  <c r="BP683" i="9"/>
  <c r="Y38" i="14" s="1"/>
  <c r="BP685" i="9"/>
  <c r="Z38" i="14" s="1"/>
  <c r="BP687" i="9"/>
  <c r="AA38" i="14" s="1"/>
  <c r="BP689" i="9"/>
  <c r="AB38" i="14" s="1"/>
  <c r="BP691" i="9"/>
  <c r="AC38" i="14" s="1"/>
  <c r="BP693" i="9"/>
  <c r="AD38" i="14" s="1"/>
  <c r="BP695" i="9"/>
  <c r="AE38" i="14" s="1"/>
  <c r="BP697" i="9"/>
  <c r="AF38" i="14" s="1"/>
  <c r="BP699" i="9"/>
  <c r="B40" i="14" s="1"/>
  <c r="BP701" i="9"/>
  <c r="C40" i="14" s="1"/>
  <c r="BP703" i="9"/>
  <c r="D40" i="14" s="1"/>
  <c r="BP705" i="9"/>
  <c r="E40" i="14" s="1"/>
  <c r="BP707" i="9"/>
  <c r="F40" i="14" s="1"/>
  <c r="BP709" i="9"/>
  <c r="G40" i="14" s="1"/>
  <c r="BP711" i="9"/>
  <c r="H40" i="14" s="1"/>
  <c r="BP713" i="9"/>
  <c r="I40" i="14" s="1"/>
  <c r="BP715" i="9"/>
  <c r="J40" i="14" s="1"/>
  <c r="BP717" i="9"/>
  <c r="K40" i="14" s="1"/>
  <c r="BP719" i="9"/>
  <c r="L40" i="14" s="1"/>
  <c r="BP721" i="9"/>
  <c r="M40" i="14" s="1"/>
  <c r="BP723" i="9"/>
  <c r="N40" i="14" s="1"/>
  <c r="BP725" i="9"/>
  <c r="O40" i="14" s="1"/>
  <c r="BP727" i="9"/>
  <c r="P40" i="14" s="1"/>
  <c r="BP729" i="9"/>
  <c r="Q40" i="14" s="1"/>
  <c r="BP731" i="9"/>
  <c r="R40" i="14" s="1"/>
  <c r="BP733" i="9"/>
  <c r="S40" i="14" s="1"/>
  <c r="BP735" i="9"/>
  <c r="T40" i="14" s="1"/>
  <c r="BP737" i="9"/>
  <c r="U40" i="14" s="1"/>
  <c r="BP739" i="9"/>
  <c r="V40" i="14" s="1"/>
  <c r="BP741" i="9"/>
  <c r="W40" i="14" s="1"/>
  <c r="BP743" i="9"/>
  <c r="X40" i="14" s="1"/>
  <c r="BP745" i="9"/>
  <c r="Y40" i="14" s="1"/>
  <c r="BP747" i="9"/>
  <c r="Z40" i="14" s="1"/>
  <c r="BP749" i="9"/>
  <c r="AA40" i="14" s="1"/>
  <c r="BP751" i="9"/>
  <c r="AB40" i="14" s="1"/>
  <c r="BP753" i="9"/>
  <c r="AC40" i="14" s="1"/>
  <c r="BP755" i="9"/>
  <c r="AD40" i="14" s="1"/>
  <c r="BP757" i="9"/>
  <c r="AE40" i="14" s="1"/>
  <c r="BP759" i="9"/>
  <c r="AF40" i="14" s="1"/>
  <c r="BP761" i="9"/>
  <c r="B42" i="14" s="1"/>
  <c r="BP763" i="9"/>
  <c r="C42" i="14" s="1"/>
  <c r="BP765" i="9"/>
  <c r="D42" i="14" s="1"/>
  <c r="BP767" i="9"/>
  <c r="E42" i="14" s="1"/>
  <c r="BP769" i="9"/>
  <c r="F42" i="14" s="1"/>
  <c r="BP771" i="9"/>
  <c r="G42" i="14" s="1"/>
  <c r="BP773" i="9"/>
  <c r="H42" i="14" s="1"/>
  <c r="BP775" i="9"/>
  <c r="I42" i="14" s="1"/>
  <c r="BP777" i="9"/>
  <c r="J42" i="14" s="1"/>
  <c r="BP779" i="9"/>
  <c r="K42" i="14" s="1"/>
  <c r="BP781" i="9"/>
  <c r="L42" i="14" s="1"/>
  <c r="BP783" i="9"/>
  <c r="M42" i="14" s="1"/>
  <c r="BP785" i="9"/>
  <c r="N42" i="14" s="1"/>
  <c r="BP787" i="9"/>
  <c r="O42" i="14" s="1"/>
  <c r="BP789" i="9"/>
  <c r="P42" i="14" s="1"/>
  <c r="BP791" i="9"/>
  <c r="Q42" i="14" s="1"/>
  <c r="BP793" i="9"/>
  <c r="R42" i="14" s="1"/>
  <c r="BP795" i="9"/>
  <c r="S42" i="14" s="1"/>
  <c r="BP797" i="9"/>
  <c r="T42" i="14" s="1"/>
  <c r="BP799" i="9"/>
  <c r="U42" i="14" s="1"/>
  <c r="BP801" i="9"/>
  <c r="V42" i="14" s="1"/>
  <c r="BP803" i="9"/>
  <c r="W42" i="14" s="1"/>
  <c r="BP805" i="9"/>
  <c r="X42" i="14" s="1"/>
  <c r="BP807" i="9"/>
  <c r="Y42" i="14" s="1"/>
  <c r="BP809" i="9"/>
  <c r="Z42" i="14" s="1"/>
  <c r="BP811" i="9"/>
  <c r="AA42" i="14" s="1"/>
  <c r="BP813" i="9"/>
  <c r="AB42" i="14" s="1"/>
  <c r="BP815" i="9"/>
  <c r="AC42" i="14" s="1"/>
  <c r="BP817" i="9"/>
  <c r="AD42" i="14" s="1"/>
  <c r="BP819" i="9"/>
  <c r="AE42" i="14" s="1"/>
  <c r="BP821" i="9"/>
  <c r="B44" i="14" s="1"/>
  <c r="BP823" i="9"/>
  <c r="C44" i="14" s="1"/>
  <c r="BP825" i="9"/>
  <c r="D44" i="14" s="1"/>
  <c r="BP827" i="9"/>
  <c r="E44" i="14" s="1"/>
  <c r="BP829" i="9"/>
  <c r="F44" i="14" s="1"/>
  <c r="BP831" i="9"/>
  <c r="G44" i="14" s="1"/>
  <c r="BP833" i="9"/>
  <c r="H44" i="14" s="1"/>
  <c r="BP835" i="9"/>
  <c r="I44" i="14" s="1"/>
  <c r="BP837" i="9"/>
  <c r="J44" i="14" s="1"/>
  <c r="BP839" i="9"/>
  <c r="K44" i="14" s="1"/>
  <c r="BP841" i="9"/>
  <c r="L44" i="14" s="1"/>
  <c r="BP843" i="9"/>
  <c r="M44" i="14" s="1"/>
  <c r="BP845" i="9"/>
  <c r="N44" i="14" s="1"/>
  <c r="BP847" i="9"/>
  <c r="O44" i="14" s="1"/>
  <c r="BP849" i="9"/>
  <c r="P44" i="14" s="1"/>
  <c r="BP851" i="9"/>
  <c r="Q44" i="14" s="1"/>
  <c r="BP853" i="9"/>
  <c r="R44" i="14" s="1"/>
  <c r="BP855" i="9"/>
  <c r="S44" i="14" s="1"/>
  <c r="BP857" i="9"/>
  <c r="T44" i="14" s="1"/>
  <c r="BP859" i="9"/>
  <c r="U44" i="14" s="1"/>
  <c r="BP861" i="9"/>
  <c r="V44" i="14" s="1"/>
  <c r="BP863" i="9"/>
  <c r="W44" i="14" s="1"/>
  <c r="BP865" i="9"/>
  <c r="X44" i="14" s="1"/>
  <c r="BP867" i="9"/>
  <c r="Y44" i="14" s="1"/>
  <c r="BP869" i="9"/>
  <c r="Z44" i="14" s="1"/>
  <c r="BP871" i="9"/>
  <c r="AA44" i="14" s="1"/>
  <c r="BP873" i="9"/>
  <c r="AB44" i="14" s="1"/>
  <c r="BP875" i="9"/>
  <c r="AC44" i="14" s="1"/>
  <c r="BP877" i="9"/>
  <c r="AD44" i="14" s="1"/>
  <c r="BP879" i="9"/>
  <c r="AE44" i="14" s="1"/>
  <c r="BP881" i="9"/>
  <c r="AF44" i="14" s="1"/>
  <c r="BP883" i="9"/>
  <c r="B46" i="14" s="1"/>
  <c r="BP885" i="9"/>
  <c r="C46" i="14" s="1"/>
  <c r="BP887" i="9"/>
  <c r="D46" i="14" s="1"/>
  <c r="BP889" i="9"/>
  <c r="E46" i="14" s="1"/>
  <c r="BP891" i="9"/>
  <c r="F46" i="14" s="1"/>
  <c r="BP893" i="9"/>
  <c r="G46" i="14" s="1"/>
  <c r="BP895" i="9"/>
  <c r="H46" i="14" s="1"/>
  <c r="BP897" i="9"/>
  <c r="I46" i="14" s="1"/>
  <c r="BP899" i="9"/>
  <c r="J46" i="14" s="1"/>
  <c r="BP901" i="9"/>
  <c r="K46" i="14" s="1"/>
  <c r="BP903" i="9"/>
  <c r="L46" i="14" s="1"/>
  <c r="BP905" i="9"/>
  <c r="M46" i="14" s="1"/>
  <c r="BP907" i="9"/>
  <c r="N46" i="14" s="1"/>
  <c r="BP909" i="9"/>
  <c r="O46" i="14" s="1"/>
  <c r="BP911" i="9"/>
  <c r="P46" i="14" s="1"/>
  <c r="BP913" i="9"/>
  <c r="Q46" i="14" s="1"/>
  <c r="BP915" i="9"/>
  <c r="R46" i="14" s="1"/>
  <c r="BP917" i="9"/>
  <c r="S46" i="14" s="1"/>
  <c r="BP919" i="9"/>
  <c r="T46" i="14" s="1"/>
  <c r="BP921" i="9"/>
  <c r="U46" i="14" s="1"/>
  <c r="BP923" i="9"/>
  <c r="V46" i="14" s="1"/>
  <c r="BP925" i="9"/>
  <c r="W46" i="14" s="1"/>
  <c r="BP927" i="9"/>
  <c r="X46" i="14" s="1"/>
  <c r="BP929" i="9"/>
  <c r="Y46" i="14" s="1"/>
  <c r="BP931" i="9"/>
  <c r="Z46" i="14" s="1"/>
  <c r="BP933" i="9"/>
  <c r="AA46" i="14" s="1"/>
  <c r="BP935" i="9"/>
  <c r="AB46" i="14" s="1"/>
  <c r="BP937" i="9"/>
  <c r="AC46" i="14" s="1"/>
  <c r="BP939" i="9"/>
  <c r="AD46" i="14" s="1"/>
  <c r="BP941" i="9"/>
  <c r="AE46" i="14" s="1"/>
  <c r="BP943" i="9"/>
  <c r="B48" i="14" s="1"/>
  <c r="BP945" i="9"/>
  <c r="C48" i="14" s="1"/>
  <c r="BP947" i="9"/>
  <c r="D48" i="14" s="1"/>
  <c r="BP949" i="9"/>
  <c r="E48" i="14" s="1"/>
  <c r="BP951" i="9"/>
  <c r="F48" i="14" s="1"/>
  <c r="BP953" i="9"/>
  <c r="G48" i="14" s="1"/>
  <c r="BP955" i="9"/>
  <c r="H48" i="14" s="1"/>
  <c r="BP957" i="9"/>
  <c r="I48" i="14" s="1"/>
  <c r="BP959" i="9"/>
  <c r="J48" i="14" s="1"/>
  <c r="BP961" i="9"/>
  <c r="K48" i="14" s="1"/>
  <c r="BP963" i="9"/>
  <c r="L48" i="14" s="1"/>
  <c r="BP965" i="9"/>
  <c r="M48" i="14" s="1"/>
  <c r="BP967" i="9"/>
  <c r="N48" i="14" s="1"/>
  <c r="BP969" i="9"/>
  <c r="O48" i="14" s="1"/>
  <c r="BP971" i="9"/>
  <c r="P48" i="14" s="1"/>
  <c r="BP973" i="9"/>
  <c r="Q48" i="14" s="1"/>
  <c r="BP975" i="9"/>
  <c r="R48" i="14" s="1"/>
  <c r="BP977" i="9"/>
  <c r="S48" i="14" s="1"/>
  <c r="BP979" i="9"/>
  <c r="T48" i="14" s="1"/>
  <c r="BP981" i="9"/>
  <c r="U48" i="14" s="1"/>
  <c r="BP983" i="9"/>
  <c r="V48" i="14" s="1"/>
  <c r="BP985" i="9"/>
  <c r="W48" i="14" s="1"/>
  <c r="BP987" i="9"/>
  <c r="X48" i="14" s="1"/>
  <c r="BP989" i="9"/>
  <c r="Y48" i="14" s="1"/>
  <c r="BP991" i="9"/>
  <c r="Z48" i="14" s="1"/>
  <c r="BP993" i="9"/>
  <c r="AA48" i="14" s="1"/>
  <c r="BP995" i="9"/>
  <c r="AB48" i="14" s="1"/>
  <c r="BP997" i="9"/>
  <c r="AC48" i="14" s="1"/>
  <c r="BP999" i="9"/>
  <c r="AD48" i="14" s="1"/>
  <c r="BP1001" i="9"/>
  <c r="AE48" i="14" s="1"/>
  <c r="BP1003" i="9"/>
  <c r="AF48" i="14" s="1"/>
  <c r="BP1" i="9"/>
  <c r="B2" i="14" s="1"/>
  <c r="AF72" i="14"/>
  <c r="AE72" i="14"/>
  <c r="AD72" i="14"/>
  <c r="AC72" i="14"/>
  <c r="AB72" i="14"/>
  <c r="AA72" i="14"/>
  <c r="Z72" i="14"/>
  <c r="Y72" i="14"/>
  <c r="X72" i="14"/>
  <c r="W72" i="14"/>
  <c r="V72" i="14"/>
  <c r="U72" i="14"/>
  <c r="T72" i="14"/>
  <c r="S72" i="14"/>
  <c r="R72" i="14"/>
  <c r="Q72" i="14"/>
  <c r="P72" i="14"/>
  <c r="O72" i="14"/>
  <c r="N72" i="14"/>
  <c r="M72" i="14"/>
  <c r="L72" i="14"/>
  <c r="K72" i="14"/>
  <c r="J72" i="14"/>
  <c r="I72" i="14"/>
  <c r="H72" i="14"/>
  <c r="G72" i="14"/>
  <c r="F72" i="14"/>
  <c r="E72" i="14"/>
  <c r="D72" i="14"/>
  <c r="C72" i="14"/>
  <c r="B72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D70" i="14"/>
  <c r="C70" i="14"/>
  <c r="B70" i="14"/>
  <c r="D68" i="14"/>
  <c r="C68" i="14"/>
  <c r="B68" i="14"/>
  <c r="D66" i="14"/>
  <c r="C66" i="14"/>
  <c r="B66" i="14"/>
  <c r="D64" i="14"/>
  <c r="C64" i="14"/>
  <c r="B64" i="14"/>
  <c r="D62" i="14"/>
  <c r="C62" i="14"/>
  <c r="B62" i="14"/>
  <c r="D60" i="14"/>
  <c r="C60" i="14"/>
  <c r="B60" i="14"/>
  <c r="D58" i="14"/>
  <c r="C58" i="14"/>
  <c r="B58" i="14"/>
  <c r="D56" i="14"/>
  <c r="C56" i="14"/>
  <c r="B56" i="14"/>
  <c r="D54" i="14"/>
  <c r="C54" i="14"/>
  <c r="B54" i="14"/>
  <c r="D52" i="14"/>
  <c r="C52" i="14"/>
  <c r="B52" i="14"/>
  <c r="D50" i="14"/>
  <c r="C50" i="14"/>
  <c r="B50" i="14"/>
  <c r="H30" i="14" l="1"/>
  <c r="J30" i="14"/>
  <c r="Q28" i="14"/>
  <c r="F30" i="14"/>
  <c r="B30" i="14"/>
  <c r="Z28" i="14"/>
  <c r="V28" i="14"/>
  <c r="R28" i="14"/>
  <c r="I30" i="14"/>
  <c r="E30" i="14"/>
  <c r="AC28" i="14"/>
  <c r="Y28" i="14"/>
  <c r="U28" i="14"/>
  <c r="AL2" i="14"/>
  <c r="O28" i="14"/>
  <c r="G28" i="14"/>
  <c r="D30" i="14"/>
  <c r="AB28" i="14"/>
  <c r="X28" i="14"/>
  <c r="T28" i="14"/>
  <c r="F28" i="14"/>
  <c r="G30" i="14"/>
  <c r="C30" i="14"/>
  <c r="AA28" i="14"/>
  <c r="W28" i="14"/>
  <c r="S28" i="14"/>
  <c r="AK2" i="14"/>
  <c r="AK4" i="14" s="1"/>
  <c r="M28" i="14"/>
  <c r="I28" i="14"/>
  <c r="AR2" i="14"/>
  <c r="BB2" i="14"/>
  <c r="BA2" i="14"/>
  <c r="AM2" i="14"/>
  <c r="AZ2" i="14"/>
  <c r="BO2" i="14"/>
  <c r="BO4" i="14" s="1"/>
  <c r="AY2" i="14"/>
  <c r="AX2" i="14"/>
  <c r="BM2" i="14"/>
  <c r="AW2" i="14"/>
  <c r="BL2" i="14"/>
  <c r="AV2" i="14"/>
  <c r="BK2" i="14"/>
  <c r="AU2" i="14"/>
  <c r="BN2" i="14"/>
  <c r="AT2" i="14"/>
  <c r="BI2" i="14"/>
  <c r="AS2" i="14"/>
  <c r="BH2" i="14"/>
  <c r="BG2" i="14"/>
  <c r="AQ2" i="14"/>
  <c r="BJ2" i="14"/>
  <c r="AP2" i="14"/>
  <c r="BE2" i="14"/>
  <c r="AO2" i="14"/>
  <c r="BD2" i="14"/>
  <c r="AN2" i="14"/>
  <c r="BC2" i="14"/>
  <c r="BF2" i="14"/>
  <c r="AH70" i="14"/>
  <c r="AJ70" i="14" s="1"/>
  <c r="AH24" i="14"/>
  <c r="AH72" i="14"/>
  <c r="AJ72" i="14" s="1"/>
  <c r="AH34" i="14"/>
  <c r="AJ34" i="14" s="1"/>
  <c r="AH4" i="14"/>
  <c r="AH6" i="14"/>
  <c r="AH12" i="14"/>
  <c r="AH18" i="14"/>
  <c r="AH22" i="14"/>
  <c r="AH10" i="14"/>
  <c r="AH16" i="14"/>
  <c r="AH40" i="14"/>
  <c r="AJ40" i="14" s="1"/>
  <c r="AH8" i="14"/>
  <c r="AH14" i="14"/>
  <c r="AH20" i="14"/>
  <c r="AH38" i="14"/>
  <c r="AJ38" i="14" s="1"/>
  <c r="AH32" i="14"/>
  <c r="AJ32" i="14" s="1"/>
  <c r="F7" i="13"/>
  <c r="AW8" i="14"/>
  <c r="AP8" i="14"/>
  <c r="AY8" i="14"/>
  <c r="BD8" i="14"/>
  <c r="AR8" i="14"/>
  <c r="BF8" i="14"/>
  <c r="AX8" i="14"/>
  <c r="BG8" i="14"/>
  <c r="AT8" i="14"/>
  <c r="AU8" i="14"/>
  <c r="BW8" i="14"/>
  <c r="AS8" i="14"/>
  <c r="AV8" i="14"/>
  <c r="AO8" i="14"/>
  <c r="BV8" i="14"/>
  <c r="BC8" i="14"/>
  <c r="AO30" i="14" l="1"/>
  <c r="AO29" i="14"/>
  <c r="AO28" i="14"/>
  <c r="AO26" i="14"/>
  <c r="AO25" i="14"/>
  <c r="AK3" i="14"/>
  <c r="AO35" i="14"/>
  <c r="AO34" i="14"/>
  <c r="AO33" i="14"/>
  <c r="AO32" i="14"/>
  <c r="AO31" i="14"/>
  <c r="AG8" i="14"/>
  <c r="AQ9" i="14" s="1"/>
  <c r="AJ8" i="14"/>
  <c r="AG22" i="14"/>
  <c r="AX9" i="14" s="1"/>
  <c r="AJ22" i="14"/>
  <c r="AG4" i="14"/>
  <c r="AO9" i="14" s="1"/>
  <c r="AJ4" i="14"/>
  <c r="AG38" i="14"/>
  <c r="BF9" i="14" s="1"/>
  <c r="AG40" i="14"/>
  <c r="BG9" i="14" s="1"/>
  <c r="AG18" i="14"/>
  <c r="AV9" i="14" s="1"/>
  <c r="AJ18" i="14"/>
  <c r="AG34" i="14"/>
  <c r="BD9" i="14" s="1"/>
  <c r="AG20" i="14"/>
  <c r="AW9" i="14" s="1"/>
  <c r="AJ20" i="14"/>
  <c r="AG16" i="14"/>
  <c r="AU9" i="14" s="1"/>
  <c r="AJ16" i="14"/>
  <c r="AG12" i="14"/>
  <c r="AS9" i="14" s="1"/>
  <c r="AJ12" i="14"/>
  <c r="AG32" i="14"/>
  <c r="BC9" i="14" s="1"/>
  <c r="AG14" i="14"/>
  <c r="AT9" i="14" s="1"/>
  <c r="AJ14" i="14"/>
  <c r="AG10" i="14"/>
  <c r="AR9" i="14" s="1"/>
  <c r="AJ10" i="14"/>
  <c r="AG6" i="14"/>
  <c r="AP9" i="14" s="1"/>
  <c r="AJ6" i="14"/>
  <c r="AG24" i="14"/>
  <c r="AY9" i="14" s="1"/>
  <c r="AJ24" i="14"/>
  <c r="BO3" i="14"/>
  <c r="AG72" i="14"/>
  <c r="AG70" i="14"/>
  <c r="AU4" i="14"/>
  <c r="AU3" i="14"/>
  <c r="BG4" i="14"/>
  <c r="BG3" i="14"/>
  <c r="AZ3" i="14"/>
  <c r="AZ4" i="14"/>
  <c r="AO3" i="14"/>
  <c r="AO4" i="14"/>
  <c r="BE4" i="14"/>
  <c r="BE3" i="14"/>
  <c r="AP3" i="14"/>
  <c r="AP4" i="14"/>
  <c r="BF3" i="14"/>
  <c r="BF4" i="14"/>
  <c r="BK4" i="14"/>
  <c r="BK3" i="14"/>
  <c r="AM4" i="14"/>
  <c r="AM3" i="14"/>
  <c r="AN3" i="14"/>
  <c r="AN4" i="14"/>
  <c r="BD3" i="14"/>
  <c r="BD4" i="14"/>
  <c r="AS3" i="14"/>
  <c r="AS4" i="14"/>
  <c r="BI4" i="14"/>
  <c r="BI3" i="14"/>
  <c r="AT3" i="14"/>
  <c r="AT4" i="14"/>
  <c r="BJ3" i="14"/>
  <c r="BJ4" i="14"/>
  <c r="AY4" i="14"/>
  <c r="AY3" i="14"/>
  <c r="AR3" i="14"/>
  <c r="AR4" i="14"/>
  <c r="BH3" i="14"/>
  <c r="BH4" i="14"/>
  <c r="AW3" i="14"/>
  <c r="AW4" i="14"/>
  <c r="BM3" i="14"/>
  <c r="BM4" i="14"/>
  <c r="AX3" i="14"/>
  <c r="AX4" i="14"/>
  <c r="BN3" i="14"/>
  <c r="BN4" i="14"/>
  <c r="BC4" i="14"/>
  <c r="BC3" i="14"/>
  <c r="AV3" i="14"/>
  <c r="AV4" i="14"/>
  <c r="BL3" i="14"/>
  <c r="BL4" i="14"/>
  <c r="BA4" i="14"/>
  <c r="BA3" i="14"/>
  <c r="AL3" i="14"/>
  <c r="AL4" i="14"/>
  <c r="BB3" i="14"/>
  <c r="BB4" i="14"/>
  <c r="AQ4" i="14"/>
  <c r="AQ3" i="14"/>
  <c r="G31" i="13" l="1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AG31" i="13"/>
  <c r="AH31" i="13"/>
  <c r="AI31" i="13"/>
  <c r="AJ31" i="13"/>
  <c r="F31" i="13"/>
  <c r="F41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AG17" i="13"/>
  <c r="AH17" i="13"/>
  <c r="AI17" i="13"/>
  <c r="AJ17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F19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AG21" i="13"/>
  <c r="AH21" i="13"/>
  <c r="AI21" i="13"/>
  <c r="AJ21" i="13"/>
  <c r="F23" i="13"/>
  <c r="G25" i="13"/>
  <c r="H25" i="13"/>
  <c r="I25" i="13"/>
  <c r="J25" i="13"/>
  <c r="K25" i="13"/>
  <c r="L25" i="13"/>
  <c r="M25" i="13"/>
  <c r="N25" i="13"/>
  <c r="O25" i="13"/>
  <c r="P25" i="13"/>
  <c r="Q25" i="13"/>
  <c r="R25" i="13"/>
  <c r="S25" i="13"/>
  <c r="T25" i="13"/>
  <c r="U25" i="13"/>
  <c r="V25" i="13"/>
  <c r="W25" i="13"/>
  <c r="X25" i="13"/>
  <c r="Y25" i="13"/>
  <c r="Z25" i="13"/>
  <c r="AA25" i="13"/>
  <c r="AB25" i="13"/>
  <c r="AC25" i="13"/>
  <c r="AD25" i="13"/>
  <c r="AE25" i="13"/>
  <c r="AF25" i="13"/>
  <c r="AG25" i="13"/>
  <c r="AH25" i="13"/>
  <c r="AI25" i="13"/>
  <c r="AJ25" i="13"/>
  <c r="F25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F27" i="13"/>
  <c r="G29" i="13"/>
  <c r="H29" i="13"/>
  <c r="I29" i="13"/>
  <c r="J29" i="13"/>
  <c r="K29" i="13"/>
  <c r="L29" i="13"/>
  <c r="M29" i="13"/>
  <c r="N29" i="13"/>
  <c r="O29" i="13"/>
  <c r="P29" i="13"/>
  <c r="Q29" i="13"/>
  <c r="R29" i="13"/>
  <c r="S29" i="13"/>
  <c r="T29" i="13"/>
  <c r="U29" i="13"/>
  <c r="V29" i="13"/>
  <c r="W29" i="13"/>
  <c r="X29" i="13"/>
  <c r="Y29" i="13"/>
  <c r="Z29" i="13"/>
  <c r="AA29" i="13"/>
  <c r="AB29" i="13"/>
  <c r="AC29" i="13"/>
  <c r="AD29" i="13"/>
  <c r="AE29" i="13"/>
  <c r="AF29" i="13"/>
  <c r="AG29" i="13"/>
  <c r="AH29" i="13"/>
  <c r="AI29" i="13"/>
  <c r="AJ29" i="13"/>
  <c r="F2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F39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AG37" i="13"/>
  <c r="AH37" i="13"/>
  <c r="AI37" i="13"/>
  <c r="F37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AG33" i="13"/>
  <c r="AH33" i="13"/>
  <c r="AI33" i="13"/>
  <c r="F33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AG35" i="13"/>
  <c r="AH35" i="13"/>
  <c r="AI35" i="13"/>
  <c r="AJ35" i="13"/>
  <c r="F35" i="13"/>
  <c r="F17" i="13"/>
  <c r="G2" i="13"/>
  <c r="H2" i="13"/>
  <c r="I2" i="13"/>
  <c r="J2" i="13"/>
  <c r="K2" i="13"/>
  <c r="L2" i="13"/>
  <c r="M2" i="13"/>
  <c r="N2" i="13"/>
  <c r="O2" i="13"/>
  <c r="P2" i="13"/>
  <c r="Q2" i="13"/>
  <c r="R2" i="13"/>
  <c r="S2" i="13"/>
  <c r="T2" i="13"/>
  <c r="U2" i="13"/>
  <c r="V2" i="13"/>
  <c r="W2" i="13"/>
  <c r="X2" i="13"/>
  <c r="Y2" i="13"/>
  <c r="Z2" i="13"/>
  <c r="AA2" i="13"/>
  <c r="AB2" i="13"/>
  <c r="AC2" i="13"/>
  <c r="AD2" i="13"/>
  <c r="AE2" i="13"/>
  <c r="AF2" i="13"/>
  <c r="AG2" i="13"/>
  <c r="AH2" i="13"/>
  <c r="AI2" i="13"/>
  <c r="AJ2" i="13"/>
  <c r="AK2" i="13"/>
  <c r="AL2" i="13"/>
  <c r="AM2" i="13"/>
  <c r="AN2" i="13"/>
  <c r="AO2" i="13"/>
  <c r="AP2" i="13"/>
  <c r="AQ2" i="13"/>
  <c r="AR2" i="13"/>
  <c r="AS2" i="13"/>
  <c r="AT2" i="13"/>
  <c r="AU2" i="13"/>
  <c r="AV2" i="13"/>
  <c r="AW2" i="13"/>
  <c r="AX2" i="13"/>
  <c r="AY2" i="13"/>
  <c r="AZ2" i="13"/>
  <c r="BA2" i="13"/>
  <c r="BB2" i="13"/>
  <c r="BC2" i="13"/>
  <c r="BD2" i="13"/>
  <c r="BE2" i="13"/>
  <c r="BF2" i="13"/>
  <c r="BG2" i="13"/>
  <c r="BH2" i="13"/>
  <c r="BI2" i="13"/>
  <c r="BJ2" i="13"/>
  <c r="BK2" i="13"/>
  <c r="BL2" i="13"/>
  <c r="BM2" i="13"/>
  <c r="BN2" i="13"/>
  <c r="BO2" i="13"/>
  <c r="BP2" i="13"/>
  <c r="BQ2" i="13"/>
  <c r="BR2" i="13"/>
  <c r="BS2" i="13"/>
  <c r="G1" i="13"/>
  <c r="H1" i="13"/>
  <c r="I1" i="13"/>
  <c r="J1" i="13"/>
  <c r="K1" i="13"/>
  <c r="L1" i="13"/>
  <c r="M1" i="13"/>
  <c r="N1" i="13"/>
  <c r="O1" i="13"/>
  <c r="P1" i="13"/>
  <c r="Q1" i="13"/>
  <c r="R1" i="13"/>
  <c r="S1" i="13"/>
  <c r="T1" i="13"/>
  <c r="U1" i="13"/>
  <c r="V1" i="13"/>
  <c r="W1" i="13"/>
  <c r="X1" i="13"/>
  <c r="Y1" i="13"/>
  <c r="Z1" i="13"/>
  <c r="AA1" i="13"/>
  <c r="AB1" i="13"/>
  <c r="AC1" i="13"/>
  <c r="AD1" i="13"/>
  <c r="AE1" i="13"/>
  <c r="AF1" i="13"/>
  <c r="AG1" i="13"/>
  <c r="AH1" i="13"/>
  <c r="AI1" i="13"/>
  <c r="AJ1" i="13"/>
  <c r="AK1" i="13"/>
  <c r="AL1" i="13"/>
  <c r="AM1" i="13"/>
  <c r="AN1" i="13"/>
  <c r="AO1" i="13"/>
  <c r="AP1" i="13"/>
  <c r="AQ1" i="13"/>
  <c r="AR1" i="13"/>
  <c r="AS1" i="13"/>
  <c r="AT1" i="13"/>
  <c r="AU1" i="13"/>
  <c r="AV1" i="13"/>
  <c r="AW1" i="13"/>
  <c r="AX1" i="13"/>
  <c r="AY1" i="13"/>
  <c r="AZ1" i="13"/>
  <c r="BA1" i="13"/>
  <c r="BB1" i="13"/>
  <c r="BC1" i="13"/>
  <c r="BD1" i="13"/>
  <c r="BE1" i="13"/>
  <c r="BF1" i="13"/>
  <c r="BG1" i="13"/>
  <c r="BH1" i="13"/>
  <c r="BI1" i="13"/>
  <c r="BJ1" i="13"/>
  <c r="BK1" i="13"/>
  <c r="BL1" i="13"/>
  <c r="BM1" i="13"/>
  <c r="BN1" i="13"/>
  <c r="BO1" i="13"/>
  <c r="BP1" i="13"/>
  <c r="BQ1" i="13"/>
  <c r="BR1" i="13"/>
  <c r="BS1" i="13"/>
  <c r="F1" i="13"/>
  <c r="F2" i="13"/>
  <c r="F5" i="13"/>
  <c r="F4" i="13" s="1"/>
  <c r="AJ42" i="13"/>
  <c r="AJ44" i="13" s="1"/>
  <c r="G41" i="13"/>
  <c r="H41" i="13" s="1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M23" i="13"/>
  <c r="L23" i="13"/>
  <c r="K23" i="13"/>
  <c r="J23" i="13"/>
  <c r="I23" i="13"/>
  <c r="H23" i="13"/>
  <c r="G23" i="13"/>
  <c r="F21" i="13"/>
  <c r="G7" i="13"/>
  <c r="G5" i="13" s="1"/>
  <c r="G4" i="13" s="1"/>
  <c r="G3" i="13"/>
  <c r="F42" i="13" l="1"/>
  <c r="F44" i="13" s="1"/>
  <c r="AL31" i="13"/>
  <c r="AK31" i="13" s="1"/>
  <c r="M12" i="13" s="1"/>
  <c r="AL37" i="13"/>
  <c r="AK37" i="13" s="1"/>
  <c r="P12" i="13" s="1"/>
  <c r="H7" i="13"/>
  <c r="H5" i="13" s="1"/>
  <c r="H4" i="13" s="1"/>
  <c r="G6" i="13"/>
  <c r="F6" i="13"/>
  <c r="R4" i="13"/>
  <c r="AL27" i="13"/>
  <c r="AK27" i="13" s="1"/>
  <c r="K12" i="13" s="1"/>
  <c r="AL25" i="13"/>
  <c r="AK25" i="13" s="1"/>
  <c r="J12" i="13" s="1"/>
  <c r="AL29" i="13"/>
  <c r="AK29" i="13" s="1"/>
  <c r="L12" i="13" s="1"/>
  <c r="AL35" i="13"/>
  <c r="AK35" i="13" s="1"/>
  <c r="O12" i="13" s="1"/>
  <c r="AL23" i="13"/>
  <c r="AK23" i="13" s="1"/>
  <c r="I12" i="13" s="1"/>
  <c r="AL39" i="13"/>
  <c r="AK39" i="13" s="1"/>
  <c r="Q12" i="13" s="1"/>
  <c r="AL17" i="13"/>
  <c r="AK17" i="13" s="1"/>
  <c r="F12" i="13" s="1"/>
  <c r="AL19" i="13"/>
  <c r="AK19" i="13" s="1"/>
  <c r="G12" i="13" s="1"/>
  <c r="AL21" i="13"/>
  <c r="AK21" i="13" s="1"/>
  <c r="H12" i="13" s="1"/>
  <c r="AL33" i="13"/>
  <c r="AK33" i="13" s="1"/>
  <c r="N12" i="13" s="1"/>
  <c r="I41" i="13"/>
  <c r="J41" i="13" s="1"/>
  <c r="K41" i="13" s="1"/>
  <c r="L41" i="13" s="1"/>
  <c r="H42" i="13"/>
  <c r="H44" i="13" s="1"/>
  <c r="G42" i="13"/>
  <c r="G44" i="13" s="1"/>
  <c r="AJ43" i="13"/>
  <c r="E58" i="14"/>
  <c r="F64" i="14"/>
  <c r="G64" i="14"/>
  <c r="H64" i="14"/>
  <c r="I64" i="14"/>
  <c r="J64" i="14"/>
  <c r="K64" i="14"/>
  <c r="L64" i="14"/>
  <c r="M64" i="14"/>
  <c r="N64" i="14"/>
  <c r="O64" i="14"/>
  <c r="P64" i="14"/>
  <c r="Q64" i="14"/>
  <c r="R64" i="14"/>
  <c r="S64" i="14"/>
  <c r="T64" i="14"/>
  <c r="U64" i="14"/>
  <c r="V64" i="14"/>
  <c r="W64" i="14"/>
  <c r="X64" i="14"/>
  <c r="Y64" i="14"/>
  <c r="Z64" i="14"/>
  <c r="AA64" i="14"/>
  <c r="AB64" i="14"/>
  <c r="AC64" i="14"/>
  <c r="AD64" i="14"/>
  <c r="AE64" i="14"/>
  <c r="AF64" i="14"/>
  <c r="E64" i="14"/>
  <c r="F62" i="14"/>
  <c r="G62" i="14"/>
  <c r="H62" i="14"/>
  <c r="I62" i="14"/>
  <c r="J62" i="14"/>
  <c r="K62" i="14"/>
  <c r="L62" i="14"/>
  <c r="M62" i="14"/>
  <c r="N62" i="14"/>
  <c r="O62" i="14"/>
  <c r="P62" i="14"/>
  <c r="Q62" i="14"/>
  <c r="R62" i="14"/>
  <c r="S62" i="14"/>
  <c r="T62" i="14"/>
  <c r="U62" i="14"/>
  <c r="V62" i="14"/>
  <c r="W62" i="14"/>
  <c r="X62" i="14"/>
  <c r="Y62" i="14"/>
  <c r="Z62" i="14"/>
  <c r="AA62" i="14"/>
  <c r="AB62" i="14"/>
  <c r="AC62" i="14"/>
  <c r="AD62" i="14"/>
  <c r="AE62" i="14"/>
  <c r="AF62" i="14"/>
  <c r="E62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AA60" i="14"/>
  <c r="AB60" i="14"/>
  <c r="AC60" i="14"/>
  <c r="AD60" i="14"/>
  <c r="AE60" i="14"/>
  <c r="E60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AA58" i="14"/>
  <c r="AB58" i="14"/>
  <c r="AC58" i="14"/>
  <c r="AD58" i="14"/>
  <c r="AE58" i="14"/>
  <c r="AF58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AA56" i="14"/>
  <c r="AB56" i="14"/>
  <c r="AC56" i="14"/>
  <c r="AD56" i="14"/>
  <c r="AE56" i="14"/>
  <c r="E56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AA54" i="14"/>
  <c r="AB54" i="14"/>
  <c r="AC54" i="14"/>
  <c r="AD54" i="14"/>
  <c r="AE54" i="14"/>
  <c r="AF54" i="14"/>
  <c r="E54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E52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AA50" i="14"/>
  <c r="AB50" i="14"/>
  <c r="AC50" i="14"/>
  <c r="AD50" i="14"/>
  <c r="AE50" i="14"/>
  <c r="AF50" i="14"/>
  <c r="E50" i="14"/>
  <c r="K11" i="13"/>
  <c r="N11" i="13"/>
  <c r="J11" i="13"/>
  <c r="H11" i="13"/>
  <c r="L11" i="13"/>
  <c r="M11" i="13"/>
  <c r="F11" i="13"/>
  <c r="G11" i="13"/>
  <c r="Q11" i="13"/>
  <c r="O11" i="13"/>
  <c r="I11" i="13"/>
  <c r="P11" i="13"/>
  <c r="AH62" i="14" l="1"/>
  <c r="AJ62" i="14" s="1"/>
  <c r="AH56" i="14"/>
  <c r="AJ56" i="14" s="1"/>
  <c r="AH60" i="14"/>
  <c r="AJ60" i="14" s="1"/>
  <c r="AH42" i="14"/>
  <c r="AJ42" i="14" s="1"/>
  <c r="AH54" i="14"/>
  <c r="AJ54" i="14" s="1"/>
  <c r="AH64" i="14"/>
  <c r="AJ64" i="14" s="1"/>
  <c r="AH52" i="14"/>
  <c r="AJ52" i="14" s="1"/>
  <c r="AH50" i="14"/>
  <c r="AJ50" i="14" s="1"/>
  <c r="AH58" i="14"/>
  <c r="AJ58" i="14" s="1"/>
  <c r="AH44" i="14"/>
  <c r="AJ44" i="14" s="1"/>
  <c r="AH46" i="14"/>
  <c r="AJ46" i="14" s="1"/>
  <c r="AH48" i="14"/>
  <c r="AJ48" i="14" s="1"/>
  <c r="I7" i="13"/>
  <c r="I5" i="13" s="1"/>
  <c r="I4" i="13" s="1"/>
  <c r="H6" i="13"/>
  <c r="S11" i="13"/>
  <c r="M41" i="13"/>
  <c r="L42" i="13"/>
  <c r="L44" i="13" s="1"/>
  <c r="G43" i="13"/>
  <c r="J42" i="13"/>
  <c r="J44" i="13" s="1"/>
  <c r="F43" i="13"/>
  <c r="I42" i="13"/>
  <c r="I44" i="13" s="1"/>
  <c r="K42" i="13"/>
  <c r="K44" i="13" s="1"/>
  <c r="H43" i="13"/>
  <c r="BN8" i="14"/>
  <c r="BO8" i="14"/>
  <c r="BQ8" i="14"/>
  <c r="BR8" i="14"/>
  <c r="BP8" i="14"/>
  <c r="BI8" i="14"/>
  <c r="BK8" i="14"/>
  <c r="BL8" i="14"/>
  <c r="BS8" i="14"/>
  <c r="BM8" i="14"/>
  <c r="BJ8" i="14"/>
  <c r="BH8" i="14"/>
  <c r="AG42" i="14" l="1"/>
  <c r="BH9" i="14" s="1"/>
  <c r="AG46" i="14"/>
  <c r="BJ9" i="14" s="1"/>
  <c r="AG44" i="14"/>
  <c r="BI9" i="14" s="1"/>
  <c r="AG48" i="14"/>
  <c r="BK9" i="14" s="1"/>
  <c r="AG64" i="14"/>
  <c r="AG62" i="14"/>
  <c r="AG60" i="14"/>
  <c r="AG58" i="14"/>
  <c r="AG56" i="14"/>
  <c r="AG54" i="14"/>
  <c r="AG52" i="14"/>
  <c r="AG50" i="14"/>
  <c r="J7" i="13"/>
  <c r="J5" i="13" s="1"/>
  <c r="J4" i="13" s="1"/>
  <c r="I6" i="13"/>
  <c r="L43" i="13"/>
  <c r="K43" i="13"/>
  <c r="I43" i="13"/>
  <c r="J43" i="13"/>
  <c r="N41" i="13"/>
  <c r="M42" i="13"/>
  <c r="M44" i="13" s="1"/>
  <c r="AH28" i="14"/>
  <c r="AJ28" i="14" s="1"/>
  <c r="BA8" i="14"/>
  <c r="AG28" i="14" l="1"/>
  <c r="BA9" i="14" s="1"/>
  <c r="AH26" i="14"/>
  <c r="AJ26" i="14" s="1"/>
  <c r="AH2" i="14"/>
  <c r="K7" i="13"/>
  <c r="K5" i="13" s="1"/>
  <c r="K4" i="13" s="1"/>
  <c r="J6" i="13"/>
  <c r="M43" i="13"/>
  <c r="O41" i="13"/>
  <c r="N42" i="13"/>
  <c r="N44" i="13" s="1"/>
  <c r="E66" i="14"/>
  <c r="AZ8" i="14"/>
  <c r="AN8" i="14"/>
  <c r="AO24" i="14" l="1"/>
  <c r="AG2" i="14"/>
  <c r="AN9" i="14" s="1"/>
  <c r="AJ2" i="14"/>
  <c r="AG26" i="14"/>
  <c r="AZ9" i="14" s="1"/>
  <c r="U6" i="6" s="1"/>
  <c r="K6" i="13"/>
  <c r="L7" i="13"/>
  <c r="N43" i="13"/>
  <c r="P41" i="13"/>
  <c r="O42" i="13"/>
  <c r="O44" i="13" s="1"/>
  <c r="AH36" i="14"/>
  <c r="AJ36" i="14" s="1"/>
  <c r="BE8" i="14"/>
  <c r="AG36" i="14" l="1"/>
  <c r="BE9" i="14" s="1"/>
  <c r="F66" i="14"/>
  <c r="L5" i="13"/>
  <c r="L4" i="13" s="1"/>
  <c r="O43" i="13"/>
  <c r="Q41" i="13"/>
  <c r="P42" i="13"/>
  <c r="P44" i="13" s="1"/>
  <c r="E68" i="14"/>
  <c r="G66" i="14" l="1"/>
  <c r="L6" i="13"/>
  <c r="O6" i="13" s="1"/>
  <c r="N5" i="13"/>
  <c r="O5" i="13" s="1"/>
  <c r="P43" i="13"/>
  <c r="R41" i="13"/>
  <c r="Q42" i="13"/>
  <c r="Q44" i="13" s="1"/>
  <c r="G68" i="14"/>
  <c r="F68" i="14"/>
  <c r="H66" i="14" l="1"/>
  <c r="Q43" i="13"/>
  <c r="S41" i="13"/>
  <c r="R42" i="13"/>
  <c r="R44" i="13" s="1"/>
  <c r="H68" i="14" l="1"/>
  <c r="I66" i="14"/>
  <c r="R43" i="13"/>
  <c r="T41" i="13"/>
  <c r="S42" i="13"/>
  <c r="S44" i="13" s="1"/>
  <c r="J66" i="14" l="1"/>
  <c r="I68" i="14"/>
  <c r="S43" i="13"/>
  <c r="U41" i="13"/>
  <c r="T42" i="13"/>
  <c r="T44" i="13" s="1"/>
  <c r="K66" i="14" l="1"/>
  <c r="J68" i="14"/>
  <c r="T43" i="13"/>
  <c r="V41" i="13"/>
  <c r="U42" i="13"/>
  <c r="U44" i="13" s="1"/>
  <c r="L66" i="14" l="1"/>
  <c r="K68" i="14"/>
  <c r="AH30" i="14"/>
  <c r="AJ30" i="14" s="1"/>
  <c r="U43" i="13"/>
  <c r="W41" i="13"/>
  <c r="V42" i="13"/>
  <c r="V44" i="13" s="1"/>
  <c r="BB8" i="14"/>
  <c r="AG30" i="14" l="1"/>
  <c r="BB9" i="14" s="1"/>
  <c r="L68" i="14"/>
  <c r="M66" i="14"/>
  <c r="V43" i="13"/>
  <c r="X41" i="13"/>
  <c r="W42" i="13"/>
  <c r="W44" i="13" s="1"/>
  <c r="M68" i="14" l="1"/>
  <c r="N66" i="14"/>
  <c r="W43" i="13"/>
  <c r="Y41" i="13"/>
  <c r="X42" i="13"/>
  <c r="X44" i="13" s="1"/>
  <c r="N68" i="14" l="1"/>
  <c r="O66" i="14"/>
  <c r="X43" i="13"/>
  <c r="Z41" i="13"/>
  <c r="Y42" i="13"/>
  <c r="Y44" i="13" s="1"/>
  <c r="P66" i="14" l="1"/>
  <c r="O68" i="14"/>
  <c r="Y43" i="13"/>
  <c r="AA41" i="13"/>
  <c r="Z42" i="13"/>
  <c r="Z44" i="13" s="1"/>
  <c r="P68" i="14" l="1"/>
  <c r="Q66" i="14"/>
  <c r="Z43" i="13"/>
  <c r="AB41" i="13"/>
  <c r="AA42" i="13"/>
  <c r="AA44" i="13" s="1"/>
  <c r="Q68" i="14" l="1"/>
  <c r="R66" i="14"/>
  <c r="AA43" i="13"/>
  <c r="AC41" i="13"/>
  <c r="AB42" i="13"/>
  <c r="AB44" i="13" s="1"/>
  <c r="R68" i="14" l="1"/>
  <c r="S66" i="14"/>
  <c r="AB43" i="13"/>
  <c r="AD41" i="13"/>
  <c r="AC42" i="13"/>
  <c r="AC44" i="13" s="1"/>
  <c r="T66" i="14" l="1"/>
  <c r="S68" i="14"/>
  <c r="AC43" i="13"/>
  <c r="AE41" i="13"/>
  <c r="AD42" i="13"/>
  <c r="AD44" i="13" s="1"/>
  <c r="T68" i="14" l="1"/>
  <c r="U66" i="14"/>
  <c r="AD43" i="13"/>
  <c r="AF41" i="13"/>
  <c r="AE42" i="13"/>
  <c r="AE44" i="13" s="1"/>
  <c r="U68" i="14" l="1"/>
  <c r="V66" i="14"/>
  <c r="AE43" i="13"/>
  <c r="AG41" i="13"/>
  <c r="AF42" i="13"/>
  <c r="AF44" i="13" s="1"/>
  <c r="W66" i="14" l="1"/>
  <c r="V68" i="14"/>
  <c r="AH41" i="13"/>
  <c r="AG42" i="13"/>
  <c r="AG44" i="13" s="1"/>
  <c r="AF43" i="13"/>
  <c r="W68" i="14" l="1"/>
  <c r="X66" i="14"/>
  <c r="AG43" i="13"/>
  <c r="AI41" i="13"/>
  <c r="AH42" i="13"/>
  <c r="AH44" i="13" s="1"/>
  <c r="Y66" i="14" l="1"/>
  <c r="X68" i="14"/>
  <c r="AH43" i="13"/>
  <c r="AJ41" i="13"/>
  <c r="AI42" i="13"/>
  <c r="AI44" i="13" s="1"/>
  <c r="Y68" i="14" l="1"/>
  <c r="Z66" i="14"/>
  <c r="AI43" i="13"/>
  <c r="AA66" i="14" l="1"/>
  <c r="Z68" i="14"/>
  <c r="AA68" i="14" l="1"/>
  <c r="AB66" i="14"/>
  <c r="AB68" i="14" l="1"/>
  <c r="AC66" i="14"/>
  <c r="AD66" i="14" l="1"/>
  <c r="AC68" i="14"/>
  <c r="AD68" i="14" l="1"/>
  <c r="AE66" i="14"/>
  <c r="AH66" i="14" s="1"/>
  <c r="AJ66" i="14" s="1"/>
  <c r="BT8" i="14"/>
  <c r="AG66" i="14" l="1"/>
  <c r="AE68" i="14"/>
  <c r="AF68" i="14" l="1"/>
  <c r="AH68" i="14" s="1"/>
  <c r="AJ68" i="14" s="1"/>
  <c r="BU8" i="14"/>
  <c r="AG68" i="14" l="1"/>
  <c r="AN18" i="14" l="1"/>
  <c r="AU18" i="14"/>
  <c r="AT18" i="14"/>
  <c r="AV18" i="14"/>
  <c r="AQ17" i="14"/>
  <c r="AV17" i="14"/>
  <c r="AR18" i="14"/>
  <c r="AS18" i="14"/>
  <c r="AW17" i="14"/>
  <c r="AS17" i="14"/>
  <c r="AX17" i="14"/>
  <c r="AY18" i="14"/>
  <c r="AT17" i="14"/>
  <c r="AP18" i="14"/>
  <c r="AQ18" i="14"/>
  <c r="AX18" i="14"/>
  <c r="AR17" i="14"/>
  <c r="AW18" i="14"/>
  <c r="AP17" i="14"/>
  <c r="AY17" i="14"/>
</calcChain>
</file>

<file path=xl/sharedStrings.xml><?xml version="1.0" encoding="utf-8"?>
<sst xmlns="http://schemas.openxmlformats.org/spreadsheetml/2006/main" count="88" uniqueCount="81">
  <si>
    <t>DATE</t>
  </si>
  <si>
    <t>Tableau statistiques</t>
  </si>
  <si>
    <r>
      <t xml:space="preserve">Relevé du nombre de personnes sur </t>
    </r>
    <r>
      <rPr>
        <b/>
        <sz val="11"/>
        <color theme="1"/>
        <rFont val="Calibri"/>
        <family val="2"/>
        <scheme val="minor"/>
      </rPr>
      <t>plateformes</t>
    </r>
    <r>
      <rPr>
        <sz val="11"/>
        <color theme="1"/>
        <rFont val="Calibri"/>
        <family val="2"/>
        <scheme val="minor"/>
      </rPr>
      <t xml:space="preserve"> après chaque sauvegarde du fichier.</t>
    </r>
  </si>
  <si>
    <t>version 1.0</t>
  </si>
  <si>
    <t>Nombre de personnes</t>
  </si>
  <si>
    <t>Heures:  Entrée/Sortie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</si>
  <si>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</si>
  <si>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</si>
  <si>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</si>
  <si>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</si>
  <si>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</si>
  <si>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</si>
  <si>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</si>
  <si>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</si>
  <si>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</si>
  <si>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</si>
  <si>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</si>
  <si>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</si>
  <si>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</si>
  <si>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</si>
  <si>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</si>
  <si>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</si>
  <si>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</si>
  <si>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</si>
  <si>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</si>
  <si>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</si>
  <si>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</si>
  <si>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</si>
  <si>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</si>
  <si>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</si>
  <si>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</si>
  <si>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</si>
  <si>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</si>
  <si>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</si>
  <si>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</si>
  <si>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</si>
  <si>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</si>
  <si>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</si>
  <si>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</si>
  <si>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</si>
  <si>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</si>
  <si>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</si>
  <si>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</si>
  <si>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</si>
  <si>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</si>
  <si>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</si>
  <si>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</si>
  <si>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</si>
  <si>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</si>
  <si>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</si>
  <si>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</si>
  <si>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</si>
  <si>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</si>
  <si>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</si>
  <si>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</si>
  <si>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</si>
  <si>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</si>
  <si>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</si>
  <si>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Date</t>
  </si>
  <si>
    <t>Sélectionnez un mois  / Selezionate un mezza  :</t>
  </si>
  <si>
    <t>Mois</t>
  </si>
  <si>
    <t>TOTAL / Année</t>
  </si>
  <si>
    <t>Nb pers / (heures / jour)</t>
  </si>
  <si>
    <t>total</t>
  </si>
  <si>
    <t>Moy. Nb. Intervenants</t>
  </si>
  <si>
    <t>=SE.ERRORE(F5/((MAX(SCARTO(stattunnel!$B$1;CONFRONTA(Bd!F$7;stattunnel!$A$1:$A$730;0);0;1;31))-SCARTO(stattunnel!$B$1;CONFRONTA(Bd!F$7;stattunnel!$A$1:$A$730;0);0))*24);"")</t>
  </si>
  <si>
    <t>Statistique mensuelle ( Tunnel )</t>
  </si>
  <si>
    <t>total interv</t>
  </si>
  <si>
    <t>Moy interv semaine</t>
  </si>
  <si>
    <t>Nb total de mouvements</t>
  </si>
  <si>
    <t>total interventions</t>
  </si>
  <si>
    <t xml:space="preserve">Nb. Interventions </t>
  </si>
  <si>
    <t>Moy. d'interventions / jour</t>
  </si>
  <si>
    <t>Nombre d' interventions mensuel  :</t>
  </si>
  <si>
    <t>Sélectionnez une année  / Selezionate un anno  :</t>
  </si>
  <si>
    <t>intervenants</t>
  </si>
  <si>
    <t>interventions</t>
  </si>
  <si>
    <t>2019</t>
  </si>
  <si>
    <t>MOIS</t>
  </si>
  <si>
    <t>Intervenants</t>
  </si>
  <si>
    <t>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</si>
</sst>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h:mm;@"/>
    <numFmt numFmtId="166" formatCode="[$-410]mmmm\-yy;@"/>
    <numFmt numFmtId="167" formatCode="[$-F400]h:mm:ss\ AM/PM"/>
    <numFmt numFmtId="168" formatCode="&quot;€&quot;\ #,##0.00"/>
    <numFmt numFmtId="169" formatCode="[$-409]mmmmm;@"/>
    <numFmt numFmtId="170" formatCode="[$-410]d\ mmmm\ yyyy;@"/>
    <numFmt numFmtId="171" formatCode="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2"/>
      <color theme="0"/>
      <name val="Californian FB"/>
      <family val="1"/>
    </font>
    <font>
      <b/>
      <sz val="14"/>
      <color theme="0"/>
      <name val="Californian FB"/>
      <family val="1"/>
    </font>
    <font>
      <sz val="11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6">
    <xf numFmtId="0" fontId="0" fillId="0" borderId="0" xfId="0"/>
    <xf numFmtId="0" fontId="0" fillId="2" borderId="0" xfId="0" applyFill="1"/>
    <xf numFmtId="0" fontId="0" fillId="11" borderId="0" xfId="0" applyFill="1"/>
    <xf numFmtId="0" fontId="0" fillId="12" borderId="24" xfId="0" applyFill="1" applyBorder="1" applyAlignment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164" fontId="0" fillId="0" borderId="30" xfId="0" applyNumberFormat="1" applyBorder="1" applyAlignment="1" applyProtection="1">
      <alignment horizontal="center" vertical="center"/>
    </xf>
    <xf numFmtId="164" fontId="0" fillId="0" borderId="4" xfId="0" applyNumberFormat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31" xfId="0" applyNumberFormat="1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164" fontId="0" fillId="0" borderId="21" xfId="0" applyNumberFormat="1" applyBorder="1" applyAlignment="1" applyProtection="1">
      <alignment horizontal="center" vertical="center"/>
    </xf>
    <xf numFmtId="164" fontId="0" fillId="0" borderId="16" xfId="0" applyNumberFormat="1" applyBorder="1" applyAlignment="1" applyProtection="1">
      <alignment horizontal="center" vertical="center"/>
    </xf>
    <xf numFmtId="164" fontId="0" fillId="0" borderId="28" xfId="0" applyNumberFormat="1" applyBorder="1" applyAlignment="1" applyProtection="1">
      <alignment horizontal="center" vertical="center"/>
    </xf>
    <xf numFmtId="164" fontId="0" fillId="0" borderId="22" xfId="0" applyNumberFormat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6" borderId="0" xfId="0" applyFill="1"/>
    <xf numFmtId="0" fontId="0" fillId="0" borderId="4" xfId="0" applyBorder="1"/>
    <xf numFmtId="0" fontId="0" fillId="6" borderId="0" xfId="0" applyFill="1" applyBorder="1"/>
    <xf numFmtId="0" fontId="0" fillId="2" borderId="4" xfId="0" applyFill="1" applyBorder="1" applyAlignment="1" applyProtection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3" fillId="22" borderId="12" xfId="0" applyFont="1" applyFill="1" applyBorder="1" applyAlignment="1">
      <alignment horizontal="center" vertical="center"/>
    </xf>
    <xf numFmtId="0" fontId="0" fillId="22" borderId="10" xfId="0" applyFill="1" applyBorder="1" applyAlignment="1">
      <alignment horizontal="center" vertical="center"/>
    </xf>
    <xf numFmtId="0" fontId="0" fillId="21" borderId="0" xfId="0" applyFill="1"/>
    <xf numFmtId="0" fontId="0" fillId="18" borderId="19" xfId="0" applyFill="1" applyBorder="1" applyAlignment="1">
      <alignment horizontal="center" vertical="center"/>
    </xf>
    <xf numFmtId="16" fontId="2" fillId="21" borderId="16" xfId="0" applyNumberFormat="1" applyFont="1" applyFill="1" applyBorder="1" applyAlignment="1">
      <alignment horizontal="center" vertical="center"/>
    </xf>
    <xf numFmtId="16" fontId="2" fillId="21" borderId="22" xfId="0" applyNumberFormat="1" applyFont="1" applyFill="1" applyBorder="1" applyAlignment="1">
      <alignment horizontal="center" vertical="center"/>
    </xf>
    <xf numFmtId="1" fontId="2" fillId="21" borderId="30" xfId="0" applyNumberFormat="1" applyFont="1" applyFill="1" applyBorder="1" applyAlignment="1">
      <alignment horizontal="center" vertical="center"/>
    </xf>
    <xf numFmtId="0" fontId="0" fillId="15" borderId="0" xfId="0" applyFill="1"/>
    <xf numFmtId="49" fontId="0" fillId="0" borderId="0" xfId="0" applyNumberFormat="1" applyBorder="1" applyAlignment="1"/>
    <xf numFmtId="1" fontId="2" fillId="22" borderId="3" xfId="0" applyNumberFormat="1" applyFont="1" applyFill="1" applyBorder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66" fontId="2" fillId="22" borderId="3" xfId="0" applyNumberFormat="1" applyFont="1" applyFill="1" applyBorder="1" applyAlignment="1">
      <alignment horizontal="center" vertical="center"/>
    </xf>
    <xf numFmtId="166" fontId="2" fillId="22" borderId="4" xfId="0" applyNumberFormat="1" applyFont="1" applyFill="1" applyBorder="1" applyAlignment="1">
      <alignment horizontal="center" vertical="center"/>
    </xf>
    <xf numFmtId="166" fontId="9" fillId="22" borderId="3" xfId="0" applyNumberFormat="1" applyFont="1" applyFill="1" applyBorder="1" applyAlignment="1">
      <alignment horizontal="center" vertical="center"/>
    </xf>
    <xf numFmtId="166" fontId="9" fillId="22" borderId="4" xfId="0" applyNumberFormat="1" applyFont="1" applyFill="1" applyBorder="1" applyAlignment="1">
      <alignment horizontal="center" vertical="center"/>
    </xf>
    <xf numFmtId="14" fontId="10" fillId="14" borderId="4" xfId="0" applyNumberFormat="1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/>
    </xf>
    <xf numFmtId="14" fontId="10" fillId="7" borderId="4" xfId="0" applyNumberFormat="1" applyFont="1" applyFill="1" applyBorder="1" applyAlignment="1">
      <alignment horizontal="center" vertical="center"/>
    </xf>
    <xf numFmtId="14" fontId="10" fillId="8" borderId="4" xfId="0" applyNumberFormat="1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14" fontId="10" fillId="6" borderId="4" xfId="0" applyNumberFormat="1" applyFont="1" applyFill="1" applyBorder="1" applyAlignment="1">
      <alignment horizontal="center" vertical="center"/>
    </xf>
    <xf numFmtId="14" fontId="10" fillId="15" borderId="4" xfId="0" applyNumberFormat="1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14" fontId="10" fillId="5" borderId="4" xfId="0" applyNumberFormat="1" applyFont="1" applyFill="1" applyBorder="1" applyAlignment="1">
      <alignment horizontal="center" vertical="center"/>
    </xf>
    <xf numFmtId="14" fontId="10" fillId="16" borderId="4" xfId="0" applyNumberFormat="1" applyFont="1" applyFill="1" applyBorder="1" applyAlignment="1">
      <alignment horizontal="center" vertical="center"/>
    </xf>
    <xf numFmtId="14" fontId="10" fillId="17" borderId="4" xfId="0" applyNumberFormat="1" applyFont="1" applyFill="1" applyBorder="1" applyAlignment="1">
      <alignment horizontal="center" vertical="center"/>
    </xf>
    <xf numFmtId="14" fontId="10" fillId="18" borderId="4" xfId="0" applyNumberFormat="1" applyFont="1" applyFill="1" applyBorder="1" applyAlignment="1">
      <alignment horizontal="center" vertical="center"/>
    </xf>
    <xf numFmtId="14" fontId="10" fillId="4" borderId="4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4" fontId="10" fillId="19" borderId="4" xfId="0" applyNumberFormat="1" applyFont="1" applyFill="1" applyBorder="1" applyAlignment="1">
      <alignment horizontal="center" vertical="center"/>
    </xf>
    <xf numFmtId="14" fontId="10" fillId="10" borderId="4" xfId="0" applyNumberFormat="1" applyFont="1" applyFill="1" applyBorder="1" applyAlignment="1">
      <alignment horizontal="center" vertical="center"/>
    </xf>
    <xf numFmtId="1" fontId="8" fillId="17" borderId="0" xfId="0" applyNumberFormat="1" applyFont="1" applyFill="1" applyAlignment="1">
      <alignment horizontal="center"/>
    </xf>
    <xf numFmtId="14" fontId="10" fillId="10" borderId="3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/>
    <xf numFmtId="14" fontId="0" fillId="0" borderId="0" xfId="0" applyNumberFormat="1" applyBorder="1" applyAlignment="1" applyProtection="1">
      <alignment horizontal="center" vertical="center"/>
    </xf>
    <xf numFmtId="1" fontId="0" fillId="0" borderId="0" xfId="0" applyNumberFormat="1" applyFill="1" applyBorder="1"/>
    <xf numFmtId="0" fontId="0" fillId="0" borderId="0" xfId="0" applyFill="1" applyBorder="1"/>
    <xf numFmtId="167" fontId="0" fillId="18" borderId="19" xfId="0" applyNumberFormat="1" applyFill="1" applyBorder="1" applyAlignment="1">
      <alignment horizontal="center" vertical="center"/>
    </xf>
    <xf numFmtId="0" fontId="10" fillId="10" borderId="3" xfId="0" applyNumberFormat="1" applyFont="1" applyFill="1" applyBorder="1" applyAlignment="1">
      <alignment horizontal="center" vertical="center"/>
    </xf>
    <xf numFmtId="14" fontId="10" fillId="23" borderId="4" xfId="0" applyNumberFormat="1" applyFont="1" applyFill="1" applyBorder="1"/>
    <xf numFmtId="164" fontId="0" fillId="0" borderId="0" xfId="0" applyNumberFormat="1"/>
    <xf numFmtId="0" fontId="0" fillId="23" borderId="4" xfId="0" applyNumberFormat="1" applyFill="1" applyBorder="1" applyAlignment="1">
      <alignment horizontal="center" vertical="center"/>
    </xf>
    <xf numFmtId="1" fontId="0" fillId="23" borderId="4" xfId="0" applyNumberForma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</xf>
    <xf numFmtId="164" fontId="0" fillId="0" borderId="3" xfId="0" applyNumberFormat="1" applyBorder="1" applyAlignment="1" applyProtection="1">
      <alignment horizontal="center" vertical="center"/>
    </xf>
    <xf numFmtId="49" fontId="0" fillId="0" borderId="0" xfId="0" applyNumberFormat="1"/>
    <xf numFmtId="167" fontId="0" fillId="0" borderId="0" xfId="0" applyNumberFormat="1"/>
    <xf numFmtId="168" fontId="0" fillId="0" borderId="0" xfId="0" applyNumberFormat="1"/>
    <xf numFmtId="16" fontId="0" fillId="0" borderId="0" xfId="0" applyNumberFormat="1"/>
    <xf numFmtId="0" fontId="0" fillId="0" borderId="0" xfId="0" applyNumberFormat="1"/>
    <xf numFmtId="0" fontId="0" fillId="22" borderId="0" xfId="0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" fontId="2" fillId="21" borderId="4" xfId="0" applyNumberFormat="1" applyFont="1" applyFill="1" applyBorder="1" applyAlignment="1">
      <alignment horizontal="center" vertical="center"/>
    </xf>
    <xf numFmtId="1" fontId="2" fillId="21" borderId="31" xfId="0" applyNumberFormat="1" applyFont="1" applyFill="1" applyBorder="1" applyAlignment="1">
      <alignment horizontal="center" vertical="center"/>
    </xf>
    <xf numFmtId="1" fontId="0" fillId="16" borderId="0" xfId="0" applyNumberFormat="1" applyFill="1" applyAlignment="1">
      <alignment horizontal="center" vertical="center"/>
    </xf>
    <xf numFmtId="1" fontId="2" fillId="22" borderId="4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4" xfId="0" applyBorder="1" applyAlignment="1" applyProtection="1">
      <alignment horizontal="center" vertical="center"/>
    </xf>
    <xf numFmtId="164" fontId="0" fillId="0" borderId="34" xfId="0" applyNumberFormat="1" applyBorder="1" applyAlignment="1" applyProtection="1">
      <alignment horizontal="center" vertical="center"/>
    </xf>
    <xf numFmtId="1" fontId="0" fillId="21" borderId="19" xfId="0" applyNumberFormat="1" applyFill="1" applyBorder="1" applyAlignment="1">
      <alignment horizontal="center" vertical="center"/>
    </xf>
    <xf numFmtId="1" fontId="0" fillId="21" borderId="23" xfId="0" applyNumberFormat="1" applyFill="1" applyBorder="1" applyAlignment="1">
      <alignment horizontal="center" vertical="center"/>
    </xf>
    <xf numFmtId="1" fontId="0" fillId="21" borderId="20" xfId="0" applyNumberFormat="1" applyFill="1" applyBorder="1" applyAlignment="1">
      <alignment horizontal="center" vertical="center"/>
    </xf>
    <xf numFmtId="16" fontId="2" fillId="21" borderId="21" xfId="0" applyNumberFormat="1" applyFont="1" applyFill="1" applyBorder="1" applyAlignment="1">
      <alignment horizontal="center" vertical="center"/>
    </xf>
    <xf numFmtId="14" fontId="0" fillId="10" borderId="33" xfId="0" applyNumberFormat="1" applyFill="1" applyBorder="1" applyAlignment="1">
      <alignment horizontal="center" vertical="center"/>
    </xf>
    <xf numFmtId="14" fontId="0" fillId="10" borderId="32" xfId="0" applyNumberFormat="1" applyFill="1" applyBorder="1" applyAlignment="1">
      <alignment horizontal="center" vertical="center"/>
    </xf>
    <xf numFmtId="14" fontId="0" fillId="0" borderId="29" xfId="0" applyNumberFormat="1" applyFill="1" applyBorder="1" applyAlignment="1" applyProtection="1">
      <alignment horizontal="center" vertical="center"/>
    </xf>
    <xf numFmtId="14" fontId="0" fillId="0" borderId="26" xfId="0" applyNumberFormat="1" applyFill="1" applyBorder="1" applyAlignment="1" applyProtection="1">
      <alignment horizontal="center" vertical="center"/>
    </xf>
    <xf numFmtId="14" fontId="0" fillId="0" borderId="17" xfId="0" applyNumberFormat="1" applyFill="1" applyBorder="1" applyAlignment="1" applyProtection="1">
      <alignment horizontal="center" vertical="center"/>
    </xf>
    <xf numFmtId="14" fontId="0" fillId="10" borderId="17" xfId="0" applyNumberFormat="1" applyFill="1" applyBorder="1" applyAlignment="1">
      <alignment horizontal="center" vertical="center"/>
    </xf>
    <xf numFmtId="14" fontId="0" fillId="10" borderId="35" xfId="0" applyNumberFormat="1" applyFill="1" applyBorder="1" applyAlignment="1">
      <alignment horizontal="center" vertical="center"/>
    </xf>
    <xf numFmtId="14" fontId="0" fillId="10" borderId="36" xfId="0" applyNumberFormat="1" applyFill="1" applyBorder="1" applyAlignment="1">
      <alignment horizontal="center" vertical="center"/>
    </xf>
    <xf numFmtId="14" fontId="0" fillId="10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15" borderId="3" xfId="0" applyNumberFormat="1" applyFont="1" applyFill="1" applyBorder="1" applyAlignment="1">
      <alignment horizontal="center" vertical="center"/>
    </xf>
    <xf numFmtId="0" fontId="10" fillId="15" borderId="3" xfId="0" applyNumberFormat="1" applyFont="1" applyFill="1" applyBorder="1" applyAlignment="1">
      <alignment horizontal="center" vertical="center"/>
    </xf>
    <xf numFmtId="1" fontId="0" fillId="15" borderId="0" xfId="0" applyNumberFormat="1" applyFill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/>
    </xf>
    <xf numFmtId="0" fontId="0" fillId="5" borderId="0" xfId="0" applyFill="1"/>
    <xf numFmtId="0" fontId="10" fillId="5" borderId="3" xfId="0" applyNumberFormat="1" applyFon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14" fontId="10" fillId="24" borderId="3" xfId="0" applyNumberFormat="1" applyFont="1" applyFill="1" applyBorder="1" applyAlignment="1">
      <alignment horizontal="center" vertical="center"/>
    </xf>
    <xf numFmtId="14" fontId="10" fillId="24" borderId="4" xfId="0" applyNumberFormat="1" applyFont="1" applyFill="1" applyBorder="1" applyAlignment="1">
      <alignment horizontal="center" vertical="center"/>
    </xf>
    <xf numFmtId="0" fontId="0" fillId="24" borderId="0" xfId="0" applyFill="1"/>
    <xf numFmtId="0" fontId="10" fillId="24" borderId="3" xfId="0" applyNumberFormat="1" applyFont="1" applyFill="1" applyBorder="1" applyAlignment="1">
      <alignment horizontal="center" vertical="center"/>
    </xf>
    <xf numFmtId="1" fontId="0" fillId="24" borderId="0" xfId="0" applyNumberFormat="1" applyFill="1" applyAlignment="1">
      <alignment horizontal="center" vertical="center"/>
    </xf>
    <xf numFmtId="0" fontId="10" fillId="24" borderId="4" xfId="0" applyFont="1" applyFill="1" applyBorder="1" applyAlignment="1">
      <alignment horizontal="center" vertical="center"/>
    </xf>
    <xf numFmtId="14" fontId="10" fillId="11" borderId="3" xfId="0" applyNumberFormat="1" applyFont="1" applyFill="1" applyBorder="1" applyAlignment="1">
      <alignment horizontal="center" vertical="center"/>
    </xf>
    <xf numFmtId="14" fontId="10" fillId="11" borderId="4" xfId="0" applyNumberFormat="1" applyFont="1" applyFill="1" applyBorder="1" applyAlignment="1">
      <alignment horizontal="center" vertical="center"/>
    </xf>
    <xf numFmtId="0" fontId="10" fillId="11" borderId="3" xfId="0" applyNumberFormat="1" applyFont="1" applyFill="1" applyBorder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0" fillId="16" borderId="0" xfId="0" applyFill="1"/>
    <xf numFmtId="0" fontId="10" fillId="16" borderId="3" xfId="0" applyNumberFormat="1" applyFont="1" applyFill="1" applyBorder="1" applyAlignment="1">
      <alignment horizontal="center" vertical="center"/>
    </xf>
    <xf numFmtId="1" fontId="2" fillId="25" borderId="3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right" vertical="center"/>
    </xf>
    <xf numFmtId="0" fontId="0" fillId="2" borderId="0" xfId="0" applyNumberFormat="1" applyFill="1" applyAlignment="1">
      <alignment horizontal="right"/>
    </xf>
    <xf numFmtId="14" fontId="10" fillId="2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15" borderId="13" xfId="0" applyNumberFormat="1" applyFill="1" applyBorder="1" applyAlignment="1">
      <alignment horizontal="center" vertical="center"/>
    </xf>
    <xf numFmtId="166" fontId="0" fillId="3" borderId="1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66" fontId="4" fillId="3" borderId="13" xfId="0" applyNumberFormat="1" applyFont="1" applyFill="1" applyBorder="1" applyAlignment="1">
      <alignment horizontal="center" vertical="center"/>
    </xf>
    <xf numFmtId="166" fontId="0" fillId="2" borderId="13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4" fontId="0" fillId="15" borderId="13" xfId="0" applyNumberFormat="1" applyFill="1" applyBorder="1" applyAlignment="1">
      <alignment horizontal="center" vertical="center"/>
    </xf>
    <xf numFmtId="166" fontId="4" fillId="15" borderId="13" xfId="0" applyNumberFormat="1" applyFont="1" applyFill="1" applyBorder="1" applyAlignment="1">
      <alignment horizontal="center" vertical="center"/>
    </xf>
    <xf numFmtId="166" fontId="0" fillId="5" borderId="13" xfId="0" applyNumberForma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66" fontId="0" fillId="24" borderId="13" xfId="0" applyNumberFormat="1" applyFill="1" applyBorder="1" applyAlignment="1">
      <alignment horizontal="center" vertical="center"/>
    </xf>
    <xf numFmtId="14" fontId="0" fillId="24" borderId="13" xfId="0" applyNumberFormat="1" applyFill="1" applyBorder="1" applyAlignment="1">
      <alignment horizontal="center" vertical="center"/>
    </xf>
    <xf numFmtId="166" fontId="4" fillId="24" borderId="1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2" fillId="26" borderId="3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" fontId="0" fillId="0" borderId="0" xfId="0" applyNumberFormat="1"/>
    <xf numFmtId="14" fontId="0" fillId="0" borderId="24" xfId="0" applyNumberFormat="1" applyFill="1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9" fontId="0" fillId="17" borderId="5" xfId="0" applyNumberFormat="1" applyFill="1" applyBorder="1" applyAlignment="1">
      <alignment horizontal="center" vertical="center"/>
    </xf>
    <xf numFmtId="1" fontId="0" fillId="17" borderId="16" xfId="0" applyNumberFormat="1" applyFill="1" applyBorder="1" applyAlignment="1">
      <alignment horizontal="center" vertical="center"/>
    </xf>
    <xf numFmtId="1" fontId="0" fillId="17" borderId="22" xfId="0" applyNumberFormat="1" applyFill="1" applyBorder="1" applyAlignment="1">
      <alignment horizontal="center" vertical="center"/>
    </xf>
    <xf numFmtId="1" fontId="0" fillId="17" borderId="38" xfId="0" applyNumberFormat="1" applyFill="1" applyBorder="1" applyAlignment="1">
      <alignment horizontal="center" vertical="center"/>
    </xf>
    <xf numFmtId="169" fontId="0" fillId="17" borderId="18" xfId="0" applyNumberFormat="1" applyFill="1" applyBorder="1" applyAlignment="1">
      <alignment horizontal="center" vertical="center"/>
    </xf>
    <xf numFmtId="169" fontId="0" fillId="17" borderId="37" xfId="0" applyNumberFormat="1" applyFill="1" applyBorder="1" applyAlignment="1">
      <alignment horizontal="center" vertical="center"/>
    </xf>
    <xf numFmtId="1" fontId="0" fillId="17" borderId="39" xfId="0" applyNumberFormat="1" applyFill="1" applyBorder="1" applyAlignment="1">
      <alignment horizontal="center" vertical="center"/>
    </xf>
    <xf numFmtId="1" fontId="0" fillId="17" borderId="2" xfId="0" applyNumberFormat="1" applyFill="1" applyBorder="1" applyAlignment="1">
      <alignment horizontal="center" vertical="center"/>
    </xf>
    <xf numFmtId="1" fontId="0" fillId="17" borderId="25" xfId="0" applyNumberFormat="1" applyFill="1" applyBorder="1" applyAlignment="1">
      <alignment horizontal="center" vertical="center"/>
    </xf>
    <xf numFmtId="171" fontId="0" fillId="17" borderId="40" xfId="0" applyNumberFormat="1" applyFill="1" applyBorder="1" applyAlignment="1">
      <alignment horizontal="center" vertical="center"/>
    </xf>
    <xf numFmtId="171" fontId="0" fillId="17" borderId="41" xfId="0" applyNumberFormat="1" applyFill="1" applyBorder="1" applyAlignment="1">
      <alignment horizontal="center" vertical="center"/>
    </xf>
    <xf numFmtId="171" fontId="0" fillId="17" borderId="42" xfId="0" applyNumberFormat="1" applyFill="1" applyBorder="1" applyAlignment="1">
      <alignment horizontal="center" vertical="center"/>
    </xf>
    <xf numFmtId="1" fontId="0" fillId="27" borderId="0" xfId="0" applyNumberFormat="1" applyFill="1" applyAlignment="1">
      <alignment horizontal="center" vertical="center"/>
    </xf>
    <xf numFmtId="170" fontId="2" fillId="25" borderId="19" xfId="0" applyNumberFormat="1" applyFont="1" applyFill="1" applyBorder="1" applyAlignment="1">
      <alignment horizontal="center" vertical="center"/>
    </xf>
    <xf numFmtId="170" fontId="2" fillId="25" borderId="23" xfId="0" applyNumberFormat="1" applyFont="1" applyFill="1" applyBorder="1" applyAlignment="1">
      <alignment horizontal="center" vertical="center"/>
    </xf>
    <xf numFmtId="170" fontId="2" fillId="25" borderId="43" xfId="0" applyNumberFormat="1" applyFont="1" applyFill="1" applyBorder="1" applyAlignment="1">
      <alignment horizontal="center" vertical="center"/>
    </xf>
    <xf numFmtId="170" fontId="2" fillId="22" borderId="43" xfId="0" applyNumberFormat="1" applyFont="1" applyFill="1" applyBorder="1" applyAlignment="1">
      <alignment horizontal="center" vertical="center"/>
    </xf>
    <xf numFmtId="170" fontId="2" fillId="22" borderId="23" xfId="0" applyNumberFormat="1" applyFont="1" applyFill="1" applyBorder="1" applyAlignment="1">
      <alignment horizontal="center" vertical="center"/>
    </xf>
    <xf numFmtId="170" fontId="2" fillId="26" borderId="43" xfId="0" applyNumberFormat="1" applyFont="1" applyFill="1" applyBorder="1" applyAlignment="1">
      <alignment horizontal="center" vertical="center"/>
    </xf>
    <xf numFmtId="170" fontId="2" fillId="26" borderId="23" xfId="0" applyNumberFormat="1" applyFont="1" applyFill="1" applyBorder="1" applyAlignment="1">
      <alignment horizontal="center" vertical="center"/>
    </xf>
    <xf numFmtId="170" fontId="2" fillId="26" borderId="44" xfId="0" applyNumberFormat="1" applyFont="1" applyFill="1" applyBorder="1" applyAlignment="1">
      <alignment horizontal="center" vertical="center"/>
    </xf>
    <xf numFmtId="1" fontId="2" fillId="25" borderId="30" xfId="0" applyNumberFormat="1" applyFont="1" applyFill="1" applyBorder="1" applyAlignment="1">
      <alignment horizontal="center" vertical="center"/>
    </xf>
    <xf numFmtId="1" fontId="2" fillId="26" borderId="45" xfId="0" applyNumberFormat="1" applyFont="1" applyFill="1" applyBorder="1" applyAlignment="1">
      <alignment horizontal="center" vertical="center"/>
    </xf>
    <xf numFmtId="1" fontId="2" fillId="25" borderId="21" xfId="0" applyNumberFormat="1" applyFont="1" applyFill="1" applyBorder="1" applyAlignment="1">
      <alignment horizontal="center" vertical="center"/>
    </xf>
    <xf numFmtId="1" fontId="2" fillId="25" borderId="16" xfId="0" applyNumberFormat="1" applyFont="1" applyFill="1" applyBorder="1" applyAlignment="1">
      <alignment horizontal="center" vertical="center"/>
    </xf>
    <xf numFmtId="1" fontId="2" fillId="25" borderId="38" xfId="0" applyNumberFormat="1" applyFont="1" applyFill="1" applyBorder="1" applyAlignment="1">
      <alignment horizontal="center" vertical="center"/>
    </xf>
    <xf numFmtId="1" fontId="2" fillId="22" borderId="38" xfId="0" applyNumberFormat="1" applyFont="1" applyFill="1" applyBorder="1" applyAlignment="1">
      <alignment horizontal="center" vertical="center"/>
    </xf>
    <xf numFmtId="1" fontId="2" fillId="22" borderId="16" xfId="0" applyNumberFormat="1" applyFont="1" applyFill="1" applyBorder="1" applyAlignment="1">
      <alignment horizontal="center" vertical="center"/>
    </xf>
    <xf numFmtId="1" fontId="2" fillId="26" borderId="38" xfId="0" applyNumberFormat="1" applyFont="1" applyFill="1" applyBorder="1" applyAlignment="1">
      <alignment horizontal="center" vertical="center"/>
    </xf>
    <xf numFmtId="1" fontId="2" fillId="26" borderId="16" xfId="0" applyNumberFormat="1" applyFont="1" applyFill="1" applyBorder="1" applyAlignment="1">
      <alignment horizontal="center" vertical="center"/>
    </xf>
    <xf numFmtId="1" fontId="2" fillId="26" borderId="22" xfId="0" applyNumberFormat="1" applyFont="1" applyFill="1" applyBorder="1" applyAlignment="1">
      <alignment horizontal="center" vertical="center"/>
    </xf>
    <xf numFmtId="0" fontId="6" fillId="20" borderId="5" xfId="0" applyFont="1" applyFill="1" applyBorder="1" applyAlignment="1">
      <alignment horizontal="center" vertical="center"/>
    </xf>
    <xf numFmtId="0" fontId="6" fillId="20" borderId="11" xfId="0" applyFont="1" applyFill="1" applyBorder="1" applyAlignment="1">
      <alignment horizontal="center" vertical="center"/>
    </xf>
    <xf numFmtId="0" fontId="6" fillId="20" borderId="6" xfId="0" applyFont="1" applyFill="1" applyBorder="1" applyAlignment="1">
      <alignment horizontal="center" vertical="center"/>
    </xf>
    <xf numFmtId="0" fontId="6" fillId="20" borderId="9" xfId="0" applyFont="1" applyFill="1" applyBorder="1" applyAlignment="1">
      <alignment horizontal="center" vertical="center"/>
    </xf>
    <xf numFmtId="0" fontId="6" fillId="20" borderId="12" xfId="0" applyFont="1" applyFill="1" applyBorder="1" applyAlignment="1">
      <alignment horizontal="center" vertical="center"/>
    </xf>
    <xf numFmtId="0" fontId="6" fillId="20" borderId="10" xfId="0" applyFont="1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7" fillId="22" borderId="5" xfId="0" applyFont="1" applyFill="1" applyBorder="1" applyAlignment="1">
      <alignment horizontal="center" vertical="center"/>
    </xf>
    <xf numFmtId="0" fontId="7" fillId="22" borderId="11" xfId="0" applyFont="1" applyFill="1" applyBorder="1" applyAlignment="1">
      <alignment horizontal="center" vertical="center"/>
    </xf>
    <xf numFmtId="0" fontId="7" fillId="22" borderId="6" xfId="0" applyFont="1" applyFill="1" applyBorder="1" applyAlignment="1">
      <alignment horizontal="center" vertical="center"/>
    </xf>
    <xf numFmtId="0" fontId="7" fillId="22" borderId="7" xfId="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center" vertical="center"/>
    </xf>
    <xf numFmtId="0" fontId="7" fillId="22" borderId="8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166" fontId="5" fillId="9" borderId="5" xfId="0" applyNumberFormat="1" applyFont="1" applyFill="1" applyBorder="1" applyAlignment="1">
      <alignment horizontal="center" vertical="center"/>
    </xf>
    <xf numFmtId="166" fontId="5" fillId="9" borderId="11" xfId="0" applyNumberFormat="1" applyFont="1" applyFill="1" applyBorder="1" applyAlignment="1">
      <alignment horizontal="center" vertical="center"/>
    </xf>
    <xf numFmtId="166" fontId="5" fillId="9" borderId="6" xfId="0" applyNumberFormat="1" applyFont="1" applyFill="1" applyBorder="1" applyAlignment="1">
      <alignment horizontal="center" vertical="center"/>
    </xf>
    <xf numFmtId="166" fontId="5" fillId="9" borderId="9" xfId="0" applyNumberFormat="1" applyFont="1" applyFill="1" applyBorder="1" applyAlignment="1">
      <alignment horizontal="center" vertical="center"/>
    </xf>
    <xf numFmtId="166" fontId="5" fillId="9" borderId="12" xfId="0" applyNumberFormat="1" applyFont="1" applyFill="1" applyBorder="1" applyAlignment="1">
      <alignment horizontal="center" vertical="center"/>
    </xf>
    <xf numFmtId="166" fontId="5" fillId="9" borderId="10" xfId="0" applyNumberFormat="1" applyFont="1" applyFill="1" applyBorder="1" applyAlignment="1">
      <alignment horizontal="center" vertical="center"/>
    </xf>
    <xf numFmtId="49" fontId="0" fillId="6" borderId="0" xfId="0" applyNumberFormat="1" applyFill="1" applyAlignment="1">
      <alignment horizontal="center"/>
    </xf>
    <xf numFmtId="0" fontId="12" fillId="22" borderId="0" xfId="0" applyFont="1" applyFill="1" applyBorder="1" applyAlignment="1">
      <alignment horizontal="center" vertical="center"/>
    </xf>
    <xf numFmtId="1" fontId="13" fillId="22" borderId="0" xfId="0" applyNumberFormat="1" applyFont="1" applyFill="1" applyBorder="1" applyAlignment="1">
      <alignment horizontal="center" vertical="center"/>
    </xf>
    <xf numFmtId="1" fontId="5" fillId="9" borderId="5" xfId="0" applyNumberFormat="1" applyFont="1" applyFill="1" applyBorder="1" applyAlignment="1">
      <alignment horizontal="center" vertical="center"/>
    </xf>
    <xf numFmtId="1" fontId="5" fillId="9" borderId="11" xfId="0" applyNumberFormat="1" applyFont="1" applyFill="1" applyBorder="1" applyAlignment="1">
      <alignment horizontal="center" vertical="center"/>
    </xf>
    <xf numFmtId="1" fontId="5" fillId="9" borderId="6" xfId="0" applyNumberFormat="1" applyFont="1" applyFill="1" applyBorder="1" applyAlignment="1">
      <alignment horizontal="center" vertical="center"/>
    </xf>
    <xf numFmtId="1" fontId="5" fillId="9" borderId="9" xfId="0" applyNumberFormat="1" applyFont="1" applyFill="1" applyBorder="1" applyAlignment="1">
      <alignment horizontal="center" vertical="center"/>
    </xf>
    <xf numFmtId="1" fontId="5" fillId="9" borderId="12" xfId="0" applyNumberFormat="1" applyFont="1" applyFill="1" applyBorder="1" applyAlignment="1">
      <alignment horizontal="center" vertical="center"/>
    </xf>
    <xf numFmtId="1" fontId="5" fillId="9" borderId="10" xfId="0" applyNumberFormat="1" applyFont="1" applyFill="1" applyBorder="1" applyAlignment="1">
      <alignment horizontal="center" vertical="center"/>
    </xf>
    <xf numFmtId="166" fontId="0" fillId="4" borderId="13" xfId="0" applyNumberFormat="1" applyFill="1" applyBorder="1" applyAlignment="1">
      <alignment horizontal="center" vertical="center"/>
    </xf>
    <xf numFmtId="166" fontId="0" fillId="4" borderId="14" xfId="0" applyNumberFormat="1" applyFill="1" applyBorder="1" applyAlignment="1">
      <alignment horizontal="center" vertical="center"/>
    </xf>
    <xf numFmtId="166" fontId="0" fillId="14" borderId="13" xfId="0" applyNumberFormat="1" applyFill="1" applyBorder="1" applyAlignment="1">
      <alignment horizontal="center" vertical="center"/>
    </xf>
    <xf numFmtId="166" fontId="0" fillId="14" borderId="14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6" fontId="0" fillId="7" borderId="13" xfId="0" applyNumberFormat="1" applyFill="1" applyBorder="1" applyAlignment="1">
      <alignment horizontal="center" vertical="center"/>
    </xf>
    <xf numFmtId="166" fontId="0" fillId="7" borderId="14" xfId="0" applyNumberForma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66" fontId="0" fillId="8" borderId="13" xfId="0" applyNumberFormat="1" applyFill="1" applyBorder="1" applyAlignment="1">
      <alignment horizontal="center" vertical="center"/>
    </xf>
    <xf numFmtId="166" fontId="0" fillId="8" borderId="14" xfId="0" applyNumberFormat="1" applyFill="1" applyBorder="1" applyAlignment="1">
      <alignment horizontal="center" vertical="center"/>
    </xf>
    <xf numFmtId="166" fontId="0" fillId="15" borderId="13" xfId="0" applyNumberFormat="1" applyFill="1" applyBorder="1" applyAlignment="1">
      <alignment horizontal="center" vertical="center"/>
    </xf>
    <xf numFmtId="166" fontId="0" fillId="15" borderId="14" xfId="0" applyNumberFormat="1" applyFill="1" applyBorder="1" applyAlignment="1">
      <alignment horizontal="center" vertical="center"/>
    </xf>
    <xf numFmtId="166" fontId="0" fillId="19" borderId="13" xfId="0" applyNumberFormat="1" applyFill="1" applyBorder="1" applyAlignment="1">
      <alignment horizontal="center" vertical="center"/>
    </xf>
    <xf numFmtId="166" fontId="0" fillId="19" borderId="14" xfId="0" applyNumberFormat="1" applyFill="1" applyBorder="1" applyAlignment="1">
      <alignment horizontal="center" vertical="center"/>
    </xf>
    <xf numFmtId="166" fontId="4" fillId="5" borderId="13" xfId="0" applyNumberFormat="1" applyFont="1" applyFill="1" applyBorder="1" applyAlignment="1">
      <alignment horizontal="center" vertical="center"/>
    </xf>
    <xf numFmtId="166" fontId="4" fillId="5" borderId="14" xfId="0" applyNumberFormat="1" applyFont="1" applyFill="1" applyBorder="1" applyAlignment="1">
      <alignment horizontal="center" vertical="center"/>
    </xf>
    <xf numFmtId="166" fontId="0" fillId="16" borderId="13" xfId="0" applyNumberFormat="1" applyFill="1" applyBorder="1" applyAlignment="1">
      <alignment horizontal="center" vertical="center"/>
    </xf>
    <xf numFmtId="166" fontId="0" fillId="16" borderId="14" xfId="0" applyNumberFormat="1" applyFill="1" applyBorder="1" applyAlignment="1">
      <alignment horizontal="center" vertical="center"/>
    </xf>
    <xf numFmtId="0" fontId="8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1" fontId="8" fillId="17" borderId="0" xfId="0" applyNumberFormat="1" applyFont="1" applyFill="1" applyBorder="1" applyAlignment="1">
      <alignment horizontal="center" vertical="center"/>
    </xf>
    <xf numFmtId="0" fontId="8" fillId="17" borderId="0" xfId="0" applyNumberFormat="1" applyFont="1" applyFill="1" applyBorder="1" applyAlignment="1">
      <alignment horizontal="center" vertical="center"/>
    </xf>
    <xf numFmtId="0" fontId="2" fillId="16" borderId="19" xfId="0" applyFont="1" applyFill="1" applyBorder="1" applyAlignment="1">
      <alignment horizontal="center" vertical="center"/>
    </xf>
    <xf numFmtId="0" fontId="2" fillId="16" borderId="23" xfId="0" applyFont="1" applyFill="1" applyBorder="1" applyAlignment="1">
      <alignment horizontal="center" vertical="center"/>
    </xf>
    <xf numFmtId="0" fontId="2" fillId="16" borderId="20" xfId="0" applyFont="1" applyFill="1" applyBorder="1" applyAlignment="1">
      <alignment horizontal="center" vertical="center"/>
    </xf>
    <xf numFmtId="0" fontId="2" fillId="16" borderId="21" xfId="0" applyFont="1" applyFill="1" applyBorder="1" applyAlignment="1">
      <alignment horizontal="center" vertical="center"/>
    </xf>
    <xf numFmtId="0" fontId="2" fillId="16" borderId="16" xfId="0" applyFont="1" applyFill="1" applyBorder="1" applyAlignment="1">
      <alignment horizontal="center" vertical="center"/>
    </xf>
    <xf numFmtId="0" fontId="2" fillId="16" borderId="22" xfId="0" applyFont="1" applyFill="1" applyBorder="1" applyAlignment="1">
      <alignment horizontal="center" vertical="center"/>
    </xf>
    <xf numFmtId="166" fontId="0" fillId="10" borderId="13" xfId="0" applyNumberFormat="1" applyFill="1" applyBorder="1" applyAlignment="1">
      <alignment horizontal="center" vertical="center"/>
    </xf>
    <xf numFmtId="166" fontId="0" fillId="10" borderId="14" xfId="0" applyNumberForma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2" fillId="15" borderId="15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166" fontId="0" fillId="18" borderId="13" xfId="0" applyNumberFormat="1" applyFill="1" applyBorder="1" applyAlignment="1">
      <alignment horizontal="center" vertical="center"/>
    </xf>
    <xf numFmtId="166" fontId="0" fillId="18" borderId="14" xfId="0" applyNumberFormat="1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0" fillId="6" borderId="13" xfId="0" applyNumberFormat="1" applyFill="1" applyBorder="1" applyAlignment="1">
      <alignment horizontal="center" vertical="center"/>
    </xf>
    <xf numFmtId="166" fontId="0" fillId="6" borderId="14" xfId="0" applyNumberFormat="1" applyFill="1" applyBorder="1" applyAlignment="1">
      <alignment horizontal="center" vertical="center"/>
    </xf>
    <xf numFmtId="166" fontId="0" fillId="17" borderId="13" xfId="0" applyNumberFormat="1" applyFill="1" applyBorder="1" applyAlignment="1">
      <alignment horizontal="center" vertical="center"/>
    </xf>
    <xf numFmtId="166" fontId="0" fillId="17" borderId="14" xfId="0" applyNumberFormat="1" applyFill="1" applyBorder="1" applyAlignment="1">
      <alignment horizontal="center" vertical="center"/>
    </xf>
    <xf numFmtId="0" fontId="2" fillId="15" borderId="14" xfId="0" applyFont="1" applyFill="1" applyBorder="1" applyAlignment="1">
      <alignment horizontal="center" vertical="center"/>
    </xf>
    <xf numFmtId="0" fontId="0" fillId="26" borderId="13" xfId="0" applyFill="1" applyBorder="1" applyAlignment="1">
      <alignment horizontal="center" vertical="center"/>
    </xf>
    <xf numFmtId="0" fontId="0" fillId="26" borderId="15" xfId="0" applyFill="1" applyBorder="1" applyAlignment="1">
      <alignment horizontal="center" vertical="center"/>
    </xf>
    <xf numFmtId="0" fontId="0" fillId="26" borderId="14" xfId="0" applyFill="1" applyBorder="1" applyAlignment="1">
      <alignment horizontal="center" vertical="center"/>
    </xf>
    <xf numFmtId="0" fontId="2" fillId="25" borderId="13" xfId="0" applyFont="1" applyFill="1" applyBorder="1" applyAlignment="1">
      <alignment horizontal="center" vertical="center"/>
    </xf>
    <xf numFmtId="0" fontId="0" fillId="25" borderId="15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0" fontId="2" fillId="25" borderId="15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center" vertical="center"/>
    </xf>
    <xf numFmtId="49" fontId="2" fillId="25" borderId="13" xfId="0" applyNumberFormat="1" applyFont="1" applyFill="1" applyBorder="1" applyAlignment="1">
      <alignment horizontal="center" vertical="center"/>
    </xf>
    <xf numFmtId="49" fontId="2" fillId="25" borderId="15" xfId="0" applyNumberFormat="1" applyFont="1" applyFill="1" applyBorder="1" applyAlignment="1">
      <alignment horizontal="center" vertical="center"/>
    </xf>
    <xf numFmtId="49" fontId="2" fillId="25" borderId="14" xfId="0" applyNumberFormat="1" applyFont="1" applyFill="1" applyBorder="1" applyAlignment="1">
      <alignment horizontal="center" vertical="center"/>
    </xf>
    <xf numFmtId="49" fontId="0" fillId="22" borderId="13" xfId="0" applyNumberFormat="1" applyFill="1" applyBorder="1" applyAlignment="1">
      <alignment horizontal="center" vertical="center"/>
    </xf>
    <xf numFmtId="49" fontId="0" fillId="22" borderId="15" xfId="0" applyNumberFormat="1" applyFill="1" applyBorder="1" applyAlignment="1">
      <alignment horizontal="center" vertical="center"/>
    </xf>
    <xf numFmtId="49" fontId="0" fillId="22" borderId="14" xfId="0" applyNumberFormat="1" applyFill="1" applyBorder="1" applyAlignment="1">
      <alignment horizontal="center" vertical="center"/>
    </xf>
    <xf numFmtId="170" fontId="2" fillId="25" borderId="4" xfId="0" applyNumberFormat="1" applyFont="1" applyFill="1" applyBorder="1" applyAlignment="1">
      <alignment horizontal="center" vertical="center"/>
    </xf>
    <xf numFmtId="170" fontId="9" fillId="25" borderId="4" xfId="0" applyNumberFormat="1" applyFont="1" applyFill="1" applyBorder="1" applyAlignment="1">
      <alignment horizontal="center" vertical="center"/>
    </xf>
    <xf numFmtId="170" fontId="2" fillId="25" borderId="2" xfId="0" applyNumberFormat="1" applyFont="1" applyFill="1" applyBorder="1" applyAlignment="1">
      <alignment horizontal="center" vertical="center"/>
    </xf>
    <xf numFmtId="1" fontId="0" fillId="25" borderId="4" xfId="0" applyNumberFormat="1" applyFill="1" applyBorder="1" applyAlignment="1">
      <alignment horizontal="center" vertical="center"/>
    </xf>
    <xf numFmtId="0" fontId="0" fillId="25" borderId="4" xfId="0" applyFill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colors>
    <mruColors>
      <color rgb="FFFF8825"/>
      <color rgb="FFFF99FF"/>
      <color rgb="FF99FF33"/>
      <color rgb="FFF0FCFE"/>
      <color rgb="FFE8F5F8"/>
      <color rgb="FFFFFF99"/>
      <color rgb="FFFF3399"/>
      <color rgb="FFFF33CC"/>
      <color rgb="FFFF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Moy. Interventions</c:v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marker>
            <c:symbol val="diamond"/>
            <c:size val="7"/>
            <c:spPr>
              <a:solidFill>
                <a:schemeClr val="accent3">
                  <a:lumMod val="60000"/>
                  <a:lumOff val="40000"/>
                </a:schemeClr>
              </a:solidFill>
            </c:spPr>
          </c:marker>
          <c:cat>
            <c:numRef>
              <c:f>#REF!</c:f>
            </c:numRef>
          </c:cat>
          <c:val>
            <c:numRef>
              <c:f>BdG!$AK$4:$BO$4</c:f>
              <c:numCache>
                <c:formatCode>0</c:formatCode>
                <c:ptCount val="31"/>
                <c:pt idx="0">
                  <c:v>8.7142857142857135</c:v>
                </c:pt>
                <c:pt idx="1">
                  <c:v>0</c:v>
                </c:pt>
                <c:pt idx="2">
                  <c:v>0</c:v>
                </c:pt>
                <c:pt idx="3">
                  <c:v>1.4285714285714286</c:v>
                </c:pt>
                <c:pt idx="4">
                  <c:v>20.571428571428573</c:v>
                </c:pt>
                <c:pt idx="5">
                  <c:v>30.857142857142858</c:v>
                </c:pt>
                <c:pt idx="6">
                  <c:v>63.428571428571431</c:v>
                </c:pt>
                <c:pt idx="7">
                  <c:v>25.285714285714285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F9D-4C69-B15A-E832EB994440}"/>
            </c:ext>
          </c:extLst>
        </c:ser>
        <c:ser>
          <c:idx val="1"/>
          <c:order val="1"/>
          <c:tx>
            <c:v>Moy. Intervenants</c:v>
          </c:tx>
          <c:cat>
            <c:numRef>
              <c:f>#REF!</c:f>
            </c:numRef>
          </c:cat>
          <c:val>
            <c:numRef>
              <c:f>BdG!$AK$3:$BO$3</c:f>
              <c:numCache>
                <c:formatCode>0</c:formatCode>
                <c:ptCount val="31"/>
                <c:pt idx="0">
                  <c:v>2.5416666666666665</c:v>
                </c:pt>
                <c:pt idx="1">
                  <c:v>0</c:v>
                </c:pt>
                <c:pt idx="2">
                  <c:v>0</c:v>
                </c:pt>
                <c:pt idx="3">
                  <c:v>0.41666666666666669</c:v>
                </c:pt>
                <c:pt idx="4">
                  <c:v>6</c:v>
                </c:pt>
                <c:pt idx="5">
                  <c:v>9</c:v>
                </c:pt>
                <c:pt idx="6">
                  <c:v>18.5</c:v>
                </c:pt>
                <c:pt idx="7">
                  <c:v>7.375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469632"/>
        <c:axId val="42468096"/>
      </c:lineChart>
      <c:valAx>
        <c:axId val="42468096"/>
        <c:scaling>
          <c:orientation val="minMax"/>
          <c:min val="0"/>
        </c:scaling>
        <c:delete val="0"/>
        <c:axPos val="l"/>
        <c:majorGridlines/>
        <c:title>
          <c:layout/>
          <c:overlay val="0"/>
        </c:title>
        <c:numFmt formatCode="#;##0" sourceLinked="0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42469632"/>
        <c:crosses val="autoZero"/>
        <c:crossBetween val="between"/>
        <c:majorUnit val="5"/>
      </c:valAx>
      <c:catAx>
        <c:axId val="42469632"/>
        <c:scaling>
          <c:orientation val="minMax"/>
        </c:scaling>
        <c:delete val="0"/>
        <c:axPos val="b"/>
        <c:numFmt formatCode="gg/mm/aaaa" sourceLinked="1"/>
        <c:majorTickMark val="none"/>
        <c:minorTickMark val="none"/>
        <c:tickLblPos val="low"/>
        <c:txPr>
          <a:bodyPr rot="-60000000" vert="horz"/>
          <a:lstStyle/>
          <a:p>
            <a:pPr>
              <a:defRPr/>
            </a:pPr>
            <a:endParaRPr lang="fr-FR"/>
          </a:p>
        </c:txPr>
        <c:crossAx val="42468096"/>
        <c:crossesAt val="0"/>
        <c:auto val="1"/>
        <c:lblAlgn val="ctr"/>
        <c:lblOffset val="100"/>
        <c:tickLblSkip val="1"/>
        <c:tickMarkSkip val="1"/>
        <c:noMultiLvlLbl val="1"/>
      </c:cat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962777685418881E-2"/>
          <c:y val="2.1674025739461922E-2"/>
          <c:w val="0.86836788395692377"/>
          <c:h val="0.9294208428924422"/>
        </c:manualLayout>
      </c:layout>
      <c:barChart>
        <c:barDir val="col"/>
        <c:grouping val="clustered"/>
        <c:varyColors val="0"/>
        <c:ser>
          <c:idx val="1"/>
          <c:order val="0"/>
          <c:tx>
            <c:v>Nb Intervenant</c:v>
          </c:tx>
          <c:invertIfNegative val="0"/>
          <c:dLbls>
            <c:numFmt formatCode="#;" sourceLinked="0"/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BdG!$AN$7:$BK$7</c:f>
              <c:numCache>
                <c:formatCode>[$-410]g\ mmmm\ aaaa;@</c:formatCode>
                <c:ptCount val="24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</c:numCache>
            </c:numRef>
          </c:cat>
          <c:val>
            <c:numRef>
              <c:f>BdG!$AN$17:$AY$17</c:f>
              <c:numCache>
                <c:formatCode>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0"/>
          <c:order val="1"/>
          <c:tx>
            <c:v>Nb Intervention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numFmt formatCode="#;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BdG!$AN$7:$BK$7</c:f>
              <c:numCache>
                <c:formatCode>[$-410]g\ mmmm\ aaaa;@</c:formatCode>
                <c:ptCount val="24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</c:numCache>
            </c:numRef>
          </c:cat>
          <c:val>
            <c:numRef>
              <c:f>BdG!$AN$18:$AY$18</c:f>
              <c:numCache>
                <c:formatCode>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42257408"/>
        <c:axId val="42255488"/>
      </c:barChart>
      <c:valAx>
        <c:axId val="42255488"/>
        <c:scaling>
          <c:orientation val="minMax"/>
          <c:min val="0"/>
        </c:scaling>
        <c:delete val="0"/>
        <c:axPos val="l"/>
        <c:title>
          <c:layout/>
          <c:overlay val="0"/>
        </c:title>
        <c:numFmt formatCode="#;##0" sourceLinked="0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42257408"/>
        <c:crossesAt val="1"/>
        <c:crossBetween val="between"/>
      </c:valAx>
      <c:dateAx>
        <c:axId val="42257408"/>
        <c:scaling>
          <c:orientation val="minMax"/>
          <c:max val="43435"/>
          <c:min val="43101"/>
        </c:scaling>
        <c:delete val="0"/>
        <c:axPos val="b"/>
        <c:numFmt formatCode="[$-409]mmmmm;@" sourceLinked="0"/>
        <c:majorTickMark val="none"/>
        <c:minorTickMark val="none"/>
        <c:tickLblPos val="low"/>
        <c:txPr>
          <a:bodyPr rot="-60000000" vert="horz"/>
          <a:lstStyle/>
          <a:p>
            <a:pPr>
              <a:defRPr/>
            </a:pPr>
            <a:endParaRPr lang="fr-FR"/>
          </a:p>
        </c:txPr>
        <c:crossAx val="4225548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466725</xdr:colOff>
          <xdr:row>4</xdr:row>
          <xdr:rowOff>114300</xdr:rowOff>
        </xdr:from>
        <xdr:to>
          <xdr:col>24</xdr:col>
          <xdr:colOff>247650</xdr:colOff>
          <xdr:row>6</xdr:row>
          <xdr:rowOff>180975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314325</xdr:colOff>
      <xdr:row>7</xdr:row>
      <xdr:rowOff>95250</xdr:rowOff>
    </xdr:from>
    <xdr:to>
      <xdr:col>24</xdr:col>
      <xdr:colOff>533400</xdr:colOff>
      <xdr:row>42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466725</xdr:colOff>
          <xdr:row>4</xdr:row>
          <xdr:rowOff>114300</xdr:rowOff>
        </xdr:from>
        <xdr:to>
          <xdr:col>24</xdr:col>
          <xdr:colOff>247650</xdr:colOff>
          <xdr:row>6</xdr:row>
          <xdr:rowOff>180975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323850</xdr:colOff>
      <xdr:row>8</xdr:row>
      <xdr:rowOff>57150</xdr:rowOff>
    </xdr:from>
    <xdr:to>
      <xdr:col>24</xdr:col>
      <xdr:colOff>542925</xdr:colOff>
      <xdr:row>42</xdr:row>
      <xdr:rowOff>85725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4</xdr:row>
      <xdr:rowOff>66674</xdr:rowOff>
    </xdr:from>
    <xdr:to>
      <xdr:col>18</xdr:col>
      <xdr:colOff>180975</xdr:colOff>
      <xdr:row>8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F1E60741-B0B6-4F1B-9767-EB4A1A6FC529}"/>
            </a:ext>
          </a:extLst>
        </xdr:cNvPr>
        <xdr:cNvSpPr txBox="1"/>
      </xdr:nvSpPr>
      <xdr:spPr>
        <a:xfrm>
          <a:off x="10934700" y="857249"/>
          <a:ext cx="211455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 mon avis, il faut compter le nb de personne/nb d'heure de presence =&gt;fréquentation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1.bin"/><Relationship Id="rId13" Type="http://schemas.openxmlformats.org/officeDocument/2006/relationships/printerSettings" Target="../printerSettings/printerSettings36.bin"/><Relationship Id="rId18" Type="http://schemas.openxmlformats.org/officeDocument/2006/relationships/printerSettings" Target="../printerSettings/printerSettings41.bin"/><Relationship Id="rId3" Type="http://schemas.openxmlformats.org/officeDocument/2006/relationships/printerSettings" Target="../printerSettings/printerSettings26.bin"/><Relationship Id="rId21" Type="http://schemas.openxmlformats.org/officeDocument/2006/relationships/printerSettings" Target="../printerSettings/printerSettings44.bin"/><Relationship Id="rId7" Type="http://schemas.openxmlformats.org/officeDocument/2006/relationships/printerSettings" Target="../printerSettings/printerSettings30.bin"/><Relationship Id="rId12" Type="http://schemas.openxmlformats.org/officeDocument/2006/relationships/printerSettings" Target="../printerSettings/printerSettings35.bin"/><Relationship Id="rId17" Type="http://schemas.openxmlformats.org/officeDocument/2006/relationships/printerSettings" Target="../printerSettings/printerSettings40.bin"/><Relationship Id="rId25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5.bin"/><Relationship Id="rId16" Type="http://schemas.openxmlformats.org/officeDocument/2006/relationships/printerSettings" Target="../printerSettings/printerSettings39.bin"/><Relationship Id="rId20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24.bin"/><Relationship Id="rId6" Type="http://schemas.openxmlformats.org/officeDocument/2006/relationships/printerSettings" Target="../printerSettings/printerSettings29.bin"/><Relationship Id="rId11" Type="http://schemas.openxmlformats.org/officeDocument/2006/relationships/printerSettings" Target="../printerSettings/printerSettings34.bin"/><Relationship Id="rId24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28.bin"/><Relationship Id="rId15" Type="http://schemas.openxmlformats.org/officeDocument/2006/relationships/printerSettings" Target="../printerSettings/printerSettings38.bin"/><Relationship Id="rId23" Type="http://schemas.openxmlformats.org/officeDocument/2006/relationships/drawing" Target="../drawings/drawing1.xml"/><Relationship Id="rId10" Type="http://schemas.openxmlformats.org/officeDocument/2006/relationships/printerSettings" Target="../printerSettings/printerSettings33.bin"/><Relationship Id="rId19" Type="http://schemas.openxmlformats.org/officeDocument/2006/relationships/printerSettings" Target="../printerSettings/printerSettings42.bin"/><Relationship Id="rId4" Type="http://schemas.openxmlformats.org/officeDocument/2006/relationships/printerSettings" Target="../printerSettings/printerSettings27.bin"/><Relationship Id="rId9" Type="http://schemas.openxmlformats.org/officeDocument/2006/relationships/printerSettings" Target="../printerSettings/printerSettings32.bin"/><Relationship Id="rId14" Type="http://schemas.openxmlformats.org/officeDocument/2006/relationships/printerSettings" Target="../printerSettings/printerSettings37.bin"/><Relationship Id="rId22" Type="http://schemas.openxmlformats.org/officeDocument/2006/relationships/printerSettings" Target="../printerSettings/printerSettings45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3.bin"/><Relationship Id="rId13" Type="http://schemas.openxmlformats.org/officeDocument/2006/relationships/printerSettings" Target="../printerSettings/printerSettings58.bin"/><Relationship Id="rId1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48.bin"/><Relationship Id="rId21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52.bin"/><Relationship Id="rId12" Type="http://schemas.openxmlformats.org/officeDocument/2006/relationships/printerSettings" Target="../printerSettings/printerSettings57.bin"/><Relationship Id="rId17" Type="http://schemas.openxmlformats.org/officeDocument/2006/relationships/printerSettings" Target="../printerSettings/printerSettings62.bin"/><Relationship Id="rId25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47.bin"/><Relationship Id="rId16" Type="http://schemas.openxmlformats.org/officeDocument/2006/relationships/printerSettings" Target="../printerSettings/printerSettings61.bin"/><Relationship Id="rId20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46.bin"/><Relationship Id="rId6" Type="http://schemas.openxmlformats.org/officeDocument/2006/relationships/printerSettings" Target="../printerSettings/printerSettings51.bin"/><Relationship Id="rId11" Type="http://schemas.openxmlformats.org/officeDocument/2006/relationships/printerSettings" Target="../printerSettings/printerSettings56.bin"/><Relationship Id="rId24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50.bin"/><Relationship Id="rId15" Type="http://schemas.openxmlformats.org/officeDocument/2006/relationships/printerSettings" Target="../printerSettings/printerSettings60.bin"/><Relationship Id="rId23" Type="http://schemas.openxmlformats.org/officeDocument/2006/relationships/drawing" Target="../drawings/drawing2.xml"/><Relationship Id="rId10" Type="http://schemas.openxmlformats.org/officeDocument/2006/relationships/printerSettings" Target="../printerSettings/printerSettings55.bin"/><Relationship Id="rId19" Type="http://schemas.openxmlformats.org/officeDocument/2006/relationships/printerSettings" Target="../printerSettings/printerSettings64.bin"/><Relationship Id="rId4" Type="http://schemas.openxmlformats.org/officeDocument/2006/relationships/printerSettings" Target="../printerSettings/printerSettings49.bin"/><Relationship Id="rId9" Type="http://schemas.openxmlformats.org/officeDocument/2006/relationships/printerSettings" Target="../printerSettings/printerSettings54.bin"/><Relationship Id="rId14" Type="http://schemas.openxmlformats.org/officeDocument/2006/relationships/printerSettings" Target="../printerSettings/printerSettings59.bin"/><Relationship Id="rId22" Type="http://schemas.openxmlformats.org/officeDocument/2006/relationships/printerSettings" Target="../printerSettings/printerSettings67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5.bin"/><Relationship Id="rId13" Type="http://schemas.openxmlformats.org/officeDocument/2006/relationships/printerSettings" Target="../printerSettings/printerSettings80.bin"/><Relationship Id="rId18" Type="http://schemas.openxmlformats.org/officeDocument/2006/relationships/printerSettings" Target="../printerSettings/printerSettings85.bin"/><Relationship Id="rId3" Type="http://schemas.openxmlformats.org/officeDocument/2006/relationships/printerSettings" Target="../printerSettings/printerSettings70.bin"/><Relationship Id="rId21" Type="http://schemas.openxmlformats.org/officeDocument/2006/relationships/printerSettings" Target="../printerSettings/printerSettings88.bin"/><Relationship Id="rId7" Type="http://schemas.openxmlformats.org/officeDocument/2006/relationships/printerSettings" Target="../printerSettings/printerSettings74.bin"/><Relationship Id="rId12" Type="http://schemas.openxmlformats.org/officeDocument/2006/relationships/printerSettings" Target="../printerSettings/printerSettings79.bin"/><Relationship Id="rId17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69.bin"/><Relationship Id="rId16" Type="http://schemas.openxmlformats.org/officeDocument/2006/relationships/printerSettings" Target="../printerSettings/printerSettings83.bin"/><Relationship Id="rId20" Type="http://schemas.openxmlformats.org/officeDocument/2006/relationships/printerSettings" Target="../printerSettings/printerSettings87.bin"/><Relationship Id="rId1" Type="http://schemas.openxmlformats.org/officeDocument/2006/relationships/printerSettings" Target="../printerSettings/printerSettings68.bin"/><Relationship Id="rId6" Type="http://schemas.openxmlformats.org/officeDocument/2006/relationships/printerSettings" Target="../printerSettings/printerSettings73.bin"/><Relationship Id="rId11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2.bin"/><Relationship Id="rId15" Type="http://schemas.openxmlformats.org/officeDocument/2006/relationships/printerSettings" Target="../printerSettings/printerSettings82.bin"/><Relationship Id="rId23" Type="http://schemas.openxmlformats.org/officeDocument/2006/relationships/printerSettings" Target="../printerSettings/printerSettings90.bin"/><Relationship Id="rId10" Type="http://schemas.openxmlformats.org/officeDocument/2006/relationships/printerSettings" Target="../printerSettings/printerSettings77.bin"/><Relationship Id="rId19" Type="http://schemas.openxmlformats.org/officeDocument/2006/relationships/printerSettings" Target="../printerSettings/printerSettings86.bin"/><Relationship Id="rId4" Type="http://schemas.openxmlformats.org/officeDocument/2006/relationships/printerSettings" Target="../printerSettings/printerSettings71.bin"/><Relationship Id="rId9" Type="http://schemas.openxmlformats.org/officeDocument/2006/relationships/printerSettings" Target="../printerSettings/printerSettings76.bin"/><Relationship Id="rId14" Type="http://schemas.openxmlformats.org/officeDocument/2006/relationships/printerSettings" Target="../printerSettings/printerSettings81.bin"/><Relationship Id="rId22" Type="http://schemas.openxmlformats.org/officeDocument/2006/relationships/printerSettings" Target="../printerSettings/printerSettings8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>
    <tabColor rgb="FFFFFF00"/>
  </sheetPr>
  <dimension ref="A1:AN733"/>
  <sheetViews>
    <sheetView workbookViewId="0">
      <selection activeCell="G13" sqref="G13"/>
    </sheetView>
  </sheetViews>
  <sheetFormatPr defaultColWidth="9.140625" defaultRowHeight="15" x14ac:dyDescent="0.25"/>
  <cols>
    <col min="1" max="1" width="18.140625" customWidth="1"/>
    <col min="2" max="26" width="10.7109375" customWidth="1"/>
  </cols>
  <sheetData>
    <row r="1" spans="1:40" ht="15" customHeight="1" x14ac:dyDescent="0.25">
      <c r="A1" s="192" t="s">
        <v>1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4"/>
    </row>
    <row r="2" spans="1:40" ht="15.75" customHeight="1" thickBot="1" x14ac:dyDescent="0.3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7"/>
    </row>
    <row r="3" spans="1:40" ht="15.75" thickBot="1" x14ac:dyDescent="0.3">
      <c r="A3" s="3" t="s">
        <v>0</v>
      </c>
      <c r="B3" s="198" t="s">
        <v>2</v>
      </c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200"/>
    </row>
    <row r="4" spans="1:40" x14ac:dyDescent="0.25">
      <c r="A4" s="98">
        <v>43466</v>
      </c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/>
    </row>
    <row r="5" spans="1:40" x14ac:dyDescent="0.25">
      <c r="A5" s="99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1"/>
    </row>
    <row r="6" spans="1:40" x14ac:dyDescent="0.25">
      <c r="A6" s="100">
        <v>43467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5"/>
    </row>
    <row r="7" spans="1:40" ht="15.75" thickBot="1" x14ac:dyDescent="0.3">
      <c r="A7" s="101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1"/>
    </row>
    <row r="8" spans="1:40" x14ac:dyDescent="0.25">
      <c r="A8" s="94">
        <v>43468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5"/>
    </row>
    <row r="9" spans="1:40" x14ac:dyDescent="0.25">
      <c r="A9" s="93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1"/>
    </row>
    <row r="10" spans="1:40" x14ac:dyDescent="0.25">
      <c r="A10" s="93">
        <v>43469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5"/>
    </row>
    <row r="11" spans="1:40" ht="15.75" thickBot="1" x14ac:dyDescent="0.3">
      <c r="A11" s="93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1"/>
    </row>
    <row r="12" spans="1:40" x14ac:dyDescent="0.25">
      <c r="A12" s="94">
        <v>43470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5"/>
    </row>
    <row r="13" spans="1:40" x14ac:dyDescent="0.25">
      <c r="A13" s="93"/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1"/>
    </row>
    <row r="14" spans="1:40" x14ac:dyDescent="0.25">
      <c r="A14" s="93">
        <v>43471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5"/>
    </row>
    <row r="15" spans="1:40" ht="15.75" thickBot="1" x14ac:dyDescent="0.3">
      <c r="A15" s="93"/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1"/>
    </row>
    <row r="16" spans="1:40" x14ac:dyDescent="0.25">
      <c r="A16" s="94">
        <v>43472</v>
      </c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5"/>
    </row>
    <row r="17" spans="1:40" x14ac:dyDescent="0.25">
      <c r="A17" s="93"/>
      <c r="B17" s="8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1"/>
    </row>
    <row r="18" spans="1:40" x14ac:dyDescent="0.25">
      <c r="A18" s="93">
        <v>43473</v>
      </c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5"/>
    </row>
    <row r="19" spans="1:40" ht="15.75" thickBot="1" x14ac:dyDescent="0.3">
      <c r="A19" s="93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1"/>
    </row>
    <row r="20" spans="1:40" x14ac:dyDescent="0.25">
      <c r="A20" s="94">
        <v>43474</v>
      </c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5"/>
    </row>
    <row r="21" spans="1:40" x14ac:dyDescent="0.25">
      <c r="A21" s="93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1"/>
    </row>
    <row r="22" spans="1:40" x14ac:dyDescent="0.25">
      <c r="A22" s="93">
        <v>43475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5"/>
    </row>
    <row r="23" spans="1:40" ht="15.75" thickBot="1" x14ac:dyDescent="0.3">
      <c r="A23" s="93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1"/>
    </row>
    <row r="24" spans="1:40" x14ac:dyDescent="0.25">
      <c r="A24" s="94">
        <v>43476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5"/>
    </row>
    <row r="25" spans="1:40" x14ac:dyDescent="0.25">
      <c r="A25" s="93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1"/>
    </row>
    <row r="26" spans="1:40" x14ac:dyDescent="0.25">
      <c r="A26" s="93">
        <v>43477</v>
      </c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5"/>
    </row>
    <row r="27" spans="1:40" ht="15.75" thickBot="1" x14ac:dyDescent="0.3">
      <c r="A27" s="93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1"/>
    </row>
    <row r="28" spans="1:40" x14ac:dyDescent="0.25">
      <c r="A28" s="94">
        <v>43478</v>
      </c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5"/>
    </row>
    <row r="29" spans="1:40" x14ac:dyDescent="0.25">
      <c r="A29" s="93"/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1"/>
    </row>
    <row r="30" spans="1:40" x14ac:dyDescent="0.25">
      <c r="A30" s="93">
        <v>43479</v>
      </c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5"/>
    </row>
    <row r="31" spans="1:40" ht="15.75" thickBot="1" x14ac:dyDescent="0.3">
      <c r="A31" s="93"/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1"/>
    </row>
    <row r="32" spans="1:40" x14ac:dyDescent="0.25">
      <c r="A32" s="94">
        <v>43480</v>
      </c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5"/>
    </row>
    <row r="33" spans="1:40" x14ac:dyDescent="0.25">
      <c r="A33" s="93"/>
      <c r="B33" s="8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1"/>
    </row>
    <row r="34" spans="1:40" x14ac:dyDescent="0.25">
      <c r="A34" s="93">
        <v>43481</v>
      </c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5"/>
    </row>
    <row r="35" spans="1:40" ht="15.75" thickBot="1" x14ac:dyDescent="0.3">
      <c r="A35" s="93"/>
      <c r="B35" s="8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1"/>
    </row>
    <row r="36" spans="1:40" x14ac:dyDescent="0.25">
      <c r="A36" s="94">
        <v>43482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5"/>
    </row>
    <row r="37" spans="1:40" x14ac:dyDescent="0.25">
      <c r="A37" s="93"/>
      <c r="B37" s="8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1"/>
    </row>
    <row r="38" spans="1:40" x14ac:dyDescent="0.25">
      <c r="A38" s="93">
        <v>43483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5"/>
    </row>
    <row r="39" spans="1:40" ht="15.75" thickBot="1" x14ac:dyDescent="0.3">
      <c r="A39" s="93"/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1"/>
    </row>
    <row r="40" spans="1:40" x14ac:dyDescent="0.25">
      <c r="A40" s="94">
        <v>43484</v>
      </c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5"/>
    </row>
    <row r="41" spans="1:40" x14ac:dyDescent="0.25">
      <c r="A41" s="93"/>
      <c r="B41" s="8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1"/>
    </row>
    <row r="42" spans="1:40" x14ac:dyDescent="0.25">
      <c r="A42" s="93">
        <v>43485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5"/>
    </row>
    <row r="43" spans="1:40" ht="15.75" thickBot="1" x14ac:dyDescent="0.3">
      <c r="A43" s="93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1"/>
    </row>
    <row r="44" spans="1:40" x14ac:dyDescent="0.25">
      <c r="A44" s="94">
        <v>43486</v>
      </c>
      <c r="B44" s="12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5"/>
    </row>
    <row r="45" spans="1:40" x14ac:dyDescent="0.25">
      <c r="A45" s="93"/>
      <c r="B45" s="8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1"/>
    </row>
    <row r="46" spans="1:40" x14ac:dyDescent="0.25">
      <c r="A46" s="93">
        <v>43487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5"/>
    </row>
    <row r="47" spans="1:40" ht="15.75" thickBot="1" x14ac:dyDescent="0.3">
      <c r="A47" s="93"/>
      <c r="B47" s="8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1"/>
    </row>
    <row r="48" spans="1:40" x14ac:dyDescent="0.25">
      <c r="A48" s="94">
        <v>43488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5"/>
    </row>
    <row r="49" spans="1:40" x14ac:dyDescent="0.25">
      <c r="A49" s="93"/>
      <c r="B49" s="8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1"/>
    </row>
    <row r="50" spans="1:40" x14ac:dyDescent="0.25">
      <c r="A50" s="93">
        <v>43489</v>
      </c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5"/>
    </row>
    <row r="51" spans="1:40" ht="15.75" thickBot="1" x14ac:dyDescent="0.3">
      <c r="A51" s="93"/>
      <c r="B51" s="8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1"/>
    </row>
    <row r="52" spans="1:40" x14ac:dyDescent="0.25">
      <c r="A52" s="94">
        <v>43490</v>
      </c>
      <c r="B52" s="12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5"/>
    </row>
    <row r="53" spans="1:40" x14ac:dyDescent="0.25">
      <c r="A53" s="93"/>
      <c r="B53" s="8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1"/>
    </row>
    <row r="54" spans="1:40" x14ac:dyDescent="0.25">
      <c r="A54" s="93">
        <v>43491</v>
      </c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5"/>
    </row>
    <row r="55" spans="1:40" ht="15.75" thickBot="1" x14ac:dyDescent="0.3">
      <c r="A55" s="93"/>
      <c r="B55" s="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1"/>
    </row>
    <row r="56" spans="1:40" x14ac:dyDescent="0.25">
      <c r="A56" s="94">
        <v>43492</v>
      </c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5"/>
    </row>
    <row r="57" spans="1:40" x14ac:dyDescent="0.25">
      <c r="A57" s="93"/>
      <c r="B57" s="8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1"/>
    </row>
    <row r="58" spans="1:40" x14ac:dyDescent="0.25">
      <c r="A58" s="93">
        <v>43493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5"/>
    </row>
    <row r="59" spans="1:40" ht="15.75" thickBot="1" x14ac:dyDescent="0.3">
      <c r="A59" s="93"/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1"/>
    </row>
    <row r="60" spans="1:40" x14ac:dyDescent="0.25">
      <c r="A60" s="94">
        <v>43494</v>
      </c>
      <c r="B60" s="12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5"/>
    </row>
    <row r="61" spans="1:40" x14ac:dyDescent="0.25">
      <c r="A61" s="93"/>
      <c r="B61" s="8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1"/>
    </row>
    <row r="62" spans="1:40" x14ac:dyDescent="0.25">
      <c r="A62" s="93">
        <v>43495</v>
      </c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5"/>
    </row>
    <row r="63" spans="1:40" ht="15.75" thickBot="1" x14ac:dyDescent="0.3">
      <c r="A63" s="93"/>
      <c r="B63" s="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1"/>
    </row>
    <row r="64" spans="1:40" x14ac:dyDescent="0.25">
      <c r="A64" s="94">
        <v>43496</v>
      </c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5"/>
    </row>
    <row r="65" spans="1:40" x14ac:dyDescent="0.25">
      <c r="A65" s="93"/>
      <c r="B65" s="8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1"/>
    </row>
    <row r="66" spans="1:40" x14ac:dyDescent="0.25">
      <c r="A66" s="93">
        <v>43497</v>
      </c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5"/>
    </row>
    <row r="67" spans="1:40" ht="15.75" thickBot="1" x14ac:dyDescent="0.3">
      <c r="A67" s="93"/>
      <c r="B67" s="8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1"/>
    </row>
    <row r="68" spans="1:40" x14ac:dyDescent="0.25">
      <c r="A68" s="94">
        <v>43498</v>
      </c>
      <c r="B68" s="1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5"/>
    </row>
    <row r="69" spans="1:40" x14ac:dyDescent="0.25">
      <c r="A69" s="93"/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1"/>
    </row>
    <row r="70" spans="1:40" x14ac:dyDescent="0.25">
      <c r="A70" s="93">
        <v>43499</v>
      </c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5"/>
    </row>
    <row r="71" spans="1:40" ht="15.75" thickBot="1" x14ac:dyDescent="0.3">
      <c r="A71" s="93"/>
      <c r="B71" s="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1"/>
    </row>
    <row r="72" spans="1:40" x14ac:dyDescent="0.25">
      <c r="A72" s="94">
        <v>43500</v>
      </c>
      <c r="B72" s="1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5"/>
    </row>
    <row r="73" spans="1:40" x14ac:dyDescent="0.25">
      <c r="A73" s="93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1"/>
    </row>
    <row r="74" spans="1:40" x14ac:dyDescent="0.25">
      <c r="A74" s="93">
        <v>43501</v>
      </c>
      <c r="B74" s="12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5"/>
    </row>
    <row r="75" spans="1:40" ht="15.75" thickBot="1" x14ac:dyDescent="0.3">
      <c r="A75" s="93"/>
      <c r="B75" s="8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1"/>
    </row>
    <row r="76" spans="1:40" x14ac:dyDescent="0.25">
      <c r="A76" s="94">
        <v>43502</v>
      </c>
      <c r="B76" s="1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5"/>
    </row>
    <row r="77" spans="1:40" x14ac:dyDescent="0.25">
      <c r="A77" s="93"/>
      <c r="B77" s="8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1"/>
    </row>
    <row r="78" spans="1:40" x14ac:dyDescent="0.25">
      <c r="A78" s="93">
        <v>43503</v>
      </c>
      <c r="B78" s="1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5"/>
    </row>
    <row r="79" spans="1:40" ht="15.75" thickBot="1" x14ac:dyDescent="0.3">
      <c r="A79" s="93"/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1"/>
    </row>
    <row r="80" spans="1:40" x14ac:dyDescent="0.25">
      <c r="A80" s="94">
        <v>43504</v>
      </c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5"/>
    </row>
    <row r="81" spans="1:40" x14ac:dyDescent="0.25">
      <c r="A81" s="93"/>
      <c r="B81" s="8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1"/>
    </row>
    <row r="82" spans="1:40" x14ac:dyDescent="0.25">
      <c r="A82" s="93">
        <v>43505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5"/>
    </row>
    <row r="83" spans="1:40" ht="15.75" thickBot="1" x14ac:dyDescent="0.3">
      <c r="A83" s="93"/>
      <c r="B83" s="8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1"/>
    </row>
    <row r="84" spans="1:40" x14ac:dyDescent="0.25">
      <c r="A84" s="94">
        <v>43506</v>
      </c>
      <c r="B84" s="12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5"/>
    </row>
    <row r="85" spans="1:40" x14ac:dyDescent="0.25">
      <c r="A85" s="93"/>
      <c r="B85" s="8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1"/>
    </row>
    <row r="86" spans="1:40" x14ac:dyDescent="0.25">
      <c r="A86" s="93">
        <v>43507</v>
      </c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5"/>
    </row>
    <row r="87" spans="1:40" ht="15.75" thickBot="1" x14ac:dyDescent="0.3">
      <c r="A87" s="93"/>
      <c r="B87" s="8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1"/>
    </row>
    <row r="88" spans="1:40" x14ac:dyDescent="0.25">
      <c r="A88" s="94">
        <v>43508</v>
      </c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5"/>
    </row>
    <row r="89" spans="1:40" x14ac:dyDescent="0.25">
      <c r="A89" s="93"/>
      <c r="B89" s="8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1"/>
    </row>
    <row r="90" spans="1:40" x14ac:dyDescent="0.25">
      <c r="A90" s="93">
        <v>43509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5"/>
    </row>
    <row r="91" spans="1:40" ht="15.75" thickBot="1" x14ac:dyDescent="0.3">
      <c r="A91" s="93"/>
      <c r="B91" s="8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1"/>
    </row>
    <row r="92" spans="1:40" x14ac:dyDescent="0.25">
      <c r="A92" s="94">
        <v>43510</v>
      </c>
      <c r="B92" s="12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5"/>
    </row>
    <row r="93" spans="1:40" x14ac:dyDescent="0.25">
      <c r="A93" s="93"/>
      <c r="B93" s="8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1"/>
    </row>
    <row r="94" spans="1:40" x14ac:dyDescent="0.25">
      <c r="A94" s="93">
        <v>43511</v>
      </c>
      <c r="B94" s="12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5"/>
    </row>
    <row r="95" spans="1:40" ht="15.75" thickBot="1" x14ac:dyDescent="0.3">
      <c r="A95" s="93"/>
      <c r="B95" s="8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1"/>
    </row>
    <row r="96" spans="1:40" x14ac:dyDescent="0.25">
      <c r="A96" s="94">
        <v>43512</v>
      </c>
      <c r="B96" s="12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5"/>
    </row>
    <row r="97" spans="1:40" x14ac:dyDescent="0.25">
      <c r="A97" s="93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1"/>
    </row>
    <row r="98" spans="1:40" x14ac:dyDescent="0.25">
      <c r="A98" s="93">
        <v>43513</v>
      </c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5"/>
    </row>
    <row r="99" spans="1:40" ht="15.75" thickBot="1" x14ac:dyDescent="0.3">
      <c r="A99" s="93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1"/>
    </row>
    <row r="100" spans="1:40" x14ac:dyDescent="0.25">
      <c r="A100" s="94">
        <v>43514</v>
      </c>
      <c r="B100" s="12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5"/>
    </row>
    <row r="101" spans="1:40" x14ac:dyDescent="0.25">
      <c r="A101" s="93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1"/>
    </row>
    <row r="102" spans="1:40" x14ac:dyDescent="0.25">
      <c r="A102" s="93">
        <v>43515</v>
      </c>
      <c r="B102" s="12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5"/>
    </row>
    <row r="103" spans="1:40" ht="15.75" thickBot="1" x14ac:dyDescent="0.3">
      <c r="A103" s="93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1"/>
    </row>
    <row r="104" spans="1:40" x14ac:dyDescent="0.25">
      <c r="A104" s="94">
        <v>43516</v>
      </c>
      <c r="B104" s="12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5"/>
    </row>
    <row r="105" spans="1:40" x14ac:dyDescent="0.25">
      <c r="A105" s="93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1"/>
    </row>
    <row r="106" spans="1:40" x14ac:dyDescent="0.25">
      <c r="A106" s="93">
        <v>43517</v>
      </c>
      <c r="B106" s="12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5"/>
    </row>
    <row r="107" spans="1:40" ht="15.75" thickBot="1" x14ac:dyDescent="0.3">
      <c r="A107" s="93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1"/>
    </row>
    <row r="108" spans="1:40" x14ac:dyDescent="0.25">
      <c r="A108" s="94">
        <v>43518</v>
      </c>
      <c r="B108" s="12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5"/>
    </row>
    <row r="109" spans="1:40" x14ac:dyDescent="0.25">
      <c r="A109" s="93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1"/>
    </row>
    <row r="110" spans="1:40" x14ac:dyDescent="0.25">
      <c r="A110" s="93">
        <v>43519</v>
      </c>
      <c r="B110" s="12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5"/>
    </row>
    <row r="111" spans="1:40" ht="15.75" thickBot="1" x14ac:dyDescent="0.3">
      <c r="A111" s="93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1"/>
    </row>
    <row r="112" spans="1:40" x14ac:dyDescent="0.25">
      <c r="A112" s="94">
        <v>43520</v>
      </c>
      <c r="B112" s="12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5"/>
    </row>
    <row r="113" spans="1:40" x14ac:dyDescent="0.25">
      <c r="A113" s="93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1"/>
    </row>
    <row r="114" spans="1:40" x14ac:dyDescent="0.25">
      <c r="A114" s="93">
        <v>43521</v>
      </c>
      <c r="B114" s="12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5"/>
    </row>
    <row r="115" spans="1:40" ht="15.75" thickBot="1" x14ac:dyDescent="0.3">
      <c r="A115" s="93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1"/>
    </row>
    <row r="116" spans="1:40" x14ac:dyDescent="0.25">
      <c r="A116" s="94">
        <v>43522</v>
      </c>
      <c r="B116" s="12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5"/>
    </row>
    <row r="117" spans="1:40" x14ac:dyDescent="0.25">
      <c r="A117" s="93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1"/>
    </row>
    <row r="118" spans="1:40" x14ac:dyDescent="0.25">
      <c r="A118" s="93">
        <v>43523</v>
      </c>
      <c r="B118" s="12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5"/>
    </row>
    <row r="119" spans="1:40" ht="15.75" thickBot="1" x14ac:dyDescent="0.3">
      <c r="A119" s="93"/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1"/>
    </row>
    <row r="120" spans="1:40" x14ac:dyDescent="0.25">
      <c r="A120" s="94">
        <v>43524</v>
      </c>
      <c r="B120" s="12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5"/>
    </row>
    <row r="121" spans="1:40" x14ac:dyDescent="0.25">
      <c r="A121" s="93"/>
      <c r="B121" s="8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1"/>
    </row>
    <row r="122" spans="1:40" x14ac:dyDescent="0.25">
      <c r="A122" s="93">
        <v>43525</v>
      </c>
      <c r="B122" s="12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5"/>
    </row>
    <row r="123" spans="1:40" ht="15.75" thickBot="1" x14ac:dyDescent="0.3">
      <c r="A123" s="93"/>
      <c r="B123" s="8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1"/>
    </row>
    <row r="124" spans="1:40" x14ac:dyDescent="0.25">
      <c r="A124" s="94">
        <v>43526</v>
      </c>
      <c r="B124" s="12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5"/>
    </row>
    <row r="125" spans="1:40" x14ac:dyDescent="0.25">
      <c r="A125" s="93"/>
      <c r="B125" s="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1"/>
    </row>
    <row r="126" spans="1:40" x14ac:dyDescent="0.25">
      <c r="A126" s="93">
        <v>43527</v>
      </c>
      <c r="B126" s="12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5"/>
    </row>
    <row r="127" spans="1:40" ht="15.75" thickBot="1" x14ac:dyDescent="0.3">
      <c r="A127" s="93"/>
      <c r="B127" s="8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1"/>
    </row>
    <row r="128" spans="1:40" x14ac:dyDescent="0.25">
      <c r="A128" s="94">
        <v>43528</v>
      </c>
      <c r="B128" s="12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5"/>
    </row>
    <row r="129" spans="1:40" x14ac:dyDescent="0.25">
      <c r="A129" s="93"/>
      <c r="B129" s="8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1"/>
    </row>
    <row r="130" spans="1:40" x14ac:dyDescent="0.25">
      <c r="A130" s="93">
        <v>43529</v>
      </c>
      <c r="B130" s="12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5"/>
    </row>
    <row r="131" spans="1:40" ht="15.75" thickBot="1" x14ac:dyDescent="0.3">
      <c r="A131" s="93"/>
      <c r="B131" s="8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1"/>
    </row>
    <row r="132" spans="1:40" x14ac:dyDescent="0.25">
      <c r="A132" s="94">
        <v>43530</v>
      </c>
      <c r="B132" s="12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5"/>
    </row>
    <row r="133" spans="1:40" x14ac:dyDescent="0.25">
      <c r="A133" s="93"/>
      <c r="B133" s="8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1"/>
    </row>
    <row r="134" spans="1:40" x14ac:dyDescent="0.25">
      <c r="A134" s="93">
        <v>43531</v>
      </c>
      <c r="B134" s="12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5"/>
    </row>
    <row r="135" spans="1:40" ht="15.75" thickBot="1" x14ac:dyDescent="0.3">
      <c r="A135" s="93"/>
      <c r="B135" s="8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1"/>
    </row>
    <row r="136" spans="1:40" x14ac:dyDescent="0.25">
      <c r="A136" s="94">
        <v>43532</v>
      </c>
      <c r="B136" s="12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5"/>
    </row>
    <row r="137" spans="1:40" x14ac:dyDescent="0.25">
      <c r="A137" s="93"/>
      <c r="B137" s="8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1"/>
    </row>
    <row r="138" spans="1:40" x14ac:dyDescent="0.25">
      <c r="A138" s="93">
        <v>43533</v>
      </c>
      <c r="B138" s="12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5"/>
    </row>
    <row r="139" spans="1:40" ht="15.75" thickBot="1" x14ac:dyDescent="0.3">
      <c r="A139" s="93"/>
      <c r="B139" s="8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1"/>
    </row>
    <row r="140" spans="1:40" x14ac:dyDescent="0.25">
      <c r="A140" s="94">
        <v>43534</v>
      </c>
      <c r="B140" s="12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5"/>
    </row>
    <row r="141" spans="1:40" x14ac:dyDescent="0.25">
      <c r="A141" s="93"/>
      <c r="B141" s="8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1"/>
    </row>
    <row r="142" spans="1:40" x14ac:dyDescent="0.25">
      <c r="A142" s="93">
        <v>43535</v>
      </c>
      <c r="B142" s="1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5"/>
    </row>
    <row r="143" spans="1:40" ht="15.75" thickBot="1" x14ac:dyDescent="0.3">
      <c r="A143" s="93"/>
      <c r="B143" s="8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1"/>
    </row>
    <row r="144" spans="1:40" x14ac:dyDescent="0.25">
      <c r="A144" s="94">
        <v>43536</v>
      </c>
      <c r="B144" s="12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5"/>
    </row>
    <row r="145" spans="1:40" x14ac:dyDescent="0.25">
      <c r="A145" s="93"/>
      <c r="B145" s="8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1"/>
    </row>
    <row r="146" spans="1:40" x14ac:dyDescent="0.25">
      <c r="A146" s="93">
        <v>43537</v>
      </c>
      <c r="B146" s="12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5"/>
    </row>
    <row r="147" spans="1:40" ht="15.75" thickBot="1" x14ac:dyDescent="0.3">
      <c r="A147" s="93"/>
      <c r="B147" s="8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1"/>
    </row>
    <row r="148" spans="1:40" x14ac:dyDescent="0.25">
      <c r="A148" s="94">
        <v>43538</v>
      </c>
      <c r="B148" s="12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5"/>
    </row>
    <row r="149" spans="1:40" x14ac:dyDescent="0.25">
      <c r="A149" s="93"/>
      <c r="B149" s="8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1"/>
    </row>
    <row r="150" spans="1:40" x14ac:dyDescent="0.25">
      <c r="A150" s="93">
        <v>43539</v>
      </c>
      <c r="B150" s="12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5"/>
    </row>
    <row r="151" spans="1:40" ht="15.75" thickBot="1" x14ac:dyDescent="0.3">
      <c r="A151" s="93"/>
      <c r="B151" s="8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1"/>
    </row>
    <row r="152" spans="1:40" x14ac:dyDescent="0.25">
      <c r="A152" s="94">
        <v>43540</v>
      </c>
      <c r="B152" s="12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5"/>
    </row>
    <row r="153" spans="1:40" x14ac:dyDescent="0.25">
      <c r="A153" s="93"/>
      <c r="B153" s="8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1"/>
    </row>
    <row r="154" spans="1:40" x14ac:dyDescent="0.25">
      <c r="A154" s="93">
        <v>43541</v>
      </c>
      <c r="B154" s="12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5"/>
    </row>
    <row r="155" spans="1:40" ht="15.75" thickBot="1" x14ac:dyDescent="0.3">
      <c r="A155" s="93"/>
      <c r="B155" s="8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1"/>
    </row>
    <row r="156" spans="1:40" x14ac:dyDescent="0.25">
      <c r="A156" s="94">
        <v>43542</v>
      </c>
      <c r="B156" s="12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5"/>
    </row>
    <row r="157" spans="1:40" x14ac:dyDescent="0.25">
      <c r="A157" s="93"/>
      <c r="B157" s="8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1"/>
    </row>
    <row r="158" spans="1:40" x14ac:dyDescent="0.25">
      <c r="A158" s="93">
        <v>43543</v>
      </c>
      <c r="B158" s="12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5"/>
    </row>
    <row r="159" spans="1:40" ht="15.75" thickBot="1" x14ac:dyDescent="0.3">
      <c r="A159" s="93"/>
      <c r="B159" s="8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1"/>
    </row>
    <row r="160" spans="1:40" x14ac:dyDescent="0.25">
      <c r="A160" s="94">
        <v>43544</v>
      </c>
      <c r="B160" s="12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5"/>
    </row>
    <row r="161" spans="1:40" x14ac:dyDescent="0.25">
      <c r="A161" s="93"/>
      <c r="B161" s="8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1"/>
    </row>
    <row r="162" spans="1:40" x14ac:dyDescent="0.25">
      <c r="A162" s="93">
        <v>43545</v>
      </c>
      <c r="B162" s="12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5"/>
    </row>
    <row r="163" spans="1:40" ht="15.75" thickBot="1" x14ac:dyDescent="0.3">
      <c r="A163" s="93"/>
      <c r="B163" s="8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1"/>
    </row>
    <row r="164" spans="1:40" x14ac:dyDescent="0.25">
      <c r="A164" s="94">
        <v>43546</v>
      </c>
      <c r="B164" s="12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5"/>
    </row>
    <row r="165" spans="1:40" x14ac:dyDescent="0.25">
      <c r="A165" s="93"/>
      <c r="B165" s="8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1"/>
    </row>
    <row r="166" spans="1:40" x14ac:dyDescent="0.25">
      <c r="A166" s="93">
        <v>43547</v>
      </c>
      <c r="B166" s="12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5"/>
    </row>
    <row r="167" spans="1:40" ht="15.75" thickBot="1" x14ac:dyDescent="0.3">
      <c r="A167" s="93"/>
      <c r="B167" s="8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1"/>
    </row>
    <row r="168" spans="1:40" x14ac:dyDescent="0.25">
      <c r="A168" s="94">
        <v>43548</v>
      </c>
      <c r="B168" s="12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5"/>
    </row>
    <row r="169" spans="1:40" x14ac:dyDescent="0.25">
      <c r="A169" s="93"/>
      <c r="B169" s="8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1"/>
    </row>
    <row r="170" spans="1:40" x14ac:dyDescent="0.25">
      <c r="A170" s="93">
        <v>43549</v>
      </c>
      <c r="B170" s="12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5"/>
    </row>
    <row r="171" spans="1:40" ht="15.75" thickBot="1" x14ac:dyDescent="0.3">
      <c r="A171" s="93"/>
      <c r="B171" s="8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1"/>
    </row>
    <row r="172" spans="1:40" x14ac:dyDescent="0.25">
      <c r="A172" s="94">
        <v>43550</v>
      </c>
      <c r="B172" s="12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5"/>
    </row>
    <row r="173" spans="1:40" x14ac:dyDescent="0.25">
      <c r="A173" s="93"/>
      <c r="B173" s="8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1"/>
    </row>
    <row r="174" spans="1:40" x14ac:dyDescent="0.25">
      <c r="A174" s="93">
        <v>43551</v>
      </c>
      <c r="B174" s="12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5"/>
    </row>
    <row r="175" spans="1:40" ht="15.75" thickBot="1" x14ac:dyDescent="0.3">
      <c r="A175" s="93"/>
      <c r="B175" s="8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1"/>
    </row>
    <row r="176" spans="1:40" x14ac:dyDescent="0.25">
      <c r="A176" s="94">
        <v>43552</v>
      </c>
      <c r="B176" s="12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5"/>
    </row>
    <row r="177" spans="1:40" x14ac:dyDescent="0.25">
      <c r="A177" s="93"/>
      <c r="B177" s="8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1"/>
    </row>
    <row r="178" spans="1:40" x14ac:dyDescent="0.25">
      <c r="A178" s="93">
        <v>43553</v>
      </c>
      <c r="B178" s="12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5"/>
    </row>
    <row r="179" spans="1:40" ht="15.75" thickBot="1" x14ac:dyDescent="0.3">
      <c r="A179" s="93"/>
      <c r="B179" s="8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1"/>
    </row>
    <row r="180" spans="1:40" x14ac:dyDescent="0.25">
      <c r="A180" s="94">
        <v>43554</v>
      </c>
      <c r="B180" s="12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5"/>
    </row>
    <row r="181" spans="1:40" x14ac:dyDescent="0.25">
      <c r="A181" s="93"/>
      <c r="B181" s="8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1"/>
    </row>
    <row r="182" spans="1:40" x14ac:dyDescent="0.25">
      <c r="A182" s="93">
        <v>43555</v>
      </c>
      <c r="B182" s="12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5"/>
    </row>
    <row r="183" spans="1:40" ht="15.75" thickBot="1" x14ac:dyDescent="0.3">
      <c r="A183" s="93"/>
      <c r="B183" s="8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1"/>
    </row>
    <row r="184" spans="1:40" x14ac:dyDescent="0.25">
      <c r="A184" s="94">
        <v>43556</v>
      </c>
      <c r="B184" s="12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5"/>
    </row>
    <row r="185" spans="1:40" x14ac:dyDescent="0.25">
      <c r="A185" s="93"/>
      <c r="B185" s="8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1"/>
    </row>
    <row r="186" spans="1:40" x14ac:dyDescent="0.25">
      <c r="A186" s="93">
        <v>43557</v>
      </c>
      <c r="B186" s="12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5"/>
    </row>
    <row r="187" spans="1:40" ht="15.75" thickBot="1" x14ac:dyDescent="0.3">
      <c r="A187" s="93"/>
      <c r="B187" s="8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1"/>
    </row>
    <row r="188" spans="1:40" x14ac:dyDescent="0.25">
      <c r="A188" s="94">
        <v>43558</v>
      </c>
      <c r="B188" s="12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5"/>
    </row>
    <row r="189" spans="1:40" x14ac:dyDescent="0.25">
      <c r="A189" s="93"/>
      <c r="B189" s="8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1"/>
    </row>
    <row r="190" spans="1:40" x14ac:dyDescent="0.25">
      <c r="A190" s="93">
        <v>43559</v>
      </c>
      <c r="B190" s="12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5"/>
    </row>
    <row r="191" spans="1:40" ht="15.75" thickBot="1" x14ac:dyDescent="0.3">
      <c r="A191" s="93"/>
      <c r="B191" s="8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1"/>
    </row>
    <row r="192" spans="1:40" x14ac:dyDescent="0.25">
      <c r="A192" s="94">
        <v>43560</v>
      </c>
      <c r="B192" s="12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5"/>
    </row>
    <row r="193" spans="1:40" x14ac:dyDescent="0.25">
      <c r="A193" s="93"/>
      <c r="B193" s="8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1"/>
    </row>
    <row r="194" spans="1:40" x14ac:dyDescent="0.25">
      <c r="A194" s="93">
        <v>43561</v>
      </c>
      <c r="B194" s="12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5"/>
    </row>
    <row r="195" spans="1:40" ht="15.75" thickBot="1" x14ac:dyDescent="0.3">
      <c r="A195" s="93"/>
      <c r="B195" s="8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1"/>
    </row>
    <row r="196" spans="1:40" x14ac:dyDescent="0.25">
      <c r="A196" s="94">
        <v>43562</v>
      </c>
      <c r="B196" s="12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5"/>
    </row>
    <row r="197" spans="1:40" x14ac:dyDescent="0.25">
      <c r="A197" s="93"/>
      <c r="B197" s="8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1"/>
    </row>
    <row r="198" spans="1:40" x14ac:dyDescent="0.25">
      <c r="A198" s="93">
        <v>43563</v>
      </c>
      <c r="B198" s="12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5"/>
    </row>
    <row r="199" spans="1:40" ht="15.75" thickBot="1" x14ac:dyDescent="0.3">
      <c r="A199" s="93"/>
      <c r="B199" s="8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1"/>
    </row>
    <row r="200" spans="1:40" x14ac:dyDescent="0.25">
      <c r="A200" s="94">
        <v>43564</v>
      </c>
      <c r="B200" s="12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5"/>
    </row>
    <row r="201" spans="1:40" x14ac:dyDescent="0.25">
      <c r="A201" s="93"/>
      <c r="B201" s="8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1"/>
    </row>
    <row r="202" spans="1:40" x14ac:dyDescent="0.25">
      <c r="A202" s="93">
        <v>43565</v>
      </c>
      <c r="B202" s="12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5"/>
    </row>
    <row r="203" spans="1:40" ht="15.75" thickBot="1" x14ac:dyDescent="0.3">
      <c r="A203" s="93"/>
      <c r="B203" s="8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1"/>
    </row>
    <row r="204" spans="1:40" x14ac:dyDescent="0.25">
      <c r="A204" s="94">
        <v>43566</v>
      </c>
      <c r="B204" s="12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5"/>
    </row>
    <row r="205" spans="1:40" x14ac:dyDescent="0.25">
      <c r="A205" s="93"/>
      <c r="B205" s="8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1"/>
    </row>
    <row r="206" spans="1:40" x14ac:dyDescent="0.25">
      <c r="A206" s="93">
        <v>43567</v>
      </c>
      <c r="B206" s="12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5"/>
    </row>
    <row r="207" spans="1:40" ht="15.75" thickBot="1" x14ac:dyDescent="0.3">
      <c r="A207" s="93"/>
      <c r="B207" s="8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1"/>
    </row>
    <row r="208" spans="1:40" x14ac:dyDescent="0.25">
      <c r="A208" s="94">
        <v>43568</v>
      </c>
      <c r="B208" s="12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5"/>
    </row>
    <row r="209" spans="1:40" x14ac:dyDescent="0.25">
      <c r="A209" s="93"/>
      <c r="B209" s="8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1"/>
    </row>
    <row r="210" spans="1:40" x14ac:dyDescent="0.25">
      <c r="A210" s="93">
        <v>43569</v>
      </c>
      <c r="B210" s="12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5"/>
    </row>
    <row r="211" spans="1:40" ht="15.75" thickBot="1" x14ac:dyDescent="0.3">
      <c r="A211" s="93"/>
      <c r="B211" s="8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1"/>
    </row>
    <row r="212" spans="1:40" x14ac:dyDescent="0.25">
      <c r="A212" s="94">
        <v>43570</v>
      </c>
      <c r="B212" s="12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5"/>
    </row>
    <row r="213" spans="1:40" x14ac:dyDescent="0.25">
      <c r="A213" s="93"/>
      <c r="B213" s="8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1"/>
    </row>
    <row r="214" spans="1:40" x14ac:dyDescent="0.25">
      <c r="A214" s="93">
        <v>43571</v>
      </c>
      <c r="B214" s="12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5"/>
    </row>
    <row r="215" spans="1:40" ht="15.75" thickBot="1" x14ac:dyDescent="0.3">
      <c r="A215" s="93"/>
      <c r="B215" s="8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1"/>
    </row>
    <row r="216" spans="1:40" x14ac:dyDescent="0.25">
      <c r="A216" s="94">
        <v>43572</v>
      </c>
      <c r="B216" s="12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5"/>
    </row>
    <row r="217" spans="1:40" x14ac:dyDescent="0.25">
      <c r="A217" s="93"/>
      <c r="B217" s="8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1"/>
    </row>
    <row r="218" spans="1:40" x14ac:dyDescent="0.25">
      <c r="A218" s="93">
        <v>43573</v>
      </c>
      <c r="B218" s="12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5"/>
    </row>
    <row r="219" spans="1:40" ht="15.75" thickBot="1" x14ac:dyDescent="0.3">
      <c r="A219" s="93"/>
      <c r="B219" s="8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1"/>
    </row>
    <row r="220" spans="1:40" x14ac:dyDescent="0.25">
      <c r="A220" s="94">
        <v>43574</v>
      </c>
      <c r="B220" s="12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5"/>
    </row>
    <row r="221" spans="1:40" x14ac:dyDescent="0.25">
      <c r="A221" s="93"/>
      <c r="B221" s="8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1"/>
    </row>
    <row r="222" spans="1:40" x14ac:dyDescent="0.25">
      <c r="A222" s="93">
        <v>43575</v>
      </c>
      <c r="B222" s="12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5"/>
    </row>
    <row r="223" spans="1:40" ht="15.75" thickBot="1" x14ac:dyDescent="0.3">
      <c r="A223" s="93"/>
      <c r="B223" s="8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1"/>
    </row>
    <row r="224" spans="1:40" x14ac:dyDescent="0.25">
      <c r="A224" s="94">
        <v>43576</v>
      </c>
      <c r="B224" s="12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5"/>
    </row>
    <row r="225" spans="1:40" x14ac:dyDescent="0.25">
      <c r="A225" s="93"/>
      <c r="B225" s="8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1"/>
    </row>
    <row r="226" spans="1:40" x14ac:dyDescent="0.25">
      <c r="A226" s="93">
        <v>43577</v>
      </c>
      <c r="B226" s="12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5"/>
    </row>
    <row r="227" spans="1:40" ht="15.75" thickBot="1" x14ac:dyDescent="0.3">
      <c r="A227" s="93"/>
      <c r="B227" s="8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1"/>
    </row>
    <row r="228" spans="1:40" x14ac:dyDescent="0.25">
      <c r="A228" s="94">
        <v>43578</v>
      </c>
      <c r="B228" s="12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5"/>
    </row>
    <row r="229" spans="1:40" x14ac:dyDescent="0.25">
      <c r="A229" s="93"/>
      <c r="B229" s="8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1"/>
    </row>
    <row r="230" spans="1:40" x14ac:dyDescent="0.25">
      <c r="A230" s="93">
        <v>43579</v>
      </c>
      <c r="B230" s="12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5"/>
    </row>
    <row r="231" spans="1:40" ht="15.75" thickBot="1" x14ac:dyDescent="0.3">
      <c r="A231" s="93"/>
      <c r="B231" s="8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1"/>
    </row>
    <row r="232" spans="1:40" x14ac:dyDescent="0.25">
      <c r="A232" s="94">
        <v>43580</v>
      </c>
      <c r="B232" s="12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5"/>
    </row>
    <row r="233" spans="1:40" x14ac:dyDescent="0.25">
      <c r="A233" s="93"/>
      <c r="B233" s="8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1"/>
    </row>
    <row r="234" spans="1:40" x14ac:dyDescent="0.25">
      <c r="A234" s="93">
        <v>43581</v>
      </c>
      <c r="B234" s="12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5"/>
    </row>
    <row r="235" spans="1:40" ht="15.75" thickBot="1" x14ac:dyDescent="0.3">
      <c r="A235" s="93"/>
      <c r="B235" s="8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1"/>
    </row>
    <row r="236" spans="1:40" x14ac:dyDescent="0.25">
      <c r="A236" s="94">
        <v>43582</v>
      </c>
      <c r="B236" s="12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5"/>
    </row>
    <row r="237" spans="1:40" x14ac:dyDescent="0.25">
      <c r="A237" s="93"/>
      <c r="B237" s="8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1"/>
    </row>
    <row r="238" spans="1:40" x14ac:dyDescent="0.25">
      <c r="A238" s="93">
        <v>43583</v>
      </c>
      <c r="B238" s="12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5"/>
    </row>
    <row r="239" spans="1:40" ht="15.75" thickBot="1" x14ac:dyDescent="0.3">
      <c r="A239" s="93"/>
      <c r="B239" s="8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1"/>
    </row>
    <row r="240" spans="1:40" x14ac:dyDescent="0.25">
      <c r="A240" s="94">
        <v>43584</v>
      </c>
      <c r="B240" s="12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5"/>
    </row>
    <row r="241" spans="1:40" x14ac:dyDescent="0.25">
      <c r="A241" s="93"/>
      <c r="B241" s="8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1"/>
    </row>
    <row r="242" spans="1:40" x14ac:dyDescent="0.25">
      <c r="A242" s="93">
        <v>43585</v>
      </c>
      <c r="B242" s="12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5"/>
    </row>
    <row r="243" spans="1:40" ht="15.75" thickBot="1" x14ac:dyDescent="0.3">
      <c r="A243" s="93"/>
      <c r="B243" s="8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1"/>
    </row>
    <row r="244" spans="1:40" x14ac:dyDescent="0.25">
      <c r="A244" s="94">
        <v>43586</v>
      </c>
      <c r="B244" s="12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5"/>
    </row>
    <row r="245" spans="1:40" x14ac:dyDescent="0.25">
      <c r="A245" s="93"/>
      <c r="B245" s="8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1"/>
    </row>
    <row r="246" spans="1:40" x14ac:dyDescent="0.25">
      <c r="A246" s="93">
        <v>43587</v>
      </c>
      <c r="B246" s="12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5"/>
    </row>
    <row r="247" spans="1:40" ht="15.75" thickBot="1" x14ac:dyDescent="0.3">
      <c r="A247" s="93"/>
      <c r="B247" s="8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1"/>
    </row>
    <row r="248" spans="1:40" x14ac:dyDescent="0.25">
      <c r="A248" s="94">
        <v>43588</v>
      </c>
      <c r="B248" s="12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5"/>
    </row>
    <row r="249" spans="1:40" x14ac:dyDescent="0.25">
      <c r="A249" s="93"/>
      <c r="B249" s="8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1"/>
    </row>
    <row r="250" spans="1:40" x14ac:dyDescent="0.25">
      <c r="A250" s="93">
        <v>43589</v>
      </c>
      <c r="B250" s="12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5"/>
    </row>
    <row r="251" spans="1:40" ht="15.75" thickBot="1" x14ac:dyDescent="0.3">
      <c r="A251" s="93"/>
      <c r="B251" s="8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1"/>
    </row>
    <row r="252" spans="1:40" x14ac:dyDescent="0.25">
      <c r="A252" s="94">
        <v>43590</v>
      </c>
      <c r="B252" s="12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5"/>
    </row>
    <row r="253" spans="1:40" x14ac:dyDescent="0.25">
      <c r="A253" s="93"/>
      <c r="B253" s="8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1"/>
    </row>
    <row r="254" spans="1:40" x14ac:dyDescent="0.25">
      <c r="A254" s="93">
        <v>43591</v>
      </c>
      <c r="B254" s="12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5"/>
    </row>
    <row r="255" spans="1:40" ht="15.75" thickBot="1" x14ac:dyDescent="0.3">
      <c r="A255" s="93"/>
      <c r="B255" s="8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1"/>
    </row>
    <row r="256" spans="1:40" x14ac:dyDescent="0.25">
      <c r="A256" s="94">
        <v>43592</v>
      </c>
      <c r="B256" s="12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5"/>
    </row>
    <row r="257" spans="1:40" x14ac:dyDescent="0.25">
      <c r="A257" s="93"/>
      <c r="B257" s="8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1"/>
    </row>
    <row r="258" spans="1:40" x14ac:dyDescent="0.25">
      <c r="A258" s="93">
        <v>43593</v>
      </c>
      <c r="B258" s="12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5"/>
    </row>
    <row r="259" spans="1:40" ht="15.75" thickBot="1" x14ac:dyDescent="0.3">
      <c r="A259" s="93"/>
      <c r="B259" s="8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1"/>
    </row>
    <row r="260" spans="1:40" x14ac:dyDescent="0.25">
      <c r="A260" s="94">
        <v>43594</v>
      </c>
      <c r="B260" s="12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5"/>
    </row>
    <row r="261" spans="1:40" x14ac:dyDescent="0.25">
      <c r="A261" s="93"/>
      <c r="B261" s="8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1"/>
    </row>
    <row r="262" spans="1:40" x14ac:dyDescent="0.25">
      <c r="A262" s="93">
        <v>43595</v>
      </c>
      <c r="B262" s="12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5"/>
    </row>
    <row r="263" spans="1:40" ht="15.75" thickBot="1" x14ac:dyDescent="0.3">
      <c r="A263" s="93"/>
      <c r="B263" s="8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1"/>
    </row>
    <row r="264" spans="1:40" x14ac:dyDescent="0.25">
      <c r="A264" s="94">
        <v>43596</v>
      </c>
      <c r="B264" s="12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5"/>
    </row>
    <row r="265" spans="1:40" x14ac:dyDescent="0.25">
      <c r="A265" s="93"/>
      <c r="B265" s="8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1"/>
    </row>
    <row r="266" spans="1:40" x14ac:dyDescent="0.25">
      <c r="A266" s="93">
        <v>43597</v>
      </c>
      <c r="B266" s="12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5"/>
    </row>
    <row r="267" spans="1:40" ht="15.75" thickBot="1" x14ac:dyDescent="0.3">
      <c r="A267" s="93"/>
      <c r="B267" s="8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1"/>
    </row>
    <row r="268" spans="1:40" x14ac:dyDescent="0.25">
      <c r="A268" s="94">
        <v>43598</v>
      </c>
      <c r="B268" s="12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5"/>
    </row>
    <row r="269" spans="1:40" x14ac:dyDescent="0.25">
      <c r="A269" s="93"/>
      <c r="B269" s="8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1"/>
    </row>
    <row r="270" spans="1:40" x14ac:dyDescent="0.25">
      <c r="A270" s="93">
        <v>43599</v>
      </c>
      <c r="B270" s="12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5"/>
    </row>
    <row r="271" spans="1:40" ht="15.75" thickBot="1" x14ac:dyDescent="0.3">
      <c r="A271" s="93"/>
      <c r="B271" s="8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1"/>
    </row>
    <row r="272" spans="1:40" x14ac:dyDescent="0.25">
      <c r="A272" s="94">
        <v>43600</v>
      </c>
      <c r="B272" s="12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5"/>
    </row>
    <row r="273" spans="1:40" x14ac:dyDescent="0.25">
      <c r="A273" s="93"/>
      <c r="B273" s="8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1"/>
    </row>
    <row r="274" spans="1:40" x14ac:dyDescent="0.25">
      <c r="A274" s="93">
        <v>43601</v>
      </c>
      <c r="B274" s="12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5"/>
    </row>
    <row r="275" spans="1:40" ht="15.75" thickBot="1" x14ac:dyDescent="0.3">
      <c r="A275" s="93"/>
      <c r="B275" s="8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1"/>
    </row>
    <row r="276" spans="1:40" x14ac:dyDescent="0.25">
      <c r="A276" s="94">
        <v>43602</v>
      </c>
      <c r="B276" s="12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5"/>
    </row>
    <row r="277" spans="1:40" x14ac:dyDescent="0.25">
      <c r="A277" s="93"/>
      <c r="B277" s="8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1"/>
    </row>
    <row r="278" spans="1:40" x14ac:dyDescent="0.25">
      <c r="A278" s="93">
        <v>43603</v>
      </c>
      <c r="B278" s="12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5"/>
    </row>
    <row r="279" spans="1:40" ht="15.75" thickBot="1" x14ac:dyDescent="0.3">
      <c r="A279" s="93"/>
      <c r="B279" s="8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1"/>
    </row>
    <row r="280" spans="1:40" x14ac:dyDescent="0.25">
      <c r="A280" s="94">
        <v>43604</v>
      </c>
      <c r="B280" s="12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5"/>
    </row>
    <row r="281" spans="1:40" x14ac:dyDescent="0.25">
      <c r="A281" s="93"/>
      <c r="B281" s="8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1"/>
    </row>
    <row r="282" spans="1:40" x14ac:dyDescent="0.25">
      <c r="A282" s="93">
        <v>43605</v>
      </c>
      <c r="B282" s="12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5"/>
    </row>
    <row r="283" spans="1:40" ht="15.75" thickBot="1" x14ac:dyDescent="0.3">
      <c r="A283" s="93"/>
      <c r="B283" s="8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1"/>
    </row>
    <row r="284" spans="1:40" x14ac:dyDescent="0.25">
      <c r="A284" s="94">
        <v>43606</v>
      </c>
      <c r="B284" s="12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5"/>
    </row>
    <row r="285" spans="1:40" x14ac:dyDescent="0.25">
      <c r="A285" s="93"/>
      <c r="B285" s="8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1"/>
    </row>
    <row r="286" spans="1:40" x14ac:dyDescent="0.25">
      <c r="A286" s="93">
        <v>43607</v>
      </c>
      <c r="B286" s="12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5"/>
    </row>
    <row r="287" spans="1:40" ht="15.75" thickBot="1" x14ac:dyDescent="0.3">
      <c r="A287" s="93"/>
      <c r="B287" s="8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1"/>
    </row>
    <row r="288" spans="1:40" x14ac:dyDescent="0.25">
      <c r="A288" s="94">
        <v>43608</v>
      </c>
      <c r="B288" s="12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5"/>
    </row>
    <row r="289" spans="1:40" x14ac:dyDescent="0.25">
      <c r="A289" s="93"/>
      <c r="B289" s="8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1"/>
    </row>
    <row r="290" spans="1:40" x14ac:dyDescent="0.25">
      <c r="A290" s="93">
        <v>43609</v>
      </c>
      <c r="B290" s="12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5"/>
    </row>
    <row r="291" spans="1:40" ht="15.75" thickBot="1" x14ac:dyDescent="0.3">
      <c r="A291" s="93"/>
      <c r="B291" s="8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1"/>
    </row>
    <row r="292" spans="1:40" x14ac:dyDescent="0.25">
      <c r="A292" s="94">
        <v>43610</v>
      </c>
      <c r="B292" s="12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5"/>
    </row>
    <row r="293" spans="1:40" x14ac:dyDescent="0.25">
      <c r="A293" s="93"/>
      <c r="B293" s="8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1"/>
    </row>
    <row r="294" spans="1:40" x14ac:dyDescent="0.25">
      <c r="A294" s="93">
        <v>43611</v>
      </c>
      <c r="B294" s="12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5"/>
    </row>
    <row r="295" spans="1:40" ht="15.75" thickBot="1" x14ac:dyDescent="0.3">
      <c r="A295" s="93"/>
      <c r="B295" s="8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1"/>
    </row>
    <row r="296" spans="1:40" x14ac:dyDescent="0.25">
      <c r="A296" s="94">
        <v>43612</v>
      </c>
      <c r="B296" s="12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5"/>
    </row>
    <row r="297" spans="1:40" x14ac:dyDescent="0.25">
      <c r="A297" s="93"/>
      <c r="B297" s="8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1"/>
    </row>
    <row r="298" spans="1:40" x14ac:dyDescent="0.25">
      <c r="A298" s="93">
        <v>43613</v>
      </c>
      <c r="B298" s="12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5"/>
    </row>
    <row r="299" spans="1:40" ht="15.75" thickBot="1" x14ac:dyDescent="0.3">
      <c r="A299" s="93"/>
      <c r="B299" s="8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1"/>
    </row>
    <row r="300" spans="1:40" x14ac:dyDescent="0.25">
      <c r="A300" s="94">
        <v>43614</v>
      </c>
      <c r="B300" s="12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5"/>
    </row>
    <row r="301" spans="1:40" x14ac:dyDescent="0.25">
      <c r="A301" s="93"/>
      <c r="B301" s="8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1"/>
    </row>
    <row r="302" spans="1:40" x14ac:dyDescent="0.25">
      <c r="A302" s="93">
        <v>43615</v>
      </c>
      <c r="B302" s="12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5"/>
    </row>
    <row r="303" spans="1:40" ht="15.75" thickBot="1" x14ac:dyDescent="0.3">
      <c r="A303" s="93"/>
      <c r="B303" s="8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1"/>
    </row>
    <row r="304" spans="1:40" x14ac:dyDescent="0.25">
      <c r="A304" s="94">
        <v>43616</v>
      </c>
      <c r="B304" s="12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5"/>
    </row>
    <row r="305" spans="1:40" x14ac:dyDescent="0.25">
      <c r="A305" s="93"/>
      <c r="B305" s="8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1"/>
    </row>
    <row r="306" spans="1:40" x14ac:dyDescent="0.25">
      <c r="A306" s="93">
        <v>43617</v>
      </c>
      <c r="B306" s="12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5"/>
    </row>
    <row r="307" spans="1:40" ht="15.75" thickBot="1" x14ac:dyDescent="0.3">
      <c r="A307" s="93"/>
      <c r="B307" s="8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1"/>
    </row>
    <row r="308" spans="1:40" x14ac:dyDescent="0.25">
      <c r="A308" s="94">
        <v>43618</v>
      </c>
      <c r="B308" s="12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5"/>
    </row>
    <row r="309" spans="1:40" x14ac:dyDescent="0.25">
      <c r="A309" s="93"/>
      <c r="B309" s="8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1"/>
    </row>
    <row r="310" spans="1:40" x14ac:dyDescent="0.25">
      <c r="A310" s="93">
        <v>43619</v>
      </c>
      <c r="B310" s="12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5"/>
    </row>
    <row r="311" spans="1:40" ht="15.75" thickBot="1" x14ac:dyDescent="0.3">
      <c r="A311" s="93"/>
      <c r="B311" s="8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1"/>
    </row>
    <row r="312" spans="1:40" x14ac:dyDescent="0.25">
      <c r="A312" s="94">
        <v>43620</v>
      </c>
      <c r="B312" s="12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5"/>
    </row>
    <row r="313" spans="1:40" x14ac:dyDescent="0.25">
      <c r="A313" s="93"/>
      <c r="B313" s="8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1"/>
    </row>
    <row r="314" spans="1:40" x14ac:dyDescent="0.25">
      <c r="A314" s="93">
        <v>43621</v>
      </c>
      <c r="B314" s="12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5"/>
    </row>
    <row r="315" spans="1:40" ht="15.75" thickBot="1" x14ac:dyDescent="0.3">
      <c r="A315" s="93"/>
      <c r="B315" s="8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1"/>
    </row>
    <row r="316" spans="1:40" x14ac:dyDescent="0.25">
      <c r="A316" s="94">
        <v>43622</v>
      </c>
      <c r="B316" s="12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5"/>
    </row>
    <row r="317" spans="1:40" x14ac:dyDescent="0.25">
      <c r="A317" s="93"/>
      <c r="B317" s="8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1"/>
    </row>
    <row r="318" spans="1:40" x14ac:dyDescent="0.25">
      <c r="A318" s="93">
        <v>43623</v>
      </c>
      <c r="B318" s="12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5"/>
    </row>
    <row r="319" spans="1:40" ht="15.75" thickBot="1" x14ac:dyDescent="0.3">
      <c r="A319" s="93"/>
      <c r="B319" s="8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1"/>
    </row>
    <row r="320" spans="1:40" x14ac:dyDescent="0.25">
      <c r="A320" s="94">
        <v>43624</v>
      </c>
      <c r="B320" s="12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5"/>
    </row>
    <row r="321" spans="1:40" x14ac:dyDescent="0.25">
      <c r="A321" s="93"/>
      <c r="B321" s="8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1"/>
    </row>
    <row r="322" spans="1:40" x14ac:dyDescent="0.25">
      <c r="A322" s="93">
        <v>43625</v>
      </c>
      <c r="B322" s="12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5"/>
    </row>
    <row r="323" spans="1:40" ht="15.75" thickBot="1" x14ac:dyDescent="0.3">
      <c r="A323" s="93"/>
      <c r="B323" s="8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1"/>
    </row>
    <row r="324" spans="1:40" x14ac:dyDescent="0.25">
      <c r="A324" s="94">
        <v>43626</v>
      </c>
      <c r="B324" s="12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5"/>
    </row>
    <row r="325" spans="1:40" x14ac:dyDescent="0.25">
      <c r="A325" s="93"/>
      <c r="B325" s="8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1"/>
    </row>
    <row r="326" spans="1:40" x14ac:dyDescent="0.25">
      <c r="A326" s="93">
        <v>43627</v>
      </c>
      <c r="B326" s="12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5"/>
    </row>
    <row r="327" spans="1:40" ht="15.75" thickBot="1" x14ac:dyDescent="0.3">
      <c r="A327" s="93"/>
      <c r="B327" s="8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1"/>
    </row>
    <row r="328" spans="1:40" x14ac:dyDescent="0.25">
      <c r="A328" s="94">
        <v>43628</v>
      </c>
      <c r="B328" s="12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5"/>
    </row>
    <row r="329" spans="1:40" x14ac:dyDescent="0.25">
      <c r="A329" s="93"/>
      <c r="B329" s="8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1"/>
    </row>
    <row r="330" spans="1:40" x14ac:dyDescent="0.25">
      <c r="A330" s="93">
        <v>43629</v>
      </c>
      <c r="B330" s="12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5"/>
    </row>
    <row r="331" spans="1:40" ht="15.75" thickBot="1" x14ac:dyDescent="0.3">
      <c r="A331" s="93"/>
      <c r="B331" s="8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1"/>
    </row>
    <row r="332" spans="1:40" x14ac:dyDescent="0.25">
      <c r="A332" s="94">
        <v>43630</v>
      </c>
      <c r="B332" s="12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5"/>
    </row>
    <row r="333" spans="1:40" x14ac:dyDescent="0.25">
      <c r="A333" s="93"/>
      <c r="B333" s="8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1"/>
    </row>
    <row r="334" spans="1:40" x14ac:dyDescent="0.25">
      <c r="A334" s="93">
        <v>43631</v>
      </c>
      <c r="B334" s="12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5"/>
    </row>
    <row r="335" spans="1:40" ht="15.75" thickBot="1" x14ac:dyDescent="0.3">
      <c r="A335" s="93"/>
      <c r="B335" s="8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1"/>
    </row>
    <row r="336" spans="1:40" x14ac:dyDescent="0.25">
      <c r="A336" s="94">
        <v>43632</v>
      </c>
      <c r="B336" s="12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5"/>
    </row>
    <row r="337" spans="1:40" x14ac:dyDescent="0.25">
      <c r="A337" s="93"/>
      <c r="B337" s="8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1"/>
    </row>
    <row r="338" spans="1:40" x14ac:dyDescent="0.25">
      <c r="A338" s="93">
        <v>43633</v>
      </c>
      <c r="B338" s="12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5"/>
    </row>
    <row r="339" spans="1:40" ht="15.75" thickBot="1" x14ac:dyDescent="0.3">
      <c r="A339" s="93"/>
      <c r="B339" s="8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1"/>
    </row>
    <row r="340" spans="1:40" x14ac:dyDescent="0.25">
      <c r="A340" s="94">
        <v>43634</v>
      </c>
      <c r="B340" s="12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5"/>
    </row>
    <row r="341" spans="1:40" x14ac:dyDescent="0.25">
      <c r="A341" s="93"/>
      <c r="B341" s="8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1"/>
    </row>
    <row r="342" spans="1:40" x14ac:dyDescent="0.25">
      <c r="A342" s="93">
        <v>43635</v>
      </c>
      <c r="B342" s="12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5"/>
    </row>
    <row r="343" spans="1:40" ht="15.75" thickBot="1" x14ac:dyDescent="0.3">
      <c r="A343" s="93"/>
      <c r="B343" s="8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1"/>
    </row>
    <row r="344" spans="1:40" x14ac:dyDescent="0.25">
      <c r="A344" s="94">
        <v>43636</v>
      </c>
      <c r="B344" s="12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5"/>
    </row>
    <row r="345" spans="1:40" x14ac:dyDescent="0.25">
      <c r="A345" s="93"/>
      <c r="B345" s="8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1"/>
    </row>
    <row r="346" spans="1:40" x14ac:dyDescent="0.25">
      <c r="A346" s="93">
        <v>43637</v>
      </c>
      <c r="B346" s="12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5"/>
    </row>
    <row r="347" spans="1:40" ht="15.75" thickBot="1" x14ac:dyDescent="0.3">
      <c r="A347" s="93"/>
      <c r="B347" s="8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1"/>
    </row>
    <row r="348" spans="1:40" x14ac:dyDescent="0.25">
      <c r="A348" s="94">
        <v>43638</v>
      </c>
      <c r="B348" s="12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5"/>
    </row>
    <row r="349" spans="1:40" x14ac:dyDescent="0.25">
      <c r="A349" s="93"/>
      <c r="B349" s="8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1"/>
    </row>
    <row r="350" spans="1:40" x14ac:dyDescent="0.25">
      <c r="A350" s="93">
        <v>43639</v>
      </c>
      <c r="B350" s="12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5"/>
    </row>
    <row r="351" spans="1:40" ht="15.75" thickBot="1" x14ac:dyDescent="0.3">
      <c r="A351" s="93"/>
      <c r="B351" s="8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1"/>
    </row>
    <row r="352" spans="1:40" x14ac:dyDescent="0.25">
      <c r="A352" s="94">
        <v>43640</v>
      </c>
      <c r="B352" s="12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5"/>
    </row>
    <row r="353" spans="1:40" x14ac:dyDescent="0.25">
      <c r="A353" s="93"/>
      <c r="B353" s="8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1"/>
    </row>
    <row r="354" spans="1:40" x14ac:dyDescent="0.25">
      <c r="A354" s="93">
        <v>43641</v>
      </c>
      <c r="B354" s="12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5"/>
    </row>
    <row r="355" spans="1:40" ht="15.75" thickBot="1" x14ac:dyDescent="0.3">
      <c r="A355" s="93"/>
      <c r="B355" s="8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1"/>
    </row>
    <row r="356" spans="1:40" x14ac:dyDescent="0.25">
      <c r="A356" s="94">
        <v>43642</v>
      </c>
      <c r="B356" s="12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5"/>
    </row>
    <row r="357" spans="1:40" x14ac:dyDescent="0.25">
      <c r="A357" s="93"/>
      <c r="B357" s="8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1"/>
    </row>
    <row r="358" spans="1:40" x14ac:dyDescent="0.25">
      <c r="A358" s="93">
        <v>43643</v>
      </c>
      <c r="B358" s="12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5"/>
    </row>
    <row r="359" spans="1:40" ht="15.75" thickBot="1" x14ac:dyDescent="0.3">
      <c r="A359" s="93"/>
      <c r="B359" s="8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1"/>
    </row>
    <row r="360" spans="1:40" x14ac:dyDescent="0.25">
      <c r="A360" s="94">
        <v>43644</v>
      </c>
      <c r="B360" s="12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5"/>
    </row>
    <row r="361" spans="1:40" x14ac:dyDescent="0.25">
      <c r="A361" s="93"/>
      <c r="B361" s="8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1"/>
    </row>
    <row r="362" spans="1:40" x14ac:dyDescent="0.25">
      <c r="A362" s="93">
        <v>43645</v>
      </c>
      <c r="B362" s="12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5"/>
    </row>
    <row r="363" spans="1:40" ht="15.75" thickBot="1" x14ac:dyDescent="0.3">
      <c r="A363" s="93"/>
      <c r="B363" s="8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1"/>
    </row>
    <row r="364" spans="1:40" x14ac:dyDescent="0.25">
      <c r="A364" s="94">
        <v>43646</v>
      </c>
      <c r="B364" s="12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5"/>
    </row>
    <row r="365" spans="1:40" x14ac:dyDescent="0.25">
      <c r="A365" s="93"/>
      <c r="B365" s="8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1"/>
    </row>
    <row r="366" spans="1:40" x14ac:dyDescent="0.25">
      <c r="A366" s="93">
        <v>43647</v>
      </c>
      <c r="B366" s="12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5"/>
    </row>
    <row r="367" spans="1:40" ht="15.75" thickBot="1" x14ac:dyDescent="0.3">
      <c r="A367" s="93"/>
      <c r="B367" s="8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1"/>
    </row>
    <row r="368" spans="1:40" x14ac:dyDescent="0.25">
      <c r="A368" s="94">
        <v>43648</v>
      </c>
      <c r="B368" s="12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5"/>
    </row>
    <row r="369" spans="1:40" x14ac:dyDescent="0.25">
      <c r="A369" s="93"/>
      <c r="B369" s="8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1"/>
    </row>
    <row r="370" spans="1:40" x14ac:dyDescent="0.25">
      <c r="A370" s="93">
        <v>43649</v>
      </c>
      <c r="B370" s="12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5"/>
    </row>
    <row r="371" spans="1:40" ht="15.75" thickBot="1" x14ac:dyDescent="0.3">
      <c r="A371" s="93"/>
      <c r="B371" s="8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1"/>
    </row>
    <row r="372" spans="1:40" x14ac:dyDescent="0.25">
      <c r="A372" s="94">
        <v>43650</v>
      </c>
      <c r="B372" s="12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5"/>
    </row>
    <row r="373" spans="1:40" x14ac:dyDescent="0.25">
      <c r="A373" s="93"/>
      <c r="B373" s="8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1"/>
    </row>
    <row r="374" spans="1:40" x14ac:dyDescent="0.25">
      <c r="A374" s="93">
        <v>43651</v>
      </c>
      <c r="B374" s="12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5"/>
    </row>
    <row r="375" spans="1:40" ht="15.75" thickBot="1" x14ac:dyDescent="0.3">
      <c r="A375" s="93"/>
      <c r="B375" s="8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1"/>
    </row>
    <row r="376" spans="1:40" x14ac:dyDescent="0.25">
      <c r="A376" s="94">
        <v>43652</v>
      </c>
      <c r="B376" s="12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5"/>
    </row>
    <row r="377" spans="1:40" x14ac:dyDescent="0.25">
      <c r="A377" s="93"/>
      <c r="B377" s="8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1"/>
    </row>
    <row r="378" spans="1:40" x14ac:dyDescent="0.25">
      <c r="A378" s="93">
        <v>43653</v>
      </c>
      <c r="B378" s="12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5"/>
    </row>
    <row r="379" spans="1:40" ht="15.75" thickBot="1" x14ac:dyDescent="0.3">
      <c r="A379" s="93"/>
      <c r="B379" s="8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1"/>
    </row>
    <row r="380" spans="1:40" x14ac:dyDescent="0.25">
      <c r="A380" s="94">
        <v>43654</v>
      </c>
      <c r="B380" s="12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5"/>
    </row>
    <row r="381" spans="1:40" x14ac:dyDescent="0.25">
      <c r="A381" s="93"/>
      <c r="B381" s="8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1"/>
    </row>
    <row r="382" spans="1:40" x14ac:dyDescent="0.25">
      <c r="A382" s="93">
        <v>43655</v>
      </c>
      <c r="B382" s="12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5"/>
    </row>
    <row r="383" spans="1:40" ht="15.75" thickBot="1" x14ac:dyDescent="0.3">
      <c r="A383" s="93"/>
      <c r="B383" s="8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1"/>
    </row>
    <row r="384" spans="1:40" x14ac:dyDescent="0.25">
      <c r="A384" s="94">
        <v>43656</v>
      </c>
      <c r="B384" s="12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5"/>
    </row>
    <row r="385" spans="1:40" x14ac:dyDescent="0.25">
      <c r="A385" s="93"/>
      <c r="B385" s="8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1"/>
    </row>
    <row r="386" spans="1:40" x14ac:dyDescent="0.25">
      <c r="A386" s="93">
        <v>43657</v>
      </c>
      <c r="B386" s="12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5"/>
    </row>
    <row r="387" spans="1:40" ht="15.75" thickBot="1" x14ac:dyDescent="0.3">
      <c r="A387" s="93"/>
      <c r="B387" s="8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1"/>
    </row>
    <row r="388" spans="1:40" x14ac:dyDescent="0.25">
      <c r="A388" s="94">
        <v>43658</v>
      </c>
      <c r="B388" s="12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5"/>
    </row>
    <row r="389" spans="1:40" x14ac:dyDescent="0.25">
      <c r="A389" s="93"/>
      <c r="B389" s="8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1"/>
    </row>
    <row r="390" spans="1:40" x14ac:dyDescent="0.25">
      <c r="A390" s="93">
        <v>43659</v>
      </c>
      <c r="B390" s="12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5"/>
    </row>
    <row r="391" spans="1:40" ht="15.75" thickBot="1" x14ac:dyDescent="0.3">
      <c r="A391" s="93"/>
      <c r="B391" s="8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1"/>
    </row>
    <row r="392" spans="1:40" x14ac:dyDescent="0.25">
      <c r="A392" s="94">
        <v>43660</v>
      </c>
      <c r="B392" s="12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5"/>
    </row>
    <row r="393" spans="1:40" x14ac:dyDescent="0.25">
      <c r="A393" s="93"/>
      <c r="B393" s="8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1"/>
    </row>
    <row r="394" spans="1:40" x14ac:dyDescent="0.25">
      <c r="A394" s="93">
        <v>43661</v>
      </c>
      <c r="B394" s="12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5"/>
    </row>
    <row r="395" spans="1:40" ht="15.75" thickBot="1" x14ac:dyDescent="0.3">
      <c r="A395" s="93"/>
      <c r="B395" s="8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1"/>
    </row>
    <row r="396" spans="1:40" x14ac:dyDescent="0.25">
      <c r="A396" s="94">
        <v>43662</v>
      </c>
      <c r="B396" s="12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5"/>
    </row>
    <row r="397" spans="1:40" x14ac:dyDescent="0.25">
      <c r="A397" s="93"/>
      <c r="B397" s="8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1"/>
    </row>
    <row r="398" spans="1:40" x14ac:dyDescent="0.25">
      <c r="A398" s="93">
        <v>43663</v>
      </c>
      <c r="B398" s="12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5"/>
    </row>
    <row r="399" spans="1:40" ht="15.75" thickBot="1" x14ac:dyDescent="0.3">
      <c r="A399" s="93"/>
      <c r="B399" s="8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1"/>
    </row>
    <row r="400" spans="1:40" x14ac:dyDescent="0.25">
      <c r="A400" s="94">
        <v>43664</v>
      </c>
      <c r="B400" s="12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5"/>
    </row>
    <row r="401" spans="1:40" x14ac:dyDescent="0.25">
      <c r="A401" s="93"/>
      <c r="B401" s="8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1"/>
    </row>
    <row r="402" spans="1:40" x14ac:dyDescent="0.25">
      <c r="A402" s="93">
        <v>43665</v>
      </c>
      <c r="B402" s="12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5"/>
    </row>
    <row r="403" spans="1:40" ht="15.75" thickBot="1" x14ac:dyDescent="0.3">
      <c r="A403" s="93"/>
      <c r="B403" s="8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1"/>
    </row>
    <row r="404" spans="1:40" x14ac:dyDescent="0.25">
      <c r="A404" s="94">
        <v>43666</v>
      </c>
      <c r="B404" s="12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5"/>
    </row>
    <row r="405" spans="1:40" x14ac:dyDescent="0.25">
      <c r="A405" s="93"/>
      <c r="B405" s="8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1"/>
    </row>
    <row r="406" spans="1:40" x14ac:dyDescent="0.25">
      <c r="A406" s="93">
        <v>43667</v>
      </c>
      <c r="B406" s="12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5"/>
    </row>
    <row r="407" spans="1:40" ht="15.75" thickBot="1" x14ac:dyDescent="0.3">
      <c r="A407" s="93"/>
      <c r="B407" s="8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1"/>
    </row>
    <row r="408" spans="1:40" x14ac:dyDescent="0.25">
      <c r="A408" s="94">
        <v>43668</v>
      </c>
      <c r="B408" s="12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5"/>
    </row>
    <row r="409" spans="1:40" x14ac:dyDescent="0.25">
      <c r="A409" s="93"/>
      <c r="B409" s="8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1"/>
    </row>
    <row r="410" spans="1:40" x14ac:dyDescent="0.25">
      <c r="A410" s="93">
        <v>43669</v>
      </c>
      <c r="B410" s="12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5"/>
    </row>
    <row r="411" spans="1:40" ht="15.75" thickBot="1" x14ac:dyDescent="0.3">
      <c r="A411" s="93"/>
      <c r="B411" s="8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1"/>
    </row>
    <row r="412" spans="1:40" x14ac:dyDescent="0.25">
      <c r="A412" s="94">
        <v>43670</v>
      </c>
      <c r="B412" s="12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5"/>
    </row>
    <row r="413" spans="1:40" x14ac:dyDescent="0.25">
      <c r="A413" s="93"/>
      <c r="B413" s="8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1"/>
    </row>
    <row r="414" spans="1:40" x14ac:dyDescent="0.25">
      <c r="A414" s="93">
        <v>43671</v>
      </c>
      <c r="B414" s="12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5"/>
    </row>
    <row r="415" spans="1:40" ht="15.75" thickBot="1" x14ac:dyDescent="0.3">
      <c r="A415" s="93"/>
      <c r="B415" s="8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1"/>
    </row>
    <row r="416" spans="1:40" x14ac:dyDescent="0.25">
      <c r="A416" s="94">
        <v>43672</v>
      </c>
      <c r="B416" s="12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5"/>
    </row>
    <row r="417" spans="1:40" x14ac:dyDescent="0.25">
      <c r="A417" s="93"/>
      <c r="B417" s="8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1"/>
    </row>
    <row r="418" spans="1:40" x14ac:dyDescent="0.25">
      <c r="A418" s="93">
        <v>43673</v>
      </c>
      <c r="B418" s="12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5"/>
    </row>
    <row r="419" spans="1:40" ht="15.75" thickBot="1" x14ac:dyDescent="0.3">
      <c r="A419" s="93"/>
      <c r="B419" s="8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1"/>
    </row>
    <row r="420" spans="1:40" x14ac:dyDescent="0.25">
      <c r="A420" s="94">
        <v>43674</v>
      </c>
      <c r="B420" s="12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5"/>
    </row>
    <row r="421" spans="1:40" x14ac:dyDescent="0.25">
      <c r="A421" s="93"/>
      <c r="B421" s="8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1"/>
    </row>
    <row r="422" spans="1:40" x14ac:dyDescent="0.25">
      <c r="A422" s="93">
        <v>43675</v>
      </c>
      <c r="B422" s="12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5"/>
    </row>
    <row r="423" spans="1:40" ht="15.75" thickBot="1" x14ac:dyDescent="0.3">
      <c r="A423" s="93"/>
      <c r="B423" s="8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1"/>
    </row>
    <row r="424" spans="1:40" x14ac:dyDescent="0.25">
      <c r="A424" s="94">
        <v>43676</v>
      </c>
      <c r="B424" s="12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5"/>
    </row>
    <row r="425" spans="1:40" x14ac:dyDescent="0.25">
      <c r="A425" s="93"/>
      <c r="B425" s="8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1"/>
    </row>
    <row r="426" spans="1:40" x14ac:dyDescent="0.25">
      <c r="A426" s="93">
        <v>43677</v>
      </c>
      <c r="B426" s="12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5"/>
    </row>
    <row r="427" spans="1:40" ht="15.75" thickBot="1" x14ac:dyDescent="0.3">
      <c r="A427" s="93"/>
      <c r="B427" s="8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1"/>
    </row>
    <row r="428" spans="1:40" x14ac:dyDescent="0.25">
      <c r="A428" s="94">
        <v>43678</v>
      </c>
      <c r="B428" s="12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5"/>
    </row>
    <row r="429" spans="1:40" x14ac:dyDescent="0.25">
      <c r="A429" s="93"/>
      <c r="B429" s="8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1"/>
    </row>
    <row r="430" spans="1:40" x14ac:dyDescent="0.25">
      <c r="A430" s="93">
        <v>43679</v>
      </c>
      <c r="B430" s="12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5"/>
    </row>
    <row r="431" spans="1:40" ht="15.75" thickBot="1" x14ac:dyDescent="0.3">
      <c r="A431" s="93"/>
      <c r="B431" s="8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1"/>
    </row>
    <row r="432" spans="1:40" x14ac:dyDescent="0.25">
      <c r="A432" s="94">
        <v>43680</v>
      </c>
      <c r="B432" s="12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5"/>
    </row>
    <row r="433" spans="1:40" x14ac:dyDescent="0.25">
      <c r="A433" s="93"/>
      <c r="B433" s="8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1"/>
    </row>
    <row r="434" spans="1:40" x14ac:dyDescent="0.25">
      <c r="A434" s="93">
        <v>43681</v>
      </c>
      <c r="B434" s="12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5"/>
    </row>
    <row r="435" spans="1:40" ht="15.75" thickBot="1" x14ac:dyDescent="0.3">
      <c r="A435" s="93"/>
      <c r="B435" s="8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1"/>
    </row>
    <row r="436" spans="1:40" x14ac:dyDescent="0.25">
      <c r="A436" s="94">
        <v>43682</v>
      </c>
      <c r="B436" s="12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5"/>
    </row>
    <row r="437" spans="1:40" x14ac:dyDescent="0.25">
      <c r="A437" s="93"/>
      <c r="B437" s="8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1"/>
    </row>
    <row r="438" spans="1:40" x14ac:dyDescent="0.25">
      <c r="A438" s="93">
        <v>43683</v>
      </c>
      <c r="B438" s="12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5"/>
    </row>
    <row r="439" spans="1:40" ht="15.75" thickBot="1" x14ac:dyDescent="0.3">
      <c r="A439" s="93"/>
      <c r="B439" s="8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1"/>
    </row>
    <row r="440" spans="1:40" x14ac:dyDescent="0.25">
      <c r="A440" s="94">
        <v>43684</v>
      </c>
      <c r="B440" s="12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5"/>
    </row>
    <row r="441" spans="1:40" x14ac:dyDescent="0.25">
      <c r="A441" s="93"/>
      <c r="B441" s="8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1"/>
    </row>
    <row r="442" spans="1:40" x14ac:dyDescent="0.25">
      <c r="A442" s="93">
        <v>43685</v>
      </c>
      <c r="B442" s="12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5"/>
    </row>
    <row r="443" spans="1:40" ht="15.75" thickBot="1" x14ac:dyDescent="0.3">
      <c r="A443" s="93"/>
      <c r="B443" s="8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1"/>
    </row>
    <row r="444" spans="1:40" x14ac:dyDescent="0.25">
      <c r="A444" s="94">
        <v>43686</v>
      </c>
      <c r="B444" s="12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5"/>
    </row>
    <row r="445" spans="1:40" x14ac:dyDescent="0.25">
      <c r="A445" s="93"/>
      <c r="B445" s="8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1"/>
    </row>
    <row r="446" spans="1:40" x14ac:dyDescent="0.25">
      <c r="A446" s="93">
        <v>43687</v>
      </c>
      <c r="B446" s="12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5"/>
    </row>
    <row r="447" spans="1:40" ht="15.75" thickBot="1" x14ac:dyDescent="0.3">
      <c r="A447" s="93"/>
      <c r="B447" s="8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1"/>
    </row>
    <row r="448" spans="1:40" x14ac:dyDescent="0.25">
      <c r="A448" s="94">
        <v>43688</v>
      </c>
      <c r="B448" s="12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5"/>
    </row>
    <row r="449" spans="1:40" x14ac:dyDescent="0.25">
      <c r="A449" s="93"/>
      <c r="B449" s="8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1"/>
    </row>
    <row r="450" spans="1:40" x14ac:dyDescent="0.25">
      <c r="A450" s="93">
        <v>43689</v>
      </c>
      <c r="B450" s="12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5"/>
    </row>
    <row r="451" spans="1:40" ht="15.75" thickBot="1" x14ac:dyDescent="0.3">
      <c r="A451" s="93"/>
      <c r="B451" s="8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1"/>
    </row>
    <row r="452" spans="1:40" x14ac:dyDescent="0.25">
      <c r="A452" s="94">
        <v>43690</v>
      </c>
      <c r="B452" s="12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5"/>
    </row>
    <row r="453" spans="1:40" x14ac:dyDescent="0.25">
      <c r="A453" s="93"/>
      <c r="B453" s="8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1"/>
    </row>
    <row r="454" spans="1:40" x14ac:dyDescent="0.25">
      <c r="A454" s="93">
        <v>43691</v>
      </c>
      <c r="B454" s="12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5"/>
    </row>
    <row r="455" spans="1:40" ht="15.75" thickBot="1" x14ac:dyDescent="0.3">
      <c r="A455" s="93"/>
      <c r="B455" s="8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1"/>
    </row>
    <row r="456" spans="1:40" x14ac:dyDescent="0.25">
      <c r="A456" s="94">
        <v>43692</v>
      </c>
      <c r="B456" s="12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5"/>
    </row>
    <row r="457" spans="1:40" x14ac:dyDescent="0.25">
      <c r="A457" s="93"/>
      <c r="B457" s="8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1"/>
    </row>
    <row r="458" spans="1:40" x14ac:dyDescent="0.25">
      <c r="A458" s="93">
        <v>43693</v>
      </c>
      <c r="B458" s="12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5"/>
    </row>
    <row r="459" spans="1:40" ht="15.75" thickBot="1" x14ac:dyDescent="0.3">
      <c r="A459" s="93"/>
      <c r="B459" s="8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1"/>
    </row>
    <row r="460" spans="1:40" x14ac:dyDescent="0.25">
      <c r="A460" s="94">
        <v>43694</v>
      </c>
      <c r="B460" s="12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5"/>
    </row>
    <row r="461" spans="1:40" x14ac:dyDescent="0.25">
      <c r="A461" s="93"/>
      <c r="B461" s="8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1"/>
    </row>
    <row r="462" spans="1:40" x14ac:dyDescent="0.25">
      <c r="A462" s="93">
        <v>43695</v>
      </c>
      <c r="B462" s="12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5"/>
    </row>
    <row r="463" spans="1:40" ht="15.75" thickBot="1" x14ac:dyDescent="0.3">
      <c r="A463" s="93"/>
      <c r="B463" s="8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1"/>
    </row>
    <row r="464" spans="1:40" x14ac:dyDescent="0.25">
      <c r="A464" s="94">
        <v>43696</v>
      </c>
      <c r="B464" s="12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5"/>
    </row>
    <row r="465" spans="1:40" x14ac:dyDescent="0.25">
      <c r="A465" s="93"/>
      <c r="B465" s="8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1"/>
    </row>
    <row r="466" spans="1:40" x14ac:dyDescent="0.25">
      <c r="A466" s="93">
        <v>43697</v>
      </c>
      <c r="B466" s="12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5"/>
    </row>
    <row r="467" spans="1:40" ht="15.75" thickBot="1" x14ac:dyDescent="0.3">
      <c r="A467" s="93"/>
      <c r="B467" s="8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1"/>
    </row>
    <row r="468" spans="1:40" x14ac:dyDescent="0.25">
      <c r="A468" s="94">
        <v>43698</v>
      </c>
      <c r="B468" s="12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5"/>
    </row>
    <row r="469" spans="1:40" x14ac:dyDescent="0.25">
      <c r="A469" s="93"/>
      <c r="B469" s="8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1"/>
    </row>
    <row r="470" spans="1:40" x14ac:dyDescent="0.25">
      <c r="A470" s="93">
        <v>43699</v>
      </c>
      <c r="B470" s="12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5"/>
    </row>
    <row r="471" spans="1:40" ht="15.75" thickBot="1" x14ac:dyDescent="0.3">
      <c r="A471" s="93"/>
      <c r="B471" s="8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1"/>
    </row>
    <row r="472" spans="1:40" x14ac:dyDescent="0.25">
      <c r="A472" s="94">
        <v>43700</v>
      </c>
      <c r="B472" s="12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5"/>
    </row>
    <row r="473" spans="1:40" x14ac:dyDescent="0.25">
      <c r="A473" s="93"/>
      <c r="B473" s="8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1"/>
    </row>
    <row r="474" spans="1:40" x14ac:dyDescent="0.25">
      <c r="A474" s="93">
        <v>43701</v>
      </c>
      <c r="B474" s="12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5"/>
    </row>
    <row r="475" spans="1:40" ht="15.75" thickBot="1" x14ac:dyDescent="0.3">
      <c r="A475" s="93"/>
      <c r="B475" s="8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1"/>
    </row>
    <row r="476" spans="1:40" x14ac:dyDescent="0.25">
      <c r="A476" s="94">
        <v>43702</v>
      </c>
      <c r="B476" s="12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5"/>
    </row>
    <row r="477" spans="1:40" x14ac:dyDescent="0.25">
      <c r="A477" s="93"/>
      <c r="B477" s="8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1"/>
    </row>
    <row r="478" spans="1:40" x14ac:dyDescent="0.25">
      <c r="A478" s="93">
        <v>43703</v>
      </c>
      <c r="B478" s="12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5"/>
    </row>
    <row r="479" spans="1:40" ht="15.75" thickBot="1" x14ac:dyDescent="0.3">
      <c r="A479" s="93"/>
      <c r="B479" s="8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1"/>
    </row>
    <row r="480" spans="1:40" x14ac:dyDescent="0.25">
      <c r="A480" s="94">
        <v>43704</v>
      </c>
      <c r="B480" s="12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5"/>
    </row>
    <row r="481" spans="1:40" x14ac:dyDescent="0.25">
      <c r="A481" s="93"/>
      <c r="B481" s="8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1"/>
    </row>
    <row r="482" spans="1:40" x14ac:dyDescent="0.25">
      <c r="A482" s="93">
        <v>43705</v>
      </c>
      <c r="B482" s="12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5"/>
    </row>
    <row r="483" spans="1:40" ht="15.75" thickBot="1" x14ac:dyDescent="0.3">
      <c r="A483" s="93"/>
      <c r="B483" s="8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1"/>
    </row>
    <row r="484" spans="1:40" x14ac:dyDescent="0.25">
      <c r="A484" s="94">
        <v>43706</v>
      </c>
      <c r="B484" s="12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5"/>
    </row>
    <row r="485" spans="1:40" x14ac:dyDescent="0.25">
      <c r="A485" s="93"/>
      <c r="B485" s="8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1"/>
    </row>
    <row r="486" spans="1:40" x14ac:dyDescent="0.25">
      <c r="A486" s="93">
        <v>43707</v>
      </c>
      <c r="B486" s="12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5"/>
    </row>
    <row r="487" spans="1:40" ht="15.75" thickBot="1" x14ac:dyDescent="0.3">
      <c r="A487" s="93"/>
      <c r="B487" s="8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1"/>
    </row>
    <row r="488" spans="1:40" x14ac:dyDescent="0.25">
      <c r="A488" s="94">
        <v>43708</v>
      </c>
      <c r="B488" s="12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5"/>
    </row>
    <row r="489" spans="1:40" x14ac:dyDescent="0.25">
      <c r="A489" s="93"/>
      <c r="B489" s="8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1"/>
    </row>
    <row r="490" spans="1:40" x14ac:dyDescent="0.25">
      <c r="A490" s="93">
        <v>43709</v>
      </c>
      <c r="B490" s="12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5"/>
    </row>
    <row r="491" spans="1:40" ht="15.75" thickBot="1" x14ac:dyDescent="0.3">
      <c r="A491" s="93"/>
      <c r="B491" s="8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1"/>
    </row>
    <row r="492" spans="1:40" x14ac:dyDescent="0.25">
      <c r="A492" s="94">
        <v>43710</v>
      </c>
      <c r="B492" s="12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5"/>
    </row>
    <row r="493" spans="1:40" x14ac:dyDescent="0.25">
      <c r="A493" s="93"/>
      <c r="B493" s="8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1"/>
    </row>
    <row r="494" spans="1:40" x14ac:dyDescent="0.25">
      <c r="A494" s="93">
        <v>43711</v>
      </c>
      <c r="B494" s="12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5"/>
    </row>
    <row r="495" spans="1:40" ht="15.75" thickBot="1" x14ac:dyDescent="0.3">
      <c r="A495" s="93"/>
      <c r="B495" s="8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1"/>
    </row>
    <row r="496" spans="1:40" x14ac:dyDescent="0.25">
      <c r="A496" s="94">
        <v>43712</v>
      </c>
      <c r="B496" s="12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5"/>
    </row>
    <row r="497" spans="1:40" x14ac:dyDescent="0.25">
      <c r="A497" s="93"/>
      <c r="B497" s="8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1"/>
    </row>
    <row r="498" spans="1:40" x14ac:dyDescent="0.25">
      <c r="A498" s="93">
        <v>43713</v>
      </c>
      <c r="B498" s="12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5"/>
    </row>
    <row r="499" spans="1:40" ht="15.75" thickBot="1" x14ac:dyDescent="0.3">
      <c r="A499" s="93"/>
      <c r="B499" s="8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1"/>
    </row>
    <row r="500" spans="1:40" x14ac:dyDescent="0.25">
      <c r="A500" s="94">
        <v>43714</v>
      </c>
      <c r="B500" s="12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5"/>
    </row>
    <row r="501" spans="1:40" x14ac:dyDescent="0.25">
      <c r="A501" s="93"/>
      <c r="B501" s="8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1"/>
    </row>
    <row r="502" spans="1:40" x14ac:dyDescent="0.25">
      <c r="A502" s="93">
        <v>43715</v>
      </c>
      <c r="B502" s="12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5"/>
    </row>
    <row r="503" spans="1:40" ht="15.75" thickBot="1" x14ac:dyDescent="0.3">
      <c r="A503" s="93"/>
      <c r="B503" s="8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1"/>
    </row>
    <row r="504" spans="1:40" x14ac:dyDescent="0.25">
      <c r="A504" s="94">
        <v>43716</v>
      </c>
      <c r="B504" s="12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5"/>
    </row>
    <row r="505" spans="1:40" x14ac:dyDescent="0.25">
      <c r="A505" s="93"/>
      <c r="B505" s="8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1"/>
    </row>
    <row r="506" spans="1:40" x14ac:dyDescent="0.25">
      <c r="A506" s="93">
        <v>43717</v>
      </c>
      <c r="B506" s="12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5"/>
    </row>
    <row r="507" spans="1:40" ht="15.75" thickBot="1" x14ac:dyDescent="0.3">
      <c r="A507" s="93"/>
      <c r="B507" s="8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1"/>
    </row>
    <row r="508" spans="1:40" x14ac:dyDescent="0.25">
      <c r="A508" s="94">
        <v>43718</v>
      </c>
      <c r="B508" s="12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5"/>
    </row>
    <row r="509" spans="1:40" x14ac:dyDescent="0.25">
      <c r="A509" s="93"/>
      <c r="B509" s="8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1"/>
    </row>
    <row r="510" spans="1:40" x14ac:dyDescent="0.25">
      <c r="A510" s="93">
        <v>43719</v>
      </c>
      <c r="B510" s="12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5"/>
    </row>
    <row r="511" spans="1:40" ht="15.75" thickBot="1" x14ac:dyDescent="0.3">
      <c r="A511" s="93"/>
      <c r="B511" s="8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1"/>
    </row>
    <row r="512" spans="1:40" x14ac:dyDescent="0.25">
      <c r="A512" s="94">
        <v>43720</v>
      </c>
      <c r="B512" s="12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5"/>
    </row>
    <row r="513" spans="1:40" x14ac:dyDescent="0.25">
      <c r="A513" s="93"/>
      <c r="B513" s="8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1"/>
    </row>
    <row r="514" spans="1:40" x14ac:dyDescent="0.25">
      <c r="A514" s="93">
        <v>43721</v>
      </c>
      <c r="B514" s="12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5"/>
    </row>
    <row r="515" spans="1:40" ht="15.75" thickBot="1" x14ac:dyDescent="0.3">
      <c r="A515" s="93"/>
      <c r="B515" s="8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1"/>
    </row>
    <row r="516" spans="1:40" x14ac:dyDescent="0.25">
      <c r="A516" s="94">
        <v>43722</v>
      </c>
      <c r="B516" s="12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5"/>
    </row>
    <row r="517" spans="1:40" x14ac:dyDescent="0.25">
      <c r="A517" s="93"/>
      <c r="B517" s="8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1"/>
    </row>
    <row r="518" spans="1:40" x14ac:dyDescent="0.25">
      <c r="A518" s="93">
        <v>43723</v>
      </c>
      <c r="B518" s="12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5"/>
    </row>
    <row r="519" spans="1:40" ht="15.75" thickBot="1" x14ac:dyDescent="0.3">
      <c r="A519" s="93"/>
      <c r="B519" s="8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1"/>
    </row>
    <row r="520" spans="1:40" x14ac:dyDescent="0.25">
      <c r="A520" s="94">
        <v>43724</v>
      </c>
      <c r="B520" s="12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5"/>
    </row>
    <row r="521" spans="1:40" x14ac:dyDescent="0.25">
      <c r="A521" s="93"/>
      <c r="B521" s="8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1"/>
    </row>
    <row r="522" spans="1:40" x14ac:dyDescent="0.25">
      <c r="A522" s="93">
        <v>43725</v>
      </c>
      <c r="B522" s="12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5"/>
    </row>
    <row r="523" spans="1:40" ht="15.75" thickBot="1" x14ac:dyDescent="0.3">
      <c r="A523" s="93"/>
      <c r="B523" s="8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1"/>
    </row>
    <row r="524" spans="1:40" x14ac:dyDescent="0.25">
      <c r="A524" s="94">
        <v>43726</v>
      </c>
      <c r="B524" s="12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5"/>
    </row>
    <row r="525" spans="1:40" x14ac:dyDescent="0.25">
      <c r="A525" s="93"/>
      <c r="B525" s="8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1"/>
    </row>
    <row r="526" spans="1:40" x14ac:dyDescent="0.25">
      <c r="A526" s="93">
        <v>43727</v>
      </c>
      <c r="B526" s="12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5"/>
    </row>
    <row r="527" spans="1:40" ht="15.75" thickBot="1" x14ac:dyDescent="0.3">
      <c r="A527" s="93"/>
      <c r="B527" s="8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1"/>
    </row>
    <row r="528" spans="1:40" x14ac:dyDescent="0.25">
      <c r="A528" s="94">
        <v>43728</v>
      </c>
      <c r="B528" s="12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5"/>
    </row>
    <row r="529" spans="1:40" x14ac:dyDescent="0.25">
      <c r="A529" s="93"/>
      <c r="B529" s="8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1"/>
    </row>
    <row r="530" spans="1:40" x14ac:dyDescent="0.25">
      <c r="A530" s="93">
        <v>43729</v>
      </c>
      <c r="B530" s="12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5"/>
    </row>
    <row r="531" spans="1:40" ht="15.75" thickBot="1" x14ac:dyDescent="0.3">
      <c r="A531" s="93"/>
      <c r="B531" s="8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1"/>
    </row>
    <row r="532" spans="1:40" x14ac:dyDescent="0.25">
      <c r="A532" s="94">
        <v>43730</v>
      </c>
      <c r="B532" s="12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5"/>
    </row>
    <row r="533" spans="1:40" x14ac:dyDescent="0.25">
      <c r="A533" s="93"/>
      <c r="B533" s="8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1"/>
    </row>
    <row r="534" spans="1:40" x14ac:dyDescent="0.25">
      <c r="A534" s="93">
        <v>43731</v>
      </c>
      <c r="B534" s="12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5"/>
    </row>
    <row r="535" spans="1:40" ht="15.75" thickBot="1" x14ac:dyDescent="0.3">
      <c r="A535" s="93"/>
      <c r="B535" s="8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1"/>
    </row>
    <row r="536" spans="1:40" x14ac:dyDescent="0.25">
      <c r="A536" s="94">
        <v>43732</v>
      </c>
      <c r="B536" s="12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5"/>
    </row>
    <row r="537" spans="1:40" x14ac:dyDescent="0.25">
      <c r="A537" s="93"/>
      <c r="B537" s="8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1"/>
    </row>
    <row r="538" spans="1:40" x14ac:dyDescent="0.25">
      <c r="A538" s="93">
        <v>43733</v>
      </c>
      <c r="B538" s="12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5"/>
    </row>
    <row r="539" spans="1:40" ht="15.75" thickBot="1" x14ac:dyDescent="0.3">
      <c r="A539" s="93"/>
      <c r="B539" s="8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1"/>
    </row>
    <row r="540" spans="1:40" x14ac:dyDescent="0.25">
      <c r="A540" s="94">
        <v>43734</v>
      </c>
      <c r="B540" s="12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5"/>
    </row>
    <row r="541" spans="1:40" x14ac:dyDescent="0.25">
      <c r="A541" s="93"/>
      <c r="B541" s="8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1"/>
    </row>
    <row r="542" spans="1:40" x14ac:dyDescent="0.25">
      <c r="A542" s="93">
        <v>43735</v>
      </c>
      <c r="B542" s="12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5"/>
    </row>
    <row r="543" spans="1:40" ht="15.75" thickBot="1" x14ac:dyDescent="0.3">
      <c r="A543" s="93"/>
      <c r="B543" s="8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1"/>
    </row>
    <row r="544" spans="1:40" x14ac:dyDescent="0.25">
      <c r="A544" s="94">
        <v>43736</v>
      </c>
      <c r="B544" s="12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5"/>
    </row>
    <row r="545" spans="1:40" x14ac:dyDescent="0.25">
      <c r="A545" s="93"/>
      <c r="B545" s="8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1"/>
    </row>
    <row r="546" spans="1:40" x14ac:dyDescent="0.25">
      <c r="A546" s="93">
        <v>43737</v>
      </c>
      <c r="B546" s="12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5"/>
    </row>
    <row r="547" spans="1:40" ht="15.75" thickBot="1" x14ac:dyDescent="0.3">
      <c r="A547" s="93"/>
      <c r="B547" s="8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1"/>
    </row>
    <row r="548" spans="1:40" x14ac:dyDescent="0.25">
      <c r="A548" s="94">
        <v>43738</v>
      </c>
      <c r="B548" s="12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5"/>
    </row>
    <row r="549" spans="1:40" x14ac:dyDescent="0.25">
      <c r="A549" s="93"/>
      <c r="B549" s="8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1"/>
    </row>
    <row r="550" spans="1:40" x14ac:dyDescent="0.25">
      <c r="A550" s="93">
        <v>43739</v>
      </c>
      <c r="B550" s="12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5"/>
    </row>
    <row r="551" spans="1:40" ht="15.75" thickBot="1" x14ac:dyDescent="0.3">
      <c r="A551" s="93"/>
      <c r="B551" s="8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1"/>
    </row>
    <row r="552" spans="1:40" x14ac:dyDescent="0.25">
      <c r="A552" s="94">
        <v>43740</v>
      </c>
      <c r="B552" s="12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5"/>
    </row>
    <row r="553" spans="1:40" x14ac:dyDescent="0.25">
      <c r="A553" s="93"/>
      <c r="B553" s="8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1"/>
    </row>
    <row r="554" spans="1:40" x14ac:dyDescent="0.25">
      <c r="A554" s="93">
        <v>43741</v>
      </c>
      <c r="B554" s="12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5"/>
    </row>
    <row r="555" spans="1:40" ht="15.75" thickBot="1" x14ac:dyDescent="0.3">
      <c r="A555" s="93"/>
      <c r="B555" s="8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1"/>
    </row>
    <row r="556" spans="1:40" x14ac:dyDescent="0.25">
      <c r="A556" s="94">
        <v>43742</v>
      </c>
      <c r="B556" s="12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5"/>
    </row>
    <row r="557" spans="1:40" x14ac:dyDescent="0.25">
      <c r="A557" s="93"/>
      <c r="B557" s="8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1"/>
    </row>
    <row r="558" spans="1:40" x14ac:dyDescent="0.25">
      <c r="A558" s="93">
        <v>43743</v>
      </c>
      <c r="B558" s="12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5"/>
    </row>
    <row r="559" spans="1:40" ht="15.75" thickBot="1" x14ac:dyDescent="0.3">
      <c r="A559" s="93"/>
      <c r="B559" s="8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1"/>
    </row>
    <row r="560" spans="1:40" x14ac:dyDescent="0.25">
      <c r="A560" s="94">
        <v>43744</v>
      </c>
      <c r="B560" s="12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5"/>
    </row>
    <row r="561" spans="1:40" x14ac:dyDescent="0.25">
      <c r="A561" s="93"/>
      <c r="B561" s="8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1"/>
    </row>
    <row r="562" spans="1:40" x14ac:dyDescent="0.25">
      <c r="A562" s="93">
        <v>43745</v>
      </c>
      <c r="B562" s="12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5"/>
    </row>
    <row r="563" spans="1:40" ht="15.75" thickBot="1" x14ac:dyDescent="0.3">
      <c r="A563" s="93"/>
      <c r="B563" s="8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1"/>
    </row>
    <row r="564" spans="1:40" x14ac:dyDescent="0.25">
      <c r="A564" s="94">
        <v>43746</v>
      </c>
      <c r="B564" s="12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5"/>
    </row>
    <row r="565" spans="1:40" x14ac:dyDescent="0.25">
      <c r="A565" s="93"/>
      <c r="B565" s="8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1"/>
    </row>
    <row r="566" spans="1:40" x14ac:dyDescent="0.25">
      <c r="A566" s="93">
        <v>43747</v>
      </c>
      <c r="B566" s="12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5"/>
    </row>
    <row r="567" spans="1:40" ht="15.75" thickBot="1" x14ac:dyDescent="0.3">
      <c r="A567" s="93"/>
      <c r="B567" s="8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1"/>
    </row>
    <row r="568" spans="1:40" x14ac:dyDescent="0.25">
      <c r="A568" s="94">
        <v>43748</v>
      </c>
      <c r="B568" s="12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5"/>
    </row>
    <row r="569" spans="1:40" x14ac:dyDescent="0.25">
      <c r="A569" s="93"/>
      <c r="B569" s="8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1"/>
    </row>
    <row r="570" spans="1:40" x14ac:dyDescent="0.25">
      <c r="A570" s="93">
        <v>43749</v>
      </c>
      <c r="B570" s="12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5"/>
    </row>
    <row r="571" spans="1:40" ht="15.75" thickBot="1" x14ac:dyDescent="0.3">
      <c r="A571" s="93"/>
      <c r="B571" s="8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1"/>
    </row>
    <row r="572" spans="1:40" x14ac:dyDescent="0.25">
      <c r="A572" s="94">
        <v>43750</v>
      </c>
      <c r="B572" s="12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5"/>
    </row>
    <row r="573" spans="1:40" x14ac:dyDescent="0.25">
      <c r="A573" s="93"/>
      <c r="B573" s="8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1"/>
    </row>
    <row r="574" spans="1:40" x14ac:dyDescent="0.25">
      <c r="A574" s="93">
        <v>43751</v>
      </c>
      <c r="B574" s="12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5"/>
    </row>
    <row r="575" spans="1:40" ht="15.75" thickBot="1" x14ac:dyDescent="0.3">
      <c r="A575" s="93"/>
      <c r="B575" s="8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1"/>
    </row>
    <row r="576" spans="1:40" x14ac:dyDescent="0.25">
      <c r="A576" s="94">
        <v>43752</v>
      </c>
      <c r="B576" s="12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5"/>
    </row>
    <row r="577" spans="1:40" x14ac:dyDescent="0.25">
      <c r="A577" s="93"/>
      <c r="B577" s="8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1"/>
    </row>
    <row r="578" spans="1:40" x14ac:dyDescent="0.25">
      <c r="A578" s="93">
        <v>43753</v>
      </c>
      <c r="B578" s="12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5"/>
    </row>
    <row r="579" spans="1:40" ht="15.75" thickBot="1" x14ac:dyDescent="0.3">
      <c r="A579" s="93"/>
      <c r="B579" s="8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1"/>
    </row>
    <row r="580" spans="1:40" x14ac:dyDescent="0.25">
      <c r="A580" s="94">
        <v>43754</v>
      </c>
      <c r="B580" s="12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5"/>
    </row>
    <row r="581" spans="1:40" x14ac:dyDescent="0.25">
      <c r="A581" s="93"/>
      <c r="B581" s="8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1"/>
    </row>
    <row r="582" spans="1:40" x14ac:dyDescent="0.25">
      <c r="A582" s="93">
        <v>43755</v>
      </c>
      <c r="B582" s="12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5"/>
    </row>
    <row r="583" spans="1:40" ht="15.75" thickBot="1" x14ac:dyDescent="0.3">
      <c r="A583" s="93"/>
      <c r="B583" s="8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1"/>
    </row>
    <row r="584" spans="1:40" x14ac:dyDescent="0.25">
      <c r="A584" s="94">
        <v>43756</v>
      </c>
      <c r="B584" s="12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5"/>
    </row>
    <row r="585" spans="1:40" x14ac:dyDescent="0.25">
      <c r="A585" s="93"/>
      <c r="B585" s="8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1"/>
    </row>
    <row r="586" spans="1:40" x14ac:dyDescent="0.25">
      <c r="A586" s="93">
        <v>43757</v>
      </c>
      <c r="B586" s="12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5"/>
    </row>
    <row r="587" spans="1:40" ht="15.75" thickBot="1" x14ac:dyDescent="0.3">
      <c r="A587" s="93"/>
      <c r="B587" s="8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1"/>
    </row>
    <row r="588" spans="1:40" x14ac:dyDescent="0.25">
      <c r="A588" s="94">
        <v>43758</v>
      </c>
      <c r="B588" s="12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5"/>
    </row>
    <row r="589" spans="1:40" x14ac:dyDescent="0.25">
      <c r="A589" s="93"/>
      <c r="B589" s="8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1"/>
    </row>
    <row r="590" spans="1:40" x14ac:dyDescent="0.25">
      <c r="A590" s="93">
        <v>43759</v>
      </c>
      <c r="B590" s="12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5"/>
    </row>
    <row r="591" spans="1:40" ht="15.75" thickBot="1" x14ac:dyDescent="0.3">
      <c r="A591" s="93"/>
      <c r="B591" s="8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1"/>
    </row>
    <row r="592" spans="1:40" x14ac:dyDescent="0.25">
      <c r="A592" s="94">
        <v>43760</v>
      </c>
      <c r="B592" s="12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5"/>
    </row>
    <row r="593" spans="1:40" x14ac:dyDescent="0.25">
      <c r="A593" s="93"/>
      <c r="B593" s="8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1"/>
    </row>
    <row r="594" spans="1:40" x14ac:dyDescent="0.25">
      <c r="A594" s="93">
        <v>43761</v>
      </c>
      <c r="B594" s="12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5"/>
    </row>
    <row r="595" spans="1:40" ht="15.75" thickBot="1" x14ac:dyDescent="0.3">
      <c r="A595" s="93"/>
      <c r="B595" s="8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1"/>
    </row>
    <row r="596" spans="1:40" x14ac:dyDescent="0.25">
      <c r="A596" s="94">
        <v>43762</v>
      </c>
      <c r="B596" s="12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5"/>
    </row>
    <row r="597" spans="1:40" x14ac:dyDescent="0.25">
      <c r="A597" s="93"/>
      <c r="B597" s="8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1"/>
    </row>
    <row r="598" spans="1:40" x14ac:dyDescent="0.25">
      <c r="A598" s="93">
        <v>43763</v>
      </c>
      <c r="B598" s="12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5"/>
    </row>
    <row r="599" spans="1:40" ht="15.75" thickBot="1" x14ac:dyDescent="0.3">
      <c r="A599" s="93"/>
      <c r="B599" s="8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1"/>
    </row>
    <row r="600" spans="1:40" x14ac:dyDescent="0.25">
      <c r="A600" s="94">
        <v>43764</v>
      </c>
      <c r="B600" s="12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5"/>
    </row>
    <row r="601" spans="1:40" x14ac:dyDescent="0.25">
      <c r="A601" s="93"/>
      <c r="B601" s="8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1"/>
    </row>
    <row r="602" spans="1:40" x14ac:dyDescent="0.25">
      <c r="A602" s="93">
        <v>43765</v>
      </c>
      <c r="B602" s="12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5"/>
    </row>
    <row r="603" spans="1:40" ht="15.75" thickBot="1" x14ac:dyDescent="0.3">
      <c r="A603" s="93"/>
      <c r="B603" s="8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1"/>
    </row>
    <row r="604" spans="1:40" x14ac:dyDescent="0.25">
      <c r="A604" s="94">
        <v>43766</v>
      </c>
      <c r="B604" s="12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5"/>
    </row>
    <row r="605" spans="1:40" x14ac:dyDescent="0.25">
      <c r="A605" s="93"/>
      <c r="B605" s="8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1"/>
    </row>
    <row r="606" spans="1:40" x14ac:dyDescent="0.25">
      <c r="A606" s="93">
        <v>43767</v>
      </c>
      <c r="B606" s="12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5"/>
    </row>
    <row r="607" spans="1:40" ht="15.75" thickBot="1" x14ac:dyDescent="0.3">
      <c r="A607" s="93"/>
      <c r="B607" s="8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1"/>
    </row>
    <row r="608" spans="1:40" x14ac:dyDescent="0.25">
      <c r="A608" s="94">
        <v>43768</v>
      </c>
      <c r="B608" s="12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5"/>
    </row>
    <row r="609" spans="1:40" x14ac:dyDescent="0.25">
      <c r="A609" s="93"/>
      <c r="B609" s="8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1"/>
    </row>
    <row r="610" spans="1:40" x14ac:dyDescent="0.25">
      <c r="A610" s="93">
        <v>43769</v>
      </c>
      <c r="B610" s="12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5"/>
    </row>
    <row r="611" spans="1:40" ht="15.75" thickBot="1" x14ac:dyDescent="0.3">
      <c r="A611" s="93"/>
      <c r="B611" s="8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1"/>
    </row>
    <row r="612" spans="1:40" x14ac:dyDescent="0.25">
      <c r="A612" s="94">
        <v>43770</v>
      </c>
      <c r="B612" s="12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5"/>
    </row>
    <row r="613" spans="1:40" x14ac:dyDescent="0.25">
      <c r="A613" s="93"/>
      <c r="B613" s="8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1"/>
    </row>
    <row r="614" spans="1:40" x14ac:dyDescent="0.25">
      <c r="A614" s="93">
        <v>43771</v>
      </c>
      <c r="B614" s="12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5"/>
    </row>
    <row r="615" spans="1:40" ht="15.75" thickBot="1" x14ac:dyDescent="0.3">
      <c r="A615" s="93"/>
      <c r="B615" s="8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1"/>
    </row>
    <row r="616" spans="1:40" x14ac:dyDescent="0.25">
      <c r="A616" s="94">
        <v>43772</v>
      </c>
      <c r="B616" s="12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5"/>
    </row>
    <row r="617" spans="1:40" x14ac:dyDescent="0.25">
      <c r="A617" s="93"/>
      <c r="B617" s="8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1"/>
    </row>
    <row r="618" spans="1:40" x14ac:dyDescent="0.25">
      <c r="A618" s="93">
        <v>43773</v>
      </c>
      <c r="B618" s="12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5"/>
    </row>
    <row r="619" spans="1:40" ht="15.75" thickBot="1" x14ac:dyDescent="0.3">
      <c r="A619" s="93"/>
      <c r="B619" s="8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1"/>
    </row>
    <row r="620" spans="1:40" x14ac:dyDescent="0.25">
      <c r="A620" s="94">
        <v>43774</v>
      </c>
      <c r="B620" s="12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5"/>
    </row>
    <row r="621" spans="1:40" x14ac:dyDescent="0.25">
      <c r="A621" s="93"/>
      <c r="B621" s="8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1"/>
    </row>
    <row r="622" spans="1:40" x14ac:dyDescent="0.25">
      <c r="A622" s="93">
        <v>43775</v>
      </c>
      <c r="B622" s="12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5"/>
    </row>
    <row r="623" spans="1:40" ht="15.75" thickBot="1" x14ac:dyDescent="0.3">
      <c r="A623" s="93"/>
      <c r="B623" s="8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1"/>
    </row>
    <row r="624" spans="1:40" x14ac:dyDescent="0.25">
      <c r="A624" s="94">
        <v>43776</v>
      </c>
      <c r="B624" s="12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5"/>
    </row>
    <row r="625" spans="1:40" x14ac:dyDescent="0.25">
      <c r="A625" s="93"/>
      <c r="B625" s="8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1"/>
    </row>
    <row r="626" spans="1:40" x14ac:dyDescent="0.25">
      <c r="A626" s="93">
        <v>43777</v>
      </c>
      <c r="B626" s="12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5"/>
    </row>
    <row r="627" spans="1:40" ht="15.75" thickBot="1" x14ac:dyDescent="0.3">
      <c r="A627" s="93"/>
      <c r="B627" s="8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1"/>
    </row>
    <row r="628" spans="1:40" x14ac:dyDescent="0.25">
      <c r="A628" s="94">
        <v>43778</v>
      </c>
      <c r="B628" s="12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5"/>
    </row>
    <row r="629" spans="1:40" x14ac:dyDescent="0.25">
      <c r="A629" s="93"/>
      <c r="B629" s="8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1"/>
    </row>
    <row r="630" spans="1:40" x14ac:dyDescent="0.25">
      <c r="A630" s="93">
        <v>43779</v>
      </c>
      <c r="B630" s="12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5"/>
    </row>
    <row r="631" spans="1:40" ht="15.75" thickBot="1" x14ac:dyDescent="0.3">
      <c r="A631" s="93"/>
      <c r="B631" s="8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1"/>
    </row>
    <row r="632" spans="1:40" x14ac:dyDescent="0.25">
      <c r="A632" s="94">
        <v>43780</v>
      </c>
      <c r="B632" s="12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5"/>
    </row>
    <row r="633" spans="1:40" x14ac:dyDescent="0.25">
      <c r="A633" s="93"/>
      <c r="B633" s="8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1"/>
    </row>
    <row r="634" spans="1:40" x14ac:dyDescent="0.25">
      <c r="A634" s="93">
        <v>43781</v>
      </c>
      <c r="B634" s="12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5"/>
    </row>
    <row r="635" spans="1:40" ht="15.75" thickBot="1" x14ac:dyDescent="0.3">
      <c r="A635" s="93"/>
      <c r="B635" s="8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1"/>
    </row>
    <row r="636" spans="1:40" x14ac:dyDescent="0.25">
      <c r="A636" s="94">
        <v>43782</v>
      </c>
      <c r="B636" s="12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5"/>
    </row>
    <row r="637" spans="1:40" x14ac:dyDescent="0.25">
      <c r="A637" s="93"/>
      <c r="B637" s="8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1"/>
    </row>
    <row r="638" spans="1:40" x14ac:dyDescent="0.25">
      <c r="A638" s="93">
        <v>43783</v>
      </c>
      <c r="B638" s="12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5"/>
    </row>
    <row r="639" spans="1:40" ht="15.75" thickBot="1" x14ac:dyDescent="0.3">
      <c r="A639" s="93"/>
      <c r="B639" s="8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1"/>
    </row>
    <row r="640" spans="1:40" x14ac:dyDescent="0.25">
      <c r="A640" s="94">
        <v>43784</v>
      </c>
      <c r="B640" s="12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5"/>
    </row>
    <row r="641" spans="1:40" x14ac:dyDescent="0.25">
      <c r="A641" s="93"/>
      <c r="B641" s="8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1"/>
    </row>
    <row r="642" spans="1:40" x14ac:dyDescent="0.25">
      <c r="A642" s="93">
        <v>43785</v>
      </c>
      <c r="B642" s="12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5"/>
    </row>
    <row r="643" spans="1:40" ht="15.75" thickBot="1" x14ac:dyDescent="0.3">
      <c r="A643" s="93"/>
      <c r="B643" s="8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1"/>
    </row>
    <row r="644" spans="1:40" x14ac:dyDescent="0.25">
      <c r="A644" s="94">
        <v>43786</v>
      </c>
      <c r="B644" s="12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5"/>
    </row>
    <row r="645" spans="1:40" x14ac:dyDescent="0.25">
      <c r="A645" s="93"/>
      <c r="B645" s="8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1"/>
    </row>
    <row r="646" spans="1:40" x14ac:dyDescent="0.25">
      <c r="A646" s="93">
        <v>43787</v>
      </c>
      <c r="B646" s="12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5"/>
    </row>
    <row r="647" spans="1:40" ht="15.75" thickBot="1" x14ac:dyDescent="0.3">
      <c r="A647" s="93"/>
      <c r="B647" s="8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1"/>
    </row>
    <row r="648" spans="1:40" x14ac:dyDescent="0.25">
      <c r="A648" s="94">
        <v>43788</v>
      </c>
      <c r="B648" s="12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5"/>
    </row>
    <row r="649" spans="1:40" x14ac:dyDescent="0.25">
      <c r="A649" s="93"/>
      <c r="B649" s="8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1"/>
    </row>
    <row r="650" spans="1:40" x14ac:dyDescent="0.25">
      <c r="A650" s="93">
        <v>43789</v>
      </c>
      <c r="B650" s="12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5"/>
    </row>
    <row r="651" spans="1:40" ht="15.75" thickBot="1" x14ac:dyDescent="0.3">
      <c r="A651" s="93"/>
      <c r="B651" s="8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1"/>
    </row>
    <row r="652" spans="1:40" x14ac:dyDescent="0.25">
      <c r="A652" s="94">
        <v>43790</v>
      </c>
      <c r="B652" s="12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5"/>
    </row>
    <row r="653" spans="1:40" x14ac:dyDescent="0.25">
      <c r="A653" s="93"/>
      <c r="B653" s="8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1"/>
    </row>
    <row r="654" spans="1:40" x14ac:dyDescent="0.25">
      <c r="A654" s="93">
        <v>43791</v>
      </c>
      <c r="B654" s="12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5"/>
    </row>
    <row r="655" spans="1:40" ht="15.75" thickBot="1" x14ac:dyDescent="0.3">
      <c r="A655" s="93"/>
      <c r="B655" s="8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1"/>
    </row>
    <row r="656" spans="1:40" x14ac:dyDescent="0.25">
      <c r="A656" s="94">
        <v>43792</v>
      </c>
      <c r="B656" s="12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5"/>
    </row>
    <row r="657" spans="1:40" x14ac:dyDescent="0.25">
      <c r="A657" s="93"/>
      <c r="B657" s="8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1"/>
    </row>
    <row r="658" spans="1:40" x14ac:dyDescent="0.25">
      <c r="A658" s="93">
        <v>43793</v>
      </c>
      <c r="B658" s="12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5"/>
    </row>
    <row r="659" spans="1:40" ht="15.75" thickBot="1" x14ac:dyDescent="0.3">
      <c r="A659" s="93"/>
      <c r="B659" s="8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1"/>
    </row>
    <row r="660" spans="1:40" x14ac:dyDescent="0.25">
      <c r="A660" s="94">
        <v>43794</v>
      </c>
      <c r="B660" s="12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5"/>
    </row>
    <row r="661" spans="1:40" x14ac:dyDescent="0.25">
      <c r="A661" s="93"/>
      <c r="B661" s="8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1"/>
    </row>
    <row r="662" spans="1:40" x14ac:dyDescent="0.25">
      <c r="A662" s="93">
        <v>43795</v>
      </c>
      <c r="B662" s="12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5"/>
    </row>
    <row r="663" spans="1:40" ht="15.75" thickBot="1" x14ac:dyDescent="0.3">
      <c r="A663" s="93"/>
      <c r="B663" s="8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1"/>
    </row>
    <row r="664" spans="1:40" x14ac:dyDescent="0.25">
      <c r="A664" s="94">
        <v>43796</v>
      </c>
      <c r="B664" s="12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5"/>
    </row>
    <row r="665" spans="1:40" x14ac:dyDescent="0.25">
      <c r="A665" s="93"/>
      <c r="B665" s="8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1"/>
    </row>
    <row r="666" spans="1:40" x14ac:dyDescent="0.25">
      <c r="A666" s="93">
        <v>43797</v>
      </c>
      <c r="B666" s="12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5"/>
    </row>
    <row r="667" spans="1:40" ht="15.75" thickBot="1" x14ac:dyDescent="0.3">
      <c r="A667" s="93"/>
      <c r="B667" s="8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1"/>
    </row>
    <row r="668" spans="1:40" x14ac:dyDescent="0.25">
      <c r="A668" s="94">
        <v>43798</v>
      </c>
      <c r="B668" s="12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5"/>
    </row>
    <row r="669" spans="1:40" x14ac:dyDescent="0.25">
      <c r="A669" s="93"/>
      <c r="B669" s="8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1"/>
    </row>
    <row r="670" spans="1:40" x14ac:dyDescent="0.25">
      <c r="A670" s="93">
        <v>43799</v>
      </c>
      <c r="B670" s="12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5"/>
    </row>
    <row r="671" spans="1:40" ht="15.75" thickBot="1" x14ac:dyDescent="0.3">
      <c r="A671" s="93"/>
      <c r="B671" s="8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1"/>
    </row>
    <row r="672" spans="1:40" x14ac:dyDescent="0.25">
      <c r="A672" s="94">
        <v>43800</v>
      </c>
      <c r="B672" s="12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5"/>
    </row>
    <row r="673" spans="1:40" x14ac:dyDescent="0.25">
      <c r="A673" s="93"/>
      <c r="B673" s="8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1"/>
    </row>
    <row r="674" spans="1:40" x14ac:dyDescent="0.25">
      <c r="A674" s="93">
        <v>43801</v>
      </c>
      <c r="B674" s="12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5"/>
    </row>
    <row r="675" spans="1:40" ht="15.75" thickBot="1" x14ac:dyDescent="0.3">
      <c r="A675" s="93"/>
      <c r="B675" s="8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1"/>
    </row>
    <row r="676" spans="1:40" x14ac:dyDescent="0.25">
      <c r="A676" s="94">
        <v>43802</v>
      </c>
      <c r="B676" s="12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5"/>
    </row>
    <row r="677" spans="1:40" x14ac:dyDescent="0.25">
      <c r="A677" s="93"/>
      <c r="B677" s="8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1"/>
    </row>
    <row r="678" spans="1:40" x14ac:dyDescent="0.25">
      <c r="A678" s="93">
        <v>43803</v>
      </c>
      <c r="B678" s="12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5"/>
    </row>
    <row r="679" spans="1:40" ht="15.75" thickBot="1" x14ac:dyDescent="0.3">
      <c r="A679" s="93"/>
      <c r="B679" s="8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1"/>
    </row>
    <row r="680" spans="1:40" x14ac:dyDescent="0.25">
      <c r="A680" s="94">
        <v>43804</v>
      </c>
      <c r="B680" s="12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5"/>
    </row>
    <row r="681" spans="1:40" x14ac:dyDescent="0.25">
      <c r="A681" s="93"/>
      <c r="B681" s="8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1"/>
    </row>
    <row r="682" spans="1:40" x14ac:dyDescent="0.25">
      <c r="A682" s="93">
        <v>43805</v>
      </c>
      <c r="B682" s="12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5"/>
    </row>
    <row r="683" spans="1:40" ht="15.75" thickBot="1" x14ac:dyDescent="0.3">
      <c r="A683" s="93"/>
      <c r="B683" s="8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1"/>
    </row>
    <row r="684" spans="1:40" x14ac:dyDescent="0.25">
      <c r="A684" s="94">
        <v>43806</v>
      </c>
      <c r="B684" s="12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5"/>
    </row>
    <row r="685" spans="1:40" x14ac:dyDescent="0.25">
      <c r="A685" s="93"/>
      <c r="B685" s="8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1"/>
    </row>
    <row r="686" spans="1:40" x14ac:dyDescent="0.25">
      <c r="A686" s="93">
        <v>43807</v>
      </c>
      <c r="B686" s="12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5"/>
    </row>
    <row r="687" spans="1:40" ht="15.75" thickBot="1" x14ac:dyDescent="0.3">
      <c r="A687" s="93"/>
      <c r="B687" s="8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1"/>
    </row>
    <row r="688" spans="1:40" x14ac:dyDescent="0.25">
      <c r="A688" s="94">
        <v>43808</v>
      </c>
      <c r="B688" s="12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5"/>
    </row>
    <row r="689" spans="1:40" x14ac:dyDescent="0.25">
      <c r="A689" s="93"/>
      <c r="B689" s="8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1"/>
    </row>
    <row r="690" spans="1:40" x14ac:dyDescent="0.25">
      <c r="A690" s="93">
        <v>43809</v>
      </c>
      <c r="B690" s="12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5"/>
    </row>
    <row r="691" spans="1:40" ht="15.75" thickBot="1" x14ac:dyDescent="0.3">
      <c r="A691" s="93"/>
      <c r="B691" s="8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1"/>
    </row>
    <row r="692" spans="1:40" x14ac:dyDescent="0.25">
      <c r="A692" s="94">
        <v>43810</v>
      </c>
      <c r="B692" s="12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5"/>
    </row>
    <row r="693" spans="1:40" x14ac:dyDescent="0.25">
      <c r="A693" s="93"/>
      <c r="B693" s="8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1"/>
    </row>
    <row r="694" spans="1:40" x14ac:dyDescent="0.25">
      <c r="A694" s="93">
        <v>43811</v>
      </c>
      <c r="B694" s="12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5"/>
    </row>
    <row r="695" spans="1:40" ht="15.75" thickBot="1" x14ac:dyDescent="0.3">
      <c r="A695" s="93"/>
      <c r="B695" s="8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1"/>
    </row>
    <row r="696" spans="1:40" x14ac:dyDescent="0.25">
      <c r="A696" s="94">
        <v>43812</v>
      </c>
      <c r="B696" s="12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5"/>
    </row>
    <row r="697" spans="1:40" x14ac:dyDescent="0.25">
      <c r="A697" s="93"/>
      <c r="B697" s="8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1"/>
    </row>
    <row r="698" spans="1:40" x14ac:dyDescent="0.25">
      <c r="A698" s="93">
        <v>43813</v>
      </c>
      <c r="B698" s="12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5"/>
    </row>
    <row r="699" spans="1:40" ht="15.75" thickBot="1" x14ac:dyDescent="0.3">
      <c r="A699" s="93"/>
      <c r="B699" s="8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1"/>
    </row>
    <row r="700" spans="1:40" x14ac:dyDescent="0.25">
      <c r="A700" s="94">
        <v>43814</v>
      </c>
      <c r="B700" s="12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5"/>
    </row>
    <row r="701" spans="1:40" x14ac:dyDescent="0.25">
      <c r="A701" s="93"/>
      <c r="B701" s="8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1"/>
    </row>
    <row r="702" spans="1:40" x14ac:dyDescent="0.25">
      <c r="A702" s="93">
        <v>43815</v>
      </c>
      <c r="B702" s="12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5"/>
    </row>
    <row r="703" spans="1:40" ht="15.75" thickBot="1" x14ac:dyDescent="0.3">
      <c r="A703" s="93"/>
      <c r="B703" s="8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1"/>
    </row>
    <row r="704" spans="1:40" x14ac:dyDescent="0.25">
      <c r="A704" s="94">
        <v>43816</v>
      </c>
      <c r="B704" s="12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5"/>
    </row>
    <row r="705" spans="1:40" x14ac:dyDescent="0.25">
      <c r="A705" s="93"/>
      <c r="B705" s="8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1"/>
    </row>
    <row r="706" spans="1:40" x14ac:dyDescent="0.25">
      <c r="A706" s="93">
        <v>43817</v>
      </c>
      <c r="B706" s="12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5"/>
    </row>
    <row r="707" spans="1:40" ht="15.75" thickBot="1" x14ac:dyDescent="0.3">
      <c r="A707" s="93"/>
      <c r="B707" s="8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1"/>
    </row>
    <row r="708" spans="1:40" x14ac:dyDescent="0.25">
      <c r="A708" s="94">
        <v>43818</v>
      </c>
      <c r="B708" s="12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5"/>
    </row>
    <row r="709" spans="1:40" x14ac:dyDescent="0.25">
      <c r="A709" s="93"/>
      <c r="B709" s="8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1"/>
    </row>
    <row r="710" spans="1:40" x14ac:dyDescent="0.25">
      <c r="A710" s="93">
        <v>43819</v>
      </c>
      <c r="B710" s="12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5"/>
    </row>
    <row r="711" spans="1:40" ht="15.75" thickBot="1" x14ac:dyDescent="0.3">
      <c r="A711" s="93"/>
      <c r="B711" s="8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1"/>
    </row>
    <row r="712" spans="1:40" x14ac:dyDescent="0.25">
      <c r="A712" s="94">
        <v>43820</v>
      </c>
      <c r="B712" s="12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5"/>
    </row>
    <row r="713" spans="1:40" x14ac:dyDescent="0.25">
      <c r="A713" s="93"/>
      <c r="B713" s="8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1"/>
    </row>
    <row r="714" spans="1:40" x14ac:dyDescent="0.25">
      <c r="A714" s="93">
        <v>43821</v>
      </c>
      <c r="B714" s="12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5"/>
    </row>
    <row r="715" spans="1:40" ht="15.75" thickBot="1" x14ac:dyDescent="0.3">
      <c r="A715" s="93"/>
      <c r="B715" s="8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1"/>
    </row>
    <row r="716" spans="1:40" x14ac:dyDescent="0.25">
      <c r="A716" s="94">
        <v>43822</v>
      </c>
      <c r="B716" s="12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5"/>
    </row>
    <row r="717" spans="1:40" x14ac:dyDescent="0.25">
      <c r="A717" s="93"/>
      <c r="B717" s="8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1"/>
    </row>
    <row r="718" spans="1:40" x14ac:dyDescent="0.25">
      <c r="A718" s="93">
        <v>43823</v>
      </c>
      <c r="B718" s="12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5"/>
    </row>
    <row r="719" spans="1:40" ht="15.75" thickBot="1" x14ac:dyDescent="0.3">
      <c r="A719" s="93"/>
      <c r="B719" s="8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1"/>
    </row>
    <row r="720" spans="1:40" x14ac:dyDescent="0.25">
      <c r="A720" s="94">
        <v>43824</v>
      </c>
      <c r="B720" s="12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5"/>
    </row>
    <row r="721" spans="1:40" x14ac:dyDescent="0.25">
      <c r="A721" s="93"/>
      <c r="B721" s="8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1"/>
    </row>
    <row r="722" spans="1:40" x14ac:dyDescent="0.25">
      <c r="A722" s="93">
        <v>43825</v>
      </c>
      <c r="B722" s="12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5"/>
    </row>
    <row r="723" spans="1:40" ht="15.75" thickBot="1" x14ac:dyDescent="0.3">
      <c r="A723" s="93"/>
      <c r="B723" s="8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1"/>
    </row>
    <row r="724" spans="1:40" x14ac:dyDescent="0.25">
      <c r="A724" s="94">
        <v>43826</v>
      </c>
      <c r="B724" s="12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5"/>
    </row>
    <row r="725" spans="1:40" x14ac:dyDescent="0.25">
      <c r="A725" s="93"/>
      <c r="B725" s="8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1"/>
    </row>
    <row r="726" spans="1:40" x14ac:dyDescent="0.25">
      <c r="A726" s="93">
        <v>43827</v>
      </c>
      <c r="B726" s="12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5"/>
    </row>
    <row r="727" spans="1:40" ht="15.75" thickBot="1" x14ac:dyDescent="0.3">
      <c r="A727" s="93"/>
      <c r="B727" s="8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1"/>
    </row>
    <row r="728" spans="1:40" x14ac:dyDescent="0.25">
      <c r="A728" s="94">
        <v>43828</v>
      </c>
      <c r="B728" s="12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5"/>
    </row>
    <row r="729" spans="1:40" x14ac:dyDescent="0.25">
      <c r="A729" s="93"/>
      <c r="B729" s="8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1"/>
    </row>
    <row r="730" spans="1:40" x14ac:dyDescent="0.25">
      <c r="A730" s="93">
        <v>43829</v>
      </c>
      <c r="B730" s="12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5"/>
    </row>
    <row r="731" spans="1:40" ht="15.75" thickBot="1" x14ac:dyDescent="0.3">
      <c r="A731" s="93"/>
      <c r="B731" s="8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1"/>
    </row>
    <row r="732" spans="1:40" x14ac:dyDescent="0.25">
      <c r="A732" s="94">
        <v>43830</v>
      </c>
      <c r="B732" s="12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5"/>
    </row>
    <row r="733" spans="1:40" ht="15.75" thickBot="1" x14ac:dyDescent="0.3">
      <c r="A733" s="93"/>
      <c r="B733" s="16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9"/>
    </row>
  </sheetData>
  <customSheetViews>
    <customSheetView guid="{DB8733A5-8EF1-4C78-8D8C-CD0FB1863DA0}" state="hidden">
      <selection activeCell="G13" sqref="G13"/>
      <pageMargins left="0.7" right="0.7" top="0.75" bottom="0.75" header="0.3" footer="0.3"/>
      <pageSetup paperSize="9" orientation="portrait" r:id="rId1"/>
    </customSheetView>
    <customSheetView guid="{05EC79B2-E0E8-4BD5-AF91-46AA63940802}" state="hidden">
      <selection activeCell="G13" sqref="G13"/>
      <pageMargins left="0.7" right="0.7" top="0.75" bottom="0.75" header="0.3" footer="0.3"/>
      <pageSetup paperSize="9" orientation="portrait" r:id="rId2"/>
    </customSheetView>
    <customSheetView guid="{D6DA32A2-D829-4D60-A32F-1C3434F99BC6}" state="hidden" topLeftCell="A539">
      <selection activeCell="F572" sqref="F572"/>
      <pageMargins left="0.7" right="0.7" top="0.75" bottom="0.75" header="0.3" footer="0.3"/>
      <pageSetup paperSize="9" orientation="portrait" r:id="rId3"/>
    </customSheetView>
    <customSheetView guid="{294CB196-716B-43E9-A7C8-4861A3F25685}" state="hidden" topLeftCell="A539">
      <selection activeCell="F572" sqref="F572"/>
      <pageMargins left="0.7" right="0.7" top="0.75" bottom="0.75" header="0.3" footer="0.3"/>
      <pageSetup paperSize="9" orientation="portrait" r:id="rId4"/>
    </customSheetView>
    <customSheetView guid="{B47E4528-4193-47FA-BDBA-9C99FC807ED3}" state="hidden" topLeftCell="A539">
      <selection activeCell="F572" sqref="F572"/>
      <pageMargins left="0.7" right="0.7" top="0.75" bottom="0.75" header="0.3" footer="0.3"/>
      <pageSetup paperSize="9" orientation="portrait" r:id="rId5"/>
    </customSheetView>
    <customSheetView guid="{31F5F635-AC11-4411-B0C3-83D053493483}" state="hidden" topLeftCell="A539">
      <selection activeCell="F572" sqref="F572"/>
      <pageMargins left="0.7" right="0.7" top="0.75" bottom="0.75" header="0.3" footer="0.3"/>
      <pageSetup paperSize="9" orientation="portrait" r:id="rId6"/>
    </customSheetView>
    <customSheetView guid="{8FD0291B-A169-45C6-8315-2D1B3E22F96D}" state="hidden" topLeftCell="A539">
      <selection activeCell="F572" sqref="F572"/>
      <pageMargins left="0.7" right="0.7" top="0.75" bottom="0.75" header="0.3" footer="0.3"/>
      <pageSetup paperSize="9" orientation="portrait" r:id="rId7"/>
    </customSheetView>
    <customSheetView guid="{08D8D3B7-1529-4874-A98E-E98A8D9F9921}" state="hidden" topLeftCell="A539">
      <selection activeCell="F572" sqref="F572"/>
      <pageMargins left="0.7" right="0.7" top="0.75" bottom="0.75" header="0.3" footer="0.3"/>
      <pageSetup paperSize="9" orientation="portrait" r:id="rId8"/>
    </customSheetView>
    <customSheetView guid="{AD182103-47BA-4BD6-8FAB-0569F05CEF97}" state="hidden" topLeftCell="A539">
      <selection activeCell="F572" sqref="F572"/>
      <pageMargins left="0.7" right="0.7" top="0.75" bottom="0.75" header="0.3" footer="0.3"/>
      <pageSetup paperSize="9" orientation="portrait" r:id="rId9"/>
    </customSheetView>
    <customSheetView guid="{0AD5A112-3007-4EB5-B370-8A6A5536E3AF}" state="hidden" topLeftCell="A487">
      <selection activeCell="G508" sqref="G508"/>
      <pageMargins left="0.7" right="0.7" top="0.75" bottom="0.75" header="0.3" footer="0.3"/>
      <pageSetup paperSize="9" orientation="portrait" r:id="rId10"/>
    </customSheetView>
    <customSheetView guid="{8A2DE55C-D6A4-4447-A0D5-B45D3DF6F0EB}" state="hidden" topLeftCell="A539">
      <selection activeCell="F572" sqref="F572"/>
      <pageMargins left="0.7" right="0.7" top="0.75" bottom="0.75" header="0.3" footer="0.3"/>
      <pageSetup paperSize="9" orientation="portrait" r:id="rId11"/>
    </customSheetView>
    <customSheetView guid="{660F69B3-8B92-47E5-B723-00E085ABEA62}" state="hidden" topLeftCell="A539">
      <selection activeCell="F572" sqref="F572"/>
      <pageMargins left="0.7" right="0.7" top="0.75" bottom="0.75" header="0.3" footer="0.3"/>
      <pageSetup paperSize="9" orientation="portrait" r:id="rId12"/>
    </customSheetView>
    <customSheetView guid="{55B86D05-2EE1-47D2-B8ED-3E58614F1E18}" state="hidden" topLeftCell="A539">
      <selection activeCell="F572" sqref="F572"/>
      <pageMargins left="0.7" right="0.7" top="0.75" bottom="0.75" header="0.3" footer="0.3"/>
      <pageSetup paperSize="9" orientation="portrait" r:id="rId13"/>
    </customSheetView>
    <customSheetView guid="{4F19312B-5D0C-4241-AB7F-DEB9DC94D12C}" state="hidden" topLeftCell="A539">
      <selection activeCell="F572" sqref="F572"/>
      <pageMargins left="0.7" right="0.7" top="0.75" bottom="0.75" header="0.3" footer="0.3"/>
      <pageSetup paperSize="9" orientation="portrait" r:id="rId14"/>
    </customSheetView>
    <customSheetView guid="{39017580-0DBD-4718-BF70-D0C640CEE437}" state="hidden" topLeftCell="A539">
      <selection activeCell="F572" sqref="F572"/>
      <pageMargins left="0.7" right="0.7" top="0.75" bottom="0.75" header="0.3" footer="0.3"/>
      <pageSetup paperSize="9" orientation="portrait" r:id="rId15"/>
    </customSheetView>
    <customSheetView guid="{566939CC-5BB6-4AD5-9E33-E7CE58089770}" state="hidden" topLeftCell="A539">
      <selection activeCell="F572" sqref="F572"/>
      <pageMargins left="0.7" right="0.7" top="0.75" bottom="0.75" header="0.3" footer="0.3"/>
      <pageSetup paperSize="9" orientation="portrait" r:id="rId16"/>
    </customSheetView>
    <customSheetView guid="{8C7DD989-BDF2-4D55-B9C7-AE671BCB4054}" state="hidden" topLeftCell="A539">
      <selection activeCell="F572" sqref="F572"/>
      <pageMargins left="0.7" right="0.7" top="0.75" bottom="0.75" header="0.3" footer="0.3"/>
      <pageSetup paperSize="9" orientation="portrait" r:id="rId17"/>
    </customSheetView>
    <customSheetView guid="{A8233638-4F8B-4EA1-AAB2-C55FBB614668}" state="hidden" topLeftCell="A539">
      <selection activeCell="F572" sqref="F572"/>
      <pageMargins left="0.7" right="0.7" top="0.75" bottom="0.75" header="0.3" footer="0.3"/>
      <pageSetup paperSize="9" orientation="portrait" r:id="rId18"/>
    </customSheetView>
    <customSheetView guid="{B1ADF8E8-30A1-4C41-A0F8-2A3415185454}" state="hidden" topLeftCell="A539">
      <selection activeCell="F572" sqref="F572"/>
      <pageMargins left="0.7" right="0.7" top="0.75" bottom="0.75" header="0.3" footer="0.3"/>
      <pageSetup paperSize="9" orientation="portrait" r:id="rId19"/>
    </customSheetView>
    <customSheetView guid="{122285D5-C445-4641-B906-3D160AF5A029}" state="hidden" topLeftCell="A539">
      <selection activeCell="F572" sqref="F572"/>
      <pageMargins left="0.7" right="0.7" top="0.75" bottom="0.75" header="0.3" footer="0.3"/>
      <pageSetup paperSize="9" orientation="portrait" r:id="rId20"/>
    </customSheetView>
    <customSheetView guid="{EE492F06-3943-4B52-8C26-96BF20DC357D}" state="hidden" topLeftCell="A539">
      <selection activeCell="F572" sqref="F572"/>
      <pageMargins left="0.7" right="0.7" top="0.75" bottom="0.75" header="0.3" footer="0.3"/>
      <pageSetup paperSize="9" orientation="portrait" r:id="rId21"/>
    </customSheetView>
    <customSheetView guid="{F075734E-466E-424D-AAB3-F953E84A0CE4}" state="hidden" topLeftCell="A539">
      <selection activeCell="F572" sqref="F572"/>
      <pageMargins left="0.7" right="0.7" top="0.75" bottom="0.75" header="0.3" footer="0.3"/>
      <pageSetup paperSize="9" orientation="portrait" r:id="rId22"/>
    </customSheetView>
  </customSheetViews>
  <mergeCells count="2">
    <mergeCell ref="A1:AN2"/>
    <mergeCell ref="B3:AN3"/>
  </mergeCell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6">
    <tabColor rgb="FF00B0F0"/>
  </sheetPr>
  <dimension ref="A1:Z48"/>
  <sheetViews>
    <sheetView zoomScale="85" zoomScaleNormal="85" workbookViewId="0">
      <selection activeCell="J6" sqref="J6:O7"/>
    </sheetView>
  </sheetViews>
  <sheetFormatPr defaultColWidth="9.140625" defaultRowHeight="15" x14ac:dyDescent="0.25"/>
  <cols>
    <col min="4" max="4" width="9.7109375" customWidth="1"/>
  </cols>
  <sheetData>
    <row r="1" spans="1:26" ht="15" customHeight="1" x14ac:dyDescent="0.25">
      <c r="A1" s="201" t="s">
        <v>66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3"/>
    </row>
    <row r="2" spans="1:26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6"/>
    </row>
    <row r="3" spans="1:26" ht="15" customHeight="1" x14ac:dyDescent="0.25">
      <c r="A3" s="204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6"/>
    </row>
    <row r="4" spans="1:26" ht="9.9499999999999993" customHeight="1" thickBot="1" x14ac:dyDescent="0.3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9" t="s">
        <v>3</v>
      </c>
      <c r="Z4" s="30"/>
    </row>
    <row r="5" spans="1:26" ht="9.9499999999999993" customHeight="1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" customHeight="1" x14ac:dyDescent="0.25">
      <c r="A6" s="23"/>
      <c r="B6" s="207" t="s">
        <v>59</v>
      </c>
      <c r="C6" s="208"/>
      <c r="D6" s="208"/>
      <c r="E6" s="208"/>
      <c r="F6" s="208"/>
      <c r="G6" s="208"/>
      <c r="H6" s="209"/>
      <c r="I6" s="23"/>
      <c r="J6" s="213">
        <v>43497</v>
      </c>
      <c r="K6" s="214"/>
      <c r="L6" s="214"/>
      <c r="M6" s="214"/>
      <c r="N6" s="214"/>
      <c r="O6" s="215"/>
      <c r="P6" s="23"/>
      <c r="Q6" s="220" t="s">
        <v>73</v>
      </c>
      <c r="R6" s="220"/>
      <c r="S6" s="220"/>
      <c r="T6" s="220"/>
      <c r="U6" s="221">
        <f>LOOKUP($J$6,BdG!AN7:BW7,BdG!AN9:BW9)</f>
        <v>150.28571428571428</v>
      </c>
      <c r="V6" s="23"/>
      <c r="W6" s="23"/>
      <c r="X6" s="23"/>
      <c r="Y6" s="23"/>
      <c r="Z6" s="23"/>
    </row>
    <row r="7" spans="1:26" ht="15" customHeight="1" thickBot="1" x14ac:dyDescent="0.3">
      <c r="A7" s="23"/>
      <c r="B7" s="210"/>
      <c r="C7" s="211"/>
      <c r="D7" s="211"/>
      <c r="E7" s="211"/>
      <c r="F7" s="211"/>
      <c r="G7" s="211"/>
      <c r="H7" s="212"/>
      <c r="I7" s="23"/>
      <c r="J7" s="216"/>
      <c r="K7" s="217"/>
      <c r="L7" s="217"/>
      <c r="M7" s="217"/>
      <c r="N7" s="217"/>
      <c r="O7" s="218"/>
      <c r="P7" s="23"/>
      <c r="Q7" s="220"/>
      <c r="R7" s="220"/>
      <c r="S7" s="220"/>
      <c r="T7" s="220"/>
      <c r="U7" s="221"/>
      <c r="V7" s="23"/>
      <c r="W7" s="23"/>
      <c r="X7" s="23"/>
      <c r="Y7" s="23"/>
      <c r="Z7" s="23"/>
    </row>
    <row r="8" spans="1:26" ht="9.9499999999999993" customHeight="1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x14ac:dyDescent="0.25">
      <c r="A45" s="23"/>
      <c r="B45" s="23"/>
      <c r="C45" s="23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</sheetData>
  <customSheetViews>
    <customSheetView guid="{DB8733A5-8EF1-4C78-8D8C-CD0FB1863DA0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"/>
    </customSheetView>
    <customSheetView guid="{05EC79B2-E0E8-4BD5-AF91-46AA63940802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2"/>
    </customSheetView>
    <customSheetView guid="{D6DA32A2-D829-4D60-A32F-1C3434F99BC6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3"/>
    </customSheetView>
    <customSheetView guid="{294CB196-716B-43E9-A7C8-4861A3F25685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4"/>
    </customSheetView>
    <customSheetView guid="{B47E4528-4193-47FA-BDBA-9C99FC807ED3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5"/>
    </customSheetView>
    <customSheetView guid="{31F5F635-AC11-4411-B0C3-83D053493483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6"/>
    </customSheetView>
    <customSheetView guid="{8FD0291B-A169-45C6-8315-2D1B3E22F96D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7"/>
    </customSheetView>
    <customSheetView guid="{08D8D3B7-1529-4874-A98E-E98A8D9F9921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8"/>
    </customSheetView>
    <customSheetView guid="{AD182103-47BA-4BD6-8FAB-0569F05CEF97}" topLeftCell="A4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9"/>
    </customSheetView>
    <customSheetView guid="{8A2DE55C-D6A4-4447-A0D5-B45D3DF6F0EB}" topLeftCell="A4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0"/>
    </customSheetView>
    <customSheetView guid="{660F69B3-8B92-47E5-B723-00E085ABEA62}" topLeftCell="A4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1"/>
    </customSheetView>
    <customSheetView guid="{55B86D05-2EE1-47D2-B8ED-3E58614F1E18}" topLeftCell="A4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2"/>
    </customSheetView>
    <customSheetView guid="{4F19312B-5D0C-4241-AB7F-DEB9DC94D12C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3"/>
    </customSheetView>
    <customSheetView guid="{39017580-0DBD-4718-BF70-D0C640CEE437}" scale="85" topLeftCell="A13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4"/>
    </customSheetView>
    <customSheetView guid="{566939CC-5BB6-4AD5-9E33-E7CE58089770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5"/>
    </customSheetView>
    <customSheetView guid="{8C7DD989-BDF2-4D55-B9C7-AE671BCB4054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6"/>
    </customSheetView>
    <customSheetView guid="{A8233638-4F8B-4EA1-AAB2-C55FBB614668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7"/>
    </customSheetView>
    <customSheetView guid="{B1ADF8E8-30A1-4C41-A0F8-2A3415185454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8"/>
    </customSheetView>
    <customSheetView guid="{122285D5-C445-4641-B906-3D160AF5A029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9"/>
    </customSheetView>
    <customSheetView guid="{EE492F06-3943-4B52-8C26-96BF20DC357D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20"/>
    </customSheetView>
    <customSheetView guid="{F075734E-466E-424D-AAB3-F953E84A0CE4}" scale="85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21"/>
    </customSheetView>
  </customSheetViews>
  <mergeCells count="6">
    <mergeCell ref="A1:Z3"/>
    <mergeCell ref="B6:H7"/>
    <mergeCell ref="J6:O7"/>
    <mergeCell ref="D45:P45"/>
    <mergeCell ref="Q6:T7"/>
    <mergeCell ref="U6:U7"/>
  </mergeCells>
  <printOptions horizontalCentered="1" verticalCentered="1"/>
  <pageMargins left="0" right="0" top="0.19685039370078741" bottom="0.19685039370078741" header="0.31496062992125984" footer="0.31496062992125984"/>
  <pageSetup paperSize="9" scale="60" orientation="landscape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25" name="Button 1">
              <controlPr defaultSize="0" print="0" autoFill="0" autoPict="0" macro="[0]!Pulsante1_Click">
                <anchor moveWithCells="1" sizeWithCells="1">
                  <from>
                    <xdr:col>21</xdr:col>
                    <xdr:colOff>466725</xdr:colOff>
                    <xdr:row>4</xdr:row>
                    <xdr:rowOff>114300</xdr:rowOff>
                  </from>
                  <to>
                    <xdr:col>24</xdr:col>
                    <xdr:colOff>247650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BdG!$AN$7:$BK$7</xm:f>
          </x14:formula1>
          <xm:sqref>J6:O7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2">
    <tabColor rgb="FF00B0F0"/>
  </sheetPr>
  <dimension ref="A1:Z48"/>
  <sheetViews>
    <sheetView topLeftCell="A4" workbookViewId="0">
      <selection activeCell="J6" sqref="J6:O7"/>
    </sheetView>
  </sheetViews>
  <sheetFormatPr defaultColWidth="9.140625" defaultRowHeight="15" x14ac:dyDescent="0.25"/>
  <cols>
    <col min="4" max="4" width="9.7109375" customWidth="1"/>
  </cols>
  <sheetData>
    <row r="1" spans="1:26" ht="15" customHeight="1" x14ac:dyDescent="0.25">
      <c r="A1" s="201" t="s">
        <v>66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3"/>
    </row>
    <row r="2" spans="1:26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6"/>
    </row>
    <row r="3" spans="1:26" ht="15" customHeight="1" x14ac:dyDescent="0.25">
      <c r="A3" s="204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6"/>
    </row>
    <row r="4" spans="1:26" ht="9.9499999999999993" customHeight="1" thickBot="1" x14ac:dyDescent="0.3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9" t="s">
        <v>3</v>
      </c>
      <c r="Z4" s="30"/>
    </row>
    <row r="5" spans="1:26" ht="9.9499999999999993" customHeight="1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" customHeight="1" x14ac:dyDescent="0.25">
      <c r="A6" s="23"/>
      <c r="B6" s="207" t="s">
        <v>74</v>
      </c>
      <c r="C6" s="208"/>
      <c r="D6" s="208"/>
      <c r="E6" s="208"/>
      <c r="F6" s="208"/>
      <c r="G6" s="208"/>
      <c r="H6" s="209"/>
      <c r="I6" s="23"/>
      <c r="J6" s="222">
        <v>2018</v>
      </c>
      <c r="K6" s="223"/>
      <c r="L6" s="223"/>
      <c r="M6" s="223"/>
      <c r="N6" s="223"/>
      <c r="O6" s="224"/>
      <c r="P6" s="23"/>
      <c r="Q6" s="25"/>
      <c r="R6" s="25"/>
      <c r="S6" s="25"/>
      <c r="T6" s="25"/>
      <c r="U6" s="25"/>
      <c r="V6" s="23"/>
      <c r="W6" s="23"/>
      <c r="X6" s="23"/>
      <c r="Y6" s="23"/>
      <c r="Z6" s="23"/>
    </row>
    <row r="7" spans="1:26" ht="15" customHeight="1" thickBot="1" x14ac:dyDescent="0.3">
      <c r="A7" s="23"/>
      <c r="B7" s="210"/>
      <c r="C7" s="211"/>
      <c r="D7" s="211"/>
      <c r="E7" s="211"/>
      <c r="F7" s="211"/>
      <c r="G7" s="211"/>
      <c r="H7" s="212"/>
      <c r="I7" s="23"/>
      <c r="J7" s="225"/>
      <c r="K7" s="226"/>
      <c r="L7" s="226"/>
      <c r="M7" s="226"/>
      <c r="N7" s="226"/>
      <c r="O7" s="227"/>
      <c r="P7" s="23"/>
      <c r="Q7" s="25"/>
      <c r="R7" s="25"/>
      <c r="S7" s="25"/>
      <c r="T7" s="25"/>
      <c r="U7" s="25"/>
      <c r="V7" s="23"/>
      <c r="W7" s="23"/>
      <c r="X7" s="23"/>
      <c r="Y7" s="23"/>
      <c r="Z7" s="23"/>
    </row>
    <row r="8" spans="1:26" ht="9.9499999999999993" customHeight="1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x14ac:dyDescent="0.25">
      <c r="A45" s="23"/>
      <c r="B45" s="23"/>
      <c r="C45" s="23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</sheetData>
  <customSheetViews>
    <customSheetView guid="{DB8733A5-8EF1-4C78-8D8C-CD0FB1863DA0}" topLeftCell="A4">
      <selection activeCell="Q6" sqref="Q6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"/>
    </customSheetView>
    <customSheetView guid="{05EC79B2-E0E8-4BD5-AF91-46AA63940802}" topLeftCell="A4">
      <selection activeCell="Q6" sqref="Q6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2"/>
    </customSheetView>
    <customSheetView guid="{D6DA32A2-D829-4D60-A32F-1C3434F99BC6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3"/>
    </customSheetView>
    <customSheetView guid="{294CB196-716B-43E9-A7C8-4861A3F25685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4"/>
    </customSheetView>
    <customSheetView guid="{B47E4528-4193-47FA-BDBA-9C99FC807ED3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5"/>
    </customSheetView>
    <customSheetView guid="{31F5F635-AC11-4411-B0C3-83D053493483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6"/>
    </customSheetView>
    <customSheetView guid="{8FD0291B-A169-45C6-8315-2D1B3E22F96D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7"/>
    </customSheetView>
    <customSheetView guid="{08D8D3B7-1529-4874-A98E-E98A8D9F9921}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8"/>
    </customSheetView>
    <customSheetView guid="{AD182103-47BA-4BD6-8FAB-0569F05CEF97}" topLeftCell="A4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9"/>
    </customSheetView>
    <customSheetView guid="{8A2DE55C-D6A4-4447-A0D5-B45D3DF6F0EB}" topLeftCell="A4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0"/>
    </customSheetView>
    <customSheetView guid="{660F69B3-8B92-47E5-B723-00E085ABEA62}" topLeftCell="A4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1"/>
    </customSheetView>
    <customSheetView guid="{55B86D05-2EE1-47D2-B8ED-3E58614F1E18}" topLeftCell="A4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2"/>
    </customSheetView>
    <customSheetView guid="{4F19312B-5D0C-4241-AB7F-DEB9DC94D12C}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3"/>
    </customSheetView>
    <customSheetView guid="{39017580-0DBD-4718-BF70-D0C640CEE437}" topLeftCell="H1">
      <selection activeCell="B6" sqref="B6:H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4"/>
    </customSheetView>
    <customSheetView guid="{566939CC-5BB6-4AD5-9E33-E7CE58089770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5"/>
    </customSheetView>
    <customSheetView guid="{8C7DD989-BDF2-4D55-B9C7-AE671BCB4054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6"/>
    </customSheetView>
    <customSheetView guid="{A8233638-4F8B-4EA1-AAB2-C55FBB614668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7"/>
    </customSheetView>
    <customSheetView guid="{B1ADF8E8-30A1-4C41-A0F8-2A3415185454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8"/>
    </customSheetView>
    <customSheetView guid="{122285D5-C445-4641-B906-3D160AF5A029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19"/>
    </customSheetView>
    <customSheetView guid="{EE492F06-3943-4B52-8C26-96BF20DC357D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20"/>
    </customSheetView>
    <customSheetView guid="{F075734E-466E-424D-AAB3-F953E84A0CE4}" topLeftCell="A7">
      <selection activeCell="J6" sqref="J6:O7"/>
      <pageMargins left="0" right="0" top="0.19685039370078741" bottom="0.19685039370078741" header="0.31496062992125984" footer="0.31496062992125984"/>
      <printOptions horizontalCentered="1" verticalCentered="1"/>
      <pageSetup paperSize="9" scale="60" orientation="landscape" r:id="rId21"/>
    </customSheetView>
  </customSheetViews>
  <mergeCells count="4">
    <mergeCell ref="A1:Z3"/>
    <mergeCell ref="B6:H7"/>
    <mergeCell ref="J6:O7"/>
    <mergeCell ref="D45:P45"/>
  </mergeCells>
  <printOptions horizontalCentered="1" verticalCentered="1"/>
  <pageMargins left="0" right="0" top="0.19685039370078741" bottom="0.19685039370078741" header="0.31496062992125984" footer="0.31496062992125984"/>
  <pageSetup paperSize="9" scale="60" orientation="landscape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25" name="Button 1">
              <controlPr defaultSize="0" print="0" autoFill="0" autoPict="0" macro="[0]!Pulsante1_Click">
                <anchor moveWithCells="1" sizeWithCells="1">
                  <from>
                    <xdr:col>21</xdr:col>
                    <xdr:colOff>466725</xdr:colOff>
                    <xdr:row>4</xdr:row>
                    <xdr:rowOff>114300</xdr:rowOff>
                  </from>
                  <to>
                    <xdr:col>24</xdr:col>
                    <xdr:colOff>247650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BdG!$AL$12:$AL$14</xm:f>
          </x14:formula1>
          <xm:sqref>J6:O7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>
    <tabColor rgb="FFFFFF00"/>
  </sheetPr>
  <dimension ref="A1:EY1006"/>
  <sheetViews>
    <sheetView topLeftCell="A382" workbookViewId="0">
      <selection activeCell="C421" sqref="C421"/>
    </sheetView>
  </sheetViews>
  <sheetFormatPr defaultColWidth="9.140625" defaultRowHeight="15" x14ac:dyDescent="0.25"/>
  <cols>
    <col min="1" max="1" width="18.140625" style="63" customWidth="1"/>
    <col min="2" max="26" width="10.7109375" customWidth="1"/>
    <col min="69" max="69" width="10.7109375" style="62" bestFit="1" customWidth="1"/>
    <col min="74" max="74" width="9.7109375" bestFit="1" customWidth="1"/>
    <col min="76" max="76" width="22.28515625" customWidth="1"/>
    <col min="81" max="81" width="10.85546875" bestFit="1" customWidth="1"/>
    <col min="82" max="82" width="11.42578125" bestFit="1" customWidth="1"/>
    <col min="83" max="83" width="10.85546875" bestFit="1" customWidth="1"/>
    <col min="84" max="84" width="10.7109375" bestFit="1" customWidth="1"/>
    <col min="85" max="85" width="10.28515625" customWidth="1"/>
    <col min="86" max="88" width="10.7109375" bestFit="1" customWidth="1"/>
    <col min="89" max="89" width="12.140625" bestFit="1" customWidth="1"/>
    <col min="90" max="90" width="10.7109375" bestFit="1" customWidth="1"/>
    <col min="91" max="91" width="11.85546875" bestFit="1" customWidth="1"/>
    <col min="92" max="92" width="11.140625" bestFit="1" customWidth="1"/>
    <col min="93" max="111" width="10.7109375" bestFit="1" customWidth="1"/>
  </cols>
  <sheetData>
    <row r="1" spans="1:155" ht="15.75" thickBot="1" x14ac:dyDescent="0.3">
      <c r="A1" s="97">
        <v>43101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7"/>
      <c r="BP1">
        <f>SUM(B1:BO1)</f>
        <v>0</v>
      </c>
    </row>
    <row r="2" spans="1:155" ht="15.75" thickBot="1" x14ac:dyDescent="0.3">
      <c r="A2" s="97">
        <v>43102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5"/>
      <c r="BP2">
        <f t="shared" ref="BP2" si="0">SUM(B2:BO2)</f>
        <v>0</v>
      </c>
      <c r="BQ2" s="64"/>
      <c r="EX2" s="65"/>
      <c r="EY2" s="66"/>
    </row>
    <row r="3" spans="1:155" ht="15.75" thickBot="1" x14ac:dyDescent="0.3">
      <c r="A3" s="97">
        <v>43103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5"/>
      <c r="BP3">
        <f t="shared" ref="BP3" si="1">SUM(B3:BO3)</f>
        <v>0</v>
      </c>
      <c r="BQ3" s="64"/>
      <c r="EX3" s="65"/>
      <c r="EY3" s="66"/>
    </row>
    <row r="4" spans="1:155" ht="15.75" thickBot="1" x14ac:dyDescent="0.3">
      <c r="A4" s="97">
        <v>43104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5"/>
      <c r="BP4">
        <f t="shared" ref="BP4" si="2">SUM(B4:BO4)</f>
        <v>0</v>
      </c>
      <c r="BQ4" s="64"/>
      <c r="EX4" s="65"/>
      <c r="EY4" s="66"/>
    </row>
    <row r="5" spans="1:155" ht="15.75" thickBot="1" x14ac:dyDescent="0.3">
      <c r="A5" s="97">
        <v>43105</v>
      </c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5"/>
      <c r="BP5">
        <f t="shared" ref="BP5" si="3">SUM(B5:BO5)</f>
        <v>0</v>
      </c>
      <c r="BQ5" s="64"/>
      <c r="EX5" s="65"/>
      <c r="EY5" s="66"/>
    </row>
    <row r="6" spans="1:155" ht="15.75" thickBot="1" x14ac:dyDescent="0.3">
      <c r="A6" s="97">
        <v>43106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5"/>
      <c r="BP6">
        <f t="shared" ref="BP6" si="4">SUM(B6:BO6)</f>
        <v>0</v>
      </c>
      <c r="BQ6" s="64"/>
      <c r="EX6" s="65"/>
      <c r="EY6" s="66"/>
    </row>
    <row r="7" spans="1:155" ht="15.75" thickBot="1" x14ac:dyDescent="0.3">
      <c r="A7" s="97">
        <v>43107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5"/>
      <c r="BP7">
        <f t="shared" ref="BP7" si="5">SUM(B7:BO7)</f>
        <v>0</v>
      </c>
      <c r="BQ7" s="64"/>
      <c r="EX7" s="65"/>
      <c r="EY7" s="66"/>
    </row>
    <row r="8" spans="1:155" ht="15.75" thickBot="1" x14ac:dyDescent="0.3">
      <c r="A8" s="97">
        <v>43108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5"/>
      <c r="BP8">
        <f t="shared" ref="BP8" si="6">SUM(B8:BO8)</f>
        <v>0</v>
      </c>
      <c r="BQ8" s="64"/>
      <c r="EX8" s="65"/>
      <c r="EY8" s="66"/>
    </row>
    <row r="9" spans="1:155" ht="15.75" thickBot="1" x14ac:dyDescent="0.3">
      <c r="A9" s="97">
        <v>43109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5"/>
      <c r="BP9">
        <f t="shared" ref="BP9" si="7">SUM(B9:BO9)</f>
        <v>0</v>
      </c>
      <c r="BQ9" s="64"/>
      <c r="EX9" s="65"/>
      <c r="EY9" s="66"/>
    </row>
    <row r="10" spans="1:155" ht="15.75" thickBot="1" x14ac:dyDescent="0.3">
      <c r="A10" s="97">
        <v>43110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5"/>
      <c r="BP10">
        <f t="shared" ref="BP10" si="8">SUM(B10:BO10)</f>
        <v>0</v>
      </c>
      <c r="BQ10" s="64"/>
      <c r="EX10" s="65"/>
      <c r="EY10" s="66"/>
    </row>
    <row r="11" spans="1:155" ht="15.75" thickBot="1" x14ac:dyDescent="0.3">
      <c r="A11" s="97">
        <v>43111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5"/>
      <c r="BP11">
        <f t="shared" ref="BP11" si="9">SUM(B11:BO11)</f>
        <v>0</v>
      </c>
      <c r="BQ11" s="64"/>
      <c r="EX11" s="65"/>
      <c r="EY11" s="66"/>
    </row>
    <row r="12" spans="1:155" ht="15.75" thickBot="1" x14ac:dyDescent="0.3">
      <c r="A12" s="97">
        <v>43112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5"/>
      <c r="BP12">
        <f t="shared" ref="BP12" si="10">SUM(B12:BO12)</f>
        <v>0</v>
      </c>
      <c r="BQ12" s="64"/>
      <c r="EX12" s="65"/>
      <c r="EY12" s="66"/>
    </row>
    <row r="13" spans="1:155" ht="15.75" thickBot="1" x14ac:dyDescent="0.3">
      <c r="A13" s="97">
        <v>43113</v>
      </c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5"/>
      <c r="BP13">
        <f t="shared" ref="BP13" si="11">SUM(B13:BO13)</f>
        <v>0</v>
      </c>
      <c r="EX13" s="65"/>
      <c r="EY13" s="66"/>
    </row>
    <row r="14" spans="1:155" ht="15.75" thickBot="1" x14ac:dyDescent="0.3">
      <c r="A14" s="97">
        <v>43114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5"/>
      <c r="BP14">
        <f t="shared" ref="BP14" si="12">SUM(B14:BO14)</f>
        <v>0</v>
      </c>
      <c r="EX14" s="65"/>
      <c r="EY14" s="66"/>
    </row>
    <row r="15" spans="1:155" ht="15.75" thickBot="1" x14ac:dyDescent="0.3">
      <c r="A15" s="97">
        <v>43115</v>
      </c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5"/>
      <c r="BP15">
        <f t="shared" ref="BP15" si="13">SUM(B15:BO15)</f>
        <v>0</v>
      </c>
      <c r="EX15" s="65"/>
      <c r="EY15" s="66"/>
    </row>
    <row r="16" spans="1:155" ht="15.75" thickBot="1" x14ac:dyDescent="0.3">
      <c r="A16" s="97">
        <v>43116</v>
      </c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5"/>
      <c r="BP16">
        <f t="shared" ref="BP16" si="14">SUM(B16:BO16)</f>
        <v>0</v>
      </c>
      <c r="EX16" s="65"/>
      <c r="EY16" s="66"/>
    </row>
    <row r="17" spans="1:155" ht="15.75" thickBot="1" x14ac:dyDescent="0.3">
      <c r="A17" s="97">
        <v>43117</v>
      </c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5"/>
      <c r="BP17">
        <f t="shared" ref="BP17" si="15">SUM(B17:BO17)</f>
        <v>0</v>
      </c>
      <c r="EX17" s="65"/>
      <c r="EY17" s="66"/>
    </row>
    <row r="18" spans="1:155" ht="15.75" thickBot="1" x14ac:dyDescent="0.3">
      <c r="A18" s="97">
        <v>43118</v>
      </c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5"/>
      <c r="BP18">
        <f t="shared" ref="BP18" si="16">SUM(B18:BO18)</f>
        <v>0</v>
      </c>
      <c r="EX18" s="65"/>
      <c r="EY18" s="66"/>
    </row>
    <row r="19" spans="1:155" ht="15.75" thickBot="1" x14ac:dyDescent="0.3">
      <c r="A19" s="97">
        <v>43119</v>
      </c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5"/>
      <c r="BP19">
        <f t="shared" ref="BP19" si="17">SUM(B19:BO19)</f>
        <v>0</v>
      </c>
      <c r="EX19" s="65"/>
      <c r="EY19" s="66"/>
    </row>
    <row r="20" spans="1:155" ht="15.75" thickBot="1" x14ac:dyDescent="0.3">
      <c r="A20" s="97">
        <v>43120</v>
      </c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5"/>
      <c r="BP20">
        <f t="shared" ref="BP20" si="18">SUM(B20:BO20)</f>
        <v>0</v>
      </c>
      <c r="EX20" s="65"/>
      <c r="EY20" s="66"/>
    </row>
    <row r="21" spans="1:155" ht="15.75" thickBot="1" x14ac:dyDescent="0.3">
      <c r="A21" s="97">
        <v>43121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5"/>
      <c r="BP21">
        <f t="shared" ref="BP21" si="19">SUM(B21:BO21)</f>
        <v>0</v>
      </c>
      <c r="EX21" s="65"/>
      <c r="EY21" s="66"/>
    </row>
    <row r="22" spans="1:155" ht="15.75" thickBot="1" x14ac:dyDescent="0.3">
      <c r="A22" s="97">
        <v>43122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5"/>
      <c r="BP22">
        <f t="shared" ref="BP22" si="20">SUM(B22:BO22)</f>
        <v>0</v>
      </c>
      <c r="EX22" s="65"/>
      <c r="EY22" s="66"/>
    </row>
    <row r="23" spans="1:155" ht="15.75" thickBot="1" x14ac:dyDescent="0.3">
      <c r="A23" s="97">
        <v>43123</v>
      </c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5"/>
      <c r="BP23">
        <f t="shared" ref="BP23" si="21">SUM(B23:BO23)</f>
        <v>0</v>
      </c>
      <c r="EX23" s="65"/>
      <c r="EY23" s="66"/>
    </row>
    <row r="24" spans="1:155" ht="15.75" thickBot="1" x14ac:dyDescent="0.3">
      <c r="A24" s="97">
        <v>43124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5"/>
      <c r="BP24">
        <f t="shared" ref="BP24" si="22">SUM(B24:BO24)</f>
        <v>0</v>
      </c>
      <c r="EX24" s="65"/>
      <c r="EY24" s="66"/>
    </row>
    <row r="25" spans="1:155" ht="15.75" thickBot="1" x14ac:dyDescent="0.3">
      <c r="A25" s="97">
        <v>43125</v>
      </c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5"/>
      <c r="BP25">
        <f t="shared" ref="BP25" si="23">SUM(B25:BO25)</f>
        <v>0</v>
      </c>
      <c r="EX25" s="65"/>
      <c r="EY25" s="66"/>
    </row>
    <row r="26" spans="1:155" ht="15.75" thickBot="1" x14ac:dyDescent="0.3">
      <c r="A26" s="97">
        <v>43126</v>
      </c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5"/>
      <c r="BP26">
        <f t="shared" ref="BP26" si="24">SUM(B26:BO26)</f>
        <v>0</v>
      </c>
      <c r="EX26" s="65"/>
      <c r="EY26" s="66"/>
    </row>
    <row r="27" spans="1:155" ht="15.75" thickBot="1" x14ac:dyDescent="0.3">
      <c r="A27" s="97">
        <v>43127</v>
      </c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5"/>
      <c r="BP27">
        <f t="shared" ref="BP27" si="25">SUM(B27:BO27)</f>
        <v>0</v>
      </c>
      <c r="EX27" s="65"/>
      <c r="EY27" s="66"/>
    </row>
    <row r="28" spans="1:155" ht="15.75" thickBot="1" x14ac:dyDescent="0.3">
      <c r="A28" s="97">
        <v>43128</v>
      </c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5"/>
      <c r="BP28">
        <f t="shared" ref="BP28" si="26">SUM(B28:BO28)</f>
        <v>0</v>
      </c>
      <c r="EX28" s="65"/>
      <c r="EY28" s="66"/>
    </row>
    <row r="29" spans="1:155" ht="15.75" thickBot="1" x14ac:dyDescent="0.3">
      <c r="A29" s="97">
        <v>43129</v>
      </c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5"/>
      <c r="BP29">
        <f t="shared" ref="BP29" si="27">SUM(B29:BO29)</f>
        <v>0</v>
      </c>
      <c r="EX29" s="65"/>
      <c r="EY29" s="66"/>
    </row>
    <row r="30" spans="1:155" ht="15.75" thickBot="1" x14ac:dyDescent="0.3">
      <c r="A30" s="97">
        <v>43130</v>
      </c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5"/>
      <c r="BP30">
        <f t="shared" ref="BP30" si="28">SUM(B30:BO30)</f>
        <v>0</v>
      </c>
      <c r="EX30" s="65"/>
      <c r="EY30" s="66"/>
    </row>
    <row r="31" spans="1:155" ht="15.75" thickBot="1" x14ac:dyDescent="0.3">
      <c r="A31" s="97">
        <v>43131</v>
      </c>
      <c r="B31" s="1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5"/>
      <c r="BP31">
        <f t="shared" ref="BP31" si="29">SUM(B31:BO31)</f>
        <v>0</v>
      </c>
      <c r="EX31" s="65"/>
      <c r="EY31" s="66"/>
    </row>
    <row r="32" spans="1:155" ht="15.75" thickBot="1" x14ac:dyDescent="0.3">
      <c r="A32" s="97">
        <v>43132</v>
      </c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5"/>
      <c r="BP32">
        <f t="shared" ref="BP32" si="30">SUM(B32:BO32)</f>
        <v>0</v>
      </c>
      <c r="EX32" s="65"/>
      <c r="EY32" s="66"/>
    </row>
    <row r="33" spans="1:155" ht="15.75" thickBot="1" x14ac:dyDescent="0.3">
      <c r="A33" s="97">
        <v>43133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5"/>
      <c r="BP33">
        <f t="shared" ref="BP33" si="31">SUM(B33:BO33)</f>
        <v>0</v>
      </c>
      <c r="EX33" s="65"/>
      <c r="EY33" s="66"/>
    </row>
    <row r="34" spans="1:155" ht="15.75" thickBot="1" x14ac:dyDescent="0.3">
      <c r="A34" s="97">
        <v>43134</v>
      </c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5"/>
      <c r="BP34">
        <f t="shared" ref="BP34" si="32">SUM(B34:BO34)</f>
        <v>0</v>
      </c>
      <c r="EX34" s="65"/>
      <c r="EY34" s="66"/>
    </row>
    <row r="35" spans="1:155" ht="15.75" thickBot="1" x14ac:dyDescent="0.3">
      <c r="A35" s="97">
        <v>43135</v>
      </c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5"/>
      <c r="BP35">
        <f t="shared" ref="BP35" si="33">SUM(B35:BO35)</f>
        <v>0</v>
      </c>
      <c r="EX35" s="65"/>
      <c r="EY35" s="66"/>
    </row>
    <row r="36" spans="1:155" ht="15.75" thickBot="1" x14ac:dyDescent="0.3">
      <c r="A36" s="97">
        <v>43136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5"/>
      <c r="BP36">
        <f t="shared" ref="BP36" si="34">SUM(B36:BO36)</f>
        <v>0</v>
      </c>
      <c r="EX36" s="65"/>
      <c r="EY36" s="66"/>
    </row>
    <row r="37" spans="1:155" ht="15.75" thickBot="1" x14ac:dyDescent="0.3">
      <c r="A37" s="97">
        <v>43137</v>
      </c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5"/>
      <c r="BP37">
        <f t="shared" ref="BP37" si="35">SUM(B37:BO37)</f>
        <v>0</v>
      </c>
      <c r="EX37" s="65"/>
      <c r="EY37" s="66"/>
    </row>
    <row r="38" spans="1:155" ht="15.75" thickBot="1" x14ac:dyDescent="0.3">
      <c r="A38" s="97">
        <v>43138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5"/>
      <c r="BP38">
        <f t="shared" ref="BP38" si="36">SUM(B38:BO38)</f>
        <v>0</v>
      </c>
      <c r="EX38" s="65"/>
      <c r="EY38" s="66"/>
    </row>
    <row r="39" spans="1:155" ht="15.75" thickBot="1" x14ac:dyDescent="0.3">
      <c r="A39" s="97">
        <v>43139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5"/>
      <c r="BP39">
        <f t="shared" ref="BP39" si="37">SUM(B39:BO39)</f>
        <v>0</v>
      </c>
      <c r="EX39" s="65"/>
      <c r="EY39" s="66"/>
    </row>
    <row r="40" spans="1:155" ht="15.75" thickBot="1" x14ac:dyDescent="0.3">
      <c r="A40" s="97">
        <v>43140</v>
      </c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5"/>
      <c r="BP40">
        <f t="shared" ref="BP40" si="38">SUM(B40:BO40)</f>
        <v>0</v>
      </c>
      <c r="EX40" s="65"/>
      <c r="EY40" s="66"/>
    </row>
    <row r="41" spans="1:155" ht="15.75" thickBot="1" x14ac:dyDescent="0.3">
      <c r="A41" s="97">
        <v>43141</v>
      </c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5"/>
      <c r="BP41">
        <f t="shared" ref="BP41" si="39">SUM(B41:BO41)</f>
        <v>0</v>
      </c>
      <c r="EX41" s="65"/>
      <c r="EY41" s="66"/>
    </row>
    <row r="42" spans="1:155" ht="15.75" thickBot="1" x14ac:dyDescent="0.3">
      <c r="A42" s="97">
        <v>43142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5"/>
      <c r="BP42">
        <f t="shared" ref="BP42" si="40">SUM(B42:BO42)</f>
        <v>0</v>
      </c>
      <c r="EX42" s="65"/>
      <c r="EY42" s="66"/>
    </row>
    <row r="43" spans="1:155" ht="15.75" thickBot="1" x14ac:dyDescent="0.3">
      <c r="A43" s="97">
        <v>43143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5"/>
      <c r="BP43">
        <f t="shared" ref="BP43" si="41">SUM(B43:BO43)</f>
        <v>0</v>
      </c>
      <c r="EX43" s="65"/>
      <c r="EY43" s="66"/>
    </row>
    <row r="44" spans="1:155" ht="15.75" thickBot="1" x14ac:dyDescent="0.3">
      <c r="A44" s="97">
        <v>43144</v>
      </c>
      <c r="B44" s="12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5"/>
      <c r="BP44">
        <f t="shared" ref="BP44" si="42">SUM(B44:BO44)</f>
        <v>0</v>
      </c>
      <c r="EX44" s="65"/>
      <c r="EY44" s="66"/>
    </row>
    <row r="45" spans="1:155" ht="15.75" thickBot="1" x14ac:dyDescent="0.3">
      <c r="A45" s="97">
        <v>43145</v>
      </c>
      <c r="B45" s="12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5"/>
      <c r="BP45">
        <f t="shared" ref="BP45" si="43">SUM(B45:BO45)</f>
        <v>0</v>
      </c>
      <c r="EX45" s="65"/>
      <c r="EY45" s="66"/>
    </row>
    <row r="46" spans="1:155" ht="15.75" thickBot="1" x14ac:dyDescent="0.3">
      <c r="A46" s="97">
        <v>43146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5"/>
      <c r="BP46">
        <f t="shared" ref="BP46" si="44">SUM(B46:BO46)</f>
        <v>0</v>
      </c>
      <c r="EX46" s="65"/>
      <c r="EY46" s="66"/>
    </row>
    <row r="47" spans="1:155" ht="15.75" thickBot="1" x14ac:dyDescent="0.3">
      <c r="A47" s="97">
        <v>43147</v>
      </c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5"/>
      <c r="BP47">
        <f t="shared" ref="BP47" si="45">SUM(B47:BO47)</f>
        <v>0</v>
      </c>
      <c r="EX47" s="65"/>
      <c r="EY47" s="66"/>
    </row>
    <row r="48" spans="1:155" ht="15.75" thickBot="1" x14ac:dyDescent="0.3">
      <c r="A48" s="97">
        <v>43148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5"/>
      <c r="BP48">
        <f t="shared" ref="BP48" si="46">SUM(B48:BO48)</f>
        <v>0</v>
      </c>
      <c r="EX48" s="65"/>
      <c r="EY48" s="66"/>
    </row>
    <row r="49" spans="1:155" ht="15.75" thickBot="1" x14ac:dyDescent="0.3">
      <c r="A49" s="97">
        <v>43149</v>
      </c>
      <c r="B49" s="12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5"/>
      <c r="BP49">
        <f t="shared" ref="BP49" si="47">SUM(B49:BO49)</f>
        <v>0</v>
      </c>
      <c r="EX49" s="65"/>
      <c r="EY49" s="66"/>
    </row>
    <row r="50" spans="1:155" ht="15.75" thickBot="1" x14ac:dyDescent="0.3">
      <c r="A50" s="97">
        <v>43150</v>
      </c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5"/>
      <c r="BP50">
        <f t="shared" ref="BP50" si="48">SUM(B50:BO50)</f>
        <v>0</v>
      </c>
      <c r="EX50" s="65"/>
      <c r="EY50" s="66"/>
    </row>
    <row r="51" spans="1:155" ht="15.75" thickBot="1" x14ac:dyDescent="0.3">
      <c r="A51" s="97">
        <v>43151</v>
      </c>
      <c r="B51" s="12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5"/>
      <c r="BP51">
        <f t="shared" ref="BP51" si="49">SUM(B51:BO51)</f>
        <v>0</v>
      </c>
      <c r="EX51" s="65"/>
      <c r="EY51" s="66"/>
    </row>
    <row r="52" spans="1:155" ht="15.75" thickBot="1" x14ac:dyDescent="0.3">
      <c r="A52" s="97">
        <v>43152</v>
      </c>
      <c r="B52" s="12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5"/>
      <c r="BP52">
        <f t="shared" ref="BP52" si="50">SUM(B52:BO52)</f>
        <v>0</v>
      </c>
      <c r="EX52" s="65"/>
      <c r="EY52" s="66"/>
    </row>
    <row r="53" spans="1:155" ht="15.75" thickBot="1" x14ac:dyDescent="0.3">
      <c r="A53" s="97">
        <v>43153</v>
      </c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5"/>
      <c r="BP53">
        <f t="shared" ref="BP53" si="51">SUM(B53:BO53)</f>
        <v>0</v>
      </c>
      <c r="EX53" s="65"/>
      <c r="EY53" s="66"/>
    </row>
    <row r="54" spans="1:155" ht="15.75" thickBot="1" x14ac:dyDescent="0.3">
      <c r="A54" s="97">
        <v>43154</v>
      </c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5"/>
      <c r="BP54">
        <f t="shared" ref="BP54" si="52">SUM(B54:BO54)</f>
        <v>0</v>
      </c>
      <c r="EX54" s="65"/>
      <c r="EY54" s="66"/>
    </row>
    <row r="55" spans="1:155" ht="15.75" thickBot="1" x14ac:dyDescent="0.3">
      <c r="A55" s="97">
        <v>43155</v>
      </c>
      <c r="B55" s="1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5"/>
      <c r="BP55">
        <f t="shared" ref="BP55" si="53">SUM(B55:BO55)</f>
        <v>0</v>
      </c>
      <c r="EX55" s="65"/>
      <c r="EY55" s="66"/>
    </row>
    <row r="56" spans="1:155" ht="15.75" thickBot="1" x14ac:dyDescent="0.3">
      <c r="A56" s="97">
        <v>43156</v>
      </c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5"/>
      <c r="BP56">
        <f t="shared" ref="BP56" si="54">SUM(B56:BO56)</f>
        <v>0</v>
      </c>
      <c r="EX56" s="65"/>
      <c r="EY56" s="66"/>
    </row>
    <row r="57" spans="1:155" ht="15.75" thickBot="1" x14ac:dyDescent="0.3">
      <c r="A57" s="97">
        <v>43157</v>
      </c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5"/>
      <c r="BP57">
        <f t="shared" ref="BP57" si="55">SUM(B57:BO57)</f>
        <v>0</v>
      </c>
      <c r="EX57" s="65"/>
      <c r="EY57" s="66"/>
    </row>
    <row r="58" spans="1:155" ht="15.75" thickBot="1" x14ac:dyDescent="0.3">
      <c r="A58" s="97">
        <v>43158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5"/>
      <c r="BP58">
        <f t="shared" ref="BP58" si="56">SUM(B58:BO58)</f>
        <v>0</v>
      </c>
      <c r="EX58" s="65"/>
      <c r="EY58" s="66"/>
    </row>
    <row r="59" spans="1:155" ht="15.75" thickBot="1" x14ac:dyDescent="0.3">
      <c r="A59" s="97">
        <v>43159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5"/>
      <c r="BP59">
        <f t="shared" ref="BP59" si="57">SUM(B59:BO59)</f>
        <v>0</v>
      </c>
      <c r="EX59" s="65"/>
      <c r="EY59" s="66"/>
    </row>
    <row r="60" spans="1:155" ht="15.75" thickBot="1" x14ac:dyDescent="0.3">
      <c r="A60" s="97">
        <v>43160</v>
      </c>
      <c r="B60" s="12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5"/>
      <c r="BP60">
        <f t="shared" ref="BP60" si="58">SUM(B60:BO60)</f>
        <v>0</v>
      </c>
      <c r="EX60" s="65"/>
      <c r="EY60" s="66"/>
    </row>
    <row r="61" spans="1:155" ht="15.75" thickBot="1" x14ac:dyDescent="0.3">
      <c r="A61" s="97">
        <v>43161</v>
      </c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5"/>
      <c r="BP61">
        <f t="shared" ref="BP61" si="59">SUM(B61:BO61)</f>
        <v>0</v>
      </c>
      <c r="EX61" s="65"/>
      <c r="EY61" s="66"/>
    </row>
    <row r="62" spans="1:155" ht="15.75" thickBot="1" x14ac:dyDescent="0.3">
      <c r="A62" s="97">
        <v>43162</v>
      </c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5"/>
      <c r="BP62">
        <f t="shared" ref="BP62" si="60">SUM(B62:BO62)</f>
        <v>0</v>
      </c>
      <c r="EX62" s="65"/>
      <c r="EY62" s="66"/>
    </row>
    <row r="63" spans="1:155" ht="15.75" thickBot="1" x14ac:dyDescent="0.3">
      <c r="A63" s="97">
        <v>43163</v>
      </c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5"/>
      <c r="BP63">
        <f t="shared" ref="BP63" si="61">SUM(B63:BO63)</f>
        <v>0</v>
      </c>
      <c r="EX63" s="65"/>
      <c r="EY63" s="66"/>
    </row>
    <row r="64" spans="1:155" ht="15.75" thickBot="1" x14ac:dyDescent="0.3">
      <c r="A64" s="97">
        <v>43164</v>
      </c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5"/>
      <c r="BP64">
        <f t="shared" ref="BP64" si="62">SUM(B64:BO64)</f>
        <v>0</v>
      </c>
      <c r="EX64" s="65"/>
      <c r="EY64" s="66"/>
    </row>
    <row r="65" spans="1:155" ht="15.75" thickBot="1" x14ac:dyDescent="0.3">
      <c r="A65" s="97">
        <v>43165</v>
      </c>
      <c r="B65" s="12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5"/>
      <c r="BP65">
        <f t="shared" ref="BP65" si="63">SUM(B65:BO65)</f>
        <v>0</v>
      </c>
      <c r="EX65" s="65"/>
      <c r="EY65" s="66"/>
    </row>
    <row r="66" spans="1:155" ht="15.75" thickBot="1" x14ac:dyDescent="0.3">
      <c r="A66" s="97">
        <v>43166</v>
      </c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5"/>
      <c r="BP66">
        <f t="shared" ref="BP66" si="64">SUM(B66:BO66)</f>
        <v>0</v>
      </c>
      <c r="EX66" s="65"/>
      <c r="EY66" s="66"/>
    </row>
    <row r="67" spans="1:155" ht="15.75" thickBot="1" x14ac:dyDescent="0.3">
      <c r="A67" s="97">
        <v>43167</v>
      </c>
      <c r="B67" s="1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5"/>
      <c r="BP67">
        <f t="shared" ref="BP67" si="65">SUM(B67:BO67)</f>
        <v>0</v>
      </c>
      <c r="EX67" s="65"/>
      <c r="EY67" s="66"/>
    </row>
    <row r="68" spans="1:155" ht="15.75" thickBot="1" x14ac:dyDescent="0.3">
      <c r="A68" s="97">
        <v>43168</v>
      </c>
      <c r="B68" s="1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5"/>
      <c r="BP68">
        <f t="shared" ref="BP68" si="66">SUM(B68:BO68)</f>
        <v>0</v>
      </c>
      <c r="EX68" s="65"/>
      <c r="EY68" s="66"/>
    </row>
    <row r="69" spans="1:155" ht="15.75" thickBot="1" x14ac:dyDescent="0.3">
      <c r="A69" s="97">
        <v>43169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5"/>
      <c r="BP69">
        <f t="shared" ref="BP69" si="67">SUM(B69:BO69)</f>
        <v>0</v>
      </c>
      <c r="EX69" s="65"/>
      <c r="EY69" s="66"/>
    </row>
    <row r="70" spans="1:155" ht="15.75" thickBot="1" x14ac:dyDescent="0.3">
      <c r="A70" s="97">
        <v>43170</v>
      </c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5"/>
      <c r="BP70">
        <f t="shared" ref="BP70" si="68">SUM(B70:BO70)</f>
        <v>0</v>
      </c>
      <c r="EX70" s="65"/>
      <c r="EY70" s="66"/>
    </row>
    <row r="71" spans="1:155" ht="15.75" thickBot="1" x14ac:dyDescent="0.3">
      <c r="A71" s="97">
        <v>43171</v>
      </c>
      <c r="B71" s="1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5"/>
      <c r="BP71">
        <f t="shared" ref="BP71" si="69">SUM(B71:BO71)</f>
        <v>0</v>
      </c>
      <c r="EX71" s="65"/>
      <c r="EY71" s="66"/>
    </row>
    <row r="72" spans="1:155" ht="15.75" thickBot="1" x14ac:dyDescent="0.3">
      <c r="A72" s="97">
        <v>43172</v>
      </c>
      <c r="B72" s="1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5"/>
      <c r="BP72">
        <f t="shared" ref="BP72" si="70">SUM(B72:BO72)</f>
        <v>0</v>
      </c>
      <c r="EX72" s="65"/>
      <c r="EY72" s="66"/>
    </row>
    <row r="73" spans="1:155" ht="15.75" thickBot="1" x14ac:dyDescent="0.3">
      <c r="A73" s="97">
        <v>43173</v>
      </c>
      <c r="B73" s="1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5"/>
      <c r="BP73">
        <f t="shared" ref="BP73" si="71">SUM(B73:BO73)</f>
        <v>0</v>
      </c>
      <c r="EX73" s="65"/>
      <c r="EY73" s="66"/>
    </row>
    <row r="74" spans="1:155" ht="15.75" thickBot="1" x14ac:dyDescent="0.3">
      <c r="A74" s="97">
        <v>43174</v>
      </c>
      <c r="B74" s="12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5"/>
      <c r="BP74">
        <f t="shared" ref="BP74" si="72">SUM(B74:BO74)</f>
        <v>0</v>
      </c>
      <c r="EX74" s="65"/>
      <c r="EY74" s="66"/>
    </row>
    <row r="75" spans="1:155" ht="15.75" thickBot="1" x14ac:dyDescent="0.3">
      <c r="A75" s="97">
        <v>43175</v>
      </c>
      <c r="B75" s="1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5"/>
      <c r="BP75">
        <f t="shared" ref="BP75" si="73">SUM(B75:BO75)</f>
        <v>0</v>
      </c>
      <c r="EX75" s="65"/>
      <c r="EY75" s="66"/>
    </row>
    <row r="76" spans="1:155" ht="15.75" thickBot="1" x14ac:dyDescent="0.3">
      <c r="A76" s="97">
        <v>43176</v>
      </c>
      <c r="B76" s="1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5"/>
      <c r="BP76">
        <f t="shared" ref="BP76" si="74">SUM(B76:BO76)</f>
        <v>0</v>
      </c>
      <c r="EX76" s="65"/>
      <c r="EY76" s="66"/>
    </row>
    <row r="77" spans="1:155" ht="15.75" thickBot="1" x14ac:dyDescent="0.3">
      <c r="A77" s="97">
        <v>43177</v>
      </c>
      <c r="B77" s="1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5"/>
      <c r="BP77">
        <f t="shared" ref="BP77" si="75">SUM(B77:BO77)</f>
        <v>0</v>
      </c>
      <c r="EX77" s="65"/>
      <c r="EY77" s="66"/>
    </row>
    <row r="78" spans="1:155" ht="15.75" thickBot="1" x14ac:dyDescent="0.3">
      <c r="A78" s="97">
        <v>43178</v>
      </c>
      <c r="B78" s="1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5"/>
      <c r="BP78">
        <f t="shared" ref="BP78" si="76">SUM(B78:BO78)</f>
        <v>0</v>
      </c>
      <c r="EX78" s="65"/>
      <c r="EY78" s="66"/>
    </row>
    <row r="79" spans="1:155" ht="15.75" thickBot="1" x14ac:dyDescent="0.3">
      <c r="A79" s="97">
        <v>43179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5"/>
      <c r="BP79">
        <f t="shared" ref="BP79" si="77">SUM(B79:BO79)</f>
        <v>0</v>
      </c>
      <c r="EX79" s="65"/>
      <c r="EY79" s="66"/>
    </row>
    <row r="80" spans="1:155" ht="15.75" thickBot="1" x14ac:dyDescent="0.3">
      <c r="A80" s="97">
        <v>43180</v>
      </c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5"/>
      <c r="BP80">
        <f t="shared" ref="BP80" si="78">SUM(B80:BO80)</f>
        <v>0</v>
      </c>
      <c r="EX80" s="65"/>
      <c r="EY80" s="66"/>
    </row>
    <row r="81" spans="1:155" ht="15.75" thickBot="1" x14ac:dyDescent="0.3">
      <c r="A81" s="97">
        <v>43181</v>
      </c>
      <c r="B81" s="1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5"/>
      <c r="BP81">
        <f t="shared" ref="BP81" si="79">SUM(B81:BO81)</f>
        <v>0</v>
      </c>
      <c r="EX81" s="65"/>
      <c r="EY81" s="66"/>
    </row>
    <row r="82" spans="1:155" ht="15.75" thickBot="1" x14ac:dyDescent="0.3">
      <c r="A82" s="97">
        <v>43182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5"/>
      <c r="BP82">
        <f t="shared" ref="BP82" si="80">SUM(B82:BO82)</f>
        <v>0</v>
      </c>
      <c r="EX82" s="65"/>
      <c r="EY82" s="66"/>
    </row>
    <row r="83" spans="1:155" ht="15.75" thickBot="1" x14ac:dyDescent="0.3">
      <c r="A83" s="97">
        <v>43183</v>
      </c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5"/>
      <c r="BP83">
        <f t="shared" ref="BP83" si="81">SUM(B83:BO83)</f>
        <v>0</v>
      </c>
      <c r="EX83" s="65"/>
      <c r="EY83" s="66"/>
    </row>
    <row r="84" spans="1:155" ht="15.75" thickBot="1" x14ac:dyDescent="0.3">
      <c r="A84" s="97">
        <v>43184</v>
      </c>
      <c r="B84" s="12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5"/>
      <c r="BP84">
        <f t="shared" ref="BP84" si="82">SUM(B84:BO84)</f>
        <v>0</v>
      </c>
      <c r="EX84" s="65"/>
      <c r="EY84" s="66"/>
    </row>
    <row r="85" spans="1:155" ht="15.75" thickBot="1" x14ac:dyDescent="0.3">
      <c r="A85" s="97">
        <v>43185</v>
      </c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5"/>
      <c r="BP85">
        <f t="shared" ref="BP85" si="83">SUM(B85:BO85)</f>
        <v>0</v>
      </c>
      <c r="EX85" s="65"/>
      <c r="EY85" s="66"/>
    </row>
    <row r="86" spans="1:155" ht="15.75" thickBot="1" x14ac:dyDescent="0.3">
      <c r="A86" s="97">
        <v>43186</v>
      </c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5"/>
      <c r="BP86">
        <f t="shared" ref="BP86" si="84">SUM(B86:BO86)</f>
        <v>0</v>
      </c>
      <c r="EX86" s="65"/>
      <c r="EY86" s="66"/>
    </row>
    <row r="87" spans="1:155" ht="15.75" thickBot="1" x14ac:dyDescent="0.3">
      <c r="A87" s="97">
        <v>43187</v>
      </c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5"/>
      <c r="BP87">
        <f t="shared" ref="BP87" si="85">SUM(B87:BO87)</f>
        <v>0</v>
      </c>
      <c r="EX87" s="65"/>
      <c r="EY87" s="66"/>
    </row>
    <row r="88" spans="1:155" ht="15.75" thickBot="1" x14ac:dyDescent="0.3">
      <c r="A88" s="97">
        <v>43188</v>
      </c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5"/>
      <c r="BP88">
        <f t="shared" ref="BP88" si="86">SUM(B88:BO88)</f>
        <v>0</v>
      </c>
      <c r="EX88" s="65"/>
      <c r="EY88" s="66"/>
    </row>
    <row r="89" spans="1:155" ht="15.75" thickBot="1" x14ac:dyDescent="0.3">
      <c r="A89" s="97">
        <v>43189</v>
      </c>
      <c r="B89" s="12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5"/>
      <c r="BP89">
        <f t="shared" ref="BP89" si="87">SUM(B89:BO89)</f>
        <v>0</v>
      </c>
      <c r="EX89" s="65"/>
      <c r="EY89" s="66"/>
    </row>
    <row r="90" spans="1:155" ht="15.75" thickBot="1" x14ac:dyDescent="0.3">
      <c r="A90" s="97">
        <v>43190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5"/>
      <c r="BP90">
        <f t="shared" ref="BP90" si="88">SUM(B90:BO90)</f>
        <v>0</v>
      </c>
      <c r="EX90" s="65"/>
      <c r="EY90" s="66"/>
    </row>
    <row r="91" spans="1:155" ht="15.75" thickBot="1" x14ac:dyDescent="0.3">
      <c r="A91" s="97">
        <v>43191</v>
      </c>
      <c r="B91" s="12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5"/>
      <c r="BP91">
        <f t="shared" ref="BP91" si="89">SUM(B91:BO91)</f>
        <v>0</v>
      </c>
      <c r="EX91" s="65"/>
      <c r="EY91" s="66"/>
    </row>
    <row r="92" spans="1:155" ht="15.75" thickBot="1" x14ac:dyDescent="0.3">
      <c r="A92" s="97">
        <v>43192</v>
      </c>
      <c r="B92" s="12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5"/>
      <c r="BP92">
        <f t="shared" ref="BP92" si="90">SUM(B92:BO92)</f>
        <v>0</v>
      </c>
      <c r="EX92" s="65"/>
      <c r="EY92" s="66"/>
    </row>
    <row r="93" spans="1:155" ht="15.75" thickBot="1" x14ac:dyDescent="0.3">
      <c r="A93" s="97">
        <v>43193</v>
      </c>
      <c r="B93" s="12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5"/>
      <c r="BP93">
        <f t="shared" ref="BP93" si="91">SUM(B93:BO93)</f>
        <v>0</v>
      </c>
      <c r="EX93" s="65"/>
      <c r="EY93" s="66"/>
    </row>
    <row r="94" spans="1:155" ht="15.75" thickBot="1" x14ac:dyDescent="0.3">
      <c r="A94" s="97">
        <v>43194</v>
      </c>
      <c r="B94" s="12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5"/>
      <c r="BP94">
        <f t="shared" ref="BP94" si="92">SUM(B94:BO94)</f>
        <v>0</v>
      </c>
      <c r="EX94" s="65"/>
      <c r="EY94" s="66"/>
    </row>
    <row r="95" spans="1:155" ht="15.75" thickBot="1" x14ac:dyDescent="0.3">
      <c r="A95" s="97">
        <v>43195</v>
      </c>
      <c r="B95" s="12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5"/>
      <c r="BP95">
        <f t="shared" ref="BP95" si="93">SUM(B95:BO95)</f>
        <v>0</v>
      </c>
      <c r="EX95" s="65"/>
      <c r="EY95" s="66"/>
    </row>
    <row r="96" spans="1:155" ht="15.75" thickBot="1" x14ac:dyDescent="0.3">
      <c r="A96" s="97">
        <v>43196</v>
      </c>
      <c r="B96" s="12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5"/>
      <c r="BP96">
        <f t="shared" ref="BP96" si="94">SUM(B96:BO96)</f>
        <v>0</v>
      </c>
      <c r="EX96" s="65"/>
      <c r="EY96" s="66"/>
    </row>
    <row r="97" spans="1:155" ht="15.75" thickBot="1" x14ac:dyDescent="0.3">
      <c r="A97" s="97">
        <v>43197</v>
      </c>
      <c r="B97" s="12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5"/>
      <c r="BP97">
        <f t="shared" ref="BP97" si="95">SUM(B97:BO97)</f>
        <v>0</v>
      </c>
      <c r="EX97" s="65"/>
      <c r="EY97" s="66"/>
    </row>
    <row r="98" spans="1:155" ht="15.75" thickBot="1" x14ac:dyDescent="0.3">
      <c r="A98" s="97">
        <v>43198</v>
      </c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5"/>
      <c r="BP98">
        <f t="shared" ref="BP98" si="96">SUM(B98:BO98)</f>
        <v>0</v>
      </c>
      <c r="EX98" s="65"/>
      <c r="EY98" s="66"/>
    </row>
    <row r="99" spans="1:155" ht="15.75" thickBot="1" x14ac:dyDescent="0.3">
      <c r="A99" s="97">
        <v>43199</v>
      </c>
      <c r="B99" s="12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5"/>
      <c r="BP99">
        <f t="shared" ref="BP99" si="97">SUM(B99:BO99)</f>
        <v>0</v>
      </c>
      <c r="EX99" s="65"/>
      <c r="EY99" s="66"/>
    </row>
    <row r="100" spans="1:155" ht="15.75" thickBot="1" x14ac:dyDescent="0.3">
      <c r="A100" s="97">
        <v>43200</v>
      </c>
      <c r="B100" s="12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5"/>
      <c r="BP100">
        <f t="shared" ref="BP100" si="98">SUM(B100:BO100)</f>
        <v>0</v>
      </c>
      <c r="EX100" s="65"/>
      <c r="EY100" s="66"/>
    </row>
    <row r="101" spans="1:155" ht="15.75" thickBot="1" x14ac:dyDescent="0.3">
      <c r="A101" s="97">
        <v>43201</v>
      </c>
      <c r="B101" s="12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5"/>
      <c r="BP101">
        <f t="shared" ref="BP101" si="99">SUM(B101:BO101)</f>
        <v>0</v>
      </c>
      <c r="EX101" s="65"/>
      <c r="EY101" s="66"/>
    </row>
    <row r="102" spans="1:155" ht="15.75" thickBot="1" x14ac:dyDescent="0.3">
      <c r="A102" s="97">
        <v>43202</v>
      </c>
      <c r="B102" s="12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5"/>
      <c r="BP102">
        <f t="shared" ref="BP102" si="100">SUM(B102:BO102)</f>
        <v>0</v>
      </c>
      <c r="EX102" s="65"/>
      <c r="EY102" s="66"/>
    </row>
    <row r="103" spans="1:155" ht="15.75" thickBot="1" x14ac:dyDescent="0.3">
      <c r="A103" s="97">
        <v>43203</v>
      </c>
      <c r="B103" s="12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5"/>
      <c r="BP103">
        <f t="shared" ref="BP103" si="101">SUM(B103:BO103)</f>
        <v>0</v>
      </c>
      <c r="EX103" s="65"/>
      <c r="EY103" s="66"/>
    </row>
    <row r="104" spans="1:155" ht="15.75" thickBot="1" x14ac:dyDescent="0.3">
      <c r="A104" s="97">
        <v>43204</v>
      </c>
      <c r="B104" s="12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5"/>
      <c r="BP104">
        <f t="shared" ref="BP104" si="102">SUM(B104:BO104)</f>
        <v>0</v>
      </c>
      <c r="EX104" s="65"/>
      <c r="EY104" s="66"/>
    </row>
    <row r="105" spans="1:155" ht="15.75" thickBot="1" x14ac:dyDescent="0.3">
      <c r="A105" s="97">
        <v>43205</v>
      </c>
      <c r="B105" s="12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5"/>
      <c r="BP105">
        <f t="shared" ref="BP105" si="103">SUM(B105:BO105)</f>
        <v>0</v>
      </c>
      <c r="EX105" s="65"/>
      <c r="EY105" s="66"/>
    </row>
    <row r="106" spans="1:155" ht="15.75" thickBot="1" x14ac:dyDescent="0.3">
      <c r="A106" s="97">
        <v>43206</v>
      </c>
      <c r="B106" s="12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5"/>
      <c r="BP106">
        <f t="shared" ref="BP106" si="104">SUM(B106:BO106)</f>
        <v>0</v>
      </c>
      <c r="EX106" s="65"/>
      <c r="EY106" s="66"/>
    </row>
    <row r="107" spans="1:155" ht="15.75" thickBot="1" x14ac:dyDescent="0.3">
      <c r="A107" s="97">
        <v>43207</v>
      </c>
      <c r="B107" s="12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5"/>
      <c r="BP107">
        <f t="shared" ref="BP107" si="105">SUM(B107:BO107)</f>
        <v>0</v>
      </c>
      <c r="EX107" s="65"/>
      <c r="EY107" s="66"/>
    </row>
    <row r="108" spans="1:155" ht="15.75" thickBot="1" x14ac:dyDescent="0.3">
      <c r="A108" s="97">
        <v>43208</v>
      </c>
      <c r="B108" s="12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5"/>
      <c r="BP108">
        <f t="shared" ref="BP108" si="106">SUM(B108:BO108)</f>
        <v>0</v>
      </c>
      <c r="EX108" s="65"/>
      <c r="EY108" s="66"/>
    </row>
    <row r="109" spans="1:155" ht="15.75" thickBot="1" x14ac:dyDescent="0.3">
      <c r="A109" s="97">
        <v>43209</v>
      </c>
      <c r="B109" s="12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5"/>
      <c r="BP109">
        <f t="shared" ref="BP109" si="107">SUM(B109:BO109)</f>
        <v>0</v>
      </c>
      <c r="EX109" s="65"/>
      <c r="EY109" s="66"/>
    </row>
    <row r="110" spans="1:155" ht="15.75" thickBot="1" x14ac:dyDescent="0.3">
      <c r="A110" s="97">
        <v>43210</v>
      </c>
      <c r="B110" s="12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5"/>
      <c r="BP110">
        <f t="shared" ref="BP110" si="108">SUM(B110:BO110)</f>
        <v>0</v>
      </c>
      <c r="EX110" s="65"/>
      <c r="EY110" s="66"/>
    </row>
    <row r="111" spans="1:155" ht="15.75" thickBot="1" x14ac:dyDescent="0.3">
      <c r="A111" s="97">
        <v>43211</v>
      </c>
      <c r="B111" s="12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5"/>
      <c r="BP111">
        <f t="shared" ref="BP111" si="109">SUM(B111:BO111)</f>
        <v>0</v>
      </c>
      <c r="EX111" s="65"/>
      <c r="EY111" s="66"/>
    </row>
    <row r="112" spans="1:155" ht="15.75" thickBot="1" x14ac:dyDescent="0.3">
      <c r="A112" s="97">
        <v>43212</v>
      </c>
      <c r="B112" s="12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5"/>
      <c r="BP112">
        <f t="shared" ref="BP112" si="110">SUM(B112:BO112)</f>
        <v>0</v>
      </c>
      <c r="EX112" s="65"/>
      <c r="EY112" s="66"/>
    </row>
    <row r="113" spans="1:155" ht="15.75" thickBot="1" x14ac:dyDescent="0.3">
      <c r="A113" s="97">
        <v>43213</v>
      </c>
      <c r="B113" s="12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5"/>
      <c r="BP113">
        <f t="shared" ref="BP113" si="111">SUM(B113:BO113)</f>
        <v>0</v>
      </c>
      <c r="EX113" s="65"/>
      <c r="EY113" s="66"/>
    </row>
    <row r="114" spans="1:155" ht="15.75" thickBot="1" x14ac:dyDescent="0.3">
      <c r="A114" s="97">
        <v>43214</v>
      </c>
      <c r="B114" s="12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5"/>
      <c r="BP114">
        <f t="shared" ref="BP114" si="112">SUM(B114:BO114)</f>
        <v>0</v>
      </c>
      <c r="EX114" s="65"/>
      <c r="EY114" s="66"/>
    </row>
    <row r="115" spans="1:155" ht="15.75" thickBot="1" x14ac:dyDescent="0.3">
      <c r="A115" s="97">
        <v>43215</v>
      </c>
      <c r="B115" s="12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5"/>
      <c r="BP115">
        <f t="shared" ref="BP115" si="113">SUM(B115:BO115)</f>
        <v>0</v>
      </c>
      <c r="EX115" s="65"/>
      <c r="EY115" s="66"/>
    </row>
    <row r="116" spans="1:155" ht="15.75" thickBot="1" x14ac:dyDescent="0.3">
      <c r="A116" s="97">
        <v>43216</v>
      </c>
      <c r="B116" s="12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5"/>
      <c r="BP116">
        <f t="shared" ref="BP116" si="114">SUM(B116:BO116)</f>
        <v>0</v>
      </c>
      <c r="EX116" s="65"/>
      <c r="EY116" s="66"/>
    </row>
    <row r="117" spans="1:155" ht="15.75" thickBot="1" x14ac:dyDescent="0.3">
      <c r="A117" s="97">
        <v>43217</v>
      </c>
      <c r="B117" s="12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5"/>
      <c r="BP117">
        <f t="shared" ref="BP117" si="115">SUM(B117:BO117)</f>
        <v>0</v>
      </c>
      <c r="EX117" s="65"/>
      <c r="EY117" s="66"/>
    </row>
    <row r="118" spans="1:155" ht="15.75" thickBot="1" x14ac:dyDescent="0.3">
      <c r="A118" s="97">
        <v>43218</v>
      </c>
      <c r="B118" s="12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5"/>
      <c r="BP118">
        <f t="shared" ref="BP118" si="116">SUM(B118:BO118)</f>
        <v>0</v>
      </c>
      <c r="EX118" s="65"/>
      <c r="EY118" s="66"/>
    </row>
    <row r="119" spans="1:155" ht="15.75" thickBot="1" x14ac:dyDescent="0.3">
      <c r="A119" s="97">
        <v>43219</v>
      </c>
      <c r="B119" s="12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5"/>
      <c r="BP119">
        <f t="shared" ref="BP119" si="117">SUM(B119:BO119)</f>
        <v>0</v>
      </c>
      <c r="EX119" s="65"/>
      <c r="EY119" s="66"/>
    </row>
    <row r="120" spans="1:155" ht="15.75" thickBot="1" x14ac:dyDescent="0.3">
      <c r="A120" s="97">
        <v>43220</v>
      </c>
      <c r="B120" s="12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5"/>
      <c r="BP120">
        <f t="shared" ref="BP120" si="118">SUM(B120:BO120)</f>
        <v>0</v>
      </c>
      <c r="EX120" s="65"/>
      <c r="EY120" s="66"/>
    </row>
    <row r="121" spans="1:155" ht="15.75" thickBot="1" x14ac:dyDescent="0.3">
      <c r="A121" s="97">
        <v>43221</v>
      </c>
      <c r="B121" s="12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5"/>
      <c r="BP121">
        <f t="shared" ref="BP121" si="119">SUM(B121:BO121)</f>
        <v>0</v>
      </c>
      <c r="EX121" s="65"/>
      <c r="EY121" s="66"/>
    </row>
    <row r="122" spans="1:155" ht="15.75" thickBot="1" x14ac:dyDescent="0.3">
      <c r="A122" s="97">
        <v>43222</v>
      </c>
      <c r="B122" s="12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5"/>
      <c r="BP122">
        <f t="shared" ref="BP122" si="120">SUM(B122:BO122)</f>
        <v>0</v>
      </c>
      <c r="EX122" s="65"/>
      <c r="EY122" s="66"/>
    </row>
    <row r="123" spans="1:155" ht="15.75" thickBot="1" x14ac:dyDescent="0.3">
      <c r="A123" s="97">
        <v>43223</v>
      </c>
      <c r="B123" s="12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5"/>
      <c r="BP123">
        <f t="shared" ref="BP123" si="121">SUM(B123:BO123)</f>
        <v>0</v>
      </c>
      <c r="EX123" s="65"/>
      <c r="EY123" s="66"/>
    </row>
    <row r="124" spans="1:155" ht="15.75" thickBot="1" x14ac:dyDescent="0.3">
      <c r="A124" s="97">
        <v>43224</v>
      </c>
      <c r="B124" s="12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5"/>
      <c r="BP124">
        <f t="shared" ref="BP124" si="122">SUM(B124:BO124)</f>
        <v>0</v>
      </c>
      <c r="EX124" s="65"/>
      <c r="EY124" s="66"/>
    </row>
    <row r="125" spans="1:155" ht="15.75" thickBot="1" x14ac:dyDescent="0.3">
      <c r="A125" s="97">
        <v>43225</v>
      </c>
      <c r="B125" s="12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5"/>
      <c r="BP125">
        <f t="shared" ref="BP125" si="123">SUM(B125:BO125)</f>
        <v>0</v>
      </c>
      <c r="EX125" s="65"/>
      <c r="EY125" s="66"/>
    </row>
    <row r="126" spans="1:155" ht="15.75" thickBot="1" x14ac:dyDescent="0.3">
      <c r="A126" s="97">
        <v>43226</v>
      </c>
      <c r="B126" s="12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5"/>
      <c r="BP126">
        <f t="shared" ref="BP126" si="124">SUM(B126:BO126)</f>
        <v>0</v>
      </c>
      <c r="EX126" s="65"/>
      <c r="EY126" s="66"/>
    </row>
    <row r="127" spans="1:155" ht="15.75" thickBot="1" x14ac:dyDescent="0.3">
      <c r="A127" s="97">
        <v>43227</v>
      </c>
      <c r="B127" s="12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5"/>
      <c r="BP127">
        <f t="shared" ref="BP127" si="125">SUM(B127:BO127)</f>
        <v>0</v>
      </c>
      <c r="EX127" s="65"/>
      <c r="EY127" s="66"/>
    </row>
    <row r="128" spans="1:155" ht="15.75" thickBot="1" x14ac:dyDescent="0.3">
      <c r="A128" s="97">
        <v>43228</v>
      </c>
      <c r="B128" s="12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5"/>
      <c r="BP128">
        <f t="shared" ref="BP128" si="126">SUM(B128:BO128)</f>
        <v>0</v>
      </c>
      <c r="EX128" s="65"/>
      <c r="EY128" s="66"/>
    </row>
    <row r="129" spans="1:155" ht="15.75" thickBot="1" x14ac:dyDescent="0.3">
      <c r="A129" s="97">
        <v>43229</v>
      </c>
      <c r="B129" s="12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5"/>
      <c r="BP129">
        <f t="shared" ref="BP129" si="127">SUM(B129:BO129)</f>
        <v>0</v>
      </c>
      <c r="EX129" s="65"/>
      <c r="EY129" s="66"/>
    </row>
    <row r="130" spans="1:155" ht="15.75" thickBot="1" x14ac:dyDescent="0.3">
      <c r="A130" s="97">
        <v>43230</v>
      </c>
      <c r="B130" s="12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5"/>
      <c r="BP130">
        <f t="shared" ref="BP130" si="128">SUM(B130:BO130)</f>
        <v>0</v>
      </c>
      <c r="EX130" s="65"/>
      <c r="EY130" s="66"/>
    </row>
    <row r="131" spans="1:155" ht="15.75" thickBot="1" x14ac:dyDescent="0.3">
      <c r="A131" s="97">
        <v>43231</v>
      </c>
      <c r="B131" s="12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5"/>
      <c r="BP131">
        <f t="shared" ref="BP131" si="129">SUM(B131:BO131)</f>
        <v>0</v>
      </c>
      <c r="EX131" s="65"/>
      <c r="EY131" s="66"/>
    </row>
    <row r="132" spans="1:155" ht="15.75" thickBot="1" x14ac:dyDescent="0.3">
      <c r="A132" s="97">
        <v>43232</v>
      </c>
      <c r="B132" s="12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5"/>
      <c r="BP132">
        <f t="shared" ref="BP132" si="130">SUM(B132:BO132)</f>
        <v>0</v>
      </c>
      <c r="EX132" s="65"/>
      <c r="EY132" s="66"/>
    </row>
    <row r="133" spans="1:155" ht="15.75" thickBot="1" x14ac:dyDescent="0.3">
      <c r="A133" s="97">
        <v>43233</v>
      </c>
      <c r="B133" s="12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5"/>
      <c r="BP133">
        <f t="shared" ref="BP133" si="131">SUM(B133:BO133)</f>
        <v>0</v>
      </c>
      <c r="EX133" s="65"/>
      <c r="EY133" s="66"/>
    </row>
    <row r="134" spans="1:155" ht="15.75" thickBot="1" x14ac:dyDescent="0.3">
      <c r="A134" s="97">
        <v>43234</v>
      </c>
      <c r="B134" s="12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5"/>
      <c r="BP134">
        <f t="shared" ref="BP134" si="132">SUM(B134:BO134)</f>
        <v>0</v>
      </c>
      <c r="EX134" s="65"/>
      <c r="EY134" s="66"/>
    </row>
    <row r="135" spans="1:155" ht="15.75" thickBot="1" x14ac:dyDescent="0.3">
      <c r="A135" s="97">
        <v>43235</v>
      </c>
      <c r="B135" s="12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5"/>
      <c r="BP135">
        <f t="shared" ref="BP135" si="133">SUM(B135:BO135)</f>
        <v>0</v>
      </c>
      <c r="EX135" s="65"/>
      <c r="EY135" s="66"/>
    </row>
    <row r="136" spans="1:155" ht="15.75" thickBot="1" x14ac:dyDescent="0.3">
      <c r="A136" s="97">
        <v>43236</v>
      </c>
      <c r="B136" s="12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5"/>
      <c r="BP136">
        <f t="shared" ref="BP136" si="134">SUM(B136:BO136)</f>
        <v>0</v>
      </c>
      <c r="EX136" s="65"/>
      <c r="EY136" s="66"/>
    </row>
    <row r="137" spans="1:155" ht="15.75" thickBot="1" x14ac:dyDescent="0.3">
      <c r="A137" s="97">
        <v>43237</v>
      </c>
      <c r="B137" s="12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5"/>
      <c r="BP137">
        <f t="shared" ref="BP137" si="135">SUM(B137:BO137)</f>
        <v>0</v>
      </c>
      <c r="EX137" s="65"/>
      <c r="EY137" s="66"/>
    </row>
    <row r="138" spans="1:155" ht="15.75" thickBot="1" x14ac:dyDescent="0.3">
      <c r="A138" s="97">
        <v>43238</v>
      </c>
      <c r="B138" s="12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5"/>
      <c r="BP138">
        <f t="shared" ref="BP138" si="136">SUM(B138:BO138)</f>
        <v>0</v>
      </c>
      <c r="EX138" s="65"/>
      <c r="EY138" s="66"/>
    </row>
    <row r="139" spans="1:155" ht="15.75" thickBot="1" x14ac:dyDescent="0.3">
      <c r="A139" s="97">
        <v>43239</v>
      </c>
      <c r="B139" s="12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5"/>
      <c r="BP139">
        <f t="shared" ref="BP139" si="137">SUM(B139:BO139)</f>
        <v>0</v>
      </c>
      <c r="EX139" s="65"/>
      <c r="EY139" s="66"/>
    </row>
    <row r="140" spans="1:155" ht="15.75" thickBot="1" x14ac:dyDescent="0.3">
      <c r="A140" s="97">
        <v>43240</v>
      </c>
      <c r="B140" s="12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5"/>
      <c r="BP140">
        <f t="shared" ref="BP140" si="138">SUM(B140:BO140)</f>
        <v>0</v>
      </c>
      <c r="EX140" s="65"/>
      <c r="EY140" s="66"/>
    </row>
    <row r="141" spans="1:155" ht="15.75" thickBot="1" x14ac:dyDescent="0.3">
      <c r="A141" s="97">
        <v>43241</v>
      </c>
      <c r="B141" s="12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5"/>
      <c r="BP141">
        <f t="shared" ref="BP141" si="139">SUM(B141:BO141)</f>
        <v>0</v>
      </c>
      <c r="EX141" s="65"/>
      <c r="EY141" s="66"/>
    </row>
    <row r="142" spans="1:155" ht="15.75" thickBot="1" x14ac:dyDescent="0.3">
      <c r="A142" s="97">
        <v>43242</v>
      </c>
      <c r="B142" s="1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5"/>
      <c r="BP142">
        <f t="shared" ref="BP142" si="140">SUM(B142:BO142)</f>
        <v>0</v>
      </c>
      <c r="EX142" s="65"/>
      <c r="EY142" s="66"/>
    </row>
    <row r="143" spans="1:155" ht="15.75" thickBot="1" x14ac:dyDescent="0.3">
      <c r="A143" s="97">
        <v>43243</v>
      </c>
      <c r="B143" s="12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5"/>
      <c r="BP143">
        <f t="shared" ref="BP143" si="141">SUM(B143:BO143)</f>
        <v>0</v>
      </c>
      <c r="EX143" s="65"/>
      <c r="EY143" s="66"/>
    </row>
    <row r="144" spans="1:155" ht="15.75" thickBot="1" x14ac:dyDescent="0.3">
      <c r="A144" s="97">
        <v>43244</v>
      </c>
      <c r="B144" s="12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5"/>
      <c r="BP144">
        <f t="shared" ref="BP144" si="142">SUM(B144:BO144)</f>
        <v>0</v>
      </c>
      <c r="EX144" s="65"/>
      <c r="EY144" s="66"/>
    </row>
    <row r="145" spans="1:155" ht="15.75" thickBot="1" x14ac:dyDescent="0.3">
      <c r="A145" s="97">
        <v>43245</v>
      </c>
      <c r="B145" s="12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5"/>
      <c r="BP145">
        <f t="shared" ref="BP145" si="143">SUM(B145:BO145)</f>
        <v>0</v>
      </c>
      <c r="EX145" s="65"/>
      <c r="EY145" s="66"/>
    </row>
    <row r="146" spans="1:155" ht="15.75" thickBot="1" x14ac:dyDescent="0.3">
      <c r="A146" s="97">
        <v>43246</v>
      </c>
      <c r="B146" s="12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5"/>
      <c r="BP146">
        <f t="shared" ref="BP146" si="144">SUM(B146:BO146)</f>
        <v>0</v>
      </c>
      <c r="EX146" s="65"/>
      <c r="EY146" s="66"/>
    </row>
    <row r="147" spans="1:155" ht="15.75" thickBot="1" x14ac:dyDescent="0.3">
      <c r="A147" s="97">
        <v>43247</v>
      </c>
      <c r="B147" s="12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5"/>
      <c r="BP147">
        <f t="shared" ref="BP147" si="145">SUM(B147:BO147)</f>
        <v>0</v>
      </c>
      <c r="EX147" s="65"/>
      <c r="EY147" s="66"/>
    </row>
    <row r="148" spans="1:155" ht="15.75" thickBot="1" x14ac:dyDescent="0.3">
      <c r="A148" s="97">
        <v>43248</v>
      </c>
      <c r="B148" s="12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5"/>
      <c r="BP148">
        <f t="shared" ref="BP148" si="146">SUM(B148:BO148)</f>
        <v>0</v>
      </c>
      <c r="EX148" s="65"/>
      <c r="EY148" s="66"/>
    </row>
    <row r="149" spans="1:155" ht="15.75" thickBot="1" x14ac:dyDescent="0.3">
      <c r="A149" s="97">
        <v>43249</v>
      </c>
      <c r="B149" s="12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5"/>
      <c r="BP149">
        <f t="shared" ref="BP149" si="147">SUM(B149:BO149)</f>
        <v>0</v>
      </c>
      <c r="EX149" s="65"/>
      <c r="EY149" s="66"/>
    </row>
    <row r="150" spans="1:155" ht="15.75" thickBot="1" x14ac:dyDescent="0.3">
      <c r="A150" s="97">
        <v>43250</v>
      </c>
      <c r="B150" s="12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5"/>
      <c r="BP150">
        <f t="shared" ref="BP150" si="148">SUM(B150:BO150)</f>
        <v>0</v>
      </c>
      <c r="EX150" s="65"/>
      <c r="EY150" s="66"/>
    </row>
    <row r="151" spans="1:155" ht="15.75" thickBot="1" x14ac:dyDescent="0.3">
      <c r="A151" s="97">
        <v>43251</v>
      </c>
      <c r="B151" s="12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5"/>
      <c r="BP151">
        <f t="shared" ref="BP151" si="149">SUM(B151:BO151)</f>
        <v>0</v>
      </c>
      <c r="EX151" s="65"/>
      <c r="EY151" s="66"/>
    </row>
    <row r="152" spans="1:155" ht="15.75" thickBot="1" x14ac:dyDescent="0.3">
      <c r="A152" s="97">
        <v>43252</v>
      </c>
      <c r="B152" s="12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5"/>
      <c r="BP152">
        <f t="shared" ref="BP152" si="150">SUM(B152:BO152)</f>
        <v>0</v>
      </c>
      <c r="EX152" s="65"/>
      <c r="EY152" s="66"/>
    </row>
    <row r="153" spans="1:155" ht="15.75" thickBot="1" x14ac:dyDescent="0.3">
      <c r="A153" s="97">
        <v>43253</v>
      </c>
      <c r="B153" s="12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5"/>
      <c r="BP153">
        <f t="shared" ref="BP153" si="151">SUM(B153:BO153)</f>
        <v>0</v>
      </c>
      <c r="EX153" s="65"/>
      <c r="EY153" s="66"/>
    </row>
    <row r="154" spans="1:155" ht="15.75" thickBot="1" x14ac:dyDescent="0.3">
      <c r="A154" s="97">
        <v>43254</v>
      </c>
      <c r="B154" s="12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5"/>
      <c r="BP154">
        <f t="shared" ref="BP154" si="152">SUM(B154:BO154)</f>
        <v>0</v>
      </c>
      <c r="EX154" s="65"/>
      <c r="EY154" s="66"/>
    </row>
    <row r="155" spans="1:155" ht="15.75" thickBot="1" x14ac:dyDescent="0.3">
      <c r="A155" s="97">
        <v>43255</v>
      </c>
      <c r="B155" s="12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5"/>
      <c r="BP155">
        <f t="shared" ref="BP155" si="153">SUM(B155:BO155)</f>
        <v>0</v>
      </c>
      <c r="EX155" s="65"/>
      <c r="EY155" s="66"/>
    </row>
    <row r="156" spans="1:155" ht="15.75" thickBot="1" x14ac:dyDescent="0.3">
      <c r="A156" s="97">
        <v>43256</v>
      </c>
      <c r="B156" s="12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5"/>
      <c r="BP156">
        <f t="shared" ref="BP156" si="154">SUM(B156:BO156)</f>
        <v>0</v>
      </c>
      <c r="EX156" s="65"/>
      <c r="EY156" s="66"/>
    </row>
    <row r="157" spans="1:155" ht="15.75" thickBot="1" x14ac:dyDescent="0.3">
      <c r="A157" s="97">
        <v>43257</v>
      </c>
      <c r="B157" s="12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5"/>
      <c r="BP157">
        <f t="shared" ref="BP157" si="155">SUM(B157:BO157)</f>
        <v>0</v>
      </c>
      <c r="EX157" s="65"/>
      <c r="EY157" s="66"/>
    </row>
    <row r="158" spans="1:155" ht="15.75" thickBot="1" x14ac:dyDescent="0.3">
      <c r="A158" s="97">
        <v>43258</v>
      </c>
      <c r="B158" s="12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5"/>
      <c r="BP158">
        <f t="shared" ref="BP158" si="156">SUM(B158:BO158)</f>
        <v>0</v>
      </c>
      <c r="EX158" s="65"/>
      <c r="EY158" s="66"/>
    </row>
    <row r="159" spans="1:155" ht="15.75" thickBot="1" x14ac:dyDescent="0.3">
      <c r="A159" s="97">
        <v>43259</v>
      </c>
      <c r="B159" s="12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5"/>
      <c r="BP159">
        <f t="shared" ref="BP159" si="157">SUM(B159:BO159)</f>
        <v>0</v>
      </c>
      <c r="EX159" s="65"/>
      <c r="EY159" s="66"/>
    </row>
    <row r="160" spans="1:155" ht="15.75" thickBot="1" x14ac:dyDescent="0.3">
      <c r="A160" s="97">
        <v>43260</v>
      </c>
      <c r="B160" s="12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5"/>
      <c r="BP160">
        <f t="shared" ref="BP160" si="158">SUM(B160:BO160)</f>
        <v>0</v>
      </c>
      <c r="EX160" s="65"/>
      <c r="EY160" s="66"/>
    </row>
    <row r="161" spans="1:155" ht="15.75" thickBot="1" x14ac:dyDescent="0.3">
      <c r="A161" s="97">
        <v>43261</v>
      </c>
      <c r="B161" s="12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5"/>
      <c r="BP161">
        <f t="shared" ref="BP161" si="159">SUM(B161:BO161)</f>
        <v>0</v>
      </c>
      <c r="EX161" s="65"/>
      <c r="EY161" s="66"/>
    </row>
    <row r="162" spans="1:155" ht="15.75" thickBot="1" x14ac:dyDescent="0.3">
      <c r="A162" s="97">
        <v>43262</v>
      </c>
      <c r="B162" s="12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5"/>
      <c r="BP162">
        <f t="shared" ref="BP162" si="160">SUM(B162:BO162)</f>
        <v>0</v>
      </c>
      <c r="EX162" s="65"/>
      <c r="EY162" s="66"/>
    </row>
    <row r="163" spans="1:155" ht="15.75" thickBot="1" x14ac:dyDescent="0.3">
      <c r="A163" s="97">
        <v>43263</v>
      </c>
      <c r="B163" s="12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5"/>
      <c r="BP163">
        <f t="shared" ref="BP163" si="161">SUM(B163:BO163)</f>
        <v>0</v>
      </c>
      <c r="EX163" s="65"/>
      <c r="EY163" s="66"/>
    </row>
    <row r="164" spans="1:155" ht="15.75" thickBot="1" x14ac:dyDescent="0.3">
      <c r="A164" s="97">
        <v>43264</v>
      </c>
      <c r="B164" s="12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5"/>
      <c r="BP164">
        <f t="shared" ref="BP164" si="162">SUM(B164:BO164)</f>
        <v>0</v>
      </c>
      <c r="EX164" s="65"/>
      <c r="EY164" s="66"/>
    </row>
    <row r="165" spans="1:155" ht="15.75" thickBot="1" x14ac:dyDescent="0.3">
      <c r="A165" s="97">
        <v>43265</v>
      </c>
      <c r="B165" s="12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5"/>
      <c r="BP165">
        <f t="shared" ref="BP165" si="163">SUM(B165:BO165)</f>
        <v>0</v>
      </c>
      <c r="EX165" s="65"/>
      <c r="EY165" s="66"/>
    </row>
    <row r="166" spans="1:155" ht="15.75" thickBot="1" x14ac:dyDescent="0.3">
      <c r="A166" s="97">
        <v>43266</v>
      </c>
      <c r="B166" s="12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5"/>
      <c r="BP166">
        <f t="shared" ref="BP166" si="164">SUM(B166:BO166)</f>
        <v>0</v>
      </c>
      <c r="EX166" s="65"/>
      <c r="EY166" s="66"/>
    </row>
    <row r="167" spans="1:155" ht="15.75" thickBot="1" x14ac:dyDescent="0.3">
      <c r="A167" s="97">
        <v>43267</v>
      </c>
      <c r="B167" s="12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5"/>
      <c r="BP167">
        <f t="shared" ref="BP167" si="165">SUM(B167:BO167)</f>
        <v>0</v>
      </c>
      <c r="EX167" s="65"/>
      <c r="EY167" s="66"/>
    </row>
    <row r="168" spans="1:155" ht="15.75" thickBot="1" x14ac:dyDescent="0.3">
      <c r="A168" s="97">
        <v>43268</v>
      </c>
      <c r="B168" s="12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5"/>
      <c r="BP168">
        <f t="shared" ref="BP168" si="166">SUM(B168:BO168)</f>
        <v>0</v>
      </c>
      <c r="EX168" s="65"/>
      <c r="EY168" s="66"/>
    </row>
    <row r="169" spans="1:155" ht="15.75" thickBot="1" x14ac:dyDescent="0.3">
      <c r="A169" s="97">
        <v>43269</v>
      </c>
      <c r="B169" s="12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5"/>
      <c r="BP169">
        <f t="shared" ref="BP169" si="167">SUM(B169:BO169)</f>
        <v>0</v>
      </c>
      <c r="EX169" s="65"/>
      <c r="EY169" s="66"/>
    </row>
    <row r="170" spans="1:155" ht="15.75" thickBot="1" x14ac:dyDescent="0.3">
      <c r="A170" s="97">
        <v>43270</v>
      </c>
      <c r="B170" s="12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5"/>
      <c r="BP170">
        <f t="shared" ref="BP170" si="168">SUM(B170:BO170)</f>
        <v>0</v>
      </c>
      <c r="EX170" s="65"/>
      <c r="EY170" s="66"/>
    </row>
    <row r="171" spans="1:155" ht="15.75" thickBot="1" x14ac:dyDescent="0.3">
      <c r="A171" s="97">
        <v>43271</v>
      </c>
      <c r="B171" s="12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5"/>
      <c r="BP171">
        <f t="shared" ref="BP171" si="169">SUM(B171:BO171)</f>
        <v>0</v>
      </c>
      <c r="EX171" s="65"/>
      <c r="EY171" s="66"/>
    </row>
    <row r="172" spans="1:155" ht="15.75" thickBot="1" x14ac:dyDescent="0.3">
      <c r="A172" s="97">
        <v>43272</v>
      </c>
      <c r="B172" s="12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5"/>
      <c r="BP172">
        <f t="shared" ref="BP172" si="170">SUM(B172:BO172)</f>
        <v>0</v>
      </c>
      <c r="EX172" s="65"/>
      <c r="EY172" s="66"/>
    </row>
    <row r="173" spans="1:155" ht="15.75" thickBot="1" x14ac:dyDescent="0.3">
      <c r="A173" s="97">
        <v>43273</v>
      </c>
      <c r="B173" s="12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5"/>
      <c r="BP173">
        <f t="shared" ref="BP173" si="171">SUM(B173:BO173)</f>
        <v>0</v>
      </c>
      <c r="EX173" s="65"/>
      <c r="EY173" s="66"/>
    </row>
    <row r="174" spans="1:155" ht="15.75" thickBot="1" x14ac:dyDescent="0.3">
      <c r="A174" s="97">
        <v>43274</v>
      </c>
      <c r="B174" s="12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5"/>
      <c r="BP174">
        <f t="shared" ref="BP174" si="172">SUM(B174:BO174)</f>
        <v>0</v>
      </c>
      <c r="EX174" s="65"/>
      <c r="EY174" s="66"/>
    </row>
    <row r="175" spans="1:155" ht="15.75" thickBot="1" x14ac:dyDescent="0.3">
      <c r="A175" s="97">
        <v>43275</v>
      </c>
      <c r="B175" s="12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5"/>
      <c r="BP175">
        <f t="shared" ref="BP175" si="173">SUM(B175:BO175)</f>
        <v>0</v>
      </c>
      <c r="EX175" s="65"/>
      <c r="EY175" s="66"/>
    </row>
    <row r="176" spans="1:155" ht="15.75" thickBot="1" x14ac:dyDescent="0.3">
      <c r="A176" s="97">
        <v>43276</v>
      </c>
      <c r="B176" s="12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5"/>
      <c r="BP176">
        <f t="shared" ref="BP176" si="174">SUM(B176:BO176)</f>
        <v>0</v>
      </c>
      <c r="EX176" s="65"/>
      <c r="EY176" s="66"/>
    </row>
    <row r="177" spans="1:155" ht="15.75" thickBot="1" x14ac:dyDescent="0.3">
      <c r="A177" s="97">
        <v>43277</v>
      </c>
      <c r="B177" s="12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5"/>
      <c r="BP177">
        <f t="shared" ref="BP177" si="175">SUM(B177:BO177)</f>
        <v>0</v>
      </c>
      <c r="EX177" s="65"/>
      <c r="EY177" s="66"/>
    </row>
    <row r="178" spans="1:155" ht="15.75" thickBot="1" x14ac:dyDescent="0.3">
      <c r="A178" s="97">
        <v>43278</v>
      </c>
      <c r="B178" s="12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5"/>
      <c r="BP178">
        <f t="shared" ref="BP178" si="176">SUM(B178:BO178)</f>
        <v>0</v>
      </c>
      <c r="EX178" s="65"/>
      <c r="EY178" s="66"/>
    </row>
    <row r="179" spans="1:155" ht="15.75" thickBot="1" x14ac:dyDescent="0.3">
      <c r="A179" s="97">
        <v>43279</v>
      </c>
      <c r="B179" s="12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5"/>
      <c r="BP179">
        <f t="shared" ref="BP179" si="177">SUM(B179:BO179)</f>
        <v>0</v>
      </c>
      <c r="EX179" s="65"/>
      <c r="EY179" s="66"/>
    </row>
    <row r="180" spans="1:155" ht="15.75" thickBot="1" x14ac:dyDescent="0.3">
      <c r="A180" s="97">
        <v>43280</v>
      </c>
      <c r="B180" s="12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5"/>
      <c r="BP180">
        <f t="shared" ref="BP180" si="178">SUM(B180:BO180)</f>
        <v>0</v>
      </c>
      <c r="EX180" s="65"/>
      <c r="EY180" s="66"/>
    </row>
    <row r="181" spans="1:155" ht="15.75" thickBot="1" x14ac:dyDescent="0.3">
      <c r="A181" s="97">
        <v>43281</v>
      </c>
      <c r="B181" s="12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5"/>
      <c r="BP181">
        <f t="shared" ref="BP181" si="179">SUM(B181:BO181)</f>
        <v>0</v>
      </c>
      <c r="EX181" s="65"/>
      <c r="EY181" s="66"/>
    </row>
    <row r="182" spans="1:155" ht="15.75" thickBot="1" x14ac:dyDescent="0.3">
      <c r="A182" s="97">
        <v>43282</v>
      </c>
      <c r="B182" s="12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5"/>
      <c r="BP182">
        <f t="shared" ref="BP182" si="180">SUM(B182:BO182)</f>
        <v>0</v>
      </c>
      <c r="EX182" s="65"/>
      <c r="EY182" s="66"/>
    </row>
    <row r="183" spans="1:155" ht="15.75" thickBot="1" x14ac:dyDescent="0.3">
      <c r="A183" s="97">
        <v>43283</v>
      </c>
      <c r="B183" s="12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5"/>
      <c r="BP183">
        <f t="shared" ref="BP183" si="181">SUM(B183:BO183)</f>
        <v>0</v>
      </c>
      <c r="EX183" s="65"/>
      <c r="EY183" s="66"/>
    </row>
    <row r="184" spans="1:155" ht="15.75" thickBot="1" x14ac:dyDescent="0.3">
      <c r="A184" s="97">
        <v>43284</v>
      </c>
      <c r="B184" s="12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5"/>
      <c r="BP184">
        <f t="shared" ref="BP184" si="182">SUM(B184:BO184)</f>
        <v>0</v>
      </c>
      <c r="EX184" s="65"/>
      <c r="EY184" s="66"/>
    </row>
    <row r="185" spans="1:155" ht="15.75" thickBot="1" x14ac:dyDescent="0.3">
      <c r="A185" s="97">
        <v>43285</v>
      </c>
      <c r="B185" s="12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5"/>
      <c r="BP185">
        <f t="shared" ref="BP185" si="183">SUM(B185:BO185)</f>
        <v>0</v>
      </c>
      <c r="EX185" s="65"/>
      <c r="EY185" s="66"/>
    </row>
    <row r="186" spans="1:155" ht="15.75" thickBot="1" x14ac:dyDescent="0.3">
      <c r="A186" s="97">
        <v>43286</v>
      </c>
      <c r="B186" s="12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5"/>
      <c r="BP186">
        <f t="shared" ref="BP186" si="184">SUM(B186:BO186)</f>
        <v>0</v>
      </c>
      <c r="EX186" s="65"/>
      <c r="EY186" s="66"/>
    </row>
    <row r="187" spans="1:155" ht="15.75" thickBot="1" x14ac:dyDescent="0.3">
      <c r="A187" s="97">
        <v>43287</v>
      </c>
      <c r="B187" s="12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5"/>
      <c r="BP187">
        <f t="shared" ref="BP187" si="185">SUM(B187:BO187)</f>
        <v>0</v>
      </c>
      <c r="EX187" s="65"/>
      <c r="EY187" s="66"/>
    </row>
    <row r="188" spans="1:155" ht="15.75" thickBot="1" x14ac:dyDescent="0.3">
      <c r="A188" s="97">
        <v>43288</v>
      </c>
      <c r="B188" s="12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5"/>
      <c r="BP188">
        <f t="shared" ref="BP188" si="186">SUM(B188:BO188)</f>
        <v>0</v>
      </c>
      <c r="EX188" s="65"/>
      <c r="EY188" s="66"/>
    </row>
    <row r="189" spans="1:155" ht="15.75" thickBot="1" x14ac:dyDescent="0.3">
      <c r="A189" s="97">
        <v>43289</v>
      </c>
      <c r="B189" s="12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5"/>
      <c r="BP189">
        <f t="shared" ref="BP189" si="187">SUM(B189:BO189)</f>
        <v>0</v>
      </c>
      <c r="EX189" s="65"/>
      <c r="EY189" s="66"/>
    </row>
    <row r="190" spans="1:155" ht="15.75" thickBot="1" x14ac:dyDescent="0.3">
      <c r="A190" s="97">
        <v>43290</v>
      </c>
      <c r="B190" s="12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5"/>
      <c r="BP190">
        <f t="shared" ref="BP190" si="188">SUM(B190:BO190)</f>
        <v>0</v>
      </c>
      <c r="EX190" s="65"/>
      <c r="EY190" s="66"/>
    </row>
    <row r="191" spans="1:155" ht="15.75" thickBot="1" x14ac:dyDescent="0.3">
      <c r="A191" s="97">
        <v>43291</v>
      </c>
      <c r="B191" s="12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5"/>
      <c r="BP191">
        <f t="shared" ref="BP191" si="189">SUM(B191:BO191)</f>
        <v>0</v>
      </c>
      <c r="EX191" s="65"/>
      <c r="EY191" s="66"/>
    </row>
    <row r="192" spans="1:155" ht="15.75" thickBot="1" x14ac:dyDescent="0.3">
      <c r="A192" s="97">
        <v>43292</v>
      </c>
      <c r="B192" s="12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5"/>
      <c r="BP192">
        <f t="shared" ref="BP192" si="190">SUM(B192:BO192)</f>
        <v>0</v>
      </c>
      <c r="EX192" s="65"/>
      <c r="EY192" s="66"/>
    </row>
    <row r="193" spans="1:155" ht="15.75" thickBot="1" x14ac:dyDescent="0.3">
      <c r="A193" s="97">
        <v>43293</v>
      </c>
      <c r="B193" s="12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5"/>
      <c r="BP193">
        <f t="shared" ref="BP193" si="191">SUM(B193:BO193)</f>
        <v>0</v>
      </c>
      <c r="EX193" s="65"/>
      <c r="EY193" s="66"/>
    </row>
    <row r="194" spans="1:155" ht="15.75" thickBot="1" x14ac:dyDescent="0.3">
      <c r="A194" s="97">
        <v>43294</v>
      </c>
      <c r="B194" s="12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5"/>
      <c r="BP194">
        <f t="shared" ref="BP194" si="192">SUM(B194:BO194)</f>
        <v>0</v>
      </c>
      <c r="EX194" s="65"/>
      <c r="EY194" s="66"/>
    </row>
    <row r="195" spans="1:155" ht="15.75" thickBot="1" x14ac:dyDescent="0.3">
      <c r="A195" s="97">
        <v>43295</v>
      </c>
      <c r="B195" s="12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5"/>
      <c r="BP195">
        <f t="shared" ref="BP195" si="193">SUM(B195:BO195)</f>
        <v>0</v>
      </c>
      <c r="EX195" s="65"/>
      <c r="EY195" s="66"/>
    </row>
    <row r="196" spans="1:155" ht="15.75" thickBot="1" x14ac:dyDescent="0.3">
      <c r="A196" s="97">
        <v>43296</v>
      </c>
      <c r="B196" s="12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5"/>
      <c r="BP196">
        <f t="shared" ref="BP196" si="194">SUM(B196:BO196)</f>
        <v>0</v>
      </c>
      <c r="EX196" s="65"/>
      <c r="EY196" s="66"/>
    </row>
    <row r="197" spans="1:155" ht="15.75" thickBot="1" x14ac:dyDescent="0.3">
      <c r="A197" s="97">
        <v>43297</v>
      </c>
      <c r="B197" s="12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5"/>
      <c r="BP197">
        <f t="shared" ref="BP197" si="195">SUM(B197:BO197)</f>
        <v>0</v>
      </c>
      <c r="EX197" s="65"/>
      <c r="EY197" s="66"/>
    </row>
    <row r="198" spans="1:155" ht="15.75" thickBot="1" x14ac:dyDescent="0.3">
      <c r="A198" s="97">
        <v>43298</v>
      </c>
      <c r="B198" s="12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5"/>
      <c r="BP198">
        <f t="shared" ref="BP198" si="196">SUM(B198:BO198)</f>
        <v>0</v>
      </c>
      <c r="EX198" s="65"/>
      <c r="EY198" s="66"/>
    </row>
    <row r="199" spans="1:155" ht="15.75" thickBot="1" x14ac:dyDescent="0.3">
      <c r="A199" s="97">
        <v>43299</v>
      </c>
      <c r="B199" s="12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5"/>
      <c r="BP199">
        <f t="shared" ref="BP199" si="197">SUM(B199:BO199)</f>
        <v>0</v>
      </c>
      <c r="EX199" s="65"/>
      <c r="EY199" s="66"/>
    </row>
    <row r="200" spans="1:155" ht="15.75" thickBot="1" x14ac:dyDescent="0.3">
      <c r="A200" s="97">
        <v>43300</v>
      </c>
      <c r="B200" s="12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5"/>
      <c r="BP200">
        <f t="shared" ref="BP200" si="198">SUM(B200:BO200)</f>
        <v>0</v>
      </c>
      <c r="EX200" s="65"/>
      <c r="EY200" s="66"/>
    </row>
    <row r="201" spans="1:155" ht="15.75" thickBot="1" x14ac:dyDescent="0.3">
      <c r="A201" s="97">
        <v>43301</v>
      </c>
      <c r="B201" s="12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5"/>
      <c r="BP201">
        <f t="shared" ref="BP201" si="199">SUM(B201:BO201)</f>
        <v>0</v>
      </c>
      <c r="EX201" s="65"/>
      <c r="EY201" s="66"/>
    </row>
    <row r="202" spans="1:155" ht="15.75" thickBot="1" x14ac:dyDescent="0.3">
      <c r="A202" s="97">
        <v>43302</v>
      </c>
      <c r="B202" s="12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5"/>
      <c r="BP202">
        <f t="shared" ref="BP202" si="200">SUM(B202:BO202)</f>
        <v>0</v>
      </c>
      <c r="EX202" s="65"/>
      <c r="EY202" s="66"/>
    </row>
    <row r="203" spans="1:155" ht="15.75" thickBot="1" x14ac:dyDescent="0.3">
      <c r="A203" s="97">
        <v>43303</v>
      </c>
      <c r="B203" s="12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5"/>
      <c r="BP203">
        <f t="shared" ref="BP203" si="201">SUM(B203:BO203)</f>
        <v>0</v>
      </c>
      <c r="EX203" s="65"/>
      <c r="EY203" s="66"/>
    </row>
    <row r="204" spans="1:155" ht="15.75" thickBot="1" x14ac:dyDescent="0.3">
      <c r="A204" s="97">
        <v>43304</v>
      </c>
      <c r="B204" s="12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5"/>
      <c r="BP204">
        <f t="shared" ref="BP204" si="202">SUM(B204:BO204)</f>
        <v>0</v>
      </c>
      <c r="EX204" s="65"/>
      <c r="EY204" s="66"/>
    </row>
    <row r="205" spans="1:155" ht="15.75" thickBot="1" x14ac:dyDescent="0.3">
      <c r="A205" s="97">
        <v>43305</v>
      </c>
      <c r="B205" s="12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5"/>
      <c r="BP205">
        <f t="shared" ref="BP205" si="203">SUM(B205:BO205)</f>
        <v>0</v>
      </c>
      <c r="EX205" s="65"/>
      <c r="EY205" s="66"/>
    </row>
    <row r="206" spans="1:155" ht="15.75" thickBot="1" x14ac:dyDescent="0.3">
      <c r="A206" s="97">
        <v>43306</v>
      </c>
      <c r="B206" s="12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5"/>
      <c r="BP206">
        <f t="shared" ref="BP206" si="204">SUM(B206:BO206)</f>
        <v>0</v>
      </c>
      <c r="EX206" s="65"/>
      <c r="EY206" s="66"/>
    </row>
    <row r="207" spans="1:155" ht="15.75" thickBot="1" x14ac:dyDescent="0.3">
      <c r="A207" s="97">
        <v>43307</v>
      </c>
      <c r="B207" s="12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5"/>
      <c r="BP207">
        <f t="shared" ref="BP207" si="205">SUM(B207:BO207)</f>
        <v>0</v>
      </c>
      <c r="EX207" s="65"/>
      <c r="EY207" s="66"/>
    </row>
    <row r="208" spans="1:155" ht="15.75" thickBot="1" x14ac:dyDescent="0.3">
      <c r="A208" s="97">
        <v>43308</v>
      </c>
      <c r="B208" s="12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5"/>
      <c r="BP208">
        <f t="shared" ref="BP208" si="206">SUM(B208:BO208)</f>
        <v>0</v>
      </c>
      <c r="EX208" s="65"/>
      <c r="EY208" s="66"/>
    </row>
    <row r="209" spans="1:155" ht="15.75" thickBot="1" x14ac:dyDescent="0.3">
      <c r="A209" s="97">
        <v>43309</v>
      </c>
      <c r="B209" s="12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5"/>
      <c r="BP209">
        <f t="shared" ref="BP209" si="207">SUM(B209:BO209)</f>
        <v>0</v>
      </c>
      <c r="EX209" s="65"/>
      <c r="EY209" s="66"/>
    </row>
    <row r="210" spans="1:155" ht="15.75" thickBot="1" x14ac:dyDescent="0.3">
      <c r="A210" s="97">
        <v>43310</v>
      </c>
      <c r="B210" s="12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5"/>
      <c r="BP210">
        <f t="shared" ref="BP210" si="208">SUM(B210:BO210)</f>
        <v>0</v>
      </c>
      <c r="EX210" s="65"/>
      <c r="EY210" s="66"/>
    </row>
    <row r="211" spans="1:155" ht="15.75" thickBot="1" x14ac:dyDescent="0.3">
      <c r="A211" s="97">
        <v>43311</v>
      </c>
      <c r="B211" s="12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5"/>
      <c r="BP211">
        <f t="shared" ref="BP211" si="209">SUM(B211:BO211)</f>
        <v>0</v>
      </c>
      <c r="EX211" s="65"/>
      <c r="EY211" s="66"/>
    </row>
    <row r="212" spans="1:155" ht="15.75" thickBot="1" x14ac:dyDescent="0.3">
      <c r="A212" s="97">
        <v>43312</v>
      </c>
      <c r="B212" s="12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5"/>
      <c r="BP212">
        <f t="shared" ref="BP212" si="210">SUM(B212:BO212)</f>
        <v>0</v>
      </c>
      <c r="EX212" s="65"/>
      <c r="EY212" s="66"/>
    </row>
    <row r="213" spans="1:155" ht="15.75" thickBot="1" x14ac:dyDescent="0.3">
      <c r="A213" s="97">
        <v>43313</v>
      </c>
      <c r="B213" s="12">
        <v>6</v>
      </c>
      <c r="C213" s="13">
        <v>9</v>
      </c>
      <c r="D213" s="13">
        <v>0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5"/>
      <c r="BP213">
        <f t="shared" ref="BP213" si="211">SUM(B213:BO213)</f>
        <v>15</v>
      </c>
      <c r="EX213" s="65"/>
      <c r="EY213" s="66"/>
    </row>
    <row r="214" spans="1:155" ht="15.75" thickBot="1" x14ac:dyDescent="0.3">
      <c r="A214" s="97">
        <v>43314</v>
      </c>
      <c r="B214" s="12">
        <v>2</v>
      </c>
      <c r="C214" s="13">
        <v>7</v>
      </c>
      <c r="D214" s="13">
        <v>9</v>
      </c>
      <c r="E214" s="13">
        <v>7</v>
      </c>
      <c r="F214" s="13">
        <v>14</v>
      </c>
      <c r="G214" s="13">
        <v>16</v>
      </c>
      <c r="H214" s="13">
        <v>11</v>
      </c>
      <c r="I214" s="13">
        <v>9</v>
      </c>
      <c r="J214" s="13">
        <v>0</v>
      </c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5"/>
      <c r="BP214">
        <f t="shared" ref="BP214" si="212">SUM(B214:BO214)</f>
        <v>75</v>
      </c>
      <c r="EX214" s="65"/>
      <c r="EY214" s="66"/>
    </row>
    <row r="215" spans="1:155" ht="15.75" thickBot="1" x14ac:dyDescent="0.3">
      <c r="A215" s="97">
        <v>43315</v>
      </c>
      <c r="B215" s="12">
        <v>2</v>
      </c>
      <c r="C215" s="13">
        <v>7</v>
      </c>
      <c r="D215" s="13">
        <v>5</v>
      </c>
      <c r="E215" s="13">
        <v>0</v>
      </c>
      <c r="F215" s="13">
        <v>5</v>
      </c>
      <c r="G215" s="13">
        <v>6</v>
      </c>
      <c r="H215" s="13">
        <v>1</v>
      </c>
      <c r="I215" s="13">
        <v>0</v>
      </c>
      <c r="J215" s="13">
        <v>2</v>
      </c>
      <c r="K215" s="13">
        <v>0</v>
      </c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5"/>
      <c r="BP215">
        <f t="shared" ref="BP215" si="213">SUM(B215:BO215)</f>
        <v>28</v>
      </c>
      <c r="EX215" s="65"/>
      <c r="EY215" s="66"/>
    </row>
    <row r="216" spans="1:155" ht="15.75" thickBot="1" x14ac:dyDescent="0.3">
      <c r="A216" s="97">
        <v>43316</v>
      </c>
      <c r="B216" s="12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5"/>
      <c r="BP216">
        <f t="shared" ref="BP216" si="214">SUM(B216:BO216)</f>
        <v>0</v>
      </c>
      <c r="EX216" s="65"/>
      <c r="EY216" s="66"/>
    </row>
    <row r="217" spans="1:155" ht="15.75" thickBot="1" x14ac:dyDescent="0.3">
      <c r="A217" s="97">
        <v>43317</v>
      </c>
      <c r="B217" s="12">
        <v>1</v>
      </c>
      <c r="C217" s="13">
        <v>2</v>
      </c>
      <c r="D217" s="13">
        <v>1</v>
      </c>
      <c r="E217" s="13">
        <v>0</v>
      </c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5"/>
      <c r="BP217">
        <f t="shared" ref="BP217" si="215">SUM(B217:BO217)</f>
        <v>4</v>
      </c>
      <c r="EX217" s="65"/>
      <c r="EY217" s="66"/>
    </row>
    <row r="218" spans="1:155" ht="15.75" thickBot="1" x14ac:dyDescent="0.3">
      <c r="A218" s="97">
        <v>43318</v>
      </c>
      <c r="B218" s="12">
        <v>2</v>
      </c>
      <c r="C218" s="13">
        <v>4</v>
      </c>
      <c r="D218" s="13">
        <v>8</v>
      </c>
      <c r="E218" s="13">
        <v>10</v>
      </c>
      <c r="F218" s="13">
        <v>8</v>
      </c>
      <c r="G218" s="13">
        <v>9</v>
      </c>
      <c r="H218" s="13">
        <v>7</v>
      </c>
      <c r="I218" s="13">
        <v>6</v>
      </c>
      <c r="J218" s="13">
        <v>8</v>
      </c>
      <c r="K218" s="13">
        <v>0</v>
      </c>
      <c r="L218" s="13">
        <v>2</v>
      </c>
      <c r="M218" s="13">
        <v>21</v>
      </c>
      <c r="N218" s="13">
        <v>0</v>
      </c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5"/>
      <c r="BP218">
        <f t="shared" ref="BP218" si="216">SUM(B218:BO218)</f>
        <v>85</v>
      </c>
      <c r="EX218" s="65"/>
      <c r="EY218" s="66"/>
    </row>
    <row r="219" spans="1:155" ht="15.75" thickBot="1" x14ac:dyDescent="0.3">
      <c r="A219" s="97">
        <v>43319</v>
      </c>
      <c r="B219" s="12">
        <v>2</v>
      </c>
      <c r="C219" s="13">
        <v>4</v>
      </c>
      <c r="D219" s="13">
        <v>5</v>
      </c>
      <c r="E219" s="13">
        <v>15</v>
      </c>
      <c r="F219" s="13">
        <v>16</v>
      </c>
      <c r="G219" s="13">
        <v>15</v>
      </c>
      <c r="H219" s="13">
        <v>17</v>
      </c>
      <c r="I219" s="13">
        <v>19</v>
      </c>
      <c r="J219" s="13">
        <v>23</v>
      </c>
      <c r="K219" s="13">
        <v>23</v>
      </c>
      <c r="L219" s="13">
        <v>25</v>
      </c>
      <c r="M219" s="13">
        <v>23</v>
      </c>
      <c r="N219" s="13">
        <v>21</v>
      </c>
      <c r="O219" s="13">
        <v>19</v>
      </c>
      <c r="P219" s="13">
        <v>22</v>
      </c>
      <c r="Q219" s="13">
        <v>24</v>
      </c>
      <c r="R219" s="13">
        <v>28</v>
      </c>
      <c r="S219" s="13">
        <v>0</v>
      </c>
      <c r="T219" s="13">
        <v>23</v>
      </c>
      <c r="U219" s="13">
        <v>8</v>
      </c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5"/>
      <c r="BP219">
        <f t="shared" ref="BP219" si="217">SUM(B219:BO219)</f>
        <v>332</v>
      </c>
      <c r="EX219" s="65"/>
      <c r="EY219" s="66"/>
    </row>
    <row r="220" spans="1:155" ht="15.75" thickBot="1" x14ac:dyDescent="0.3">
      <c r="A220" s="97">
        <v>43320</v>
      </c>
      <c r="B220" s="12">
        <v>4</v>
      </c>
      <c r="C220" s="13">
        <v>0</v>
      </c>
      <c r="D220" s="13">
        <v>2</v>
      </c>
      <c r="E220" s="13">
        <v>12</v>
      </c>
      <c r="F220" s="13">
        <v>16</v>
      </c>
      <c r="G220" s="13">
        <v>20</v>
      </c>
      <c r="H220" s="13">
        <v>21</v>
      </c>
      <c r="I220" s="13">
        <v>19</v>
      </c>
      <c r="J220" s="13">
        <v>21</v>
      </c>
      <c r="K220" s="13">
        <v>19</v>
      </c>
      <c r="L220" s="13">
        <v>22</v>
      </c>
      <c r="M220" s="13">
        <v>18</v>
      </c>
      <c r="N220" s="13">
        <v>15</v>
      </c>
      <c r="O220" s="13">
        <v>17</v>
      </c>
      <c r="P220" s="13">
        <v>20</v>
      </c>
      <c r="Q220" s="13">
        <v>0</v>
      </c>
      <c r="R220" s="13">
        <v>5</v>
      </c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5"/>
      <c r="BP220">
        <f t="shared" ref="BP220" si="218">SUM(B220:BO220)</f>
        <v>231</v>
      </c>
      <c r="EX220" s="65"/>
      <c r="EY220" s="66"/>
    </row>
    <row r="221" spans="1:155" ht="15.75" thickBot="1" x14ac:dyDescent="0.3">
      <c r="A221" s="97">
        <v>43321</v>
      </c>
      <c r="B221" s="12">
        <v>4</v>
      </c>
      <c r="C221" s="13">
        <v>0</v>
      </c>
      <c r="D221" s="13">
        <v>3</v>
      </c>
      <c r="E221" s="13">
        <v>13</v>
      </c>
      <c r="F221" s="13">
        <v>16</v>
      </c>
      <c r="G221" s="13">
        <v>18</v>
      </c>
      <c r="H221" s="13">
        <v>20</v>
      </c>
      <c r="I221" s="13">
        <v>24</v>
      </c>
      <c r="J221" s="13">
        <v>22</v>
      </c>
      <c r="K221" s="13">
        <v>20</v>
      </c>
      <c r="L221" s="13">
        <v>17</v>
      </c>
      <c r="M221" s="13">
        <v>14</v>
      </c>
      <c r="N221" s="13">
        <v>17</v>
      </c>
      <c r="O221" s="13">
        <v>15</v>
      </c>
      <c r="P221" s="13">
        <v>5</v>
      </c>
      <c r="Q221" s="13">
        <v>0</v>
      </c>
      <c r="R221" s="13">
        <v>4</v>
      </c>
      <c r="S221" s="13">
        <v>6</v>
      </c>
      <c r="T221" s="13">
        <v>10</v>
      </c>
      <c r="U221" s="13">
        <v>8</v>
      </c>
      <c r="V221" s="13">
        <v>4</v>
      </c>
      <c r="W221" s="13">
        <v>0</v>
      </c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5"/>
      <c r="BP221">
        <f t="shared" ref="BP221" si="219">SUM(B221:BO221)</f>
        <v>240</v>
      </c>
      <c r="EX221" s="65"/>
      <c r="EY221" s="66"/>
    </row>
    <row r="222" spans="1:155" ht="15.75" thickBot="1" x14ac:dyDescent="0.3">
      <c r="A222" s="97">
        <v>43322</v>
      </c>
      <c r="B222" s="12">
        <v>6</v>
      </c>
      <c r="C222" s="13">
        <v>9</v>
      </c>
      <c r="D222" s="13">
        <v>7</v>
      </c>
      <c r="E222" s="13">
        <v>3</v>
      </c>
      <c r="F222" s="13">
        <v>0</v>
      </c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5"/>
      <c r="BP222">
        <f t="shared" ref="BP222" si="220">SUM(B222:BO222)</f>
        <v>25</v>
      </c>
      <c r="EX222" s="65"/>
      <c r="EY222" s="66"/>
    </row>
    <row r="223" spans="1:155" ht="15.75" thickBot="1" x14ac:dyDescent="0.3">
      <c r="A223" s="97">
        <v>43323</v>
      </c>
      <c r="B223" s="12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5"/>
      <c r="BP223">
        <f t="shared" ref="BP223" si="221">SUM(B223:BO223)</f>
        <v>0</v>
      </c>
      <c r="EX223" s="65"/>
      <c r="EY223" s="66"/>
    </row>
    <row r="224" spans="1:155" ht="15.75" thickBot="1" x14ac:dyDescent="0.3">
      <c r="A224" s="97">
        <v>43324</v>
      </c>
      <c r="B224" s="12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5"/>
      <c r="BP224">
        <f t="shared" ref="BP224" si="222">SUM(B224:BO224)</f>
        <v>0</v>
      </c>
      <c r="EX224" s="65"/>
      <c r="EY224" s="66"/>
    </row>
    <row r="225" spans="1:155" ht="15.75" thickBot="1" x14ac:dyDescent="0.3">
      <c r="A225" s="97">
        <v>43325</v>
      </c>
      <c r="B225" s="12">
        <v>8</v>
      </c>
      <c r="C225" s="13">
        <v>0</v>
      </c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5"/>
      <c r="BP225">
        <f t="shared" ref="BP225" si="223">SUM(B225:BO225)</f>
        <v>8</v>
      </c>
      <c r="EX225" s="65"/>
      <c r="EY225" s="66"/>
    </row>
    <row r="226" spans="1:155" ht="15.75" thickBot="1" x14ac:dyDescent="0.3">
      <c r="A226" s="97">
        <v>43326</v>
      </c>
      <c r="B226" s="12">
        <v>9</v>
      </c>
      <c r="C226" s="13">
        <v>10</v>
      </c>
      <c r="D226" s="13">
        <v>9</v>
      </c>
      <c r="E226" s="13">
        <v>0</v>
      </c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5"/>
      <c r="BP226">
        <f t="shared" ref="BP226" si="224">SUM(B226:BO226)</f>
        <v>28</v>
      </c>
      <c r="EX226" s="65"/>
      <c r="EY226" s="66"/>
    </row>
    <row r="227" spans="1:155" ht="15.75" thickBot="1" x14ac:dyDescent="0.3">
      <c r="A227" s="97">
        <v>43327</v>
      </c>
      <c r="B227" s="12">
        <v>8</v>
      </c>
      <c r="C227" s="13">
        <v>9</v>
      </c>
      <c r="D227" s="13">
        <v>8</v>
      </c>
      <c r="E227" s="13">
        <v>0</v>
      </c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5"/>
      <c r="BP227">
        <f t="shared" ref="BP227" si="225">SUM(B227:BO227)</f>
        <v>25</v>
      </c>
      <c r="EX227" s="65"/>
      <c r="EY227" s="66"/>
    </row>
    <row r="228" spans="1:155" ht="15.75" thickBot="1" x14ac:dyDescent="0.3">
      <c r="A228" s="97">
        <v>43328</v>
      </c>
      <c r="B228" s="12">
        <v>8</v>
      </c>
      <c r="C228" s="13">
        <v>10</v>
      </c>
      <c r="D228" s="13">
        <v>8</v>
      </c>
      <c r="E228" s="13">
        <v>10</v>
      </c>
      <c r="F228" s="13">
        <v>8</v>
      </c>
      <c r="G228" s="13">
        <v>0</v>
      </c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5"/>
      <c r="BP228">
        <f t="shared" ref="BP228" si="226">SUM(B228:BO228)</f>
        <v>44</v>
      </c>
      <c r="EX228" s="65"/>
      <c r="EY228" s="66"/>
    </row>
    <row r="229" spans="1:155" ht="15.75" thickBot="1" x14ac:dyDescent="0.3">
      <c r="A229" s="97">
        <v>43329</v>
      </c>
      <c r="B229" s="12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5"/>
      <c r="BP229">
        <f t="shared" ref="BP229" si="227">SUM(B229:BO229)</f>
        <v>0</v>
      </c>
      <c r="EX229" s="65"/>
      <c r="EY229" s="66"/>
    </row>
    <row r="230" spans="1:155" ht="15.75" thickBot="1" x14ac:dyDescent="0.3">
      <c r="A230" s="97">
        <v>43330</v>
      </c>
      <c r="B230" s="12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5"/>
      <c r="BP230">
        <f t="shared" ref="BP230" si="228">SUM(B230:BO230)</f>
        <v>0</v>
      </c>
      <c r="EX230" s="65"/>
      <c r="EY230" s="66"/>
    </row>
    <row r="231" spans="1:155" ht="15.75" thickBot="1" x14ac:dyDescent="0.3">
      <c r="A231" s="97">
        <v>43331</v>
      </c>
      <c r="B231" s="12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5"/>
      <c r="BP231">
        <f t="shared" ref="BP231" si="229">SUM(B231:BO231)</f>
        <v>0</v>
      </c>
      <c r="EX231" s="65"/>
      <c r="EY231" s="66"/>
    </row>
    <row r="232" spans="1:155" ht="15.75" thickBot="1" x14ac:dyDescent="0.3">
      <c r="A232" s="97">
        <v>43332</v>
      </c>
      <c r="B232" s="12">
        <v>8</v>
      </c>
      <c r="C232" s="13">
        <v>16</v>
      </c>
      <c r="D232" s="13">
        <v>18</v>
      </c>
      <c r="E232" s="13">
        <v>20</v>
      </c>
      <c r="F232" s="13">
        <v>12</v>
      </c>
      <c r="G232" s="13">
        <v>10</v>
      </c>
      <c r="H232" s="13">
        <v>0</v>
      </c>
      <c r="I232" s="13">
        <v>20</v>
      </c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5"/>
      <c r="BP232">
        <f t="shared" ref="BP232" si="230">SUM(B232:BO232)</f>
        <v>104</v>
      </c>
      <c r="EX232" s="65"/>
      <c r="EY232" s="66"/>
    </row>
    <row r="233" spans="1:155" ht="15.75" thickBot="1" x14ac:dyDescent="0.3">
      <c r="A233" s="97">
        <v>43333</v>
      </c>
      <c r="B233" s="12">
        <v>16</v>
      </c>
      <c r="C233" s="13">
        <v>13</v>
      </c>
      <c r="D233" s="13">
        <v>0</v>
      </c>
      <c r="E233" s="13">
        <v>2</v>
      </c>
      <c r="F233" s="13">
        <v>4</v>
      </c>
      <c r="G233" s="13">
        <v>6</v>
      </c>
      <c r="H233" s="13">
        <v>8</v>
      </c>
      <c r="I233" s="13">
        <v>11</v>
      </c>
      <c r="J233" s="13">
        <v>13</v>
      </c>
      <c r="K233" s="13">
        <v>11</v>
      </c>
      <c r="L233" s="13">
        <v>12</v>
      </c>
      <c r="M233" s="13">
        <v>15</v>
      </c>
      <c r="N233" s="13">
        <v>17</v>
      </c>
      <c r="O233" s="13">
        <v>19</v>
      </c>
      <c r="P233" s="13">
        <v>21</v>
      </c>
      <c r="Q233" s="13">
        <v>18</v>
      </c>
      <c r="R233" s="13">
        <v>17</v>
      </c>
      <c r="S233" s="13">
        <v>15</v>
      </c>
      <c r="T233" s="13">
        <v>13</v>
      </c>
      <c r="U233" s="13">
        <v>11</v>
      </c>
      <c r="V233" s="13">
        <v>8</v>
      </c>
      <c r="W233" s="13">
        <v>0</v>
      </c>
      <c r="X233" s="13">
        <v>22</v>
      </c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5"/>
      <c r="BP233">
        <f t="shared" ref="BP233" si="231">SUM(B233:BO233)</f>
        <v>272</v>
      </c>
      <c r="EX233" s="65"/>
      <c r="EY233" s="66"/>
    </row>
    <row r="234" spans="1:155" ht="15.75" thickBot="1" x14ac:dyDescent="0.3">
      <c r="A234" s="97">
        <v>43334</v>
      </c>
      <c r="B234" s="12">
        <v>19</v>
      </c>
      <c r="C234" s="13">
        <v>3</v>
      </c>
      <c r="D234" s="13">
        <v>0</v>
      </c>
      <c r="E234" s="13">
        <v>7</v>
      </c>
      <c r="F234" s="13">
        <v>9</v>
      </c>
      <c r="G234" s="13">
        <v>12</v>
      </c>
      <c r="H234" s="13">
        <v>14</v>
      </c>
      <c r="I234" s="13">
        <v>16</v>
      </c>
      <c r="J234" s="13">
        <v>18</v>
      </c>
      <c r="K234" s="13">
        <v>20</v>
      </c>
      <c r="L234" s="13">
        <v>15</v>
      </c>
      <c r="M234" s="13">
        <v>13</v>
      </c>
      <c r="N234" s="13">
        <v>15</v>
      </c>
      <c r="O234" s="13">
        <v>13</v>
      </c>
      <c r="P234" s="13">
        <v>11</v>
      </c>
      <c r="Q234" s="13">
        <v>13</v>
      </c>
      <c r="R234" s="13">
        <v>11</v>
      </c>
      <c r="S234" s="13">
        <v>13</v>
      </c>
      <c r="T234" s="13">
        <v>11</v>
      </c>
      <c r="U234" s="13">
        <v>9</v>
      </c>
      <c r="V234" s="13">
        <v>0</v>
      </c>
      <c r="W234" s="13">
        <v>22</v>
      </c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5"/>
      <c r="BP234">
        <f t="shared" ref="BP234" si="232">SUM(B234:BO234)</f>
        <v>264</v>
      </c>
      <c r="EX234" s="65"/>
      <c r="EY234" s="66"/>
    </row>
    <row r="235" spans="1:155" ht="15.75" thickBot="1" x14ac:dyDescent="0.3">
      <c r="A235" s="97">
        <v>43335</v>
      </c>
      <c r="B235" s="12">
        <v>19</v>
      </c>
      <c r="C235" s="13">
        <v>3</v>
      </c>
      <c r="D235" s="13">
        <v>0</v>
      </c>
      <c r="E235" s="13">
        <v>2</v>
      </c>
      <c r="F235" s="13">
        <v>5</v>
      </c>
      <c r="G235" s="13">
        <v>13</v>
      </c>
      <c r="H235" s="13">
        <v>15</v>
      </c>
      <c r="I235" s="13">
        <v>10</v>
      </c>
      <c r="J235" s="13">
        <v>8</v>
      </c>
      <c r="K235" s="13">
        <v>10</v>
      </c>
      <c r="L235" s="13">
        <v>12</v>
      </c>
      <c r="M235" s="13">
        <v>10</v>
      </c>
      <c r="N235" s="13">
        <v>12</v>
      </c>
      <c r="O235" s="13">
        <v>0</v>
      </c>
      <c r="P235" s="13">
        <v>34</v>
      </c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5"/>
      <c r="BP235">
        <f t="shared" ref="BP235" si="233">SUM(B235:BO235)</f>
        <v>153</v>
      </c>
      <c r="EX235" s="65"/>
      <c r="EY235" s="66"/>
    </row>
    <row r="236" spans="1:155" ht="15.75" thickBot="1" x14ac:dyDescent="0.3">
      <c r="A236" s="97">
        <v>43336</v>
      </c>
      <c r="B236" s="12">
        <v>18</v>
      </c>
      <c r="C236" s="13">
        <v>16</v>
      </c>
      <c r="D236" s="13">
        <v>0</v>
      </c>
      <c r="E236" s="13">
        <v>8</v>
      </c>
      <c r="F236" s="13">
        <v>11</v>
      </c>
      <c r="G236" s="13">
        <v>13</v>
      </c>
      <c r="H236" s="13">
        <v>15</v>
      </c>
      <c r="I236" s="13">
        <v>13</v>
      </c>
      <c r="J236" s="13">
        <v>11</v>
      </c>
      <c r="K236" s="13">
        <v>12</v>
      </c>
      <c r="L236" s="13">
        <v>14</v>
      </c>
      <c r="M236" s="13">
        <v>12</v>
      </c>
      <c r="N236" s="13">
        <v>11</v>
      </c>
      <c r="O236" s="13">
        <v>0</v>
      </c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5"/>
      <c r="BP236">
        <f t="shared" ref="BP236" si="234">SUM(B236:BO236)</f>
        <v>154</v>
      </c>
      <c r="EX236" s="65"/>
      <c r="EY236" s="66"/>
    </row>
    <row r="237" spans="1:155" ht="15.75" thickBot="1" x14ac:dyDescent="0.3">
      <c r="A237" s="97">
        <v>43337</v>
      </c>
      <c r="B237" s="12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5"/>
      <c r="BP237">
        <f t="shared" ref="BP237" si="235">SUM(B237:BO237)</f>
        <v>0</v>
      </c>
      <c r="EX237" s="65"/>
      <c r="EY237" s="66"/>
    </row>
    <row r="238" spans="1:155" ht="15.75" thickBot="1" x14ac:dyDescent="0.3">
      <c r="A238" s="97">
        <v>43338</v>
      </c>
      <c r="B238" s="12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5"/>
      <c r="BP238">
        <f t="shared" ref="BP238" si="236">SUM(B238:BO238)</f>
        <v>0</v>
      </c>
      <c r="EX238" s="65"/>
      <c r="EY238" s="66"/>
    </row>
    <row r="239" spans="1:155" ht="15.75" thickBot="1" x14ac:dyDescent="0.3">
      <c r="A239" s="97">
        <v>43339</v>
      </c>
      <c r="B239" s="12">
        <v>4</v>
      </c>
      <c r="C239" s="13">
        <v>7</v>
      </c>
      <c r="D239" s="13">
        <v>9</v>
      </c>
      <c r="E239" s="13">
        <v>7</v>
      </c>
      <c r="F239" s="13">
        <v>4</v>
      </c>
      <c r="G239" s="13">
        <v>0</v>
      </c>
      <c r="H239" s="13">
        <v>2</v>
      </c>
      <c r="I239" s="13">
        <v>0</v>
      </c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5"/>
      <c r="BP239">
        <f t="shared" ref="BP239" si="237">SUM(B239:BO239)</f>
        <v>33</v>
      </c>
      <c r="EX239" s="65"/>
      <c r="EY239" s="66"/>
    </row>
    <row r="240" spans="1:155" ht="15.75" thickBot="1" x14ac:dyDescent="0.3">
      <c r="A240" s="97">
        <v>43340</v>
      </c>
      <c r="B240" s="12">
        <v>3</v>
      </c>
      <c r="C240" s="13">
        <v>7</v>
      </c>
      <c r="D240" s="13">
        <v>4</v>
      </c>
      <c r="E240" s="13">
        <v>16</v>
      </c>
      <c r="F240" s="13">
        <v>12</v>
      </c>
      <c r="G240" s="13">
        <v>0</v>
      </c>
      <c r="H240" s="13">
        <v>8</v>
      </c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5"/>
      <c r="BP240">
        <f t="shared" ref="BP240" si="238">SUM(B240:BO240)</f>
        <v>50</v>
      </c>
      <c r="EX240" s="65"/>
      <c r="EY240" s="66"/>
    </row>
    <row r="241" spans="1:155" ht="15.75" thickBot="1" x14ac:dyDescent="0.3">
      <c r="A241" s="97">
        <v>43341</v>
      </c>
      <c r="B241" s="12">
        <v>0</v>
      </c>
      <c r="C241" s="13">
        <v>5</v>
      </c>
      <c r="D241" s="13">
        <v>7</v>
      </c>
      <c r="E241" s="13">
        <v>19</v>
      </c>
      <c r="F241" s="13">
        <v>14</v>
      </c>
      <c r="G241" s="13">
        <v>0</v>
      </c>
      <c r="H241" s="13">
        <v>18</v>
      </c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5"/>
      <c r="BP241">
        <f t="shared" ref="BP241" si="239">SUM(B241:BO241)</f>
        <v>63</v>
      </c>
      <c r="EX241" s="65"/>
      <c r="EY241" s="66"/>
    </row>
    <row r="242" spans="1:155" ht="15.75" thickBot="1" x14ac:dyDescent="0.3">
      <c r="A242" s="97">
        <v>43342</v>
      </c>
      <c r="B242" s="12">
        <v>14</v>
      </c>
      <c r="C242" s="13">
        <v>0</v>
      </c>
      <c r="D242" s="13">
        <v>6</v>
      </c>
      <c r="E242" s="13">
        <v>9</v>
      </c>
      <c r="F242" s="13">
        <v>14</v>
      </c>
      <c r="G242" s="13">
        <v>15</v>
      </c>
      <c r="H242" s="13">
        <v>0</v>
      </c>
      <c r="I242" s="13">
        <v>7</v>
      </c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5"/>
      <c r="BP242">
        <f t="shared" ref="BP242" si="240">SUM(B242:BO242)</f>
        <v>65</v>
      </c>
      <c r="EX242" s="65"/>
      <c r="EY242" s="66"/>
    </row>
    <row r="243" spans="1:155" ht="15.75" thickBot="1" x14ac:dyDescent="0.3">
      <c r="A243" s="97">
        <v>43343</v>
      </c>
      <c r="B243" s="12">
        <v>0</v>
      </c>
      <c r="C243" s="13">
        <v>4</v>
      </c>
      <c r="D243" s="13">
        <v>7</v>
      </c>
      <c r="E243" s="13">
        <v>12</v>
      </c>
      <c r="F243" s="13">
        <v>7</v>
      </c>
      <c r="G243" s="13">
        <v>3</v>
      </c>
      <c r="H243" s="13">
        <v>0</v>
      </c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5"/>
      <c r="BP243">
        <f t="shared" ref="BP243" si="241">SUM(B243:BO243)</f>
        <v>33</v>
      </c>
      <c r="EX243" s="65"/>
      <c r="EY243" s="66"/>
    </row>
    <row r="244" spans="1:155" ht="15.75" thickBot="1" x14ac:dyDescent="0.3">
      <c r="A244" s="97">
        <v>43344</v>
      </c>
      <c r="B244" s="12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5"/>
      <c r="BP244">
        <f t="shared" ref="BP244" si="242">SUM(B244:BO244)</f>
        <v>0</v>
      </c>
      <c r="EX244" s="65"/>
      <c r="EY244" s="66"/>
    </row>
    <row r="245" spans="1:155" ht="15.75" thickBot="1" x14ac:dyDescent="0.3">
      <c r="A245" s="97">
        <v>43345</v>
      </c>
      <c r="B245" s="12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5"/>
      <c r="BP245">
        <f t="shared" ref="BP245" si="243">SUM(B245:BO245)</f>
        <v>0</v>
      </c>
      <c r="EX245" s="65"/>
      <c r="EY245" s="66"/>
    </row>
    <row r="246" spans="1:155" ht="15.75" thickBot="1" x14ac:dyDescent="0.3">
      <c r="A246" s="97">
        <v>43346</v>
      </c>
      <c r="B246" s="12">
        <v>2</v>
      </c>
      <c r="C246" s="13">
        <v>5</v>
      </c>
      <c r="D246" s="13">
        <v>10</v>
      </c>
      <c r="E246" s="13">
        <v>12</v>
      </c>
      <c r="F246" s="13">
        <v>10</v>
      </c>
      <c r="G246" s="13">
        <v>12</v>
      </c>
      <c r="H246" s="13">
        <v>16</v>
      </c>
      <c r="I246" s="13">
        <v>20</v>
      </c>
      <c r="J246" s="13">
        <v>16</v>
      </c>
      <c r="K246" s="13">
        <v>14</v>
      </c>
      <c r="L246" s="13">
        <v>10</v>
      </c>
      <c r="M246" s="13">
        <v>7</v>
      </c>
      <c r="N246" s="13">
        <v>11</v>
      </c>
      <c r="O246" s="13">
        <v>13</v>
      </c>
      <c r="P246" s="13">
        <v>15</v>
      </c>
      <c r="Q246" s="13">
        <v>13</v>
      </c>
      <c r="R246" s="13">
        <v>9</v>
      </c>
      <c r="S246" s="13">
        <v>7</v>
      </c>
      <c r="T246" s="13">
        <v>5</v>
      </c>
      <c r="U246" s="13">
        <v>0</v>
      </c>
      <c r="V246" s="13">
        <v>2</v>
      </c>
      <c r="W246" s="13">
        <v>4</v>
      </c>
      <c r="X246" s="13">
        <v>6</v>
      </c>
      <c r="Y246" s="13">
        <v>0</v>
      </c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5"/>
      <c r="BP246">
        <f t="shared" ref="BP246" si="244">SUM(B246:BO246)</f>
        <v>219</v>
      </c>
      <c r="EX246" s="65"/>
      <c r="EY246" s="66"/>
    </row>
    <row r="247" spans="1:155" ht="15.75" thickBot="1" x14ac:dyDescent="0.3">
      <c r="A247" s="97">
        <v>43347</v>
      </c>
      <c r="B247" s="12">
        <v>6</v>
      </c>
      <c r="C247" s="13">
        <v>9</v>
      </c>
      <c r="D247" s="13">
        <v>12</v>
      </c>
      <c r="E247" s="13">
        <v>16</v>
      </c>
      <c r="F247" s="13">
        <v>13</v>
      </c>
      <c r="G247" s="73">
        <v>15</v>
      </c>
      <c r="H247" s="13">
        <v>17</v>
      </c>
      <c r="I247" s="13">
        <v>19</v>
      </c>
      <c r="J247" s="13">
        <v>21</v>
      </c>
      <c r="K247" s="13">
        <v>19</v>
      </c>
      <c r="L247" s="13">
        <v>20</v>
      </c>
      <c r="M247" s="13">
        <v>14</v>
      </c>
      <c r="N247" s="13">
        <v>0</v>
      </c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5"/>
      <c r="BP247">
        <f t="shared" ref="BP247" si="245">SUM(B247:BO247)</f>
        <v>181</v>
      </c>
      <c r="EX247" s="65"/>
      <c r="EY247" s="66"/>
    </row>
    <row r="248" spans="1:155" ht="15.75" thickBot="1" x14ac:dyDescent="0.3">
      <c r="A248" s="97">
        <v>43348</v>
      </c>
      <c r="B248" s="12">
        <v>2</v>
      </c>
      <c r="C248" s="13">
        <v>0</v>
      </c>
      <c r="D248" s="13">
        <v>2</v>
      </c>
      <c r="E248" s="13">
        <v>5</v>
      </c>
      <c r="F248" s="13">
        <v>7</v>
      </c>
      <c r="G248" s="13">
        <v>5</v>
      </c>
      <c r="H248" s="13">
        <v>0</v>
      </c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5"/>
      <c r="BP248">
        <f t="shared" ref="BP248" si="246">SUM(B248:BO248)</f>
        <v>21</v>
      </c>
      <c r="EX248" s="65"/>
      <c r="EY248" s="66"/>
    </row>
    <row r="249" spans="1:155" ht="15.75" thickBot="1" x14ac:dyDescent="0.3">
      <c r="A249" s="97">
        <v>43349</v>
      </c>
      <c r="B249" s="12">
        <v>2</v>
      </c>
      <c r="C249" s="13">
        <v>4</v>
      </c>
      <c r="D249" s="13">
        <v>8</v>
      </c>
      <c r="E249" s="13">
        <v>10</v>
      </c>
      <c r="F249" s="13">
        <v>12</v>
      </c>
      <c r="G249" s="13">
        <v>8</v>
      </c>
      <c r="H249" s="13">
        <v>6</v>
      </c>
      <c r="I249" s="13">
        <v>4</v>
      </c>
      <c r="J249" s="13">
        <v>2</v>
      </c>
      <c r="K249" s="13">
        <v>0</v>
      </c>
      <c r="L249" s="13">
        <v>3</v>
      </c>
      <c r="M249" s="13">
        <v>0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5"/>
      <c r="BP249">
        <f t="shared" ref="BP249" si="247">SUM(B249:BO249)</f>
        <v>59</v>
      </c>
      <c r="EX249" s="65"/>
      <c r="EY249" s="66"/>
    </row>
    <row r="250" spans="1:155" ht="15.75" thickBot="1" x14ac:dyDescent="0.3">
      <c r="A250" s="97">
        <v>43350</v>
      </c>
      <c r="B250" s="22">
        <v>4</v>
      </c>
      <c r="C250" s="13">
        <v>6</v>
      </c>
      <c r="D250" s="13">
        <v>4</v>
      </c>
      <c r="E250" s="13">
        <v>0</v>
      </c>
      <c r="F250" s="13">
        <v>2</v>
      </c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5"/>
      <c r="BP250">
        <f t="shared" ref="BP250" si="248">SUM(B250:BO250)</f>
        <v>16</v>
      </c>
      <c r="EX250" s="65"/>
      <c r="EY250" s="66"/>
    </row>
    <row r="251" spans="1:155" ht="15.75" thickBot="1" x14ac:dyDescent="0.3">
      <c r="A251" s="97">
        <v>43351</v>
      </c>
      <c r="B251" s="12">
        <v>0</v>
      </c>
      <c r="C251" s="13">
        <v>2</v>
      </c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5"/>
      <c r="BP251">
        <f t="shared" ref="BP251" si="249">SUM(B251:BO251)</f>
        <v>2</v>
      </c>
      <c r="EX251" s="65"/>
      <c r="EY251" s="66"/>
    </row>
    <row r="252" spans="1:155" ht="15.75" thickBot="1" x14ac:dyDescent="0.3">
      <c r="A252" s="97">
        <v>43352</v>
      </c>
      <c r="B252" s="12">
        <v>0</v>
      </c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5"/>
      <c r="BP252">
        <f t="shared" ref="BP252" si="250">SUM(B252:BO252)</f>
        <v>0</v>
      </c>
      <c r="EX252" s="65"/>
      <c r="EY252" s="66"/>
    </row>
    <row r="253" spans="1:155" ht="15.75" thickBot="1" x14ac:dyDescent="0.3">
      <c r="A253" s="97">
        <v>43353</v>
      </c>
      <c r="B253" s="12">
        <v>4</v>
      </c>
      <c r="C253" s="13">
        <v>6</v>
      </c>
      <c r="D253" s="13">
        <v>8</v>
      </c>
      <c r="E253" s="13">
        <v>6</v>
      </c>
      <c r="F253" s="13">
        <v>9</v>
      </c>
      <c r="G253" s="13">
        <v>5</v>
      </c>
      <c r="H253" s="13">
        <v>7</v>
      </c>
      <c r="I253" s="13">
        <v>0</v>
      </c>
      <c r="J253" s="13">
        <v>2</v>
      </c>
      <c r="K253" s="13">
        <v>0</v>
      </c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5"/>
      <c r="BP253">
        <f t="shared" ref="BP253" si="251">SUM(B253:BO253)</f>
        <v>47</v>
      </c>
      <c r="EX253" s="65"/>
      <c r="EY253" s="66"/>
    </row>
    <row r="254" spans="1:155" ht="15.75" thickBot="1" x14ac:dyDescent="0.3">
      <c r="A254" s="97">
        <v>43354</v>
      </c>
      <c r="B254" s="12">
        <v>0</v>
      </c>
      <c r="C254" s="13">
        <v>2</v>
      </c>
      <c r="D254" s="13">
        <v>6</v>
      </c>
      <c r="E254" s="13">
        <v>8</v>
      </c>
      <c r="F254" s="13">
        <v>10</v>
      </c>
      <c r="G254" s="13">
        <v>12</v>
      </c>
      <c r="H254" s="13">
        <v>10</v>
      </c>
      <c r="I254" s="13">
        <v>10</v>
      </c>
      <c r="J254" s="13">
        <v>8</v>
      </c>
      <c r="K254" s="13">
        <v>6</v>
      </c>
      <c r="L254" s="13">
        <v>9</v>
      </c>
      <c r="M254" s="13">
        <v>7</v>
      </c>
      <c r="N254" s="13">
        <v>3</v>
      </c>
      <c r="O254" s="13">
        <v>7</v>
      </c>
      <c r="P254" s="13">
        <v>7</v>
      </c>
      <c r="Q254" s="13">
        <v>0</v>
      </c>
      <c r="R254" s="13">
        <v>3</v>
      </c>
      <c r="S254" s="13">
        <v>0</v>
      </c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5"/>
      <c r="BP254">
        <f t="shared" ref="BP254" si="252">SUM(B254:BO254)</f>
        <v>108</v>
      </c>
      <c r="EX254" s="65"/>
      <c r="EY254" s="66"/>
    </row>
    <row r="255" spans="1:155" ht="15.75" thickBot="1" x14ac:dyDescent="0.3">
      <c r="A255" s="97">
        <v>43355</v>
      </c>
      <c r="B255" s="12">
        <v>0</v>
      </c>
      <c r="C255" s="13">
        <v>2</v>
      </c>
      <c r="D255" s="13">
        <v>12</v>
      </c>
      <c r="E255" s="13">
        <v>17</v>
      </c>
      <c r="F255" s="13">
        <v>7</v>
      </c>
      <c r="G255" s="13">
        <v>5</v>
      </c>
      <c r="H255" s="13">
        <v>5</v>
      </c>
      <c r="I255" s="13">
        <v>5</v>
      </c>
      <c r="J255" s="13">
        <v>7</v>
      </c>
      <c r="K255" s="13">
        <v>8</v>
      </c>
      <c r="L255" s="13">
        <v>8</v>
      </c>
      <c r="M255" s="13">
        <v>7</v>
      </c>
      <c r="N255" s="13">
        <v>9</v>
      </c>
      <c r="O255" s="13">
        <v>17</v>
      </c>
      <c r="P255" s="13">
        <v>19</v>
      </c>
      <c r="Q255" s="13">
        <v>18</v>
      </c>
      <c r="R255" s="13">
        <v>18</v>
      </c>
      <c r="S255" s="13">
        <v>16</v>
      </c>
      <c r="T255" s="13">
        <v>14</v>
      </c>
      <c r="U255" s="13">
        <v>6</v>
      </c>
      <c r="V255" s="13">
        <v>8</v>
      </c>
      <c r="W255" s="13">
        <v>6</v>
      </c>
      <c r="X255" s="13">
        <v>0</v>
      </c>
      <c r="Y255" s="13">
        <v>2</v>
      </c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5"/>
      <c r="BP255">
        <f t="shared" ref="BP255" si="253">SUM(B255:BO255)</f>
        <v>216</v>
      </c>
      <c r="EX255" s="65"/>
      <c r="EY255" s="66"/>
    </row>
    <row r="256" spans="1:155" ht="15.75" thickBot="1" x14ac:dyDescent="0.3">
      <c r="A256" s="97">
        <v>43356</v>
      </c>
      <c r="B256" s="12">
        <v>0</v>
      </c>
      <c r="C256" s="13">
        <v>0</v>
      </c>
      <c r="D256" s="13">
        <v>4</v>
      </c>
      <c r="E256" s="13">
        <v>6</v>
      </c>
      <c r="F256" s="13">
        <v>8</v>
      </c>
      <c r="G256" s="13">
        <v>13</v>
      </c>
      <c r="H256" s="13">
        <v>15</v>
      </c>
      <c r="I256" s="13">
        <v>13</v>
      </c>
      <c r="J256" s="13">
        <v>16</v>
      </c>
      <c r="K256" s="13">
        <v>14</v>
      </c>
      <c r="L256" s="13">
        <v>16</v>
      </c>
      <c r="M256" s="13">
        <v>16</v>
      </c>
      <c r="N256" s="13">
        <v>13</v>
      </c>
      <c r="O256" s="13">
        <v>11</v>
      </c>
      <c r="P256" s="13">
        <v>14</v>
      </c>
      <c r="Q256" s="13">
        <v>11</v>
      </c>
      <c r="R256" s="13">
        <v>9</v>
      </c>
      <c r="S256" s="13">
        <v>9</v>
      </c>
      <c r="T256" s="13">
        <v>11</v>
      </c>
      <c r="U256" s="13">
        <v>9</v>
      </c>
      <c r="V256" s="13">
        <v>9</v>
      </c>
      <c r="W256" s="13">
        <v>10</v>
      </c>
      <c r="X256" s="13">
        <v>12</v>
      </c>
      <c r="Y256" s="13">
        <v>13</v>
      </c>
      <c r="Z256" s="13">
        <v>13</v>
      </c>
      <c r="AA256" s="13">
        <v>15</v>
      </c>
      <c r="AB256" s="13">
        <v>17</v>
      </c>
      <c r="AC256" s="13">
        <v>14</v>
      </c>
      <c r="AD256" s="13">
        <v>10</v>
      </c>
      <c r="AE256" s="13">
        <v>8</v>
      </c>
      <c r="AF256" s="13">
        <v>4</v>
      </c>
      <c r="AG256" s="13">
        <v>8</v>
      </c>
      <c r="AH256" s="13">
        <v>6</v>
      </c>
      <c r="AI256" s="13">
        <v>2</v>
      </c>
      <c r="AJ256" s="13">
        <v>0</v>
      </c>
      <c r="AK256" s="13">
        <v>16</v>
      </c>
      <c r="AL256" s="13">
        <v>20</v>
      </c>
      <c r="AM256" s="13">
        <v>21</v>
      </c>
      <c r="AN256" s="20">
        <v>25</v>
      </c>
      <c r="AO256" s="20">
        <v>24</v>
      </c>
      <c r="AP256" s="20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11"/>
      <c r="BP256">
        <f t="shared" ref="BP256" si="254">SUM(B256:BO256)</f>
        <v>455</v>
      </c>
      <c r="EX256" s="65"/>
      <c r="EY256" s="66"/>
    </row>
    <row r="257" spans="1:155" ht="15.75" thickBot="1" x14ac:dyDescent="0.3">
      <c r="A257" s="97">
        <v>43357</v>
      </c>
      <c r="B257" s="12">
        <v>20</v>
      </c>
      <c r="C257" s="13">
        <v>17</v>
      </c>
      <c r="D257" s="13">
        <v>12</v>
      </c>
      <c r="E257" s="13">
        <v>4</v>
      </c>
      <c r="F257" s="13">
        <v>0</v>
      </c>
      <c r="G257" s="13">
        <v>0</v>
      </c>
      <c r="H257" s="13">
        <v>3</v>
      </c>
      <c r="I257" s="13">
        <v>0</v>
      </c>
      <c r="J257" s="13">
        <v>2</v>
      </c>
      <c r="K257" s="13">
        <v>4</v>
      </c>
      <c r="L257" s="13">
        <v>4</v>
      </c>
      <c r="M257" s="13">
        <v>0</v>
      </c>
      <c r="N257" s="13">
        <v>2</v>
      </c>
      <c r="O257" s="13">
        <v>4</v>
      </c>
      <c r="P257" s="13">
        <v>2</v>
      </c>
      <c r="Q257" s="13">
        <v>0</v>
      </c>
      <c r="R257" s="13">
        <v>2</v>
      </c>
      <c r="S257" s="13">
        <v>0</v>
      </c>
      <c r="T257" s="13">
        <v>15</v>
      </c>
      <c r="U257" s="13">
        <v>19</v>
      </c>
      <c r="V257" s="13">
        <v>25</v>
      </c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5"/>
      <c r="BP257">
        <f t="shared" ref="BP257" si="255">SUM(B257:BO257)</f>
        <v>135</v>
      </c>
      <c r="EX257" s="65"/>
      <c r="EY257" s="66"/>
    </row>
    <row r="258" spans="1:155" ht="15.75" thickBot="1" x14ac:dyDescent="0.3">
      <c r="A258" s="97">
        <v>43358</v>
      </c>
      <c r="B258" s="12">
        <v>21</v>
      </c>
      <c r="C258" s="13">
        <v>15</v>
      </c>
      <c r="D258" s="13">
        <v>11</v>
      </c>
      <c r="E258" s="13">
        <v>2</v>
      </c>
      <c r="F258" s="13">
        <v>0</v>
      </c>
      <c r="G258" s="13">
        <v>13</v>
      </c>
      <c r="H258" s="13">
        <v>17</v>
      </c>
      <c r="I258" s="13">
        <v>27</v>
      </c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5"/>
      <c r="BP258">
        <f t="shared" ref="BP258" si="256">SUM(B258:BO258)</f>
        <v>106</v>
      </c>
      <c r="EX258" s="65"/>
      <c r="EY258" s="66"/>
    </row>
    <row r="259" spans="1:155" ht="15.75" thickBot="1" x14ac:dyDescent="0.3">
      <c r="A259" s="97">
        <v>43359</v>
      </c>
      <c r="B259" s="12">
        <v>26</v>
      </c>
      <c r="C259" s="13">
        <v>24</v>
      </c>
      <c r="D259" s="13">
        <v>20</v>
      </c>
      <c r="E259" s="13">
        <v>10</v>
      </c>
      <c r="F259" s="13">
        <v>10</v>
      </c>
      <c r="G259" s="13">
        <v>0</v>
      </c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5"/>
      <c r="BP259">
        <f t="shared" ref="BP259" si="257">SUM(B259:BO259)</f>
        <v>90</v>
      </c>
      <c r="EX259" s="65"/>
      <c r="EY259" s="66"/>
    </row>
    <row r="260" spans="1:155" ht="15.75" thickBot="1" x14ac:dyDescent="0.3">
      <c r="A260" s="97">
        <v>43360</v>
      </c>
      <c r="B260" s="12">
        <v>0</v>
      </c>
      <c r="C260" s="13">
        <v>3</v>
      </c>
      <c r="D260" s="13">
        <v>3</v>
      </c>
      <c r="E260" s="13">
        <v>8</v>
      </c>
      <c r="F260" s="13">
        <v>10</v>
      </c>
      <c r="G260" s="13">
        <v>12</v>
      </c>
      <c r="H260" s="13">
        <v>10</v>
      </c>
      <c r="I260" s="13">
        <v>13</v>
      </c>
      <c r="J260" s="13">
        <v>16</v>
      </c>
      <c r="K260" s="13">
        <v>14</v>
      </c>
      <c r="L260" s="13">
        <v>8</v>
      </c>
      <c r="M260" s="13">
        <v>6</v>
      </c>
      <c r="N260" s="13">
        <v>3</v>
      </c>
      <c r="O260" s="13">
        <v>0</v>
      </c>
      <c r="P260" s="13">
        <v>3</v>
      </c>
      <c r="Q260" s="13">
        <v>6</v>
      </c>
      <c r="R260" s="13">
        <v>8</v>
      </c>
      <c r="S260" s="13">
        <v>5</v>
      </c>
      <c r="T260" s="13">
        <v>3</v>
      </c>
      <c r="U260" s="13">
        <v>3</v>
      </c>
      <c r="V260" s="13">
        <v>5</v>
      </c>
      <c r="W260" s="13">
        <v>2</v>
      </c>
      <c r="X260" s="13">
        <v>2</v>
      </c>
      <c r="Y260" s="13">
        <v>0</v>
      </c>
      <c r="Z260" s="13">
        <v>0</v>
      </c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5"/>
      <c r="BP260">
        <f t="shared" ref="BP260" si="258">SUM(B260:BO260)</f>
        <v>143</v>
      </c>
      <c r="EX260" s="65"/>
      <c r="EY260" s="66"/>
    </row>
    <row r="261" spans="1:155" ht="15.75" thickBot="1" x14ac:dyDescent="0.3">
      <c r="A261" s="97">
        <v>43361</v>
      </c>
      <c r="B261" s="12">
        <v>2</v>
      </c>
      <c r="C261" s="13">
        <v>7</v>
      </c>
      <c r="D261" s="13">
        <v>5</v>
      </c>
      <c r="E261" s="13">
        <v>0</v>
      </c>
      <c r="F261" s="13">
        <v>2</v>
      </c>
      <c r="G261" s="13">
        <v>0</v>
      </c>
      <c r="H261" s="13">
        <v>2</v>
      </c>
      <c r="I261" s="13">
        <v>4</v>
      </c>
      <c r="J261" s="13">
        <v>7</v>
      </c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5"/>
      <c r="BP261">
        <f t="shared" ref="BP261" si="259">SUM(B261:BO261)</f>
        <v>29</v>
      </c>
      <c r="EX261" s="65"/>
      <c r="EY261" s="66"/>
    </row>
    <row r="262" spans="1:155" ht="15.75" thickBot="1" x14ac:dyDescent="0.3">
      <c r="A262" s="97">
        <v>43362</v>
      </c>
      <c r="B262" s="12">
        <v>10</v>
      </c>
      <c r="C262" s="13">
        <v>8</v>
      </c>
      <c r="D262" s="13">
        <v>10</v>
      </c>
      <c r="E262" s="13">
        <v>8</v>
      </c>
      <c r="F262" s="13">
        <v>5</v>
      </c>
      <c r="G262" s="13">
        <v>3</v>
      </c>
      <c r="H262" s="13">
        <v>0</v>
      </c>
      <c r="I262" s="13">
        <v>5</v>
      </c>
      <c r="J262" s="13">
        <v>4</v>
      </c>
      <c r="K262" s="13">
        <v>5</v>
      </c>
      <c r="L262" s="13">
        <v>7</v>
      </c>
      <c r="M262" s="13">
        <v>2</v>
      </c>
      <c r="N262" s="13">
        <v>2</v>
      </c>
      <c r="O262" s="13">
        <v>0</v>
      </c>
      <c r="P262" s="13">
        <v>14</v>
      </c>
      <c r="Q262" s="13">
        <v>18</v>
      </c>
      <c r="R262" s="13">
        <v>21</v>
      </c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5"/>
      <c r="BP262">
        <f t="shared" ref="BP262" si="260">SUM(B262:BO262)</f>
        <v>122</v>
      </c>
      <c r="EX262" s="65"/>
      <c r="EY262" s="66"/>
    </row>
    <row r="263" spans="1:155" ht="15.75" thickBot="1" x14ac:dyDescent="0.3">
      <c r="A263" s="97">
        <v>43363</v>
      </c>
      <c r="B263" s="12">
        <v>15</v>
      </c>
      <c r="C263" s="13">
        <v>14</v>
      </c>
      <c r="D263" s="13">
        <v>11</v>
      </c>
      <c r="E263" s="13">
        <v>4</v>
      </c>
      <c r="F263" s="13">
        <v>0</v>
      </c>
      <c r="G263" s="13">
        <v>2</v>
      </c>
      <c r="H263" s="13">
        <v>0</v>
      </c>
      <c r="I263" s="13">
        <v>3</v>
      </c>
      <c r="J263" s="13">
        <v>0</v>
      </c>
      <c r="K263" s="13">
        <v>15</v>
      </c>
      <c r="L263" s="13">
        <v>19</v>
      </c>
      <c r="M263" s="24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5"/>
      <c r="BP263">
        <f t="shared" ref="BP263" si="261">SUM(B263:BO263)</f>
        <v>83</v>
      </c>
      <c r="EX263" s="65"/>
      <c r="EY263" s="66"/>
    </row>
    <row r="264" spans="1:155" ht="15.75" thickBot="1" x14ac:dyDescent="0.3">
      <c r="A264" s="97">
        <v>43364</v>
      </c>
      <c r="B264" s="12">
        <v>17</v>
      </c>
      <c r="C264" s="13">
        <v>20</v>
      </c>
      <c r="D264" s="13">
        <v>21</v>
      </c>
      <c r="E264" s="13">
        <v>20</v>
      </c>
      <c r="F264" s="13">
        <v>21</v>
      </c>
      <c r="G264" s="13">
        <v>20</v>
      </c>
      <c r="H264" s="13">
        <v>19</v>
      </c>
      <c r="I264" s="13">
        <v>20</v>
      </c>
      <c r="J264" s="13">
        <v>19</v>
      </c>
      <c r="K264" s="13">
        <v>18</v>
      </c>
      <c r="L264" s="13">
        <v>14</v>
      </c>
      <c r="M264" s="13">
        <v>14</v>
      </c>
      <c r="N264" s="13">
        <v>0</v>
      </c>
      <c r="O264" s="13">
        <v>2</v>
      </c>
      <c r="P264" s="13">
        <v>4</v>
      </c>
      <c r="Q264" s="13">
        <v>2</v>
      </c>
      <c r="R264" s="13">
        <v>0</v>
      </c>
      <c r="S264" s="13">
        <v>2</v>
      </c>
      <c r="T264" s="13">
        <v>0</v>
      </c>
      <c r="U264" s="13">
        <v>8</v>
      </c>
      <c r="V264" s="13">
        <v>12</v>
      </c>
      <c r="W264" s="13">
        <v>16</v>
      </c>
      <c r="X264" s="13">
        <v>26</v>
      </c>
      <c r="Y264" s="13">
        <v>27</v>
      </c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5"/>
      <c r="BP264">
        <f t="shared" ref="BP264" si="262">SUM(B264:BO264)</f>
        <v>322</v>
      </c>
      <c r="EX264" s="65"/>
      <c r="EY264" s="66"/>
    </row>
    <row r="265" spans="1:155" ht="15.75" thickBot="1" x14ac:dyDescent="0.3">
      <c r="A265" s="97">
        <v>43365</v>
      </c>
      <c r="B265" s="12">
        <v>23</v>
      </c>
      <c r="C265" s="13">
        <v>19</v>
      </c>
      <c r="D265" s="13">
        <v>16</v>
      </c>
      <c r="E265" s="13">
        <v>11</v>
      </c>
      <c r="F265" s="13">
        <v>0</v>
      </c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5"/>
      <c r="BP265">
        <f t="shared" ref="BP265" si="263">SUM(B265:BO265)</f>
        <v>69</v>
      </c>
      <c r="EX265" s="65"/>
      <c r="EY265" s="66"/>
    </row>
    <row r="266" spans="1:155" ht="15.75" thickBot="1" x14ac:dyDescent="0.3">
      <c r="A266" s="97">
        <v>43366</v>
      </c>
      <c r="B266" s="12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5"/>
      <c r="BP266">
        <f t="shared" ref="BP266" si="264">SUM(B266:BO266)</f>
        <v>0</v>
      </c>
      <c r="EX266" s="65"/>
      <c r="EY266" s="66"/>
    </row>
    <row r="267" spans="1:155" ht="15.75" thickBot="1" x14ac:dyDescent="0.3">
      <c r="A267" s="97">
        <v>43367</v>
      </c>
      <c r="B267" s="12">
        <v>2</v>
      </c>
      <c r="C267" s="13">
        <v>4</v>
      </c>
      <c r="D267" s="13">
        <v>6</v>
      </c>
      <c r="E267" s="13">
        <v>8</v>
      </c>
      <c r="F267" s="13">
        <v>11</v>
      </c>
      <c r="G267" s="13">
        <v>9</v>
      </c>
      <c r="H267" s="13">
        <v>12</v>
      </c>
      <c r="I267" s="13">
        <v>10</v>
      </c>
      <c r="J267" s="13">
        <v>8</v>
      </c>
      <c r="K267" s="13">
        <v>5</v>
      </c>
      <c r="L267" s="13">
        <v>5</v>
      </c>
      <c r="M267" s="13">
        <v>11</v>
      </c>
      <c r="N267" s="13">
        <v>13</v>
      </c>
      <c r="O267" s="13">
        <v>11</v>
      </c>
      <c r="P267" s="13">
        <v>13</v>
      </c>
      <c r="Q267" s="13">
        <v>15</v>
      </c>
      <c r="R267" s="13">
        <v>17</v>
      </c>
      <c r="S267" s="13">
        <v>15</v>
      </c>
      <c r="T267" s="13">
        <v>13</v>
      </c>
      <c r="U267" s="13">
        <v>15</v>
      </c>
      <c r="V267" s="13">
        <v>16</v>
      </c>
      <c r="W267" s="13">
        <v>14</v>
      </c>
      <c r="X267" s="13">
        <v>12</v>
      </c>
      <c r="Y267" s="13">
        <v>12</v>
      </c>
      <c r="Z267" s="13">
        <v>10</v>
      </c>
      <c r="AA267" s="13">
        <v>6</v>
      </c>
      <c r="AB267" s="13">
        <v>3</v>
      </c>
      <c r="AC267" s="13">
        <v>5</v>
      </c>
      <c r="AD267" s="13">
        <v>3</v>
      </c>
      <c r="AE267" s="13">
        <v>5</v>
      </c>
      <c r="AF267" s="13">
        <v>3</v>
      </c>
      <c r="AG267" s="13">
        <v>1</v>
      </c>
      <c r="AH267" s="13">
        <v>0</v>
      </c>
      <c r="AI267" s="13">
        <v>4</v>
      </c>
      <c r="AJ267" s="13">
        <v>0</v>
      </c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5"/>
      <c r="BP267">
        <f t="shared" ref="BP267" si="265">SUM(B267:BO267)</f>
        <v>297</v>
      </c>
      <c r="EX267" s="65"/>
      <c r="EY267" s="66"/>
    </row>
    <row r="268" spans="1:155" ht="15.75" thickBot="1" x14ac:dyDescent="0.3">
      <c r="A268" s="97">
        <v>43368</v>
      </c>
      <c r="B268" s="12">
        <v>5</v>
      </c>
      <c r="C268" s="13">
        <v>3</v>
      </c>
      <c r="D268" s="13">
        <v>8</v>
      </c>
      <c r="E268" s="13">
        <v>11</v>
      </c>
      <c r="F268" s="13">
        <v>12</v>
      </c>
      <c r="G268" s="13">
        <v>14</v>
      </c>
      <c r="H268" s="13">
        <v>14</v>
      </c>
      <c r="I268" s="13">
        <v>13</v>
      </c>
      <c r="J268" s="13">
        <v>10</v>
      </c>
      <c r="K268" s="13">
        <v>10</v>
      </c>
      <c r="L268" s="13">
        <v>10</v>
      </c>
      <c r="M268" s="13">
        <v>12</v>
      </c>
      <c r="N268" s="13">
        <v>15</v>
      </c>
      <c r="O268" s="13">
        <v>16</v>
      </c>
      <c r="P268" s="13">
        <v>22</v>
      </c>
      <c r="Q268" s="13">
        <v>16</v>
      </c>
      <c r="R268" s="13">
        <v>19</v>
      </c>
      <c r="S268" s="13">
        <v>24</v>
      </c>
      <c r="T268" s="13">
        <v>23</v>
      </c>
      <c r="U268" s="13">
        <v>30</v>
      </c>
      <c r="V268" s="13">
        <v>36</v>
      </c>
      <c r="W268" s="13">
        <v>33</v>
      </c>
      <c r="X268" s="13">
        <v>31</v>
      </c>
      <c r="Y268" s="13">
        <v>26</v>
      </c>
      <c r="Z268" s="13">
        <v>20</v>
      </c>
      <c r="AA268" s="13">
        <v>20</v>
      </c>
      <c r="AB268" s="13">
        <v>17</v>
      </c>
      <c r="AC268" s="13">
        <v>10</v>
      </c>
      <c r="AD268" s="13">
        <v>8</v>
      </c>
      <c r="AE268" s="13">
        <v>6</v>
      </c>
      <c r="AF268" s="13">
        <v>5</v>
      </c>
      <c r="AG268" s="13">
        <v>0</v>
      </c>
      <c r="AH268" s="13">
        <v>2</v>
      </c>
      <c r="AI268" s="13">
        <v>4</v>
      </c>
      <c r="AJ268" s="26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5"/>
      <c r="BP268">
        <f t="shared" ref="BP268" si="266">SUM(B268:BO268)</f>
        <v>505</v>
      </c>
      <c r="EX268" s="65"/>
      <c r="EY268" s="66"/>
    </row>
    <row r="269" spans="1:155" ht="15.75" thickBot="1" x14ac:dyDescent="0.3">
      <c r="A269" s="97">
        <v>43369</v>
      </c>
      <c r="B269" s="12">
        <v>2</v>
      </c>
      <c r="C269" s="13">
        <v>0</v>
      </c>
      <c r="D269" s="13">
        <v>6</v>
      </c>
      <c r="E269" s="13">
        <v>10</v>
      </c>
      <c r="F269" s="13">
        <v>6</v>
      </c>
      <c r="G269" s="13">
        <v>8</v>
      </c>
      <c r="H269" s="13">
        <v>12</v>
      </c>
      <c r="I269" s="13">
        <v>15</v>
      </c>
      <c r="J269" s="13">
        <v>18</v>
      </c>
      <c r="K269" s="13">
        <v>18</v>
      </c>
      <c r="L269" s="13">
        <v>20</v>
      </c>
      <c r="M269" s="13">
        <v>20</v>
      </c>
      <c r="N269" s="13">
        <v>14</v>
      </c>
      <c r="O269" s="13">
        <v>11</v>
      </c>
      <c r="P269" s="13">
        <v>14</v>
      </c>
      <c r="Q269" s="13">
        <v>16</v>
      </c>
      <c r="R269" s="13">
        <v>16</v>
      </c>
      <c r="S269" s="13">
        <v>19</v>
      </c>
      <c r="T269" s="13">
        <v>16</v>
      </c>
      <c r="U269" s="13">
        <v>18</v>
      </c>
      <c r="V269" s="13">
        <v>16</v>
      </c>
      <c r="W269" s="13">
        <v>14</v>
      </c>
      <c r="X269" s="13">
        <v>16</v>
      </c>
      <c r="Y269" s="13">
        <v>14</v>
      </c>
      <c r="Z269" s="13">
        <v>14</v>
      </c>
      <c r="AA269" s="13">
        <v>14</v>
      </c>
      <c r="AB269" s="13">
        <v>12</v>
      </c>
      <c r="AC269" s="13">
        <v>9</v>
      </c>
      <c r="AD269" s="13">
        <v>7</v>
      </c>
      <c r="AE269" s="13">
        <v>4</v>
      </c>
      <c r="AF269" s="13">
        <v>10</v>
      </c>
      <c r="AG269" s="13">
        <v>4</v>
      </c>
      <c r="AH269" s="13">
        <v>9</v>
      </c>
      <c r="AI269" s="13">
        <v>12</v>
      </c>
      <c r="AJ269" s="13">
        <v>17</v>
      </c>
      <c r="AK269" s="20">
        <v>19</v>
      </c>
      <c r="AL269" s="20">
        <v>14</v>
      </c>
      <c r="AM269" s="20">
        <v>17</v>
      </c>
      <c r="AN269" s="20">
        <v>19</v>
      </c>
      <c r="AO269" s="20">
        <v>22</v>
      </c>
      <c r="AP269" s="20">
        <v>20</v>
      </c>
      <c r="AQ269" s="20">
        <v>16</v>
      </c>
      <c r="AR269" s="20">
        <v>13</v>
      </c>
      <c r="AS269" s="20">
        <v>10</v>
      </c>
      <c r="AT269" s="20">
        <v>8</v>
      </c>
      <c r="AU269" s="20">
        <v>3</v>
      </c>
      <c r="AV269" s="20">
        <v>3</v>
      </c>
      <c r="AW269" s="20">
        <v>6</v>
      </c>
      <c r="AX269" s="20">
        <v>3</v>
      </c>
      <c r="AY269" s="20">
        <v>0</v>
      </c>
      <c r="AZ269" s="24"/>
      <c r="BA269" s="24"/>
      <c r="BB269" s="24"/>
      <c r="BC269" s="24"/>
      <c r="BD269" s="20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11"/>
      <c r="BP269">
        <f t="shared" ref="BP269" si="267">SUM(B269:BO269)</f>
        <v>604</v>
      </c>
      <c r="EX269" s="65"/>
      <c r="EY269" s="66"/>
    </row>
    <row r="270" spans="1:155" ht="15.75" thickBot="1" x14ac:dyDescent="0.3">
      <c r="A270" s="97">
        <v>43370</v>
      </c>
      <c r="B270" s="12">
        <v>4</v>
      </c>
      <c r="C270" s="13">
        <v>0</v>
      </c>
      <c r="D270" s="13">
        <v>2</v>
      </c>
      <c r="E270" s="13">
        <v>6</v>
      </c>
      <c r="F270" s="13">
        <v>7</v>
      </c>
      <c r="G270" s="13">
        <v>9</v>
      </c>
      <c r="H270" s="13">
        <v>8</v>
      </c>
      <c r="I270" s="13">
        <v>8</v>
      </c>
      <c r="J270" s="13">
        <v>10</v>
      </c>
      <c r="K270" s="13">
        <v>17</v>
      </c>
      <c r="L270" s="13">
        <v>19</v>
      </c>
      <c r="M270" s="13">
        <v>21</v>
      </c>
      <c r="N270" s="13">
        <v>23</v>
      </c>
      <c r="O270" s="13">
        <v>32</v>
      </c>
      <c r="P270" s="13">
        <v>30</v>
      </c>
      <c r="Q270" s="13">
        <v>30</v>
      </c>
      <c r="R270" s="13">
        <v>28</v>
      </c>
      <c r="S270" s="13">
        <v>26</v>
      </c>
      <c r="T270" s="13">
        <v>22</v>
      </c>
      <c r="U270" s="13">
        <v>13</v>
      </c>
      <c r="V270" s="13">
        <v>8</v>
      </c>
      <c r="W270" s="13">
        <v>10</v>
      </c>
      <c r="X270" s="13">
        <v>8</v>
      </c>
      <c r="Y270" s="13">
        <v>6</v>
      </c>
      <c r="Z270" s="13">
        <v>10</v>
      </c>
      <c r="AA270" s="13">
        <v>12</v>
      </c>
      <c r="AB270" s="13">
        <v>14</v>
      </c>
      <c r="AC270" s="13">
        <v>17</v>
      </c>
      <c r="AD270" s="13">
        <v>15</v>
      </c>
      <c r="AE270" s="13">
        <v>11</v>
      </c>
      <c r="AF270" s="13">
        <v>7</v>
      </c>
      <c r="AG270" s="13">
        <v>5</v>
      </c>
      <c r="AH270" s="13">
        <v>3</v>
      </c>
      <c r="AI270" s="13">
        <v>0</v>
      </c>
      <c r="AJ270" s="13">
        <v>4</v>
      </c>
      <c r="AK270" s="13">
        <v>6</v>
      </c>
      <c r="AL270" s="13">
        <v>8</v>
      </c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11"/>
      <c r="BP270">
        <f t="shared" ref="BP270" si="268">SUM(B270:BO270)</f>
        <v>459</v>
      </c>
      <c r="EX270" s="65"/>
      <c r="EY270" s="66"/>
    </row>
    <row r="271" spans="1:155" ht="15.75" thickBot="1" x14ac:dyDescent="0.3">
      <c r="A271" s="97">
        <v>43371</v>
      </c>
      <c r="B271" s="12">
        <v>4</v>
      </c>
      <c r="C271" s="13">
        <v>2</v>
      </c>
      <c r="D271" s="13">
        <v>0</v>
      </c>
      <c r="E271" s="13">
        <v>2</v>
      </c>
      <c r="F271" s="13">
        <v>0</v>
      </c>
      <c r="G271" s="13">
        <v>4</v>
      </c>
      <c r="H271" s="13">
        <v>8</v>
      </c>
      <c r="I271" s="13">
        <v>6</v>
      </c>
      <c r="J271" s="13">
        <v>4</v>
      </c>
      <c r="K271" s="13">
        <v>5</v>
      </c>
      <c r="L271" s="13">
        <v>4</v>
      </c>
      <c r="M271" s="13">
        <v>0</v>
      </c>
      <c r="N271" s="13">
        <v>14</v>
      </c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5"/>
      <c r="BP271">
        <f t="shared" ref="BP271" si="269">SUM(B271:BO271)</f>
        <v>53</v>
      </c>
      <c r="EX271" s="65"/>
      <c r="EY271" s="66"/>
    </row>
    <row r="272" spans="1:155" ht="15.75" thickBot="1" x14ac:dyDescent="0.3">
      <c r="A272" s="97">
        <v>43372</v>
      </c>
      <c r="B272" s="12">
        <v>7</v>
      </c>
      <c r="C272" s="13">
        <v>0</v>
      </c>
      <c r="D272" s="13">
        <v>3</v>
      </c>
      <c r="E272" s="13">
        <v>8</v>
      </c>
      <c r="F272" s="13">
        <v>11</v>
      </c>
      <c r="G272" s="13">
        <v>14</v>
      </c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5"/>
      <c r="BP272">
        <f t="shared" ref="BP272" si="270">SUM(B272:BO272)</f>
        <v>43</v>
      </c>
      <c r="EX272" s="65"/>
      <c r="EY272" s="66"/>
    </row>
    <row r="273" spans="1:155" ht="15.75" thickBot="1" x14ac:dyDescent="0.3">
      <c r="A273" s="97">
        <v>43373</v>
      </c>
      <c r="B273" s="12">
        <v>18</v>
      </c>
      <c r="C273" s="13">
        <v>13</v>
      </c>
      <c r="D273" s="13">
        <v>7</v>
      </c>
      <c r="E273" s="13">
        <v>4</v>
      </c>
      <c r="F273" s="13">
        <v>0</v>
      </c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5"/>
      <c r="BP273">
        <f t="shared" ref="BP273" si="271">SUM(B273:BO273)</f>
        <v>42</v>
      </c>
      <c r="EX273" s="65"/>
      <c r="EY273" s="66"/>
    </row>
    <row r="274" spans="1:155" ht="15.75" thickBot="1" x14ac:dyDescent="0.3">
      <c r="A274" s="97">
        <v>43374</v>
      </c>
      <c r="B274" s="86">
        <v>2</v>
      </c>
      <c r="C274" s="20">
        <v>4</v>
      </c>
      <c r="D274" s="20">
        <v>6</v>
      </c>
      <c r="E274" s="20">
        <v>8</v>
      </c>
      <c r="F274" s="20">
        <v>10</v>
      </c>
      <c r="G274" s="20">
        <v>12</v>
      </c>
      <c r="H274" s="20">
        <v>16</v>
      </c>
      <c r="I274" s="20">
        <v>14</v>
      </c>
      <c r="J274" s="20">
        <v>12</v>
      </c>
      <c r="K274" s="20">
        <v>10</v>
      </c>
      <c r="L274" s="20">
        <v>8</v>
      </c>
      <c r="M274" s="20">
        <v>13</v>
      </c>
      <c r="N274" s="20">
        <v>11</v>
      </c>
      <c r="O274" s="20">
        <v>14</v>
      </c>
      <c r="P274" s="20">
        <v>17</v>
      </c>
      <c r="Q274" s="20">
        <v>16</v>
      </c>
      <c r="R274" s="20">
        <v>18</v>
      </c>
      <c r="S274" s="20">
        <v>20</v>
      </c>
      <c r="T274" s="20">
        <v>22</v>
      </c>
      <c r="U274" s="20">
        <v>17</v>
      </c>
      <c r="V274" s="20">
        <v>19</v>
      </c>
      <c r="W274" s="20">
        <v>19</v>
      </c>
      <c r="X274" s="20">
        <v>19</v>
      </c>
      <c r="Y274" s="20">
        <v>21</v>
      </c>
      <c r="Z274" s="20">
        <v>19</v>
      </c>
      <c r="AA274" s="20">
        <v>20</v>
      </c>
      <c r="AB274" s="20">
        <v>15</v>
      </c>
      <c r="AC274" s="20">
        <v>13</v>
      </c>
      <c r="AD274" s="20">
        <v>14</v>
      </c>
      <c r="AE274" s="20">
        <v>14</v>
      </c>
      <c r="AF274" s="20">
        <v>8</v>
      </c>
      <c r="AG274" s="20">
        <v>6</v>
      </c>
      <c r="AH274" s="20">
        <v>3</v>
      </c>
      <c r="AI274" s="20">
        <v>0</v>
      </c>
      <c r="AJ274" s="20">
        <v>0</v>
      </c>
      <c r="AK274" s="20">
        <v>0</v>
      </c>
      <c r="AL274" s="20">
        <v>0</v>
      </c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5"/>
      <c r="BP274">
        <f t="shared" ref="BP274" si="272">SUM(B274:BO274)</f>
        <v>440</v>
      </c>
      <c r="EX274" s="65"/>
      <c r="EY274" s="66"/>
    </row>
    <row r="275" spans="1:155" ht="15.75" thickBot="1" x14ac:dyDescent="0.3">
      <c r="A275" s="97">
        <v>43375</v>
      </c>
      <c r="B275" s="86">
        <v>3</v>
      </c>
      <c r="C275" s="20">
        <v>6</v>
      </c>
      <c r="D275" s="20">
        <v>8</v>
      </c>
      <c r="E275" s="20">
        <v>10</v>
      </c>
      <c r="F275" s="20">
        <v>12</v>
      </c>
      <c r="G275" s="20">
        <v>14</v>
      </c>
      <c r="H275" s="20">
        <v>16</v>
      </c>
      <c r="I275" s="20">
        <v>20</v>
      </c>
      <c r="J275" s="20">
        <v>14</v>
      </c>
      <c r="K275" s="20">
        <v>18</v>
      </c>
      <c r="L275" s="20">
        <v>20</v>
      </c>
      <c r="M275" s="20">
        <v>16</v>
      </c>
      <c r="N275" s="20">
        <v>14</v>
      </c>
      <c r="O275" s="20">
        <v>12</v>
      </c>
      <c r="P275" s="20">
        <v>10</v>
      </c>
      <c r="Q275" s="20">
        <v>7</v>
      </c>
      <c r="R275" s="20">
        <v>4</v>
      </c>
      <c r="S275" s="20">
        <v>2</v>
      </c>
      <c r="T275" s="20">
        <v>4</v>
      </c>
      <c r="U275" s="20">
        <v>6</v>
      </c>
      <c r="V275" s="20">
        <v>9</v>
      </c>
      <c r="W275" s="20">
        <v>7</v>
      </c>
      <c r="X275" s="20">
        <v>7</v>
      </c>
      <c r="Y275" s="20">
        <v>5</v>
      </c>
      <c r="Z275" s="20">
        <v>5</v>
      </c>
      <c r="AA275" s="20">
        <v>3</v>
      </c>
      <c r="AB275" s="20">
        <v>0</v>
      </c>
      <c r="AC275" s="20">
        <v>0</v>
      </c>
      <c r="AD275" s="20">
        <v>0</v>
      </c>
      <c r="AE275" s="20">
        <v>3</v>
      </c>
      <c r="AF275" s="20">
        <v>7</v>
      </c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5"/>
      <c r="BP275">
        <f t="shared" ref="BP275" si="273">SUM(B275:BO275)</f>
        <v>262</v>
      </c>
      <c r="EX275" s="65"/>
      <c r="EY275" s="66"/>
    </row>
    <row r="276" spans="1:155" ht="15.75" thickBot="1" x14ac:dyDescent="0.3">
      <c r="A276" s="97">
        <v>43376</v>
      </c>
      <c r="B276" s="86">
        <v>4</v>
      </c>
      <c r="C276" s="20">
        <v>0</v>
      </c>
      <c r="D276" s="20">
        <v>2</v>
      </c>
      <c r="E276" s="20">
        <v>4</v>
      </c>
      <c r="F276" s="20">
        <v>7</v>
      </c>
      <c r="G276" s="20">
        <v>10</v>
      </c>
      <c r="H276" s="20">
        <v>12</v>
      </c>
      <c r="I276" s="20">
        <v>10</v>
      </c>
      <c r="J276" s="20">
        <v>5</v>
      </c>
      <c r="K276" s="20">
        <v>3</v>
      </c>
      <c r="L276" s="20">
        <v>6</v>
      </c>
      <c r="M276" s="20">
        <v>8</v>
      </c>
      <c r="N276" s="20">
        <v>6</v>
      </c>
      <c r="O276" s="20">
        <v>6</v>
      </c>
      <c r="P276" s="20">
        <v>3</v>
      </c>
      <c r="Q276" s="20">
        <v>0</v>
      </c>
      <c r="R276" s="20">
        <v>0</v>
      </c>
      <c r="S276" s="20">
        <v>2</v>
      </c>
      <c r="T276" s="20">
        <v>4</v>
      </c>
      <c r="U276" s="20">
        <v>2</v>
      </c>
      <c r="V276" s="20">
        <v>4</v>
      </c>
      <c r="W276" s="20">
        <v>6</v>
      </c>
      <c r="X276" s="20">
        <v>4</v>
      </c>
      <c r="Y276" s="20">
        <v>2</v>
      </c>
      <c r="Z276" s="20">
        <v>0</v>
      </c>
      <c r="AA276" s="20">
        <v>2</v>
      </c>
      <c r="AB276" s="20">
        <v>4</v>
      </c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5"/>
      <c r="BP276">
        <f t="shared" ref="BP276" si="274">SUM(B276:BO276)</f>
        <v>116</v>
      </c>
      <c r="EX276" s="65"/>
      <c r="EY276" s="66"/>
    </row>
    <row r="277" spans="1:155" ht="15.75" thickBot="1" x14ac:dyDescent="0.3">
      <c r="A277" s="97">
        <v>43377</v>
      </c>
      <c r="B277" s="73">
        <v>0</v>
      </c>
      <c r="C277" s="20">
        <v>3</v>
      </c>
      <c r="D277" s="20">
        <v>7</v>
      </c>
      <c r="E277" s="20">
        <v>4</v>
      </c>
      <c r="F277" s="20">
        <v>0</v>
      </c>
      <c r="G277" s="20">
        <v>6</v>
      </c>
      <c r="H277" s="20">
        <v>10</v>
      </c>
      <c r="I277" s="20">
        <v>8</v>
      </c>
      <c r="J277" s="20">
        <v>8</v>
      </c>
      <c r="K277" s="20">
        <v>10</v>
      </c>
      <c r="L277" s="20">
        <v>8</v>
      </c>
      <c r="M277" s="20">
        <v>13</v>
      </c>
      <c r="N277" s="20">
        <v>11</v>
      </c>
      <c r="O277" s="20">
        <v>9</v>
      </c>
      <c r="P277" s="20">
        <v>0</v>
      </c>
      <c r="Q277" s="20">
        <v>4</v>
      </c>
      <c r="R277" s="20">
        <v>0</v>
      </c>
      <c r="S277" s="20">
        <v>2</v>
      </c>
      <c r="T277" s="20">
        <v>11</v>
      </c>
      <c r="U277" s="20">
        <v>14</v>
      </c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5"/>
      <c r="BP277">
        <f t="shared" ref="BP277" si="275">SUM(B277:BO277)</f>
        <v>128</v>
      </c>
      <c r="EX277" s="65"/>
      <c r="EY277" s="66"/>
    </row>
    <row r="278" spans="1:155" ht="15.75" thickBot="1" x14ac:dyDescent="0.3">
      <c r="A278" s="97">
        <v>43378</v>
      </c>
      <c r="B278" s="86">
        <v>5</v>
      </c>
      <c r="C278" s="20">
        <v>3</v>
      </c>
      <c r="D278" s="20">
        <v>0</v>
      </c>
      <c r="E278" s="20">
        <v>4</v>
      </c>
      <c r="F278" s="13">
        <v>7</v>
      </c>
      <c r="G278" s="13">
        <v>4</v>
      </c>
      <c r="H278" s="13">
        <v>0</v>
      </c>
      <c r="I278" s="13">
        <v>6</v>
      </c>
      <c r="J278" s="13">
        <v>8</v>
      </c>
      <c r="K278" s="13">
        <v>10</v>
      </c>
      <c r="L278" s="13">
        <v>0</v>
      </c>
      <c r="M278" s="13">
        <v>3</v>
      </c>
      <c r="N278" s="13">
        <v>5</v>
      </c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5"/>
      <c r="BP278">
        <f t="shared" ref="BP278" si="276">SUM(B278:BO278)</f>
        <v>55</v>
      </c>
      <c r="EX278" s="65"/>
      <c r="EY278" s="66"/>
    </row>
    <row r="279" spans="1:155" ht="15.75" thickBot="1" x14ac:dyDescent="0.3">
      <c r="A279" s="97">
        <v>43379</v>
      </c>
      <c r="B279" s="73">
        <v>3</v>
      </c>
      <c r="C279" s="13">
        <v>0</v>
      </c>
      <c r="D279" s="13">
        <v>0</v>
      </c>
      <c r="E279" s="13">
        <v>4</v>
      </c>
      <c r="F279" s="13">
        <v>7</v>
      </c>
      <c r="G279" s="13">
        <v>9</v>
      </c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5"/>
      <c r="BP279">
        <f t="shared" ref="BP279" si="277">SUM(B279:BO279)</f>
        <v>23</v>
      </c>
      <c r="EX279" s="65"/>
      <c r="EY279" s="66"/>
    </row>
    <row r="280" spans="1:155" ht="15.75" thickBot="1" x14ac:dyDescent="0.3">
      <c r="A280" s="97">
        <v>43380</v>
      </c>
      <c r="B280" s="73">
        <v>5</v>
      </c>
      <c r="C280" s="13">
        <v>2</v>
      </c>
      <c r="D280" s="13">
        <v>0</v>
      </c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5"/>
      <c r="BP280">
        <f t="shared" ref="BP280" si="278">SUM(B280:BO280)</f>
        <v>7</v>
      </c>
      <c r="EX280" s="65"/>
      <c r="EY280" s="66"/>
    </row>
    <row r="281" spans="1:155" ht="15.75" thickBot="1" x14ac:dyDescent="0.3">
      <c r="A281" s="97">
        <v>43381</v>
      </c>
      <c r="B281" s="73">
        <v>7</v>
      </c>
      <c r="C281" s="13">
        <v>9</v>
      </c>
      <c r="D281" s="13">
        <v>2</v>
      </c>
      <c r="E281" s="13">
        <v>4</v>
      </c>
      <c r="F281" s="13">
        <v>2</v>
      </c>
      <c r="G281" s="13">
        <v>0</v>
      </c>
      <c r="H281" s="13">
        <v>2</v>
      </c>
      <c r="I281" s="13">
        <v>2</v>
      </c>
      <c r="J281" s="13">
        <v>4</v>
      </c>
      <c r="K281" s="13">
        <v>6</v>
      </c>
      <c r="L281" s="13">
        <v>4</v>
      </c>
      <c r="M281" s="13">
        <v>10</v>
      </c>
      <c r="N281" s="13">
        <v>13</v>
      </c>
      <c r="O281" s="13">
        <v>9</v>
      </c>
      <c r="P281" s="13">
        <v>11</v>
      </c>
      <c r="Q281" s="13">
        <v>13</v>
      </c>
      <c r="R281" s="13">
        <v>10</v>
      </c>
      <c r="S281" s="13">
        <v>14</v>
      </c>
      <c r="T281" s="13">
        <v>14</v>
      </c>
      <c r="U281" s="13">
        <v>12</v>
      </c>
      <c r="V281" s="13">
        <v>10</v>
      </c>
      <c r="W281" s="13">
        <v>8</v>
      </c>
      <c r="X281" s="13">
        <v>8</v>
      </c>
      <c r="Y281" s="13">
        <v>6</v>
      </c>
      <c r="Z281" s="13">
        <v>2</v>
      </c>
      <c r="AA281" s="13">
        <v>0</v>
      </c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5"/>
      <c r="BP281">
        <f t="shared" ref="BP281" si="279">SUM(B281:BO281)</f>
        <v>182</v>
      </c>
      <c r="EX281" s="65"/>
      <c r="EY281" s="66"/>
    </row>
    <row r="282" spans="1:155" ht="15.75" thickBot="1" x14ac:dyDescent="0.3">
      <c r="A282" s="97">
        <v>43382</v>
      </c>
      <c r="B282" s="73">
        <v>2</v>
      </c>
      <c r="C282" s="13">
        <v>4</v>
      </c>
      <c r="D282" s="13">
        <v>6</v>
      </c>
      <c r="E282" s="13">
        <v>8</v>
      </c>
      <c r="F282" s="13">
        <v>8</v>
      </c>
      <c r="G282" s="13">
        <v>8</v>
      </c>
      <c r="H282" s="13">
        <v>11</v>
      </c>
      <c r="I282" s="13">
        <v>8</v>
      </c>
      <c r="J282" s="13">
        <v>6</v>
      </c>
      <c r="K282" s="13">
        <v>4</v>
      </c>
      <c r="L282" s="13">
        <v>6</v>
      </c>
      <c r="M282" s="13">
        <v>2</v>
      </c>
      <c r="N282" s="13">
        <v>0</v>
      </c>
      <c r="O282" s="13">
        <v>3</v>
      </c>
      <c r="P282" s="13">
        <v>5</v>
      </c>
      <c r="Q282" s="13">
        <v>7</v>
      </c>
      <c r="R282" s="13">
        <v>9</v>
      </c>
      <c r="S282" s="13">
        <v>13</v>
      </c>
      <c r="T282" s="13">
        <v>10</v>
      </c>
      <c r="U282" s="13">
        <v>9</v>
      </c>
      <c r="V282" s="13">
        <v>11</v>
      </c>
      <c r="W282" s="13">
        <v>12</v>
      </c>
      <c r="X282" s="13">
        <v>13</v>
      </c>
      <c r="Y282" s="13">
        <v>8</v>
      </c>
      <c r="Z282" s="13">
        <v>5</v>
      </c>
      <c r="AA282" s="13">
        <v>6</v>
      </c>
      <c r="AB282" s="13">
        <v>22</v>
      </c>
      <c r="AC282" s="13">
        <v>29</v>
      </c>
      <c r="AD282" s="13">
        <v>28</v>
      </c>
      <c r="AE282" s="13">
        <v>26</v>
      </c>
      <c r="AF282" s="13">
        <v>24</v>
      </c>
      <c r="AG282" s="13">
        <v>23</v>
      </c>
      <c r="AH282" s="13">
        <v>16</v>
      </c>
      <c r="AI282" s="13">
        <v>18</v>
      </c>
      <c r="AJ282" s="13">
        <v>2</v>
      </c>
      <c r="AK282" s="13">
        <v>4</v>
      </c>
      <c r="AL282" s="13">
        <v>0</v>
      </c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5"/>
      <c r="BP282">
        <f t="shared" ref="BP282" si="280">SUM(B282:BO282)</f>
        <v>376</v>
      </c>
      <c r="EX282" s="65"/>
      <c r="EY282" s="66"/>
    </row>
    <row r="283" spans="1:155" ht="15.75" thickBot="1" x14ac:dyDescent="0.3">
      <c r="A283" s="97">
        <v>43383</v>
      </c>
      <c r="B283" s="87">
        <v>2</v>
      </c>
      <c r="C283" s="13">
        <v>0</v>
      </c>
      <c r="D283" s="73">
        <v>2</v>
      </c>
      <c r="E283" s="13">
        <v>4</v>
      </c>
      <c r="F283" s="13">
        <v>6</v>
      </c>
      <c r="G283" s="13">
        <v>8</v>
      </c>
      <c r="H283" s="13">
        <v>6</v>
      </c>
      <c r="I283" s="13">
        <v>6</v>
      </c>
      <c r="J283" s="13">
        <v>4</v>
      </c>
      <c r="K283" s="13">
        <v>2</v>
      </c>
      <c r="L283" s="13">
        <v>4</v>
      </c>
      <c r="M283" s="13">
        <v>2</v>
      </c>
      <c r="N283" s="13">
        <v>2</v>
      </c>
      <c r="O283" s="13">
        <v>4</v>
      </c>
      <c r="P283" s="13">
        <v>2</v>
      </c>
      <c r="Q283" s="13">
        <v>4</v>
      </c>
      <c r="R283" s="13">
        <v>2</v>
      </c>
      <c r="S283" s="13">
        <v>2</v>
      </c>
      <c r="T283" s="13">
        <v>4</v>
      </c>
      <c r="U283" s="13">
        <v>6</v>
      </c>
      <c r="V283" s="13">
        <v>4</v>
      </c>
      <c r="W283" s="13">
        <v>6</v>
      </c>
      <c r="X283" s="13">
        <v>7</v>
      </c>
      <c r="Y283" s="13">
        <v>5</v>
      </c>
      <c r="Z283" s="13">
        <v>3</v>
      </c>
      <c r="AA283" s="13">
        <v>1</v>
      </c>
      <c r="AB283" s="13">
        <v>0</v>
      </c>
      <c r="AC283" s="13">
        <v>2</v>
      </c>
      <c r="AD283" s="13">
        <v>0</v>
      </c>
      <c r="AE283" s="13">
        <v>3</v>
      </c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5"/>
      <c r="BP283">
        <f t="shared" ref="BP283" si="281">SUM(B283:BO283)</f>
        <v>103</v>
      </c>
      <c r="EX283" s="65"/>
      <c r="EY283" s="66"/>
    </row>
    <row r="284" spans="1:155" ht="15.75" thickBot="1" x14ac:dyDescent="0.3">
      <c r="A284" s="97">
        <v>43384</v>
      </c>
      <c r="B284" s="73">
        <v>0</v>
      </c>
      <c r="C284" s="13">
        <v>0</v>
      </c>
      <c r="D284" s="13">
        <v>2</v>
      </c>
      <c r="E284" s="13">
        <v>4</v>
      </c>
      <c r="F284" s="13">
        <v>2</v>
      </c>
      <c r="G284" s="13">
        <v>0</v>
      </c>
      <c r="H284" s="13">
        <v>2</v>
      </c>
      <c r="I284" s="13">
        <v>4</v>
      </c>
      <c r="J284" s="13">
        <v>6</v>
      </c>
      <c r="K284" s="13">
        <v>8</v>
      </c>
      <c r="L284" s="13">
        <v>11</v>
      </c>
      <c r="M284" s="13">
        <v>9</v>
      </c>
      <c r="N284" s="13">
        <v>7</v>
      </c>
      <c r="O284" s="13">
        <v>8</v>
      </c>
      <c r="P284" s="13">
        <v>7</v>
      </c>
      <c r="Q284" s="13">
        <v>5</v>
      </c>
      <c r="R284" s="13">
        <v>3</v>
      </c>
      <c r="S284" s="13">
        <v>0</v>
      </c>
      <c r="T284" s="13">
        <v>0</v>
      </c>
      <c r="U284" s="13">
        <v>4</v>
      </c>
      <c r="V284" s="13">
        <v>6</v>
      </c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5"/>
      <c r="BP284">
        <f t="shared" ref="BP284" si="282">SUM(B284:BO284)</f>
        <v>88</v>
      </c>
      <c r="EX284" s="65"/>
      <c r="EY284" s="66"/>
    </row>
    <row r="285" spans="1:155" ht="15.75" thickBot="1" x14ac:dyDescent="0.3">
      <c r="A285" s="97">
        <v>43385</v>
      </c>
      <c r="B285" s="73">
        <v>0</v>
      </c>
      <c r="C285" s="13">
        <v>4</v>
      </c>
      <c r="D285" s="13">
        <v>6</v>
      </c>
      <c r="E285" s="13">
        <v>8</v>
      </c>
      <c r="F285" s="13">
        <v>8</v>
      </c>
      <c r="G285" s="13">
        <v>6</v>
      </c>
      <c r="H285" s="13">
        <v>4</v>
      </c>
      <c r="I285" s="13">
        <v>6</v>
      </c>
      <c r="J285" s="13">
        <v>8</v>
      </c>
      <c r="K285" s="13">
        <v>10</v>
      </c>
      <c r="L285" s="13">
        <v>12</v>
      </c>
      <c r="M285" s="13">
        <v>10</v>
      </c>
      <c r="N285" s="13">
        <v>12</v>
      </c>
      <c r="O285" s="13">
        <v>10</v>
      </c>
      <c r="P285" s="13">
        <v>8</v>
      </c>
      <c r="Q285" s="13">
        <v>6</v>
      </c>
      <c r="R285" s="13">
        <v>2</v>
      </c>
      <c r="S285" s="13">
        <v>0</v>
      </c>
      <c r="T285" s="13">
        <v>4</v>
      </c>
      <c r="U285" s="13">
        <v>8</v>
      </c>
      <c r="V285" s="13">
        <v>11</v>
      </c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5"/>
      <c r="BP285">
        <f t="shared" ref="BP285" si="283">SUM(B285:BO285)</f>
        <v>143</v>
      </c>
      <c r="EX285" s="65"/>
      <c r="EY285" s="66"/>
    </row>
    <row r="286" spans="1:155" ht="15.75" thickBot="1" x14ac:dyDescent="0.3">
      <c r="A286" s="97">
        <v>43386</v>
      </c>
      <c r="B286" s="73">
        <v>7</v>
      </c>
      <c r="C286" s="13">
        <v>6</v>
      </c>
      <c r="D286" s="13">
        <v>4</v>
      </c>
      <c r="E286" s="13">
        <v>0</v>
      </c>
      <c r="F286" s="13">
        <v>4</v>
      </c>
      <c r="G286" s="13">
        <v>8</v>
      </c>
      <c r="H286" s="13">
        <v>12</v>
      </c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5"/>
      <c r="BP286">
        <f t="shared" ref="BP286" si="284">SUM(B286:BO286)</f>
        <v>41</v>
      </c>
      <c r="EX286" s="65"/>
      <c r="EY286" s="66"/>
    </row>
    <row r="287" spans="1:155" ht="15.75" thickBot="1" x14ac:dyDescent="0.3">
      <c r="A287" s="97">
        <v>43387</v>
      </c>
      <c r="B287" s="73">
        <v>8</v>
      </c>
      <c r="C287" s="13">
        <v>7</v>
      </c>
      <c r="D287" s="13">
        <v>3</v>
      </c>
      <c r="E287" s="13">
        <v>0</v>
      </c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5"/>
      <c r="BP287">
        <f t="shared" ref="BP287" si="285">SUM(B287:BO287)</f>
        <v>18</v>
      </c>
      <c r="EX287" s="65"/>
      <c r="EY287" s="66"/>
    </row>
    <row r="288" spans="1:155" ht="15.75" thickBot="1" x14ac:dyDescent="0.3">
      <c r="A288" s="97">
        <v>43388</v>
      </c>
      <c r="B288" s="73">
        <v>2</v>
      </c>
      <c r="C288" s="13">
        <v>4</v>
      </c>
      <c r="D288" s="13">
        <v>9</v>
      </c>
      <c r="E288" s="13">
        <v>15</v>
      </c>
      <c r="F288" s="13">
        <v>21</v>
      </c>
      <c r="G288" s="13">
        <v>19</v>
      </c>
      <c r="H288" s="13">
        <v>17</v>
      </c>
      <c r="I288" s="13">
        <v>11</v>
      </c>
      <c r="J288" s="13">
        <v>5</v>
      </c>
      <c r="K288" s="13">
        <v>7</v>
      </c>
      <c r="L288" s="13">
        <v>5</v>
      </c>
      <c r="M288" s="13">
        <v>0</v>
      </c>
      <c r="N288" s="13">
        <v>2</v>
      </c>
      <c r="O288" s="13">
        <v>5</v>
      </c>
      <c r="P288" s="13">
        <v>9</v>
      </c>
      <c r="Q288" s="13">
        <v>5</v>
      </c>
      <c r="R288" s="13">
        <v>2</v>
      </c>
      <c r="S288" s="13">
        <v>0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5"/>
      <c r="BP288">
        <f t="shared" ref="BP288" si="286">SUM(B288:BO288)</f>
        <v>138</v>
      </c>
      <c r="EX288" s="65"/>
      <c r="EY288" s="66"/>
    </row>
    <row r="289" spans="1:155" ht="15.75" thickBot="1" x14ac:dyDescent="0.3">
      <c r="A289" s="97">
        <v>43389</v>
      </c>
      <c r="B289" s="73">
        <v>2</v>
      </c>
      <c r="C289" s="13">
        <v>4</v>
      </c>
      <c r="D289" s="13">
        <v>2</v>
      </c>
      <c r="E289" s="13">
        <v>4</v>
      </c>
      <c r="F289" s="13">
        <v>2</v>
      </c>
      <c r="G289" s="13">
        <v>0</v>
      </c>
      <c r="H289" s="13">
        <v>2</v>
      </c>
      <c r="I289" s="13">
        <v>7</v>
      </c>
      <c r="J289" s="13">
        <v>9</v>
      </c>
      <c r="K289" s="13">
        <v>4</v>
      </c>
      <c r="L289" s="13">
        <v>2</v>
      </c>
      <c r="M289" s="13">
        <v>5</v>
      </c>
      <c r="N289" s="13">
        <v>5</v>
      </c>
      <c r="O289" s="13">
        <v>5</v>
      </c>
      <c r="P289" s="13">
        <v>2</v>
      </c>
      <c r="Q289" s="13">
        <v>4</v>
      </c>
      <c r="R289" s="13">
        <v>6</v>
      </c>
      <c r="S289" s="13">
        <v>4</v>
      </c>
      <c r="T289" s="13">
        <v>4</v>
      </c>
      <c r="U289" s="13">
        <v>2</v>
      </c>
      <c r="V289" s="13">
        <v>0</v>
      </c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5"/>
      <c r="BP289">
        <f t="shared" ref="BP289" si="287">SUM(B289:BO289)</f>
        <v>75</v>
      </c>
      <c r="EX289" s="65"/>
      <c r="EY289" s="66"/>
    </row>
    <row r="290" spans="1:155" ht="15.75" thickBot="1" x14ac:dyDescent="0.3">
      <c r="A290" s="97">
        <v>43390</v>
      </c>
      <c r="B290" s="73">
        <v>2</v>
      </c>
      <c r="C290" s="13">
        <v>6</v>
      </c>
      <c r="D290" s="13">
        <v>4</v>
      </c>
      <c r="E290" s="13">
        <v>6</v>
      </c>
      <c r="F290" s="13">
        <v>8</v>
      </c>
      <c r="G290" s="13">
        <v>6</v>
      </c>
      <c r="H290" s="13">
        <v>4</v>
      </c>
      <c r="I290" s="13">
        <v>2</v>
      </c>
      <c r="J290" s="13">
        <v>2</v>
      </c>
      <c r="K290" s="13">
        <v>0</v>
      </c>
      <c r="L290" s="13">
        <v>2</v>
      </c>
      <c r="M290" s="13">
        <v>4</v>
      </c>
      <c r="N290" s="13">
        <v>6</v>
      </c>
      <c r="O290" s="13">
        <v>4</v>
      </c>
      <c r="P290" s="13">
        <v>2</v>
      </c>
      <c r="Q290" s="13">
        <v>0</v>
      </c>
      <c r="R290" s="13">
        <v>2</v>
      </c>
      <c r="S290" s="13">
        <v>4</v>
      </c>
      <c r="T290" s="13">
        <v>2</v>
      </c>
      <c r="U290" s="13">
        <v>0</v>
      </c>
      <c r="V290" s="13">
        <v>0</v>
      </c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5"/>
      <c r="BP290">
        <f t="shared" ref="BP290" si="288">SUM(B290:BO290)</f>
        <v>66</v>
      </c>
      <c r="EX290" s="65"/>
      <c r="EY290" s="66"/>
    </row>
    <row r="291" spans="1:155" ht="15.75" thickBot="1" x14ac:dyDescent="0.3">
      <c r="A291" s="97">
        <v>43391</v>
      </c>
      <c r="B291" s="73">
        <v>8</v>
      </c>
      <c r="C291" s="13">
        <v>10</v>
      </c>
      <c r="D291" s="13">
        <v>8</v>
      </c>
      <c r="E291" s="13">
        <v>10</v>
      </c>
      <c r="F291" s="13">
        <v>12</v>
      </c>
      <c r="G291" s="13">
        <v>14</v>
      </c>
      <c r="H291" s="13">
        <v>16</v>
      </c>
      <c r="I291" s="13">
        <v>14</v>
      </c>
      <c r="J291" s="13">
        <v>17</v>
      </c>
      <c r="K291" s="13">
        <v>15</v>
      </c>
      <c r="L291" s="13">
        <v>12</v>
      </c>
      <c r="M291" s="13">
        <v>4</v>
      </c>
      <c r="N291" s="13">
        <v>2</v>
      </c>
      <c r="O291" s="13">
        <v>4</v>
      </c>
      <c r="P291" s="13">
        <v>6</v>
      </c>
      <c r="Q291" s="13">
        <v>4</v>
      </c>
      <c r="R291" s="13">
        <v>2</v>
      </c>
      <c r="S291" s="13">
        <v>4</v>
      </c>
      <c r="T291" s="13">
        <v>4</v>
      </c>
      <c r="U291" s="13">
        <v>13</v>
      </c>
      <c r="V291" s="13">
        <v>15</v>
      </c>
      <c r="W291" s="13">
        <v>15</v>
      </c>
      <c r="X291" s="13">
        <v>4</v>
      </c>
      <c r="Y291" s="13">
        <v>4</v>
      </c>
      <c r="Z291" s="13">
        <v>2</v>
      </c>
      <c r="AA291" s="13">
        <v>0</v>
      </c>
      <c r="AB291" s="13">
        <v>0</v>
      </c>
      <c r="AC291" s="13">
        <v>14</v>
      </c>
      <c r="AD291" s="13">
        <v>17</v>
      </c>
      <c r="AE291" s="13">
        <v>19</v>
      </c>
      <c r="AF291" s="13">
        <v>18</v>
      </c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5"/>
      <c r="BP291">
        <f t="shared" ref="BP291" si="289">SUM(B291:BO291)</f>
        <v>287</v>
      </c>
      <c r="EX291" s="65"/>
      <c r="EY291" s="66"/>
    </row>
    <row r="292" spans="1:155" ht="15.75" thickBot="1" x14ac:dyDescent="0.3">
      <c r="A292" s="97">
        <v>43392</v>
      </c>
      <c r="B292" s="73">
        <v>15</v>
      </c>
      <c r="C292" s="13">
        <v>13</v>
      </c>
      <c r="D292" s="13">
        <v>0</v>
      </c>
      <c r="E292" s="13">
        <v>2</v>
      </c>
      <c r="F292" s="13">
        <v>0</v>
      </c>
      <c r="G292" s="13">
        <v>2</v>
      </c>
      <c r="H292" s="13">
        <v>4</v>
      </c>
      <c r="I292" s="13">
        <v>6</v>
      </c>
      <c r="J292" s="13">
        <v>8</v>
      </c>
      <c r="K292" s="13">
        <v>6</v>
      </c>
      <c r="L292" s="13">
        <v>4</v>
      </c>
      <c r="M292" s="13">
        <v>2</v>
      </c>
      <c r="N292" s="13">
        <v>0</v>
      </c>
      <c r="O292" s="13">
        <v>2</v>
      </c>
      <c r="P292" s="13">
        <v>4</v>
      </c>
      <c r="Q292" s="13">
        <v>6</v>
      </c>
      <c r="R292" s="13">
        <v>4</v>
      </c>
      <c r="S292" s="13">
        <v>2</v>
      </c>
      <c r="T292" s="13">
        <v>0</v>
      </c>
      <c r="U292" s="13">
        <v>0</v>
      </c>
      <c r="V292" s="13">
        <v>4</v>
      </c>
      <c r="W292" s="13">
        <v>7</v>
      </c>
      <c r="X292" s="13">
        <v>25</v>
      </c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5"/>
      <c r="BP292">
        <f t="shared" ref="BP292" si="290">SUM(B292:BO292)</f>
        <v>116</v>
      </c>
      <c r="EX292" s="65"/>
      <c r="EY292" s="66"/>
    </row>
    <row r="293" spans="1:155" ht="15.75" thickBot="1" x14ac:dyDescent="0.3">
      <c r="A293" s="97">
        <v>43393</v>
      </c>
      <c r="B293" s="73">
        <v>21</v>
      </c>
      <c r="C293" s="13">
        <v>12</v>
      </c>
      <c r="D293" s="13">
        <v>11</v>
      </c>
      <c r="E293" s="13">
        <v>3</v>
      </c>
      <c r="F293" s="13">
        <v>0</v>
      </c>
      <c r="G293" s="13">
        <v>15</v>
      </c>
      <c r="H293" s="13">
        <v>18</v>
      </c>
      <c r="I293" s="13">
        <v>21</v>
      </c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5"/>
      <c r="BP293">
        <f t="shared" ref="BP293" si="291">SUM(B293:BO293)</f>
        <v>101</v>
      </c>
      <c r="EX293" s="65"/>
      <c r="EY293" s="66"/>
    </row>
    <row r="294" spans="1:155" ht="15.75" thickBot="1" x14ac:dyDescent="0.3">
      <c r="A294" s="97">
        <v>43394</v>
      </c>
      <c r="B294" s="73">
        <v>18</v>
      </c>
      <c r="C294" s="13">
        <v>15</v>
      </c>
      <c r="D294" s="13">
        <v>11</v>
      </c>
      <c r="E294" s="13">
        <v>8</v>
      </c>
      <c r="F294" s="13">
        <v>0</v>
      </c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5"/>
      <c r="BP294">
        <f t="shared" ref="BP294" si="292">SUM(B294:BO294)</f>
        <v>52</v>
      </c>
      <c r="EX294" s="65"/>
      <c r="EY294" s="66"/>
    </row>
    <row r="295" spans="1:155" ht="15.75" thickBot="1" x14ac:dyDescent="0.3">
      <c r="A295" s="97">
        <v>43395</v>
      </c>
      <c r="B295" s="73">
        <v>0</v>
      </c>
      <c r="C295" s="13">
        <v>2</v>
      </c>
      <c r="D295" s="13">
        <v>6</v>
      </c>
      <c r="E295" s="13">
        <v>2</v>
      </c>
      <c r="F295" s="13">
        <v>4</v>
      </c>
      <c r="G295" s="13">
        <v>12</v>
      </c>
      <c r="H295" s="13">
        <v>4</v>
      </c>
      <c r="I295" s="13">
        <v>2</v>
      </c>
      <c r="J295" s="13">
        <v>0</v>
      </c>
      <c r="K295" s="13">
        <v>2</v>
      </c>
      <c r="L295" s="13">
        <v>4</v>
      </c>
      <c r="M295" s="13">
        <v>13</v>
      </c>
      <c r="N295" s="13">
        <v>15</v>
      </c>
      <c r="O295" s="13">
        <v>13</v>
      </c>
      <c r="P295" s="13">
        <v>2</v>
      </c>
      <c r="Q295" s="13">
        <v>0</v>
      </c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5"/>
      <c r="BP295">
        <f t="shared" ref="BP295" si="293">SUM(B295:BO295)</f>
        <v>81</v>
      </c>
      <c r="EX295" s="65"/>
      <c r="EY295" s="66"/>
    </row>
    <row r="296" spans="1:155" ht="15.75" thickBot="1" x14ac:dyDescent="0.3">
      <c r="A296" s="97">
        <v>43396</v>
      </c>
      <c r="B296" s="73">
        <v>9</v>
      </c>
      <c r="C296" s="13">
        <v>11</v>
      </c>
      <c r="D296" s="13">
        <v>13</v>
      </c>
      <c r="E296" s="13">
        <v>16</v>
      </c>
      <c r="F296" s="13">
        <v>18</v>
      </c>
      <c r="G296" s="13">
        <v>19</v>
      </c>
      <c r="H296" s="13">
        <v>17</v>
      </c>
      <c r="I296" s="13">
        <v>19</v>
      </c>
      <c r="J296" s="13">
        <v>17</v>
      </c>
      <c r="K296" s="13">
        <v>20</v>
      </c>
      <c r="L296" s="13">
        <v>19</v>
      </c>
      <c r="M296" s="13">
        <v>10</v>
      </c>
      <c r="N296" s="13">
        <v>12</v>
      </c>
      <c r="O296" s="13">
        <v>21</v>
      </c>
      <c r="P296" s="13">
        <v>12</v>
      </c>
      <c r="Q296" s="13">
        <v>10</v>
      </c>
      <c r="R296" s="13">
        <v>8</v>
      </c>
      <c r="S296" s="13">
        <v>5</v>
      </c>
      <c r="T296" s="13">
        <v>5</v>
      </c>
      <c r="U296" s="13">
        <v>5</v>
      </c>
      <c r="V296" s="13">
        <v>5</v>
      </c>
      <c r="W296" s="13">
        <v>5</v>
      </c>
      <c r="X296" s="13">
        <v>3</v>
      </c>
      <c r="Y296" s="13">
        <v>5</v>
      </c>
      <c r="Z296" s="13">
        <v>7</v>
      </c>
      <c r="AA296" s="13">
        <v>7</v>
      </c>
      <c r="AB296" s="13">
        <v>9</v>
      </c>
      <c r="AC296" s="13">
        <v>6</v>
      </c>
      <c r="AD296" s="13">
        <v>9</v>
      </c>
      <c r="AE296" s="13">
        <v>11</v>
      </c>
      <c r="AF296" s="13">
        <v>8</v>
      </c>
      <c r="AG296" s="13">
        <v>9</v>
      </c>
      <c r="AH296" s="13">
        <v>6</v>
      </c>
      <c r="AI296" s="13">
        <v>4</v>
      </c>
      <c r="AJ296" s="13">
        <v>4</v>
      </c>
      <c r="AK296" s="13">
        <v>2</v>
      </c>
      <c r="AL296" s="13">
        <v>0</v>
      </c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5"/>
      <c r="BP296">
        <f t="shared" ref="BP296" si="294">SUM(B296:BO296)</f>
        <v>366</v>
      </c>
      <c r="EX296" s="65"/>
      <c r="EY296" s="66"/>
    </row>
    <row r="297" spans="1:155" ht="15.75" thickBot="1" x14ac:dyDescent="0.3">
      <c r="A297" s="97">
        <v>43397</v>
      </c>
      <c r="B297" s="73">
        <v>2</v>
      </c>
      <c r="C297" s="13">
        <v>4</v>
      </c>
      <c r="D297" s="13">
        <v>7</v>
      </c>
      <c r="E297" s="13">
        <v>9</v>
      </c>
      <c r="F297" s="13">
        <v>12</v>
      </c>
      <c r="G297" s="13">
        <v>14</v>
      </c>
      <c r="H297" s="13">
        <v>16</v>
      </c>
      <c r="I297" s="13">
        <v>22</v>
      </c>
      <c r="J297" s="13">
        <v>24</v>
      </c>
      <c r="K297" s="13">
        <v>22</v>
      </c>
      <c r="L297" s="13">
        <v>20</v>
      </c>
      <c r="M297" s="13">
        <v>17</v>
      </c>
      <c r="N297" s="13">
        <v>11</v>
      </c>
      <c r="O297" s="13">
        <v>9</v>
      </c>
      <c r="P297" s="13">
        <v>7</v>
      </c>
      <c r="Q297" s="13">
        <v>7</v>
      </c>
      <c r="R297" s="13">
        <v>7</v>
      </c>
      <c r="S297" s="13">
        <v>5</v>
      </c>
      <c r="T297" s="13">
        <v>3</v>
      </c>
      <c r="U297" s="13">
        <v>0</v>
      </c>
      <c r="V297" s="13">
        <v>3</v>
      </c>
      <c r="W297" s="13">
        <v>0</v>
      </c>
      <c r="X297" s="13">
        <v>3</v>
      </c>
      <c r="Y297" s="13">
        <v>6</v>
      </c>
      <c r="Z297" s="13">
        <v>11</v>
      </c>
      <c r="AA297" s="13">
        <v>13</v>
      </c>
      <c r="AB297" s="13">
        <v>14</v>
      </c>
      <c r="AC297" s="13">
        <v>16</v>
      </c>
      <c r="AD297" s="13">
        <v>13</v>
      </c>
      <c r="AE297" s="13">
        <v>10</v>
      </c>
      <c r="AF297" s="13">
        <v>10</v>
      </c>
      <c r="AG297" s="13">
        <v>8</v>
      </c>
      <c r="AH297" s="13">
        <v>2</v>
      </c>
      <c r="AI297" s="13">
        <v>2</v>
      </c>
      <c r="AJ297" s="13">
        <v>0</v>
      </c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5"/>
      <c r="BP297">
        <f t="shared" ref="BP297" si="295">SUM(B297:BO297)</f>
        <v>329</v>
      </c>
      <c r="EX297" s="65"/>
      <c r="EY297" s="66"/>
    </row>
    <row r="298" spans="1:155" ht="15.75" thickBot="1" x14ac:dyDescent="0.3">
      <c r="A298" s="97">
        <v>43398</v>
      </c>
      <c r="B298" s="73">
        <v>2</v>
      </c>
      <c r="C298" s="13">
        <v>0</v>
      </c>
      <c r="D298" s="13">
        <v>3</v>
      </c>
      <c r="E298" s="13">
        <v>2</v>
      </c>
      <c r="F298" s="13">
        <v>0</v>
      </c>
      <c r="G298" s="13">
        <v>0</v>
      </c>
      <c r="H298" s="13">
        <v>2</v>
      </c>
      <c r="I298" s="13">
        <v>4</v>
      </c>
      <c r="J298" s="13">
        <v>6</v>
      </c>
      <c r="K298" s="13">
        <v>9</v>
      </c>
      <c r="L298" s="13">
        <v>12</v>
      </c>
      <c r="M298" s="13">
        <v>14</v>
      </c>
      <c r="N298" s="13">
        <v>12</v>
      </c>
      <c r="O298" s="13">
        <v>14</v>
      </c>
      <c r="P298" s="13">
        <v>12</v>
      </c>
      <c r="Q298" s="13">
        <v>9</v>
      </c>
      <c r="R298" s="13">
        <v>7</v>
      </c>
      <c r="S298" s="13">
        <v>9</v>
      </c>
      <c r="T298" s="13">
        <v>6</v>
      </c>
      <c r="U298" s="13">
        <v>4</v>
      </c>
      <c r="V298" s="13">
        <v>2</v>
      </c>
      <c r="W298" s="13">
        <v>0</v>
      </c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5"/>
      <c r="BP298">
        <f t="shared" ref="BP298" si="296">SUM(B298:BO298)</f>
        <v>129</v>
      </c>
      <c r="EX298" s="65"/>
      <c r="EY298" s="66"/>
    </row>
    <row r="299" spans="1:155" ht="15.75" thickBot="1" x14ac:dyDescent="0.3">
      <c r="A299" s="97">
        <v>43399</v>
      </c>
      <c r="B299" s="73">
        <v>2</v>
      </c>
      <c r="C299" s="13">
        <v>6</v>
      </c>
      <c r="D299" s="13">
        <v>8</v>
      </c>
      <c r="E299" s="13">
        <v>10</v>
      </c>
      <c r="F299" s="13">
        <v>12</v>
      </c>
      <c r="G299" s="13">
        <v>14</v>
      </c>
      <c r="H299" s="13">
        <v>10</v>
      </c>
      <c r="I299" s="13">
        <v>8</v>
      </c>
      <c r="J299" s="13">
        <v>6</v>
      </c>
      <c r="K299" s="13">
        <v>4</v>
      </c>
      <c r="L299" s="13">
        <v>6</v>
      </c>
      <c r="M299" s="13">
        <v>4</v>
      </c>
      <c r="N299" s="13">
        <v>2</v>
      </c>
      <c r="O299" s="13">
        <v>0</v>
      </c>
      <c r="P299" s="13">
        <v>2</v>
      </c>
      <c r="Q299" s="13">
        <v>4</v>
      </c>
      <c r="R299" s="13">
        <v>4</v>
      </c>
      <c r="S299" s="13">
        <v>6</v>
      </c>
      <c r="T299" s="13">
        <v>7</v>
      </c>
      <c r="U299" s="13">
        <v>7</v>
      </c>
      <c r="V299" s="13">
        <v>7</v>
      </c>
      <c r="W299" s="13">
        <v>7</v>
      </c>
      <c r="X299" s="13">
        <v>7</v>
      </c>
      <c r="Y299" s="13">
        <v>5</v>
      </c>
      <c r="Z299" s="13">
        <v>7</v>
      </c>
      <c r="AA299" s="13">
        <v>6</v>
      </c>
      <c r="AB299" s="13">
        <v>8</v>
      </c>
      <c r="AC299" s="13">
        <v>10</v>
      </c>
      <c r="AD299" s="13">
        <v>8</v>
      </c>
      <c r="AE299" s="13">
        <v>6</v>
      </c>
      <c r="AF299" s="13">
        <v>4</v>
      </c>
      <c r="AG299" s="13">
        <v>2</v>
      </c>
      <c r="AH299" s="13">
        <v>0</v>
      </c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5"/>
      <c r="BP299">
        <f t="shared" ref="BP299" si="297">SUM(B299:BO299)</f>
        <v>199</v>
      </c>
      <c r="EX299" s="65"/>
      <c r="EY299" s="66"/>
    </row>
    <row r="300" spans="1:155" ht="15.75" thickBot="1" x14ac:dyDescent="0.3">
      <c r="A300" s="97">
        <v>43400</v>
      </c>
      <c r="B300" s="73">
        <v>3</v>
      </c>
      <c r="C300" s="13">
        <v>6</v>
      </c>
      <c r="D300" s="13">
        <v>13</v>
      </c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5"/>
      <c r="BP300">
        <f t="shared" ref="BP300" si="298">SUM(B300:BO300)</f>
        <v>22</v>
      </c>
      <c r="EX300" s="65"/>
      <c r="EY300" s="66"/>
    </row>
    <row r="301" spans="1:155" ht="15.75" thickBot="1" x14ac:dyDescent="0.3">
      <c r="A301" s="97">
        <v>43401</v>
      </c>
      <c r="B301" s="73">
        <v>13</v>
      </c>
      <c r="C301" s="13">
        <v>6</v>
      </c>
      <c r="D301" s="13">
        <v>3</v>
      </c>
      <c r="E301" s="13">
        <v>0</v>
      </c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5"/>
      <c r="BP301">
        <f t="shared" ref="BP301" si="299">SUM(B301:BO301)</f>
        <v>22</v>
      </c>
      <c r="EX301" s="65"/>
      <c r="EY301" s="66"/>
    </row>
    <row r="302" spans="1:155" ht="15.75" thickBot="1" x14ac:dyDescent="0.3">
      <c r="A302" s="97">
        <v>43402</v>
      </c>
      <c r="B302" s="73">
        <v>3</v>
      </c>
      <c r="C302" s="13">
        <v>5</v>
      </c>
      <c r="D302" s="13">
        <v>7</v>
      </c>
      <c r="E302" s="13">
        <v>9</v>
      </c>
      <c r="F302" s="13">
        <v>11</v>
      </c>
      <c r="G302" s="13">
        <v>13</v>
      </c>
      <c r="H302" s="13">
        <v>11</v>
      </c>
      <c r="I302" s="13">
        <v>9</v>
      </c>
      <c r="J302" s="13">
        <v>7</v>
      </c>
      <c r="K302" s="13">
        <v>5</v>
      </c>
      <c r="L302" s="13">
        <v>7</v>
      </c>
      <c r="M302" s="13">
        <v>7</v>
      </c>
      <c r="N302" s="13">
        <v>10</v>
      </c>
      <c r="O302" s="13">
        <v>8</v>
      </c>
      <c r="P302" s="13">
        <v>9</v>
      </c>
      <c r="Q302" s="13">
        <v>6</v>
      </c>
      <c r="R302" s="13">
        <v>5</v>
      </c>
      <c r="S302" s="13">
        <v>2</v>
      </c>
      <c r="T302" s="13">
        <v>0</v>
      </c>
      <c r="U302" s="13">
        <v>2</v>
      </c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5"/>
      <c r="BP302">
        <f t="shared" ref="BP302" si="300">SUM(B302:BO302)</f>
        <v>136</v>
      </c>
      <c r="EX302" s="65"/>
      <c r="EY302" s="66"/>
    </row>
    <row r="303" spans="1:155" ht="15.75" thickBot="1" x14ac:dyDescent="0.3">
      <c r="A303" s="97">
        <v>43403</v>
      </c>
      <c r="B303" s="73">
        <v>0</v>
      </c>
      <c r="C303" s="13">
        <v>0</v>
      </c>
      <c r="D303" s="13">
        <v>2</v>
      </c>
      <c r="E303" s="13">
        <v>4</v>
      </c>
      <c r="F303" s="13">
        <v>6</v>
      </c>
      <c r="G303" s="13">
        <v>4</v>
      </c>
      <c r="H303" s="13">
        <v>6</v>
      </c>
      <c r="I303" s="13">
        <v>8</v>
      </c>
      <c r="J303" s="13">
        <v>8</v>
      </c>
      <c r="K303" s="13">
        <v>6</v>
      </c>
      <c r="L303" s="13">
        <v>4</v>
      </c>
      <c r="M303" s="13">
        <v>2</v>
      </c>
      <c r="N303" s="13">
        <v>0</v>
      </c>
      <c r="O303" s="13">
        <v>5</v>
      </c>
      <c r="P303" s="13">
        <v>2</v>
      </c>
      <c r="Q303" s="13">
        <v>7</v>
      </c>
      <c r="R303" s="13">
        <v>7</v>
      </c>
      <c r="S303" s="13">
        <v>5</v>
      </c>
      <c r="T303" s="13">
        <v>0</v>
      </c>
      <c r="U303" s="13">
        <v>3</v>
      </c>
      <c r="V303" s="13">
        <v>6</v>
      </c>
      <c r="W303" s="13"/>
      <c r="X303" s="13"/>
      <c r="Y303" s="24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5"/>
      <c r="BP303">
        <f t="shared" ref="BP303" si="301">SUM(B303:BO303)</f>
        <v>85</v>
      </c>
      <c r="EX303" s="65"/>
      <c r="EY303" s="66"/>
    </row>
    <row r="304" spans="1:155" ht="15.75" thickBot="1" x14ac:dyDescent="0.3">
      <c r="A304" s="97">
        <v>43404</v>
      </c>
      <c r="B304" s="73">
        <v>3</v>
      </c>
      <c r="C304" s="13">
        <v>0</v>
      </c>
      <c r="D304" s="13">
        <v>2</v>
      </c>
      <c r="E304" s="13">
        <v>5</v>
      </c>
      <c r="F304" s="13">
        <v>5</v>
      </c>
      <c r="G304" s="13">
        <v>0</v>
      </c>
      <c r="H304" s="13">
        <v>2</v>
      </c>
      <c r="I304" s="13">
        <v>3</v>
      </c>
      <c r="J304" s="13">
        <v>5</v>
      </c>
      <c r="K304" s="13">
        <v>7</v>
      </c>
      <c r="L304" s="13">
        <v>9</v>
      </c>
      <c r="M304" s="13">
        <v>11</v>
      </c>
      <c r="N304" s="13">
        <v>9</v>
      </c>
      <c r="O304" s="13">
        <v>6</v>
      </c>
      <c r="P304" s="13">
        <v>4</v>
      </c>
      <c r="Q304" s="13">
        <v>2</v>
      </c>
      <c r="R304" s="13">
        <v>0</v>
      </c>
      <c r="S304" s="13">
        <v>2</v>
      </c>
      <c r="T304" s="13">
        <v>4</v>
      </c>
      <c r="U304" s="13">
        <v>0</v>
      </c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5"/>
      <c r="BP304">
        <f t="shared" ref="BP304" si="302">SUM(B304:BO304)</f>
        <v>79</v>
      </c>
      <c r="EX304" s="65"/>
      <c r="EY304" s="66"/>
    </row>
    <row r="305" spans="1:155" ht="15.75" thickBot="1" x14ac:dyDescent="0.3">
      <c r="A305" s="97">
        <v>43405</v>
      </c>
      <c r="B305" s="12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5"/>
      <c r="BP305">
        <f t="shared" ref="BP305" si="303">SUM(B305:BO305)</f>
        <v>0</v>
      </c>
      <c r="EX305" s="65"/>
      <c r="EY305" s="66"/>
    </row>
    <row r="306" spans="1:155" ht="15.75" thickBot="1" x14ac:dyDescent="0.3">
      <c r="A306" s="97">
        <v>43406</v>
      </c>
      <c r="B306" s="12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5"/>
      <c r="BP306">
        <f t="shared" ref="BP306" si="304">SUM(B306:BO306)</f>
        <v>0</v>
      </c>
      <c r="EX306" s="65"/>
      <c r="EY306" s="66"/>
    </row>
    <row r="307" spans="1:155" ht="15.75" thickBot="1" x14ac:dyDescent="0.3">
      <c r="A307" s="97">
        <v>43407</v>
      </c>
      <c r="B307" s="12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5"/>
      <c r="BP307">
        <f t="shared" ref="BP307" si="305">SUM(B307:BO307)</f>
        <v>0</v>
      </c>
      <c r="EX307" s="65"/>
      <c r="EY307" s="66"/>
    </row>
    <row r="308" spans="1:155" ht="15.75" thickBot="1" x14ac:dyDescent="0.3">
      <c r="A308" s="97">
        <v>43408</v>
      </c>
      <c r="B308" s="12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5"/>
      <c r="BP308">
        <f t="shared" ref="BP308" si="306">SUM(B308:BO308)</f>
        <v>0</v>
      </c>
      <c r="EX308" s="65"/>
      <c r="EY308" s="66"/>
    </row>
    <row r="309" spans="1:155" ht="15.75" thickBot="1" x14ac:dyDescent="0.3">
      <c r="A309" s="97">
        <v>43409</v>
      </c>
      <c r="B309" s="12">
        <v>3</v>
      </c>
      <c r="C309" s="13">
        <v>5</v>
      </c>
      <c r="D309" s="13">
        <v>7</v>
      </c>
      <c r="E309" s="13">
        <v>9</v>
      </c>
      <c r="F309" s="13">
        <v>11</v>
      </c>
      <c r="G309" s="13">
        <v>12</v>
      </c>
      <c r="H309" s="13">
        <v>10</v>
      </c>
      <c r="I309" s="13">
        <v>12</v>
      </c>
      <c r="J309" s="13">
        <v>14</v>
      </c>
      <c r="K309" s="13">
        <v>13</v>
      </c>
      <c r="L309" s="13">
        <v>11</v>
      </c>
      <c r="M309" s="13">
        <v>13</v>
      </c>
      <c r="N309" s="13">
        <v>11</v>
      </c>
      <c r="O309" s="13">
        <v>11</v>
      </c>
      <c r="P309" s="13">
        <v>9</v>
      </c>
      <c r="Q309" s="13">
        <v>9</v>
      </c>
      <c r="R309" s="13">
        <v>10</v>
      </c>
      <c r="S309" s="13">
        <v>8</v>
      </c>
      <c r="T309" s="13">
        <v>6</v>
      </c>
      <c r="U309" s="13">
        <v>3</v>
      </c>
      <c r="V309" s="13">
        <v>0</v>
      </c>
      <c r="W309" s="13">
        <v>0</v>
      </c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5"/>
      <c r="BP309">
        <f t="shared" ref="BP309" si="307">SUM(B309:BO309)</f>
        <v>187</v>
      </c>
      <c r="EX309" s="65"/>
      <c r="EY309" s="66"/>
    </row>
    <row r="310" spans="1:155" ht="15.75" thickBot="1" x14ac:dyDescent="0.3">
      <c r="A310" s="97">
        <v>43410</v>
      </c>
      <c r="B310" s="12">
        <v>2</v>
      </c>
      <c r="C310" s="13">
        <v>5</v>
      </c>
      <c r="D310" s="13">
        <v>18</v>
      </c>
      <c r="E310" s="13">
        <v>21</v>
      </c>
      <c r="F310" s="13">
        <v>23</v>
      </c>
      <c r="G310" s="13">
        <v>27</v>
      </c>
      <c r="H310" s="13">
        <v>24</v>
      </c>
      <c r="I310" s="13">
        <v>26</v>
      </c>
      <c r="J310" s="13">
        <v>28</v>
      </c>
      <c r="K310" s="13">
        <v>25</v>
      </c>
      <c r="L310" s="13">
        <v>32</v>
      </c>
      <c r="M310" s="13">
        <v>34</v>
      </c>
      <c r="N310" s="13">
        <v>31</v>
      </c>
      <c r="O310" s="13">
        <v>29</v>
      </c>
      <c r="P310" s="13">
        <v>27</v>
      </c>
      <c r="Q310" s="13">
        <v>23</v>
      </c>
      <c r="R310" s="13">
        <v>21</v>
      </c>
      <c r="S310" s="13">
        <v>19</v>
      </c>
      <c r="T310" s="13">
        <v>17</v>
      </c>
      <c r="U310" s="13">
        <v>19</v>
      </c>
      <c r="V310" s="13">
        <v>19</v>
      </c>
      <c r="W310" s="13">
        <v>20</v>
      </c>
      <c r="X310" s="13">
        <v>22</v>
      </c>
      <c r="Y310" s="13">
        <v>24</v>
      </c>
      <c r="Z310" s="13">
        <v>27</v>
      </c>
      <c r="AA310" s="13">
        <v>25</v>
      </c>
      <c r="AB310" s="13">
        <v>27</v>
      </c>
      <c r="AC310" s="13">
        <v>28</v>
      </c>
      <c r="AD310" s="13">
        <v>30</v>
      </c>
      <c r="AE310" s="13">
        <v>32</v>
      </c>
      <c r="AF310" s="13">
        <v>33</v>
      </c>
      <c r="AG310" s="13">
        <v>28</v>
      </c>
      <c r="AH310" s="13">
        <v>26</v>
      </c>
      <c r="AI310" s="13">
        <v>23</v>
      </c>
      <c r="AJ310" s="13">
        <v>22</v>
      </c>
      <c r="AK310" s="13">
        <v>20</v>
      </c>
      <c r="AL310" s="13">
        <v>12</v>
      </c>
      <c r="AM310" s="13">
        <v>11</v>
      </c>
      <c r="AN310" s="13">
        <v>9</v>
      </c>
      <c r="AO310" s="13">
        <v>2</v>
      </c>
      <c r="AP310" s="13">
        <v>2</v>
      </c>
      <c r="AQ310" s="13">
        <v>3</v>
      </c>
      <c r="AR310" s="13">
        <v>0</v>
      </c>
      <c r="AS310" s="13">
        <v>0</v>
      </c>
      <c r="AT310" s="13">
        <v>2</v>
      </c>
      <c r="AU310" s="13">
        <v>4</v>
      </c>
      <c r="AV310" s="13">
        <v>7</v>
      </c>
      <c r="AW310" s="13">
        <v>10</v>
      </c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5"/>
      <c r="BP310">
        <f t="shared" ref="BP310" si="308">SUM(B310:BO310)</f>
        <v>919</v>
      </c>
      <c r="EX310" s="65"/>
      <c r="EY310" s="66"/>
    </row>
    <row r="311" spans="1:155" ht="15.75" thickBot="1" x14ac:dyDescent="0.3">
      <c r="A311" s="97">
        <v>43411</v>
      </c>
      <c r="B311" s="12">
        <v>7</v>
      </c>
      <c r="C311" s="13">
        <v>4</v>
      </c>
      <c r="D311" s="13">
        <v>2</v>
      </c>
      <c r="E311" s="13">
        <v>2</v>
      </c>
      <c r="F311" s="13">
        <v>2</v>
      </c>
      <c r="G311" s="13">
        <v>2</v>
      </c>
      <c r="H311" s="13">
        <v>0</v>
      </c>
      <c r="I311" s="13">
        <v>2</v>
      </c>
      <c r="J311" s="13">
        <v>4</v>
      </c>
      <c r="K311" s="13">
        <v>6</v>
      </c>
      <c r="L311" s="13">
        <v>10</v>
      </c>
      <c r="M311" s="13">
        <v>12</v>
      </c>
      <c r="N311" s="13">
        <v>15</v>
      </c>
      <c r="O311" s="13">
        <v>20</v>
      </c>
      <c r="P311" s="13">
        <v>22</v>
      </c>
      <c r="Q311" s="13">
        <v>22</v>
      </c>
      <c r="R311" s="13">
        <v>18</v>
      </c>
      <c r="S311" s="13">
        <v>16</v>
      </c>
      <c r="T311" s="13">
        <v>13</v>
      </c>
      <c r="U311" s="13">
        <v>11</v>
      </c>
      <c r="V311" s="13">
        <v>9</v>
      </c>
      <c r="W311" s="13">
        <v>7</v>
      </c>
      <c r="X311" s="13">
        <v>4</v>
      </c>
      <c r="Y311" s="13">
        <v>6</v>
      </c>
      <c r="Z311" s="13">
        <v>8</v>
      </c>
      <c r="AA311" s="13">
        <v>4</v>
      </c>
      <c r="AB311" s="13">
        <v>6</v>
      </c>
      <c r="AC311" s="13">
        <v>4</v>
      </c>
      <c r="AD311" s="13">
        <v>0</v>
      </c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5"/>
      <c r="BP311">
        <f t="shared" ref="BP311" si="309">SUM(B311:BO311)</f>
        <v>238</v>
      </c>
      <c r="EX311" s="65"/>
      <c r="EY311" s="66"/>
    </row>
    <row r="312" spans="1:155" ht="15.75" thickBot="1" x14ac:dyDescent="0.3">
      <c r="A312" s="97">
        <v>43412</v>
      </c>
      <c r="B312" s="12">
        <v>2</v>
      </c>
      <c r="C312" s="13">
        <v>3</v>
      </c>
      <c r="D312" s="13">
        <v>5</v>
      </c>
      <c r="E312" s="13">
        <v>11</v>
      </c>
      <c r="F312" s="13">
        <v>15</v>
      </c>
      <c r="G312" s="13">
        <v>17</v>
      </c>
      <c r="H312" s="13">
        <v>19</v>
      </c>
      <c r="I312" s="13">
        <v>21</v>
      </c>
      <c r="J312" s="13">
        <v>24</v>
      </c>
      <c r="K312" s="13">
        <v>27</v>
      </c>
      <c r="L312" s="13">
        <v>29</v>
      </c>
      <c r="M312" s="13">
        <v>31</v>
      </c>
      <c r="N312" s="13">
        <v>33</v>
      </c>
      <c r="O312" s="13">
        <v>33</v>
      </c>
      <c r="P312" s="13">
        <v>29</v>
      </c>
      <c r="Q312" s="13">
        <v>31</v>
      </c>
      <c r="R312" s="13">
        <v>27</v>
      </c>
      <c r="S312" s="13">
        <v>24</v>
      </c>
      <c r="T312" s="13">
        <v>22</v>
      </c>
      <c r="U312" s="13">
        <v>16</v>
      </c>
      <c r="V312" s="13">
        <v>14</v>
      </c>
      <c r="W312" s="13">
        <v>14</v>
      </c>
      <c r="X312" s="13">
        <v>16</v>
      </c>
      <c r="Y312" s="13">
        <v>18</v>
      </c>
      <c r="Z312" s="13">
        <v>15</v>
      </c>
      <c r="AA312" s="13">
        <v>12</v>
      </c>
      <c r="AB312" s="13">
        <v>15</v>
      </c>
      <c r="AC312" s="13">
        <v>15</v>
      </c>
      <c r="AD312" s="13">
        <v>15</v>
      </c>
      <c r="AE312" s="13">
        <v>13</v>
      </c>
      <c r="AF312" s="13">
        <v>13</v>
      </c>
      <c r="AG312" s="13">
        <v>9</v>
      </c>
      <c r="AH312" s="13">
        <v>9</v>
      </c>
      <c r="AI312" s="13">
        <v>8</v>
      </c>
      <c r="AJ312" s="13">
        <v>6</v>
      </c>
      <c r="AK312" s="13">
        <v>6</v>
      </c>
      <c r="AL312" s="13">
        <v>4</v>
      </c>
      <c r="AM312" s="13">
        <v>4</v>
      </c>
      <c r="AN312" s="13">
        <v>2</v>
      </c>
      <c r="AO312" s="13">
        <v>0</v>
      </c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5"/>
      <c r="BP312">
        <f t="shared" ref="BP312" si="310">SUM(B312:BO312)</f>
        <v>627</v>
      </c>
      <c r="EX312" s="65"/>
      <c r="EY312" s="66"/>
    </row>
    <row r="313" spans="1:155" ht="15.75" thickBot="1" x14ac:dyDescent="0.3">
      <c r="A313" s="97">
        <v>43413</v>
      </c>
      <c r="B313" s="12">
        <v>2</v>
      </c>
      <c r="C313" s="13">
        <v>18</v>
      </c>
      <c r="D313" s="13">
        <v>20</v>
      </c>
      <c r="E313" s="13">
        <v>22</v>
      </c>
      <c r="F313" s="13">
        <v>24</v>
      </c>
      <c r="G313" s="13">
        <v>25</v>
      </c>
      <c r="H313" s="13">
        <v>25</v>
      </c>
      <c r="I313" s="13">
        <v>23</v>
      </c>
      <c r="J313" s="13">
        <v>25</v>
      </c>
      <c r="K313" s="13">
        <v>23</v>
      </c>
      <c r="L313" s="13">
        <v>7</v>
      </c>
      <c r="M313" s="13">
        <v>4</v>
      </c>
      <c r="N313" s="13">
        <v>2</v>
      </c>
      <c r="O313" s="13">
        <v>0</v>
      </c>
      <c r="P313" s="13">
        <v>18</v>
      </c>
      <c r="Q313" s="13">
        <v>21</v>
      </c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5"/>
      <c r="BP313">
        <f t="shared" ref="BP313" si="311">SUM(B313:BO313)</f>
        <v>259</v>
      </c>
      <c r="EX313" s="65"/>
      <c r="EY313" s="66"/>
    </row>
    <row r="314" spans="1:155" ht="15.75" thickBot="1" x14ac:dyDescent="0.3">
      <c r="A314" s="97">
        <v>43414</v>
      </c>
      <c r="B314" s="12">
        <v>11</v>
      </c>
      <c r="C314" s="13">
        <v>3</v>
      </c>
      <c r="D314" s="13">
        <v>0</v>
      </c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5"/>
      <c r="BP314">
        <f t="shared" ref="BP314" si="312">SUM(B314:BO314)</f>
        <v>14</v>
      </c>
      <c r="EX314" s="65"/>
      <c r="EY314" s="66"/>
    </row>
    <row r="315" spans="1:155" ht="15.75" thickBot="1" x14ac:dyDescent="0.3">
      <c r="A315" s="97">
        <v>43415</v>
      </c>
      <c r="B315" s="12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5"/>
      <c r="BP315">
        <f t="shared" ref="BP315" si="313">SUM(B315:BO315)</f>
        <v>0</v>
      </c>
      <c r="EX315" s="65"/>
      <c r="EY315" s="66"/>
    </row>
    <row r="316" spans="1:155" ht="15.75" thickBot="1" x14ac:dyDescent="0.3">
      <c r="A316" s="97">
        <v>43416</v>
      </c>
      <c r="B316" s="12">
        <v>0</v>
      </c>
      <c r="C316" s="13">
        <v>2</v>
      </c>
      <c r="D316" s="13">
        <v>0</v>
      </c>
      <c r="E316" s="13">
        <v>2</v>
      </c>
      <c r="F316" s="13">
        <v>0</v>
      </c>
      <c r="G316" s="13">
        <v>2</v>
      </c>
      <c r="H316" s="13">
        <v>4</v>
      </c>
      <c r="I316" s="13">
        <v>6</v>
      </c>
      <c r="J316" s="13">
        <v>4</v>
      </c>
      <c r="K316" s="13">
        <v>6</v>
      </c>
      <c r="L316" s="13">
        <v>4</v>
      </c>
      <c r="M316" s="13">
        <v>6</v>
      </c>
      <c r="N316" s="13">
        <v>4</v>
      </c>
      <c r="O316" s="13">
        <v>2</v>
      </c>
      <c r="P316" s="13">
        <v>0</v>
      </c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5"/>
      <c r="BP316">
        <f t="shared" ref="BP316" si="314">SUM(B316:BO316)</f>
        <v>42</v>
      </c>
      <c r="EX316" s="65"/>
      <c r="EY316" s="66"/>
    </row>
    <row r="317" spans="1:155" ht="15.75" thickBot="1" x14ac:dyDescent="0.3">
      <c r="A317" s="97">
        <v>43417</v>
      </c>
      <c r="B317" s="12">
        <v>2</v>
      </c>
      <c r="C317" s="13">
        <v>0</v>
      </c>
      <c r="D317" s="13">
        <v>2</v>
      </c>
      <c r="E317" s="13">
        <v>4</v>
      </c>
      <c r="F317" s="13">
        <v>6</v>
      </c>
      <c r="G317" s="13">
        <v>9</v>
      </c>
      <c r="H317" s="13">
        <v>14</v>
      </c>
      <c r="I317" s="13">
        <v>11</v>
      </c>
      <c r="J317" s="13">
        <v>6</v>
      </c>
      <c r="K317" s="13">
        <v>0</v>
      </c>
      <c r="L317" s="13">
        <v>2</v>
      </c>
      <c r="M317" s="13">
        <v>4</v>
      </c>
      <c r="N317" s="13">
        <v>6</v>
      </c>
      <c r="O317" s="13">
        <v>8</v>
      </c>
      <c r="P317" s="13">
        <v>6</v>
      </c>
      <c r="Q317" s="13">
        <v>8</v>
      </c>
      <c r="R317" s="13">
        <v>6</v>
      </c>
      <c r="S317" s="13">
        <v>4</v>
      </c>
      <c r="T317" s="13">
        <v>6</v>
      </c>
      <c r="U317" s="13">
        <v>4</v>
      </c>
      <c r="V317" s="13">
        <v>4</v>
      </c>
      <c r="W317" s="13">
        <v>2</v>
      </c>
      <c r="X317" s="13">
        <v>0</v>
      </c>
      <c r="Y317" s="13">
        <v>2</v>
      </c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5"/>
      <c r="BP317">
        <f t="shared" ref="BP317" si="315">SUM(B317:BO317)</f>
        <v>116</v>
      </c>
      <c r="EX317" s="65"/>
      <c r="EY317" s="66"/>
    </row>
    <row r="318" spans="1:155" ht="15.75" thickBot="1" x14ac:dyDescent="0.3">
      <c r="A318" s="97">
        <v>43418</v>
      </c>
      <c r="B318" s="12">
        <v>0</v>
      </c>
      <c r="C318" s="13">
        <v>3</v>
      </c>
      <c r="D318" s="13">
        <v>5</v>
      </c>
      <c r="E318" s="13">
        <v>2</v>
      </c>
      <c r="F318" s="13">
        <v>5</v>
      </c>
      <c r="G318" s="13">
        <v>7</v>
      </c>
      <c r="H318" s="13">
        <v>5</v>
      </c>
      <c r="I318" s="13">
        <v>3</v>
      </c>
      <c r="J318" s="13">
        <v>3</v>
      </c>
      <c r="K318" s="13">
        <v>0</v>
      </c>
      <c r="L318" s="13">
        <v>14</v>
      </c>
      <c r="M318" s="13">
        <v>29</v>
      </c>
      <c r="N318" s="13">
        <v>30</v>
      </c>
      <c r="O318" s="13">
        <v>38</v>
      </c>
      <c r="P318" s="13">
        <v>29</v>
      </c>
      <c r="Q318" s="13">
        <v>31</v>
      </c>
      <c r="R318" s="13">
        <v>33</v>
      </c>
      <c r="S318" s="13">
        <v>36</v>
      </c>
      <c r="T318" s="13">
        <v>34</v>
      </c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5"/>
      <c r="BP318">
        <f t="shared" ref="BP318" si="316">SUM(B318:BO318)</f>
        <v>307</v>
      </c>
      <c r="EX318" s="65"/>
      <c r="EY318" s="66"/>
    </row>
    <row r="319" spans="1:155" ht="15.75" thickBot="1" x14ac:dyDescent="0.3">
      <c r="A319" s="97">
        <v>43419</v>
      </c>
      <c r="B319" s="12">
        <v>32</v>
      </c>
      <c r="C319" s="13">
        <v>31</v>
      </c>
      <c r="D319" s="13">
        <v>29</v>
      </c>
      <c r="E319" s="13">
        <v>25</v>
      </c>
      <c r="F319" s="13">
        <v>16</v>
      </c>
      <c r="G319" s="13">
        <v>5</v>
      </c>
      <c r="H319" s="13">
        <v>0</v>
      </c>
      <c r="I319" s="13">
        <v>2</v>
      </c>
      <c r="J319" s="13">
        <v>0</v>
      </c>
      <c r="K319" s="13">
        <v>0</v>
      </c>
      <c r="L319" s="13">
        <v>2</v>
      </c>
      <c r="M319" s="13">
        <v>4</v>
      </c>
      <c r="N319" s="13">
        <v>2</v>
      </c>
      <c r="O319" s="13">
        <v>4</v>
      </c>
      <c r="P319" s="13">
        <v>2</v>
      </c>
      <c r="Q319" s="13">
        <v>2</v>
      </c>
      <c r="R319" s="13">
        <v>0</v>
      </c>
      <c r="S319" s="13">
        <v>15</v>
      </c>
      <c r="T319" s="13">
        <v>17</v>
      </c>
      <c r="U319" s="13">
        <v>20</v>
      </c>
      <c r="V319" s="13">
        <v>29</v>
      </c>
      <c r="W319" s="13">
        <v>35</v>
      </c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5"/>
      <c r="BP319">
        <f t="shared" ref="BP319" si="317">SUM(B319:BO319)</f>
        <v>272</v>
      </c>
      <c r="EX319" s="65"/>
      <c r="EY319" s="66"/>
    </row>
    <row r="320" spans="1:155" ht="15.75" thickBot="1" x14ac:dyDescent="0.3">
      <c r="A320" s="97">
        <v>43420</v>
      </c>
      <c r="B320" s="12">
        <v>31</v>
      </c>
      <c r="C320" s="13">
        <v>29</v>
      </c>
      <c r="D320" s="13">
        <v>24</v>
      </c>
      <c r="E320" s="13">
        <v>21</v>
      </c>
      <c r="F320" s="13">
        <v>20</v>
      </c>
      <c r="G320" s="13">
        <v>13</v>
      </c>
      <c r="H320" s="13">
        <v>3</v>
      </c>
      <c r="I320" s="13">
        <v>0</v>
      </c>
      <c r="J320" s="13">
        <v>3</v>
      </c>
      <c r="K320" s="13">
        <v>0</v>
      </c>
      <c r="L320" s="13">
        <v>4</v>
      </c>
      <c r="M320" s="13">
        <v>6</v>
      </c>
      <c r="N320" s="13">
        <v>2</v>
      </c>
      <c r="O320" s="13">
        <v>4</v>
      </c>
      <c r="P320" s="13">
        <v>2</v>
      </c>
      <c r="Q320" s="13">
        <v>4</v>
      </c>
      <c r="R320" s="13">
        <v>2</v>
      </c>
      <c r="S320" s="13">
        <v>2</v>
      </c>
      <c r="T320" s="13">
        <v>0</v>
      </c>
      <c r="U320" s="13">
        <v>17</v>
      </c>
      <c r="V320" s="13">
        <v>20</v>
      </c>
      <c r="W320" s="13">
        <v>25</v>
      </c>
      <c r="X320" s="13">
        <v>34</v>
      </c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5"/>
      <c r="BP320">
        <f t="shared" ref="BP320" si="318">SUM(B320:BO320)</f>
        <v>266</v>
      </c>
      <c r="EX320" s="65"/>
      <c r="EY320" s="66"/>
    </row>
    <row r="321" spans="1:155" ht="15.75" thickBot="1" x14ac:dyDescent="0.3">
      <c r="A321" s="97">
        <v>43421</v>
      </c>
      <c r="B321" s="12">
        <v>31</v>
      </c>
      <c r="C321" s="13">
        <v>26</v>
      </c>
      <c r="D321" s="13">
        <v>19</v>
      </c>
      <c r="E321" s="13">
        <v>16</v>
      </c>
      <c r="F321" s="13">
        <v>16</v>
      </c>
      <c r="G321" s="13">
        <v>21</v>
      </c>
      <c r="H321" s="13">
        <v>12</v>
      </c>
      <c r="I321" s="13">
        <v>7</v>
      </c>
      <c r="J321" s="13">
        <v>0</v>
      </c>
      <c r="K321" s="13">
        <v>0</v>
      </c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5"/>
      <c r="BP321">
        <f t="shared" ref="BP321" si="319">SUM(B321:BO321)</f>
        <v>148</v>
      </c>
      <c r="EX321" s="65"/>
      <c r="EY321" s="66"/>
    </row>
    <row r="322" spans="1:155" ht="15.75" thickBot="1" x14ac:dyDescent="0.3">
      <c r="A322" s="97">
        <v>43422</v>
      </c>
      <c r="B322" s="12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5"/>
      <c r="BP322">
        <f t="shared" ref="BP322" si="320">SUM(B322:BO322)</f>
        <v>0</v>
      </c>
      <c r="EX322" s="65"/>
      <c r="EY322" s="66"/>
    </row>
    <row r="323" spans="1:155" ht="15.75" thickBot="1" x14ac:dyDescent="0.3">
      <c r="A323" s="97">
        <v>43423</v>
      </c>
      <c r="B323" s="12">
        <v>2</v>
      </c>
      <c r="C323" s="13">
        <v>0</v>
      </c>
      <c r="D323" s="13">
        <v>4</v>
      </c>
      <c r="E323" s="13">
        <v>7</v>
      </c>
      <c r="F323" s="13">
        <v>9</v>
      </c>
      <c r="G323" s="13">
        <v>6</v>
      </c>
      <c r="H323" s="13">
        <v>4</v>
      </c>
      <c r="I323" s="13">
        <v>0</v>
      </c>
      <c r="J323" s="13">
        <v>4</v>
      </c>
      <c r="K323" s="13">
        <v>7</v>
      </c>
      <c r="L323" s="13">
        <v>9</v>
      </c>
      <c r="M323" s="13">
        <v>11</v>
      </c>
      <c r="N323" s="13">
        <v>9</v>
      </c>
      <c r="O323" s="13">
        <v>7</v>
      </c>
      <c r="P323" s="13">
        <v>5</v>
      </c>
      <c r="Q323" s="13">
        <v>3</v>
      </c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5"/>
      <c r="BP323">
        <f t="shared" ref="BP323" si="321">SUM(B323:BO323)</f>
        <v>87</v>
      </c>
      <c r="EX323" s="65"/>
      <c r="EY323" s="66"/>
    </row>
    <row r="324" spans="1:155" ht="15.75" thickBot="1" x14ac:dyDescent="0.3">
      <c r="A324" s="97">
        <v>43424</v>
      </c>
      <c r="B324" s="12">
        <v>5</v>
      </c>
      <c r="C324" s="13">
        <v>7</v>
      </c>
      <c r="D324" s="13">
        <v>9</v>
      </c>
      <c r="E324" s="13">
        <v>11</v>
      </c>
      <c r="F324" s="13">
        <v>13</v>
      </c>
      <c r="G324" s="13">
        <v>12</v>
      </c>
      <c r="H324" s="13">
        <v>10</v>
      </c>
      <c r="I324" s="13">
        <v>8</v>
      </c>
      <c r="J324" s="13">
        <v>9</v>
      </c>
      <c r="K324" s="13">
        <v>7</v>
      </c>
      <c r="L324" s="13">
        <v>6</v>
      </c>
      <c r="M324" s="13">
        <v>4</v>
      </c>
      <c r="N324" s="13">
        <v>2</v>
      </c>
      <c r="O324" s="13">
        <v>0</v>
      </c>
      <c r="P324" s="13">
        <v>0</v>
      </c>
      <c r="Q324" s="13">
        <v>2</v>
      </c>
      <c r="R324" s="13">
        <v>7</v>
      </c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5"/>
      <c r="BP324">
        <f t="shared" ref="BP324" si="322">SUM(B324:BO324)</f>
        <v>112</v>
      </c>
      <c r="EX324" s="65"/>
      <c r="EY324" s="66"/>
    </row>
    <row r="325" spans="1:155" ht="15.75" thickBot="1" x14ac:dyDescent="0.3">
      <c r="A325" s="97">
        <v>43425</v>
      </c>
      <c r="B325" s="12">
        <v>5</v>
      </c>
      <c r="C325" s="13">
        <v>0</v>
      </c>
      <c r="D325" s="13">
        <v>0</v>
      </c>
      <c r="E325" s="13">
        <v>2</v>
      </c>
      <c r="F325" s="13">
        <v>4</v>
      </c>
      <c r="G325" s="13">
        <v>6</v>
      </c>
      <c r="H325" s="13">
        <v>8</v>
      </c>
      <c r="I325" s="13">
        <v>11</v>
      </c>
      <c r="J325" s="13">
        <v>13</v>
      </c>
      <c r="K325" s="13">
        <v>11</v>
      </c>
      <c r="L325" s="13">
        <v>12</v>
      </c>
      <c r="M325" s="13">
        <v>10</v>
      </c>
      <c r="N325" s="13">
        <v>7</v>
      </c>
      <c r="O325" s="13">
        <v>5</v>
      </c>
      <c r="P325" s="13">
        <v>2</v>
      </c>
      <c r="Q325" s="13">
        <v>4</v>
      </c>
      <c r="R325" s="13">
        <v>6</v>
      </c>
      <c r="S325" s="13">
        <v>8</v>
      </c>
      <c r="T325" s="13">
        <v>10</v>
      </c>
      <c r="U325" s="13">
        <v>13</v>
      </c>
      <c r="V325" s="13">
        <v>15</v>
      </c>
      <c r="W325" s="13">
        <v>13</v>
      </c>
      <c r="X325" s="13">
        <v>15</v>
      </c>
      <c r="Y325" s="13">
        <v>13</v>
      </c>
      <c r="Z325" s="13">
        <v>15</v>
      </c>
      <c r="AA325" s="13">
        <v>13</v>
      </c>
      <c r="AB325" s="13">
        <v>14</v>
      </c>
      <c r="AC325" s="13">
        <v>11</v>
      </c>
      <c r="AD325" s="13">
        <v>9</v>
      </c>
      <c r="AE325" s="13">
        <v>6</v>
      </c>
      <c r="AF325" s="13">
        <v>4</v>
      </c>
      <c r="AG325" s="13">
        <v>2</v>
      </c>
      <c r="AH325" s="13">
        <v>0</v>
      </c>
      <c r="AI325" s="13">
        <v>0</v>
      </c>
      <c r="AJ325" s="13">
        <v>17</v>
      </c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5"/>
      <c r="BP325">
        <f t="shared" ref="BP325" si="323">SUM(B325:BO325)</f>
        <v>284</v>
      </c>
      <c r="EX325" s="65"/>
      <c r="EY325" s="66"/>
    </row>
    <row r="326" spans="1:155" ht="15.75" thickBot="1" x14ac:dyDescent="0.3">
      <c r="A326" s="97">
        <v>43426</v>
      </c>
      <c r="B326" s="12">
        <v>18</v>
      </c>
      <c r="C326" s="13">
        <v>11</v>
      </c>
      <c r="D326" s="13">
        <v>9</v>
      </c>
      <c r="E326" s="13">
        <v>2</v>
      </c>
      <c r="F326" s="13">
        <v>0</v>
      </c>
      <c r="G326" s="13">
        <v>2</v>
      </c>
      <c r="H326" s="13">
        <v>4</v>
      </c>
      <c r="I326" s="13">
        <v>6</v>
      </c>
      <c r="J326" s="13">
        <v>8</v>
      </c>
      <c r="K326" s="13">
        <v>11</v>
      </c>
      <c r="L326" s="13">
        <v>9</v>
      </c>
      <c r="M326" s="13">
        <v>11</v>
      </c>
      <c r="N326" s="13">
        <v>15</v>
      </c>
      <c r="O326" s="13">
        <v>13</v>
      </c>
      <c r="P326" s="13">
        <v>15</v>
      </c>
      <c r="Q326" s="13">
        <v>13</v>
      </c>
      <c r="R326" s="13">
        <v>11</v>
      </c>
      <c r="S326" s="13">
        <v>7</v>
      </c>
      <c r="T326" s="13">
        <v>4</v>
      </c>
      <c r="U326" s="13">
        <v>2</v>
      </c>
      <c r="V326" s="13">
        <v>4</v>
      </c>
      <c r="W326" s="13">
        <v>6</v>
      </c>
      <c r="X326" s="13">
        <v>4</v>
      </c>
      <c r="Y326" s="13">
        <v>2</v>
      </c>
      <c r="Z326" s="13">
        <v>4</v>
      </c>
      <c r="AA326" s="13">
        <v>5</v>
      </c>
      <c r="AB326" s="13">
        <v>7</v>
      </c>
      <c r="AC326" s="13">
        <v>5</v>
      </c>
      <c r="AD326" s="13">
        <v>3</v>
      </c>
      <c r="AE326" s="13">
        <v>1</v>
      </c>
      <c r="AF326" s="13">
        <v>0</v>
      </c>
      <c r="AG326" s="13">
        <v>0</v>
      </c>
      <c r="AH326" s="13">
        <v>6</v>
      </c>
      <c r="AI326" s="13">
        <v>22</v>
      </c>
      <c r="AJ326" s="13">
        <v>23</v>
      </c>
      <c r="AK326" s="13">
        <v>22</v>
      </c>
      <c r="AL326" s="13">
        <v>25</v>
      </c>
      <c r="AM326" s="13">
        <v>24</v>
      </c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5"/>
      <c r="BP326">
        <f t="shared" ref="BP326" si="324">SUM(B326:BO326)</f>
        <v>334</v>
      </c>
      <c r="EX326" s="65"/>
      <c r="EY326" s="66"/>
    </row>
    <row r="327" spans="1:155" ht="15.75" thickBot="1" x14ac:dyDescent="0.3">
      <c r="A327" s="97">
        <v>43427</v>
      </c>
      <c r="B327" s="12">
        <v>22</v>
      </c>
      <c r="C327" s="13">
        <v>15</v>
      </c>
      <c r="D327" s="13">
        <v>14</v>
      </c>
      <c r="E327" s="13">
        <v>13</v>
      </c>
      <c r="F327" s="13">
        <v>13</v>
      </c>
      <c r="G327" s="13">
        <v>7</v>
      </c>
      <c r="H327" s="13">
        <v>7</v>
      </c>
      <c r="I327" s="13">
        <v>7</v>
      </c>
      <c r="J327" s="13">
        <v>4</v>
      </c>
      <c r="K327" s="13">
        <v>3</v>
      </c>
      <c r="L327" s="13">
        <v>0</v>
      </c>
      <c r="M327" s="13">
        <v>0</v>
      </c>
      <c r="N327" s="13">
        <v>3</v>
      </c>
      <c r="O327" s="13">
        <v>5</v>
      </c>
      <c r="P327" s="13">
        <v>7</v>
      </c>
      <c r="Q327" s="13">
        <v>4</v>
      </c>
      <c r="R327" s="13">
        <v>2</v>
      </c>
      <c r="S327" s="13">
        <v>0</v>
      </c>
      <c r="T327" s="13">
        <v>0</v>
      </c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5"/>
      <c r="BP327">
        <f t="shared" ref="BP327" si="325">SUM(B327:BO327)</f>
        <v>126</v>
      </c>
      <c r="EX327" s="65"/>
      <c r="EY327" s="66"/>
    </row>
    <row r="328" spans="1:155" ht="15.75" thickBot="1" x14ac:dyDescent="0.3">
      <c r="A328" s="97">
        <v>43428</v>
      </c>
      <c r="B328" s="12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5"/>
      <c r="BP328">
        <f t="shared" ref="BP328" si="326">SUM(B328:BO328)</f>
        <v>0</v>
      </c>
      <c r="EX328" s="65"/>
      <c r="EY328" s="66"/>
    </row>
    <row r="329" spans="1:155" ht="15.75" thickBot="1" x14ac:dyDescent="0.3">
      <c r="A329" s="97">
        <v>43429</v>
      </c>
      <c r="B329" s="12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5"/>
      <c r="BP329">
        <f t="shared" ref="BP329" si="327">SUM(B329:BO329)</f>
        <v>0</v>
      </c>
      <c r="EX329" s="65"/>
      <c r="EY329" s="66"/>
    </row>
    <row r="330" spans="1:155" ht="15.75" thickBot="1" x14ac:dyDescent="0.3">
      <c r="A330" s="97">
        <v>43430</v>
      </c>
      <c r="B330" s="12">
        <v>3</v>
      </c>
      <c r="C330" s="13">
        <v>6</v>
      </c>
      <c r="D330" s="13">
        <v>3</v>
      </c>
      <c r="E330" s="13">
        <v>6</v>
      </c>
      <c r="F330" s="13">
        <v>8</v>
      </c>
      <c r="G330" s="13">
        <v>10</v>
      </c>
      <c r="H330" s="13">
        <v>12</v>
      </c>
      <c r="I330" s="13">
        <v>10</v>
      </c>
      <c r="J330" s="13">
        <v>13</v>
      </c>
      <c r="K330" s="13">
        <v>11</v>
      </c>
      <c r="L330" s="13">
        <v>5</v>
      </c>
      <c r="M330" s="13">
        <v>2</v>
      </c>
      <c r="N330" s="13">
        <v>2</v>
      </c>
      <c r="O330" s="13">
        <v>0</v>
      </c>
      <c r="P330" s="13">
        <v>2</v>
      </c>
      <c r="Q330" s="13">
        <v>4</v>
      </c>
      <c r="R330" s="13">
        <v>6</v>
      </c>
      <c r="S330" s="13">
        <v>8</v>
      </c>
      <c r="T330" s="13">
        <v>10</v>
      </c>
      <c r="U330" s="13">
        <v>11</v>
      </c>
      <c r="V330" s="13">
        <v>13</v>
      </c>
      <c r="W330" s="13">
        <v>15</v>
      </c>
      <c r="X330" s="13">
        <v>19</v>
      </c>
      <c r="Y330" s="13">
        <v>17</v>
      </c>
      <c r="Z330" s="13">
        <v>15</v>
      </c>
      <c r="AA330" s="13">
        <v>13</v>
      </c>
      <c r="AB330" s="13">
        <v>12</v>
      </c>
      <c r="AC330" s="13">
        <v>10</v>
      </c>
      <c r="AD330" s="13">
        <v>8</v>
      </c>
      <c r="AE330" s="13">
        <v>4</v>
      </c>
      <c r="AF330" s="13">
        <v>2</v>
      </c>
      <c r="AG330" s="13">
        <v>0</v>
      </c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5"/>
      <c r="BP330">
        <f t="shared" ref="BP330" si="328">SUM(B330:BO330)</f>
        <v>260</v>
      </c>
      <c r="EX330" s="65"/>
      <c r="EY330" s="66"/>
    </row>
    <row r="331" spans="1:155" ht="15.75" thickBot="1" x14ac:dyDescent="0.3">
      <c r="A331" s="97">
        <v>43431</v>
      </c>
      <c r="B331" s="12">
        <v>3</v>
      </c>
      <c r="C331" s="13">
        <v>5</v>
      </c>
      <c r="D331" s="13">
        <v>7</v>
      </c>
      <c r="E331" s="13">
        <v>11</v>
      </c>
      <c r="F331" s="13">
        <v>14</v>
      </c>
      <c r="G331" s="13">
        <v>14</v>
      </c>
      <c r="H331" s="13">
        <v>12</v>
      </c>
      <c r="I331" s="13">
        <v>9</v>
      </c>
      <c r="J331" s="13">
        <v>6</v>
      </c>
      <c r="K331" s="13">
        <v>2</v>
      </c>
      <c r="L331" s="13">
        <v>4</v>
      </c>
      <c r="M331" s="13">
        <v>3</v>
      </c>
      <c r="N331" s="13">
        <v>0</v>
      </c>
      <c r="O331" s="13">
        <v>0</v>
      </c>
      <c r="P331" s="13">
        <v>2</v>
      </c>
      <c r="Q331" s="13">
        <v>3</v>
      </c>
      <c r="R331" s="13">
        <v>6</v>
      </c>
      <c r="S331" s="13">
        <v>10</v>
      </c>
      <c r="T331" s="13">
        <v>12</v>
      </c>
      <c r="U331" s="13">
        <v>13</v>
      </c>
      <c r="V331" s="13">
        <v>11</v>
      </c>
      <c r="W331" s="13">
        <v>11</v>
      </c>
      <c r="X331" s="13">
        <v>8</v>
      </c>
      <c r="Y331" s="13">
        <v>8</v>
      </c>
      <c r="Z331" s="13">
        <v>8</v>
      </c>
      <c r="AA331" s="13">
        <v>6</v>
      </c>
      <c r="AB331" s="13">
        <v>6</v>
      </c>
      <c r="AC331" s="13">
        <v>5</v>
      </c>
      <c r="AD331" s="13">
        <v>5</v>
      </c>
      <c r="AE331" s="13">
        <v>2</v>
      </c>
      <c r="AF331" s="13">
        <v>0</v>
      </c>
      <c r="AG331" s="13">
        <v>4</v>
      </c>
      <c r="AH331" s="13">
        <v>7</v>
      </c>
      <c r="AI331" s="13">
        <v>5</v>
      </c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5"/>
      <c r="BP331">
        <f t="shared" ref="BP331" si="329">SUM(B331:BO331)</f>
        <v>222</v>
      </c>
      <c r="EX331" s="65"/>
      <c r="EY331" s="66"/>
    </row>
    <row r="332" spans="1:155" ht="15.75" thickBot="1" x14ac:dyDescent="0.3">
      <c r="A332" s="97">
        <v>43432</v>
      </c>
      <c r="B332" s="12">
        <v>3</v>
      </c>
      <c r="C332" s="13">
        <v>0</v>
      </c>
      <c r="D332" s="13">
        <v>0</v>
      </c>
      <c r="E332" s="13">
        <v>2</v>
      </c>
      <c r="F332" s="13">
        <v>5</v>
      </c>
      <c r="G332" s="13">
        <v>8</v>
      </c>
      <c r="H332" s="13">
        <v>10</v>
      </c>
      <c r="I332" s="13">
        <v>12</v>
      </c>
      <c r="J332" s="13">
        <v>15</v>
      </c>
      <c r="K332" s="13">
        <v>13</v>
      </c>
      <c r="L332" s="13">
        <v>10</v>
      </c>
      <c r="M332" s="13">
        <v>12</v>
      </c>
      <c r="N332" s="13">
        <v>10</v>
      </c>
      <c r="O332" s="13">
        <v>7</v>
      </c>
      <c r="P332" s="13">
        <v>10</v>
      </c>
      <c r="Q332" s="13">
        <v>8</v>
      </c>
      <c r="R332" s="13">
        <v>3</v>
      </c>
      <c r="S332" s="13">
        <v>0</v>
      </c>
      <c r="T332" s="13">
        <v>2</v>
      </c>
      <c r="U332" s="13">
        <v>7</v>
      </c>
      <c r="V332" s="13">
        <v>11</v>
      </c>
      <c r="W332" s="13">
        <v>6</v>
      </c>
      <c r="X332" s="13">
        <v>8</v>
      </c>
      <c r="Y332" s="13">
        <v>10</v>
      </c>
      <c r="Z332" s="13">
        <v>12</v>
      </c>
      <c r="AA332" s="13">
        <v>13</v>
      </c>
      <c r="AB332" s="13">
        <v>15</v>
      </c>
      <c r="AC332" s="13">
        <v>13</v>
      </c>
      <c r="AD332" s="13">
        <v>13</v>
      </c>
      <c r="AE332" s="13">
        <v>13</v>
      </c>
      <c r="AF332" s="13">
        <v>13</v>
      </c>
      <c r="AG332" s="13">
        <v>13</v>
      </c>
      <c r="AH332" s="13">
        <v>14</v>
      </c>
      <c r="AI332" s="13">
        <v>12</v>
      </c>
      <c r="AJ332" s="13">
        <v>9</v>
      </c>
      <c r="AK332" s="13">
        <v>9</v>
      </c>
      <c r="AL332" s="13">
        <v>7</v>
      </c>
      <c r="AM332" s="13">
        <v>6</v>
      </c>
      <c r="AN332" s="13">
        <v>4</v>
      </c>
      <c r="AO332" s="13">
        <v>0</v>
      </c>
      <c r="AP332" s="13">
        <v>2</v>
      </c>
      <c r="AQ332" s="13">
        <v>5</v>
      </c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5"/>
      <c r="BP332">
        <f t="shared" ref="BP332" si="330">SUM(B332:BO332)</f>
        <v>345</v>
      </c>
      <c r="EX332" s="65"/>
      <c r="EY332" s="66"/>
    </row>
    <row r="333" spans="1:155" ht="15.75" thickBot="1" x14ac:dyDescent="0.3">
      <c r="A333" s="97">
        <v>43433</v>
      </c>
      <c r="B333" s="12">
        <v>2</v>
      </c>
      <c r="C333" s="13">
        <v>0</v>
      </c>
      <c r="D333" s="13">
        <v>0</v>
      </c>
      <c r="E333" s="13">
        <v>2</v>
      </c>
      <c r="F333" s="13">
        <v>4</v>
      </c>
      <c r="G333" s="13">
        <v>6</v>
      </c>
      <c r="H333" s="13">
        <v>9</v>
      </c>
      <c r="I333" s="13">
        <v>12</v>
      </c>
      <c r="J333" s="13">
        <v>10</v>
      </c>
      <c r="K333" s="13">
        <v>7</v>
      </c>
      <c r="L333" s="13">
        <v>4</v>
      </c>
      <c r="M333" s="13">
        <v>2</v>
      </c>
      <c r="N333" s="13">
        <v>5</v>
      </c>
      <c r="O333" s="13">
        <v>8</v>
      </c>
      <c r="P333" s="13">
        <v>10</v>
      </c>
      <c r="Q333" s="13">
        <v>15</v>
      </c>
      <c r="R333" s="13">
        <v>13</v>
      </c>
      <c r="S333" s="13">
        <v>14</v>
      </c>
      <c r="T333" s="13">
        <v>11</v>
      </c>
      <c r="U333" s="13">
        <v>13</v>
      </c>
      <c r="V333" s="13">
        <v>12</v>
      </c>
      <c r="W333" s="13">
        <v>9</v>
      </c>
      <c r="X333" s="13">
        <v>9</v>
      </c>
      <c r="Y333" s="13">
        <v>9</v>
      </c>
      <c r="Z333" s="13">
        <v>9</v>
      </c>
      <c r="AA333" s="13">
        <v>5</v>
      </c>
      <c r="AB333" s="13">
        <v>3</v>
      </c>
      <c r="AC333" s="13">
        <v>0</v>
      </c>
      <c r="AD333" s="13">
        <v>17</v>
      </c>
      <c r="AE333" s="13">
        <v>19</v>
      </c>
      <c r="AF333" s="13">
        <v>22</v>
      </c>
      <c r="AG333" s="13">
        <v>30</v>
      </c>
      <c r="AH333" s="13">
        <v>32</v>
      </c>
      <c r="AI333" s="13">
        <v>22</v>
      </c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5"/>
      <c r="BP333">
        <f t="shared" ref="BP333" si="331">SUM(B333:BO333)</f>
        <v>345</v>
      </c>
      <c r="EX333" s="65"/>
      <c r="EY333" s="66"/>
    </row>
    <row r="334" spans="1:155" ht="15.75" thickBot="1" x14ac:dyDescent="0.3">
      <c r="A334" s="97">
        <v>43434</v>
      </c>
      <c r="B334" s="12">
        <v>19</v>
      </c>
      <c r="C334" s="13">
        <v>12</v>
      </c>
      <c r="D334" s="13">
        <v>5</v>
      </c>
      <c r="E334" s="13">
        <v>2</v>
      </c>
      <c r="F334" s="13">
        <v>0</v>
      </c>
      <c r="G334" s="13">
        <v>0</v>
      </c>
      <c r="H334" s="13">
        <v>1</v>
      </c>
      <c r="I334" s="13">
        <v>4</v>
      </c>
      <c r="J334" s="13">
        <v>6</v>
      </c>
      <c r="K334" s="13">
        <v>8</v>
      </c>
      <c r="L334" s="13">
        <v>10</v>
      </c>
      <c r="M334" s="13">
        <v>12</v>
      </c>
      <c r="N334" s="13">
        <v>10</v>
      </c>
      <c r="O334" s="13">
        <v>8</v>
      </c>
      <c r="P334" s="13">
        <v>8</v>
      </c>
      <c r="Q334" s="13">
        <v>6</v>
      </c>
      <c r="R334" s="13">
        <v>5</v>
      </c>
      <c r="S334" s="13">
        <v>7</v>
      </c>
      <c r="T334" s="13">
        <v>5</v>
      </c>
      <c r="U334" s="13">
        <v>2</v>
      </c>
      <c r="V334" s="13">
        <v>0</v>
      </c>
      <c r="W334" s="13">
        <v>2</v>
      </c>
      <c r="X334" s="13">
        <v>4</v>
      </c>
      <c r="Y334" s="13">
        <v>4</v>
      </c>
      <c r="Z334" s="13">
        <v>6</v>
      </c>
      <c r="AA334" s="13">
        <v>4</v>
      </c>
      <c r="AB334" s="13">
        <v>2</v>
      </c>
      <c r="AC334" s="13">
        <v>3</v>
      </c>
      <c r="AD334" s="13">
        <v>1</v>
      </c>
      <c r="AE334" s="13">
        <v>0</v>
      </c>
      <c r="AF334" s="13">
        <v>0</v>
      </c>
      <c r="AG334" s="13">
        <v>15</v>
      </c>
      <c r="AH334" s="13">
        <v>17</v>
      </c>
      <c r="AI334" s="13">
        <v>18</v>
      </c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5"/>
      <c r="BP334">
        <f t="shared" ref="BP334" si="332">SUM(B334:BO334)</f>
        <v>206</v>
      </c>
      <c r="EX334" s="65"/>
      <c r="EY334" s="66"/>
    </row>
    <row r="335" spans="1:155" ht="15.75" thickBot="1" x14ac:dyDescent="0.3">
      <c r="A335" s="97">
        <v>43435</v>
      </c>
      <c r="B335" s="12">
        <v>14</v>
      </c>
      <c r="C335" s="13">
        <v>9</v>
      </c>
      <c r="D335" s="13">
        <v>3</v>
      </c>
      <c r="E335" s="13">
        <v>0</v>
      </c>
      <c r="F335" s="13">
        <v>0</v>
      </c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5"/>
      <c r="BP335">
        <f t="shared" ref="BP335" si="333">SUM(B335:BO335)</f>
        <v>26</v>
      </c>
      <c r="EX335" s="65"/>
      <c r="EY335" s="66"/>
    </row>
    <row r="336" spans="1:155" ht="15.75" thickBot="1" x14ac:dyDescent="0.3">
      <c r="A336" s="97">
        <v>43436</v>
      </c>
      <c r="B336" s="12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5"/>
      <c r="BP336">
        <f t="shared" ref="BP336" si="334">SUM(B336:BO336)</f>
        <v>0</v>
      </c>
      <c r="EX336" s="65"/>
      <c r="EY336" s="66"/>
    </row>
    <row r="337" spans="1:155" ht="15.75" thickBot="1" x14ac:dyDescent="0.3">
      <c r="A337" s="97">
        <v>43437</v>
      </c>
      <c r="B337" s="12">
        <v>2</v>
      </c>
      <c r="C337" s="13">
        <v>4</v>
      </c>
      <c r="D337" s="13">
        <v>8</v>
      </c>
      <c r="E337" s="13">
        <v>4</v>
      </c>
      <c r="F337" s="13">
        <v>6</v>
      </c>
      <c r="G337" s="13">
        <v>4</v>
      </c>
      <c r="H337" s="13">
        <v>6</v>
      </c>
      <c r="I337" s="13">
        <v>8</v>
      </c>
      <c r="J337" s="13">
        <v>6</v>
      </c>
      <c r="K337" s="13">
        <v>4</v>
      </c>
      <c r="L337" s="13">
        <v>2</v>
      </c>
      <c r="M337" s="13">
        <v>0</v>
      </c>
      <c r="N337" s="13">
        <v>2</v>
      </c>
      <c r="O337" s="13">
        <v>4</v>
      </c>
      <c r="P337" s="13">
        <v>6</v>
      </c>
      <c r="Q337" s="13">
        <v>10</v>
      </c>
      <c r="R337" s="13">
        <v>13</v>
      </c>
      <c r="S337" s="13">
        <v>12</v>
      </c>
      <c r="T337" s="13">
        <v>14</v>
      </c>
      <c r="U337" s="13">
        <v>17</v>
      </c>
      <c r="V337" s="13">
        <v>19</v>
      </c>
      <c r="W337" s="13">
        <v>21</v>
      </c>
      <c r="X337" s="13">
        <v>19</v>
      </c>
      <c r="Y337" s="13">
        <v>17</v>
      </c>
      <c r="Z337" s="13">
        <v>15</v>
      </c>
      <c r="AA337" s="13">
        <v>13</v>
      </c>
      <c r="AB337" s="13">
        <v>11</v>
      </c>
      <c r="AC337" s="13">
        <v>11</v>
      </c>
      <c r="AD337" s="13">
        <v>7</v>
      </c>
      <c r="AE337" s="13">
        <v>5</v>
      </c>
      <c r="AF337" s="13">
        <v>2</v>
      </c>
      <c r="AG337" s="13">
        <v>0</v>
      </c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5"/>
      <c r="BP337">
        <f t="shared" ref="BP337" si="335">SUM(B337:BO337)</f>
        <v>272</v>
      </c>
      <c r="EX337" s="65"/>
      <c r="EY337" s="66"/>
    </row>
    <row r="338" spans="1:155" ht="15.75" thickBot="1" x14ac:dyDescent="0.3">
      <c r="A338" s="97">
        <v>43438</v>
      </c>
      <c r="B338" s="12">
        <v>2</v>
      </c>
      <c r="C338" s="13">
        <v>7</v>
      </c>
      <c r="D338" s="13">
        <v>10</v>
      </c>
      <c r="E338" s="13">
        <v>12</v>
      </c>
      <c r="F338" s="13">
        <v>14</v>
      </c>
      <c r="G338" s="13">
        <v>12</v>
      </c>
      <c r="H338" s="13">
        <v>9</v>
      </c>
      <c r="I338" s="13">
        <v>4</v>
      </c>
      <c r="J338" s="13">
        <v>6</v>
      </c>
      <c r="K338" s="13">
        <v>7</v>
      </c>
      <c r="L338" s="13">
        <v>9</v>
      </c>
      <c r="M338" s="13">
        <v>9</v>
      </c>
      <c r="N338" s="13">
        <v>12</v>
      </c>
      <c r="O338" s="13">
        <v>10</v>
      </c>
      <c r="P338" s="13">
        <v>12</v>
      </c>
      <c r="Q338" s="13">
        <v>14</v>
      </c>
      <c r="R338" s="13">
        <v>17</v>
      </c>
      <c r="S338" s="13">
        <v>14</v>
      </c>
      <c r="T338" s="13">
        <v>12</v>
      </c>
      <c r="U338" s="13">
        <v>12</v>
      </c>
      <c r="V338" s="13">
        <v>12</v>
      </c>
      <c r="W338" s="13">
        <v>12</v>
      </c>
      <c r="X338" s="13">
        <v>12</v>
      </c>
      <c r="Y338" s="13">
        <v>9</v>
      </c>
      <c r="Z338" s="13">
        <v>10</v>
      </c>
      <c r="AA338" s="13">
        <v>12</v>
      </c>
      <c r="AB338" s="13">
        <v>9</v>
      </c>
      <c r="AC338" s="13">
        <v>7</v>
      </c>
      <c r="AD338" s="13">
        <v>5</v>
      </c>
      <c r="AE338" s="13">
        <v>3</v>
      </c>
      <c r="AF338" s="13">
        <v>0</v>
      </c>
      <c r="AG338" s="13">
        <v>0</v>
      </c>
      <c r="AH338" s="13">
        <v>9</v>
      </c>
      <c r="AI338" s="13">
        <v>11</v>
      </c>
      <c r="AJ338" s="13">
        <v>13</v>
      </c>
      <c r="AK338" s="13">
        <v>20</v>
      </c>
      <c r="AL338" s="13">
        <v>22</v>
      </c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5"/>
      <c r="BP338">
        <f t="shared" ref="BP338" si="336">SUM(B338:BO338)</f>
        <v>370</v>
      </c>
      <c r="EX338" s="65"/>
      <c r="EY338" s="66"/>
    </row>
    <row r="339" spans="1:155" ht="15.75" thickBot="1" x14ac:dyDescent="0.3">
      <c r="A339" s="97">
        <v>43439</v>
      </c>
      <c r="B339" s="12">
        <v>21</v>
      </c>
      <c r="C339" s="13">
        <v>19</v>
      </c>
      <c r="D339" s="13">
        <v>18</v>
      </c>
      <c r="E339" s="13">
        <v>20</v>
      </c>
      <c r="F339" s="13">
        <v>19</v>
      </c>
      <c r="G339" s="13">
        <v>17</v>
      </c>
      <c r="H339" s="13">
        <v>13</v>
      </c>
      <c r="I339" s="13">
        <v>9</v>
      </c>
      <c r="J339" s="13">
        <v>2</v>
      </c>
      <c r="K339" s="13">
        <v>0</v>
      </c>
      <c r="L339" s="13">
        <v>0</v>
      </c>
      <c r="M339" s="13">
        <v>3</v>
      </c>
      <c r="N339" s="13">
        <v>7</v>
      </c>
      <c r="O339" s="13">
        <v>10</v>
      </c>
      <c r="P339" s="13">
        <v>12</v>
      </c>
      <c r="Q339" s="13">
        <v>13</v>
      </c>
      <c r="R339" s="13">
        <v>16</v>
      </c>
      <c r="S339" s="13">
        <v>15</v>
      </c>
      <c r="T339" s="13">
        <v>12</v>
      </c>
      <c r="U339" s="13">
        <v>10</v>
      </c>
      <c r="V339" s="13">
        <v>7</v>
      </c>
      <c r="W339" s="13">
        <v>4</v>
      </c>
      <c r="X339" s="13">
        <v>6</v>
      </c>
      <c r="Y339" s="13">
        <v>2</v>
      </c>
      <c r="Z339" s="13">
        <v>4</v>
      </c>
      <c r="AA339" s="13">
        <v>6</v>
      </c>
      <c r="AB339" s="13">
        <v>4</v>
      </c>
      <c r="AC339" s="13">
        <v>7</v>
      </c>
      <c r="AD339" s="13">
        <v>9</v>
      </c>
      <c r="AE339" s="13">
        <v>7</v>
      </c>
      <c r="AF339" s="13">
        <v>9</v>
      </c>
      <c r="AG339" s="13">
        <v>13</v>
      </c>
      <c r="AH339" s="13">
        <v>11</v>
      </c>
      <c r="AI339" s="13">
        <v>13</v>
      </c>
      <c r="AJ339" s="13">
        <v>11</v>
      </c>
      <c r="AK339" s="13">
        <v>9</v>
      </c>
      <c r="AL339" s="13">
        <v>7</v>
      </c>
      <c r="AM339" s="13">
        <v>3</v>
      </c>
      <c r="AN339" s="13">
        <v>0</v>
      </c>
      <c r="AO339" s="13">
        <v>0</v>
      </c>
      <c r="AP339" s="13">
        <v>2</v>
      </c>
      <c r="AQ339" s="13">
        <v>18</v>
      </c>
      <c r="AR339" s="13">
        <v>26</v>
      </c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5"/>
      <c r="BP339">
        <f t="shared" ref="BP339" si="337">SUM(B339:BO339)</f>
        <v>414</v>
      </c>
      <c r="EX339" s="65"/>
      <c r="EY339" s="66"/>
    </row>
    <row r="340" spans="1:155" ht="15.75" thickBot="1" x14ac:dyDescent="0.3">
      <c r="A340" s="97">
        <v>43440</v>
      </c>
      <c r="B340" s="12">
        <v>23</v>
      </c>
      <c r="C340" s="13">
        <v>22</v>
      </c>
      <c r="D340" s="13">
        <v>21</v>
      </c>
      <c r="E340" s="13">
        <v>19</v>
      </c>
      <c r="F340" s="13">
        <v>20</v>
      </c>
      <c r="G340" s="13">
        <v>7</v>
      </c>
      <c r="H340" s="13">
        <v>0</v>
      </c>
      <c r="I340" s="13">
        <v>2</v>
      </c>
      <c r="J340" s="13">
        <v>4</v>
      </c>
      <c r="K340" s="13">
        <v>6</v>
      </c>
      <c r="L340" s="13">
        <v>4</v>
      </c>
      <c r="M340" s="13">
        <v>2</v>
      </c>
      <c r="N340" s="13">
        <v>0</v>
      </c>
      <c r="O340" s="13">
        <v>2</v>
      </c>
      <c r="P340" s="13">
        <v>0</v>
      </c>
      <c r="Q340" s="13">
        <v>2</v>
      </c>
      <c r="R340" s="13">
        <v>4</v>
      </c>
      <c r="S340" s="13">
        <v>6</v>
      </c>
      <c r="T340" s="13">
        <v>4</v>
      </c>
      <c r="U340" s="13">
        <v>6</v>
      </c>
      <c r="V340" s="13">
        <v>4</v>
      </c>
      <c r="W340" s="13">
        <v>6</v>
      </c>
      <c r="X340" s="13">
        <v>4</v>
      </c>
      <c r="Y340" s="13">
        <v>2</v>
      </c>
      <c r="Z340" s="13">
        <v>0</v>
      </c>
      <c r="AA340" s="13">
        <v>0</v>
      </c>
      <c r="AB340" s="13">
        <v>16</v>
      </c>
      <c r="AC340" s="13">
        <v>21</v>
      </c>
      <c r="AD340" s="13">
        <v>25</v>
      </c>
      <c r="AE340" s="13">
        <v>27</v>
      </c>
      <c r="AF340" s="13">
        <v>30</v>
      </c>
      <c r="AG340" s="13">
        <v>32</v>
      </c>
      <c r="AH340" s="13">
        <v>34</v>
      </c>
      <c r="AI340" s="13">
        <v>32</v>
      </c>
      <c r="AJ340" s="13">
        <v>34</v>
      </c>
      <c r="AK340" s="13">
        <v>32</v>
      </c>
      <c r="AL340" s="13">
        <v>27</v>
      </c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5"/>
      <c r="BP340">
        <f t="shared" ref="BP340" si="338">SUM(B340:BO340)</f>
        <v>480</v>
      </c>
      <c r="EX340" s="65"/>
      <c r="EY340" s="66"/>
    </row>
    <row r="341" spans="1:155" ht="15.75" thickBot="1" x14ac:dyDescent="0.3">
      <c r="A341" s="97">
        <v>43441</v>
      </c>
      <c r="B341" s="12">
        <v>26</v>
      </c>
      <c r="C341" s="13">
        <v>21</v>
      </c>
      <c r="D341" s="13">
        <v>19</v>
      </c>
      <c r="E341" s="13">
        <v>4</v>
      </c>
      <c r="F341" s="13">
        <v>0</v>
      </c>
      <c r="G341" s="13">
        <v>0</v>
      </c>
      <c r="H341" s="13">
        <v>0</v>
      </c>
      <c r="I341" s="13">
        <v>2</v>
      </c>
      <c r="J341" s="13">
        <v>4</v>
      </c>
      <c r="K341" s="13">
        <v>2</v>
      </c>
      <c r="L341" s="13">
        <v>6</v>
      </c>
      <c r="M341" s="13">
        <v>8</v>
      </c>
      <c r="N341" s="13">
        <v>10</v>
      </c>
      <c r="O341" s="13">
        <v>6</v>
      </c>
      <c r="P341" s="13">
        <v>4</v>
      </c>
      <c r="Q341" s="13">
        <v>4</v>
      </c>
      <c r="R341" s="13">
        <v>2</v>
      </c>
      <c r="S341" s="13">
        <v>0</v>
      </c>
      <c r="T341" s="13">
        <v>0</v>
      </c>
      <c r="U341" s="13">
        <v>2</v>
      </c>
      <c r="V341" s="13">
        <v>4</v>
      </c>
      <c r="W341" s="13">
        <v>2</v>
      </c>
      <c r="X341" s="13">
        <v>5</v>
      </c>
      <c r="Y341" s="13">
        <v>2</v>
      </c>
      <c r="Z341" s="13">
        <v>0</v>
      </c>
      <c r="AA341" s="13">
        <v>2</v>
      </c>
      <c r="AB341" s="13">
        <v>4</v>
      </c>
      <c r="AC341" s="13">
        <v>2</v>
      </c>
      <c r="AD341" s="13">
        <v>0</v>
      </c>
      <c r="AE341" s="13">
        <v>0</v>
      </c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5"/>
      <c r="BP341">
        <f t="shared" ref="BP341" si="339">SUM(B341:BO341)</f>
        <v>141</v>
      </c>
      <c r="EX341" s="65"/>
      <c r="EY341" s="66"/>
    </row>
    <row r="342" spans="1:155" ht="15.75" thickBot="1" x14ac:dyDescent="0.3">
      <c r="A342" s="97">
        <v>43442</v>
      </c>
      <c r="B342" s="12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5"/>
      <c r="BP342">
        <f t="shared" ref="BP342" si="340">SUM(B342:BO342)</f>
        <v>0</v>
      </c>
      <c r="EX342" s="65"/>
      <c r="EY342" s="66"/>
    </row>
    <row r="343" spans="1:155" ht="15.75" thickBot="1" x14ac:dyDescent="0.3">
      <c r="A343" s="97">
        <v>43443</v>
      </c>
      <c r="B343" s="12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5"/>
      <c r="BP343">
        <f t="shared" ref="BP343" si="341">SUM(B343:BO343)</f>
        <v>0</v>
      </c>
      <c r="EX343" s="65"/>
      <c r="EY343" s="66"/>
    </row>
    <row r="344" spans="1:155" ht="15.75" thickBot="1" x14ac:dyDescent="0.3">
      <c r="A344" s="97">
        <v>43444</v>
      </c>
      <c r="B344" s="12">
        <v>2</v>
      </c>
      <c r="C344" s="13">
        <v>4</v>
      </c>
      <c r="D344" s="13">
        <v>8</v>
      </c>
      <c r="E344" s="13">
        <v>10</v>
      </c>
      <c r="F344" s="13">
        <v>12</v>
      </c>
      <c r="G344" s="13">
        <v>16</v>
      </c>
      <c r="H344" s="13">
        <v>14</v>
      </c>
      <c r="I344" s="13">
        <v>12</v>
      </c>
      <c r="J344" s="13">
        <v>6</v>
      </c>
      <c r="K344" s="13">
        <v>4</v>
      </c>
      <c r="L344" s="13">
        <v>0</v>
      </c>
      <c r="M344" s="13">
        <v>2</v>
      </c>
      <c r="N344" s="13">
        <v>4</v>
      </c>
      <c r="O344" s="13">
        <v>2</v>
      </c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5"/>
      <c r="BP344">
        <f t="shared" ref="BP344" si="342">SUM(B344:BO344)</f>
        <v>96</v>
      </c>
      <c r="EX344" s="65"/>
      <c r="EY344" s="66"/>
    </row>
    <row r="345" spans="1:155" ht="15.75" thickBot="1" x14ac:dyDescent="0.3">
      <c r="A345" s="97">
        <v>43445</v>
      </c>
      <c r="B345" s="12">
        <v>0</v>
      </c>
      <c r="C345" s="13">
        <v>3</v>
      </c>
      <c r="D345" s="13">
        <v>5</v>
      </c>
      <c r="E345" s="13">
        <v>7</v>
      </c>
      <c r="F345" s="13">
        <v>13</v>
      </c>
      <c r="G345" s="13">
        <v>15</v>
      </c>
      <c r="H345" s="13">
        <v>21</v>
      </c>
      <c r="I345" s="13">
        <v>19</v>
      </c>
      <c r="J345" s="13">
        <v>21</v>
      </c>
      <c r="K345" s="13">
        <v>29</v>
      </c>
      <c r="L345" s="13">
        <v>31</v>
      </c>
      <c r="M345" s="13">
        <v>33</v>
      </c>
      <c r="N345" s="13">
        <v>33</v>
      </c>
      <c r="O345" s="13">
        <v>33</v>
      </c>
      <c r="P345" s="13">
        <v>31</v>
      </c>
      <c r="Q345" s="13">
        <v>28</v>
      </c>
      <c r="R345" s="13">
        <v>25</v>
      </c>
      <c r="S345" s="13">
        <v>25</v>
      </c>
      <c r="T345" s="13">
        <v>23</v>
      </c>
      <c r="U345" s="13">
        <v>21</v>
      </c>
      <c r="V345" s="13">
        <v>14</v>
      </c>
      <c r="W345" s="13">
        <v>16</v>
      </c>
      <c r="X345" s="13">
        <v>14</v>
      </c>
      <c r="Y345" s="13">
        <v>17</v>
      </c>
      <c r="Z345" s="13">
        <v>19</v>
      </c>
      <c r="AA345" s="13">
        <v>13</v>
      </c>
      <c r="AB345" s="13">
        <v>11</v>
      </c>
      <c r="AC345" s="13">
        <v>9</v>
      </c>
      <c r="AD345" s="13">
        <v>4</v>
      </c>
      <c r="AE345" s="13">
        <v>11</v>
      </c>
      <c r="AF345" s="13">
        <v>9</v>
      </c>
      <c r="AG345" s="13">
        <v>0</v>
      </c>
      <c r="AH345" s="13">
        <v>0</v>
      </c>
      <c r="AI345" s="13">
        <v>7</v>
      </c>
      <c r="AJ345" s="13">
        <v>9</v>
      </c>
      <c r="AK345" s="13">
        <v>14</v>
      </c>
      <c r="AL345" s="13">
        <v>9</v>
      </c>
      <c r="AM345" s="13">
        <v>23</v>
      </c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5"/>
      <c r="BP345">
        <f t="shared" ref="BP345" si="343">SUM(B345:BO345)</f>
        <v>615</v>
      </c>
      <c r="EX345" s="65"/>
      <c r="EY345" s="66"/>
    </row>
    <row r="346" spans="1:155" ht="15.75" thickBot="1" x14ac:dyDescent="0.3">
      <c r="A346" s="97">
        <v>43446</v>
      </c>
      <c r="B346" s="12">
        <v>19</v>
      </c>
      <c r="C346" s="13">
        <v>17</v>
      </c>
      <c r="D346" s="13">
        <v>8</v>
      </c>
      <c r="E346" s="13">
        <v>5</v>
      </c>
      <c r="F346" s="13">
        <v>0</v>
      </c>
      <c r="G346" s="13">
        <v>0</v>
      </c>
      <c r="H346" s="13">
        <v>3</v>
      </c>
      <c r="I346" s="13">
        <v>0</v>
      </c>
      <c r="J346" s="13">
        <v>0</v>
      </c>
      <c r="K346" s="13">
        <v>2</v>
      </c>
      <c r="L346" s="13">
        <v>8</v>
      </c>
      <c r="M346" s="13">
        <v>13</v>
      </c>
      <c r="N346" s="13">
        <v>13</v>
      </c>
      <c r="O346" s="13">
        <v>16</v>
      </c>
      <c r="P346" s="13">
        <v>19</v>
      </c>
      <c r="Q346" s="13">
        <v>21</v>
      </c>
      <c r="R346" s="13">
        <v>19</v>
      </c>
      <c r="S346" s="13">
        <v>17</v>
      </c>
      <c r="T346" s="13">
        <v>17</v>
      </c>
      <c r="U346" s="13">
        <v>16</v>
      </c>
      <c r="V346" s="13">
        <v>13</v>
      </c>
      <c r="W346" s="13">
        <v>15</v>
      </c>
      <c r="X346" s="13">
        <v>15</v>
      </c>
      <c r="Y346" s="13">
        <v>17</v>
      </c>
      <c r="Z346" s="13">
        <v>20</v>
      </c>
      <c r="AA346" s="13">
        <v>12</v>
      </c>
      <c r="AB346" s="13">
        <v>12</v>
      </c>
      <c r="AC346" s="13">
        <v>10</v>
      </c>
      <c r="AD346" s="13">
        <v>5</v>
      </c>
      <c r="AE346" s="13">
        <v>7</v>
      </c>
      <c r="AF346" s="13">
        <v>4</v>
      </c>
      <c r="AG346" s="13">
        <v>2</v>
      </c>
      <c r="AH346" s="13">
        <v>2</v>
      </c>
      <c r="AI346" s="13">
        <v>0</v>
      </c>
      <c r="AJ346" s="13">
        <v>242</v>
      </c>
      <c r="AK346" s="13">
        <v>0</v>
      </c>
      <c r="AL346" s="13">
        <v>3</v>
      </c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5"/>
      <c r="BP346">
        <f t="shared" ref="BP346" si="344">SUM(B346:BO346)</f>
        <v>592</v>
      </c>
      <c r="EX346" s="65"/>
      <c r="EY346" s="66"/>
    </row>
    <row r="347" spans="1:155" ht="15.75" thickBot="1" x14ac:dyDescent="0.3">
      <c r="A347" s="97">
        <v>43447</v>
      </c>
      <c r="B347" s="12">
        <v>0</v>
      </c>
      <c r="C347" s="13">
        <v>7</v>
      </c>
      <c r="D347" s="13">
        <v>9</v>
      </c>
      <c r="E347" s="13">
        <v>11</v>
      </c>
      <c r="F347" s="13">
        <v>9</v>
      </c>
      <c r="G347" s="13">
        <v>14</v>
      </c>
      <c r="H347" s="13">
        <v>11</v>
      </c>
      <c r="I347" s="13">
        <v>13</v>
      </c>
      <c r="J347" s="13">
        <v>11</v>
      </c>
      <c r="K347" s="13">
        <v>11</v>
      </c>
      <c r="L347" s="13">
        <v>2</v>
      </c>
      <c r="M347" s="13">
        <v>6</v>
      </c>
      <c r="N347" s="13">
        <v>9</v>
      </c>
      <c r="O347" s="13">
        <v>7</v>
      </c>
      <c r="P347" s="13">
        <v>5</v>
      </c>
      <c r="Q347" s="13">
        <v>2</v>
      </c>
      <c r="R347" s="13">
        <v>4</v>
      </c>
      <c r="S347" s="13">
        <v>9</v>
      </c>
      <c r="T347" s="13">
        <v>13</v>
      </c>
      <c r="U347" s="13">
        <v>11</v>
      </c>
      <c r="V347" s="13">
        <v>13</v>
      </c>
      <c r="W347" s="13">
        <v>11</v>
      </c>
      <c r="X347" s="13">
        <v>8</v>
      </c>
      <c r="Y347" s="13">
        <v>11</v>
      </c>
      <c r="Z347" s="13">
        <v>9</v>
      </c>
      <c r="AA347" s="13">
        <v>7</v>
      </c>
      <c r="AB347" s="13">
        <v>5</v>
      </c>
      <c r="AC347" s="13">
        <v>2</v>
      </c>
      <c r="AD347" s="13">
        <v>0</v>
      </c>
      <c r="AE347" s="13">
        <v>0</v>
      </c>
      <c r="AF347" s="13">
        <v>0</v>
      </c>
      <c r="AG347" s="13">
        <v>0</v>
      </c>
      <c r="AH347" s="13">
        <v>0</v>
      </c>
      <c r="AI347" s="13">
        <v>0</v>
      </c>
      <c r="AJ347" s="13">
        <v>1</v>
      </c>
      <c r="AK347" s="13">
        <v>16</v>
      </c>
      <c r="AL347" s="13">
        <v>18</v>
      </c>
      <c r="AM347" s="13">
        <v>22</v>
      </c>
      <c r="AN347" s="13">
        <v>23</v>
      </c>
      <c r="AO347" s="13">
        <v>31</v>
      </c>
      <c r="AP347" s="13">
        <v>33</v>
      </c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5"/>
      <c r="BP347">
        <f t="shared" ref="BP347" si="345">SUM(B347:BO347)</f>
        <v>374</v>
      </c>
      <c r="EX347" s="65"/>
      <c r="EY347" s="66"/>
    </row>
    <row r="348" spans="1:155" ht="15.75" thickBot="1" x14ac:dyDescent="0.3">
      <c r="A348" s="97">
        <v>43448</v>
      </c>
      <c r="B348" s="12">
        <v>34</v>
      </c>
      <c r="C348" s="13">
        <v>30</v>
      </c>
      <c r="D348" s="13">
        <v>28</v>
      </c>
      <c r="E348" s="13">
        <v>27</v>
      </c>
      <c r="F348" s="13">
        <v>25</v>
      </c>
      <c r="G348" s="13">
        <v>24</v>
      </c>
      <c r="H348" s="13">
        <v>23</v>
      </c>
      <c r="I348" s="13">
        <v>21</v>
      </c>
      <c r="J348" s="13">
        <v>13</v>
      </c>
      <c r="K348" s="13">
        <v>11</v>
      </c>
      <c r="L348" s="13">
        <v>8</v>
      </c>
      <c r="M348" s="13">
        <v>7</v>
      </c>
      <c r="N348" s="13">
        <v>0</v>
      </c>
      <c r="O348" s="13">
        <v>0</v>
      </c>
      <c r="P348" s="13">
        <v>0</v>
      </c>
      <c r="Q348" s="13">
        <v>0</v>
      </c>
      <c r="R348" s="13">
        <v>2</v>
      </c>
      <c r="S348" s="13">
        <v>4</v>
      </c>
      <c r="T348" s="13">
        <v>6</v>
      </c>
      <c r="U348" s="13">
        <v>4</v>
      </c>
      <c r="V348" s="13">
        <v>2</v>
      </c>
      <c r="W348" s="13">
        <v>0</v>
      </c>
      <c r="X348" s="13">
        <v>2</v>
      </c>
      <c r="Y348" s="13">
        <v>4</v>
      </c>
      <c r="Z348" s="13">
        <v>2</v>
      </c>
      <c r="AA348" s="13">
        <v>0</v>
      </c>
      <c r="AB348" s="13">
        <v>8</v>
      </c>
      <c r="AC348" s="13">
        <v>23</v>
      </c>
      <c r="AD348" s="13">
        <v>25</v>
      </c>
      <c r="AE348" s="13">
        <v>24</v>
      </c>
      <c r="AF348" s="13">
        <v>23</v>
      </c>
      <c r="AG348" s="13">
        <v>22</v>
      </c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5"/>
      <c r="BP348">
        <f t="shared" ref="BP348" si="346">SUM(B348:BO348)</f>
        <v>402</v>
      </c>
      <c r="EX348" s="65"/>
      <c r="EY348" s="66"/>
    </row>
    <row r="349" spans="1:155" ht="15.75" thickBot="1" x14ac:dyDescent="0.3">
      <c r="A349" s="97">
        <v>43449</v>
      </c>
      <c r="B349" s="12">
        <v>19</v>
      </c>
      <c r="C349" s="13">
        <v>17</v>
      </c>
      <c r="D349" s="13">
        <v>15</v>
      </c>
      <c r="E349" s="13">
        <v>9</v>
      </c>
      <c r="F349" s="13">
        <v>8</v>
      </c>
      <c r="G349" s="13">
        <v>6</v>
      </c>
      <c r="H349" s="13">
        <v>0</v>
      </c>
      <c r="I349" s="13">
        <v>0</v>
      </c>
      <c r="J349" s="13">
        <v>10</v>
      </c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5"/>
      <c r="BP349">
        <f t="shared" ref="BP349" si="347">SUM(B349:BO349)</f>
        <v>84</v>
      </c>
      <c r="EX349" s="65"/>
      <c r="EY349" s="66"/>
    </row>
    <row r="350" spans="1:155" ht="15.75" thickBot="1" x14ac:dyDescent="0.3">
      <c r="A350" s="97">
        <v>43450</v>
      </c>
      <c r="B350" s="12">
        <v>9</v>
      </c>
      <c r="C350" s="13">
        <v>6</v>
      </c>
      <c r="D350" s="13">
        <v>0</v>
      </c>
      <c r="E350" s="13">
        <v>0</v>
      </c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5"/>
      <c r="BP350">
        <f t="shared" ref="BP350" si="348">SUM(B350:BO350)</f>
        <v>15</v>
      </c>
      <c r="EX350" s="65"/>
      <c r="EY350" s="66"/>
    </row>
    <row r="351" spans="1:155" ht="15.75" thickBot="1" x14ac:dyDescent="0.3">
      <c r="A351" s="97">
        <v>43451</v>
      </c>
      <c r="B351" s="12">
        <v>2</v>
      </c>
      <c r="C351" s="13">
        <v>5</v>
      </c>
      <c r="D351" s="13">
        <v>2</v>
      </c>
      <c r="E351" s="13">
        <v>4</v>
      </c>
      <c r="F351" s="13">
        <v>7</v>
      </c>
      <c r="G351" s="13">
        <v>9</v>
      </c>
      <c r="H351" s="13">
        <v>11</v>
      </c>
      <c r="I351" s="13">
        <v>9</v>
      </c>
      <c r="J351" s="13">
        <v>9</v>
      </c>
      <c r="K351" s="13">
        <v>7</v>
      </c>
      <c r="L351" s="13">
        <v>5</v>
      </c>
      <c r="M351" s="13">
        <v>3</v>
      </c>
      <c r="N351" s="13">
        <v>6</v>
      </c>
      <c r="O351" s="13">
        <v>8</v>
      </c>
      <c r="P351" s="13">
        <v>14</v>
      </c>
      <c r="Q351" s="13">
        <v>11</v>
      </c>
      <c r="R351" s="13">
        <v>2</v>
      </c>
      <c r="S351" s="13">
        <v>0</v>
      </c>
      <c r="T351" s="13">
        <v>7</v>
      </c>
      <c r="U351" s="13">
        <v>10</v>
      </c>
      <c r="V351" s="13">
        <v>7</v>
      </c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5"/>
      <c r="BP351">
        <f t="shared" ref="BP351" si="349">SUM(B351:BO351)</f>
        <v>138</v>
      </c>
      <c r="EX351" s="65"/>
      <c r="EY351" s="66"/>
    </row>
    <row r="352" spans="1:155" ht="15.75" thickBot="1" x14ac:dyDescent="0.3">
      <c r="A352" s="97">
        <v>43452</v>
      </c>
      <c r="B352" s="12">
        <v>4</v>
      </c>
      <c r="C352" s="13">
        <v>7</v>
      </c>
      <c r="D352" s="13">
        <v>0</v>
      </c>
      <c r="E352" s="13">
        <v>3</v>
      </c>
      <c r="F352" s="13">
        <v>5</v>
      </c>
      <c r="G352" s="13">
        <v>7</v>
      </c>
      <c r="H352" s="13">
        <v>5</v>
      </c>
      <c r="I352" s="13">
        <v>7</v>
      </c>
      <c r="J352" s="13">
        <v>13</v>
      </c>
      <c r="K352" s="13">
        <v>16</v>
      </c>
      <c r="L352" s="13">
        <v>18</v>
      </c>
      <c r="M352" s="13">
        <v>31</v>
      </c>
      <c r="N352" s="13">
        <v>28</v>
      </c>
      <c r="O352" s="13">
        <v>26</v>
      </c>
      <c r="P352" s="13">
        <v>29</v>
      </c>
      <c r="Q352" s="13">
        <v>26</v>
      </c>
      <c r="R352" s="13">
        <v>13</v>
      </c>
      <c r="S352" s="13">
        <v>10</v>
      </c>
      <c r="T352" s="13">
        <v>8</v>
      </c>
      <c r="U352" s="13">
        <v>6</v>
      </c>
      <c r="V352" s="13">
        <v>4</v>
      </c>
      <c r="W352" s="13">
        <v>6</v>
      </c>
      <c r="X352" s="13">
        <v>8</v>
      </c>
      <c r="Y352" s="13">
        <v>8</v>
      </c>
      <c r="Z352" s="13">
        <v>9</v>
      </c>
      <c r="AA352" s="13">
        <v>9</v>
      </c>
      <c r="AB352" s="13">
        <v>11</v>
      </c>
      <c r="AC352" s="13">
        <v>11</v>
      </c>
      <c r="AD352" s="13">
        <v>11</v>
      </c>
      <c r="AE352" s="13">
        <v>13</v>
      </c>
      <c r="AF352" s="13">
        <v>15</v>
      </c>
      <c r="AG352" s="13">
        <v>13</v>
      </c>
      <c r="AH352" s="13">
        <v>28</v>
      </c>
      <c r="AI352" s="13">
        <v>31</v>
      </c>
      <c r="AJ352" s="13">
        <v>29</v>
      </c>
      <c r="AK352" s="13">
        <v>27</v>
      </c>
      <c r="AL352" s="13">
        <v>26</v>
      </c>
      <c r="AM352" s="13">
        <v>22</v>
      </c>
      <c r="AN352" s="13">
        <v>20</v>
      </c>
      <c r="AO352" s="13">
        <v>20</v>
      </c>
      <c r="AP352" s="13">
        <v>5</v>
      </c>
      <c r="AQ352" s="13">
        <v>2</v>
      </c>
      <c r="AR352" s="13">
        <v>0</v>
      </c>
      <c r="AS352" s="13">
        <v>0</v>
      </c>
      <c r="AT352" s="13">
        <v>0</v>
      </c>
      <c r="AU352" s="13">
        <v>2</v>
      </c>
      <c r="AV352" s="13">
        <v>5</v>
      </c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5"/>
      <c r="BP352">
        <f t="shared" ref="BP352" si="350">SUM(B352:BO352)</f>
        <v>597</v>
      </c>
      <c r="EX352" s="65"/>
      <c r="EY352" s="66"/>
    </row>
    <row r="353" spans="1:155" ht="15.75" thickBot="1" x14ac:dyDescent="0.3">
      <c r="A353" s="97">
        <v>43453</v>
      </c>
      <c r="B353" s="12">
        <v>5</v>
      </c>
      <c r="C353" s="13">
        <v>3</v>
      </c>
      <c r="D353" s="13">
        <v>5</v>
      </c>
      <c r="E353" s="13">
        <v>2</v>
      </c>
      <c r="F353" s="13">
        <v>4</v>
      </c>
      <c r="G353" s="13">
        <v>8</v>
      </c>
      <c r="H353" s="13">
        <v>10</v>
      </c>
      <c r="I353" s="13">
        <v>8</v>
      </c>
      <c r="J353" s="13">
        <v>10</v>
      </c>
      <c r="K353" s="13">
        <v>8</v>
      </c>
      <c r="L353" s="13">
        <v>6</v>
      </c>
      <c r="M353" s="13">
        <v>0</v>
      </c>
      <c r="N353" s="13">
        <v>4</v>
      </c>
      <c r="O353" s="13">
        <v>6</v>
      </c>
      <c r="P353" s="13">
        <v>8</v>
      </c>
      <c r="Q353" s="13">
        <v>9</v>
      </c>
      <c r="R353" s="13">
        <v>11</v>
      </c>
      <c r="S353" s="13">
        <v>14</v>
      </c>
      <c r="T353" s="13">
        <v>16</v>
      </c>
      <c r="U353" s="13">
        <v>14</v>
      </c>
      <c r="V353" s="13">
        <v>16</v>
      </c>
      <c r="W353" s="13">
        <v>18</v>
      </c>
      <c r="X353" s="13">
        <v>16</v>
      </c>
      <c r="Y353" s="13">
        <v>14</v>
      </c>
      <c r="Z353" s="13">
        <v>11</v>
      </c>
      <c r="AA353" s="13">
        <v>6</v>
      </c>
      <c r="AB353" s="13">
        <v>6</v>
      </c>
      <c r="AC353" s="13">
        <v>2</v>
      </c>
      <c r="AD353" s="13">
        <v>0</v>
      </c>
      <c r="AE353" s="13">
        <v>0</v>
      </c>
      <c r="AF353" s="13">
        <v>1</v>
      </c>
      <c r="AG353" s="13">
        <v>0</v>
      </c>
      <c r="AH353" s="13">
        <v>3</v>
      </c>
      <c r="AI353" s="13">
        <v>5</v>
      </c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5"/>
      <c r="BP353">
        <f t="shared" ref="BP353" si="351">SUM(B353:BO353)</f>
        <v>249</v>
      </c>
      <c r="EX353" s="65"/>
      <c r="EY353" s="66"/>
    </row>
    <row r="354" spans="1:155" ht="15.75" thickBot="1" x14ac:dyDescent="0.3">
      <c r="A354" s="97">
        <v>43454</v>
      </c>
      <c r="B354" s="12">
        <v>2</v>
      </c>
      <c r="C354" s="13">
        <v>0</v>
      </c>
      <c r="D354" s="13">
        <v>0</v>
      </c>
      <c r="E354" s="13">
        <v>2</v>
      </c>
      <c r="F354" s="13">
        <v>4</v>
      </c>
      <c r="G354" s="13">
        <v>6</v>
      </c>
      <c r="H354" s="13">
        <v>4</v>
      </c>
      <c r="I354" s="13">
        <v>5</v>
      </c>
      <c r="J354" s="13">
        <v>8</v>
      </c>
      <c r="K354" s="13">
        <v>7</v>
      </c>
      <c r="L354" s="13">
        <v>5</v>
      </c>
      <c r="M354" s="13">
        <v>5</v>
      </c>
      <c r="N354" s="13">
        <v>7</v>
      </c>
      <c r="O354" s="13">
        <v>5</v>
      </c>
      <c r="P354" s="13">
        <v>2</v>
      </c>
      <c r="Q354" s="13">
        <v>0</v>
      </c>
      <c r="R354" s="13">
        <v>3</v>
      </c>
      <c r="S354" s="13">
        <v>5</v>
      </c>
      <c r="T354" s="13">
        <v>9</v>
      </c>
      <c r="U354" s="13">
        <v>10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5"/>
      <c r="BP354">
        <f t="shared" ref="BP354" si="352">SUM(B354:BO354)</f>
        <v>89</v>
      </c>
      <c r="EX354" s="65"/>
      <c r="EY354" s="66"/>
    </row>
    <row r="355" spans="1:155" ht="15.75" thickBot="1" x14ac:dyDescent="0.3">
      <c r="A355" s="97">
        <v>43455</v>
      </c>
      <c r="B355" s="12">
        <v>10</v>
      </c>
      <c r="C355" s="13">
        <v>8</v>
      </c>
      <c r="D355" s="13">
        <v>5</v>
      </c>
      <c r="E355" s="13">
        <v>0</v>
      </c>
      <c r="F355" s="13">
        <v>2</v>
      </c>
      <c r="G355" s="13">
        <v>4</v>
      </c>
      <c r="H355" s="13">
        <v>6</v>
      </c>
      <c r="I355" s="13">
        <v>8</v>
      </c>
      <c r="J355" s="13">
        <v>6</v>
      </c>
      <c r="K355" s="13">
        <v>4</v>
      </c>
      <c r="L355" s="13">
        <v>2</v>
      </c>
      <c r="M355" s="13">
        <v>2</v>
      </c>
      <c r="N355" s="13">
        <v>5</v>
      </c>
      <c r="O355" s="13">
        <v>5</v>
      </c>
      <c r="P355" s="13">
        <v>7</v>
      </c>
      <c r="Q355" s="13">
        <v>2</v>
      </c>
      <c r="R355" s="13">
        <v>0</v>
      </c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5"/>
      <c r="BP355">
        <f t="shared" ref="BP355" si="353">SUM(B355:BO355)</f>
        <v>76</v>
      </c>
      <c r="EX355" s="65"/>
      <c r="EY355" s="66"/>
    </row>
    <row r="356" spans="1:155" ht="15.75" thickBot="1" x14ac:dyDescent="0.3">
      <c r="A356" s="97">
        <v>43456</v>
      </c>
      <c r="B356" s="12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5"/>
      <c r="BP356">
        <f t="shared" ref="BP356" si="354">SUM(B356:BO356)</f>
        <v>0</v>
      </c>
      <c r="EX356" s="65"/>
      <c r="EY356" s="66"/>
    </row>
    <row r="357" spans="1:155" ht="15.75" thickBot="1" x14ac:dyDescent="0.3">
      <c r="A357" s="97">
        <v>43457</v>
      </c>
      <c r="B357" s="12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5"/>
      <c r="BP357">
        <f t="shared" ref="BP357" si="355">SUM(B357:BO357)</f>
        <v>0</v>
      </c>
      <c r="EX357" s="65"/>
      <c r="EY357" s="66"/>
    </row>
    <row r="358" spans="1:155" ht="15.75" thickBot="1" x14ac:dyDescent="0.3">
      <c r="A358" s="97">
        <v>43458</v>
      </c>
      <c r="B358" s="12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5"/>
      <c r="BP358">
        <f t="shared" ref="BP358" si="356">SUM(B358:BO358)</f>
        <v>0</v>
      </c>
      <c r="EX358" s="65"/>
      <c r="EY358" s="66"/>
    </row>
    <row r="359" spans="1:155" ht="15.75" thickBot="1" x14ac:dyDescent="0.3">
      <c r="A359" s="97">
        <v>43459</v>
      </c>
      <c r="B359" s="12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5"/>
      <c r="BP359">
        <f t="shared" ref="BP359" si="357">SUM(B359:BO359)</f>
        <v>0</v>
      </c>
      <c r="EX359" s="65"/>
      <c r="EY359" s="66"/>
    </row>
    <row r="360" spans="1:155" ht="15.75" thickBot="1" x14ac:dyDescent="0.3">
      <c r="A360" s="97">
        <v>43460</v>
      </c>
      <c r="B360" s="12">
        <v>0</v>
      </c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5"/>
      <c r="BP360">
        <f t="shared" ref="BP360" si="358">SUM(B360:BO360)</f>
        <v>0</v>
      </c>
      <c r="EX360" s="65"/>
      <c r="EY360" s="66"/>
    </row>
    <row r="361" spans="1:155" ht="15.75" thickBot="1" x14ac:dyDescent="0.3">
      <c r="A361" s="97">
        <v>43461</v>
      </c>
      <c r="B361" s="12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5"/>
      <c r="BP361">
        <f t="shared" ref="BP361" si="359">SUM(B361:BO361)</f>
        <v>0</v>
      </c>
      <c r="EX361" s="65"/>
      <c r="EY361" s="66"/>
    </row>
    <row r="362" spans="1:155" ht="15.75" thickBot="1" x14ac:dyDescent="0.3">
      <c r="A362" s="97">
        <v>43462</v>
      </c>
      <c r="B362" s="12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5"/>
      <c r="BP362">
        <f t="shared" ref="BP362" si="360">SUM(B362:BO362)</f>
        <v>0</v>
      </c>
      <c r="EX362" s="65"/>
      <c r="EY362" s="66"/>
    </row>
    <row r="363" spans="1:155" ht="15.75" thickBot="1" x14ac:dyDescent="0.3">
      <c r="A363" s="97">
        <v>43463</v>
      </c>
      <c r="B363" s="12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5"/>
      <c r="BP363">
        <f t="shared" ref="BP363" si="361">SUM(B363:BO363)</f>
        <v>0</v>
      </c>
      <c r="EX363" s="65"/>
      <c r="EY363" s="66"/>
    </row>
    <row r="364" spans="1:155" ht="15.75" thickBot="1" x14ac:dyDescent="0.3">
      <c r="A364" s="97">
        <v>43464</v>
      </c>
      <c r="B364" s="12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5"/>
      <c r="BP364">
        <f t="shared" ref="BP364" si="362">SUM(B364:BO364)</f>
        <v>0</v>
      </c>
      <c r="EX364" s="65"/>
      <c r="EY364" s="66"/>
    </row>
    <row r="365" spans="1:155" x14ac:dyDescent="0.25">
      <c r="A365" s="97">
        <v>43465</v>
      </c>
      <c r="B365" s="12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5"/>
      <c r="BP365">
        <f t="shared" ref="BP365" si="363">SUM(B365:BO365)</f>
        <v>0</v>
      </c>
      <c r="EX365" s="65"/>
      <c r="EY365" s="66"/>
    </row>
    <row r="366" spans="1:155" ht="15.75" thickBot="1" x14ac:dyDescent="0.3">
      <c r="A366" s="155">
        <v>43466</v>
      </c>
      <c r="B366" s="156"/>
      <c r="C366" s="157"/>
      <c r="D366" s="157"/>
      <c r="E366" s="157"/>
      <c r="F366" s="157"/>
      <c r="G366" s="157"/>
      <c r="H366" s="157"/>
      <c r="I366" s="157"/>
      <c r="J366" s="157"/>
      <c r="K366" s="157"/>
      <c r="L366" s="157"/>
      <c r="M366" s="157"/>
      <c r="N366" s="157"/>
      <c r="O366" s="157"/>
      <c r="P366" s="157"/>
      <c r="Q366" s="157"/>
      <c r="R366" s="157"/>
      <c r="S366" s="157"/>
      <c r="T366" s="157"/>
      <c r="U366" s="157"/>
      <c r="V366" s="157"/>
      <c r="W366" s="157"/>
      <c r="X366" s="157"/>
      <c r="Y366" s="157"/>
      <c r="Z366" s="157"/>
      <c r="AA366" s="157"/>
      <c r="AB366" s="157"/>
      <c r="AC366" s="157"/>
      <c r="AD366" s="157"/>
      <c r="AE366" s="157"/>
      <c r="AF366" s="157"/>
      <c r="AG366" s="157"/>
      <c r="AH366" s="157"/>
      <c r="AI366" s="157"/>
      <c r="AJ366" s="157"/>
      <c r="AK366" s="157"/>
      <c r="AL366" s="157"/>
      <c r="AM366" s="157"/>
      <c r="AN366" s="157"/>
      <c r="AO366" s="157"/>
      <c r="AP366" s="157"/>
      <c r="AQ366" s="157"/>
      <c r="AR366" s="157"/>
      <c r="AS366" s="157"/>
      <c r="AT366" s="157"/>
      <c r="AU366" s="157"/>
      <c r="AV366" s="157"/>
      <c r="AW366" s="157"/>
      <c r="AX366" s="157"/>
      <c r="AY366" s="157"/>
      <c r="AZ366" s="157"/>
      <c r="BA366" s="157"/>
      <c r="BB366" s="157"/>
      <c r="BC366" s="157"/>
      <c r="BD366" s="157"/>
      <c r="BE366" s="157"/>
      <c r="BF366" s="157"/>
      <c r="BG366" s="157"/>
      <c r="BH366" s="157"/>
      <c r="BI366" s="157"/>
      <c r="BJ366" s="157"/>
      <c r="BK366" s="157"/>
      <c r="BL366" s="157"/>
      <c r="BM366" s="157"/>
      <c r="BN366" s="157"/>
      <c r="BO366" s="158"/>
      <c r="BP366">
        <f t="shared" ref="BP366" si="364">SUM(B366:BO366)</f>
        <v>0</v>
      </c>
    </row>
    <row r="367" spans="1:155" ht="15.75" thickBot="1" x14ac:dyDescent="0.3">
      <c r="A367" s="97">
        <v>43467</v>
      </c>
      <c r="B367" s="12">
        <v>2</v>
      </c>
      <c r="C367" s="13">
        <v>4</v>
      </c>
      <c r="D367" s="13">
        <v>6</v>
      </c>
      <c r="E367" s="13">
        <v>4</v>
      </c>
      <c r="F367" s="13">
        <v>2</v>
      </c>
      <c r="G367" s="13">
        <v>0</v>
      </c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5"/>
      <c r="BP367">
        <f t="shared" ref="BP367" si="365">SUM(B367:BO367)</f>
        <v>18</v>
      </c>
    </row>
    <row r="368" spans="1:155" ht="15.75" thickBot="1" x14ac:dyDescent="0.3">
      <c r="A368" s="97">
        <v>43468</v>
      </c>
      <c r="B368" s="12">
        <v>2</v>
      </c>
      <c r="C368" s="13">
        <v>0</v>
      </c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5"/>
      <c r="BP368">
        <f t="shared" ref="BP368" si="366">SUM(B368:BO368)</f>
        <v>2</v>
      </c>
    </row>
    <row r="369" spans="1:68" ht="15.75" thickBot="1" x14ac:dyDescent="0.3">
      <c r="A369" s="97">
        <v>43469</v>
      </c>
      <c r="B369" s="12">
        <v>2</v>
      </c>
      <c r="C369" s="13">
        <v>4</v>
      </c>
      <c r="D369" s="13">
        <v>2</v>
      </c>
      <c r="E369" s="13">
        <v>0</v>
      </c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5"/>
      <c r="BP369">
        <f t="shared" ref="BP369" si="367">SUM(B369:BO369)</f>
        <v>8</v>
      </c>
    </row>
    <row r="370" spans="1:68" ht="15.75" thickBot="1" x14ac:dyDescent="0.3">
      <c r="A370" s="97">
        <v>43470</v>
      </c>
      <c r="B370" s="12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5"/>
      <c r="BP370">
        <f t="shared" ref="BP370" si="368">SUM(B370:BO370)</f>
        <v>0</v>
      </c>
    </row>
    <row r="371" spans="1:68" ht="15.75" thickBot="1" x14ac:dyDescent="0.3">
      <c r="A371" s="97">
        <v>43471</v>
      </c>
      <c r="B371" s="12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5"/>
      <c r="BP371">
        <f t="shared" ref="BP371" si="369">SUM(B371:BO371)</f>
        <v>0</v>
      </c>
    </row>
    <row r="372" spans="1:68" ht="15.75" thickBot="1" x14ac:dyDescent="0.3">
      <c r="A372" s="97">
        <v>43472</v>
      </c>
      <c r="B372" s="12">
        <v>2</v>
      </c>
      <c r="C372" s="13">
        <v>0</v>
      </c>
      <c r="D372" s="13">
        <v>2</v>
      </c>
      <c r="E372" s="13">
        <v>4</v>
      </c>
      <c r="F372" s="13">
        <v>2</v>
      </c>
      <c r="G372" s="13">
        <v>0</v>
      </c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5"/>
      <c r="BP372">
        <f t="shared" ref="BP372" si="370">SUM(B372:BO372)</f>
        <v>10</v>
      </c>
    </row>
    <row r="373" spans="1:68" ht="15.75" thickBot="1" x14ac:dyDescent="0.3">
      <c r="A373" s="95">
        <v>43473</v>
      </c>
      <c r="B373" s="12">
        <v>3</v>
      </c>
      <c r="C373" s="13">
        <v>9</v>
      </c>
      <c r="D373" s="13">
        <v>11</v>
      </c>
      <c r="E373" s="13">
        <v>13</v>
      </c>
      <c r="F373" s="13">
        <v>11</v>
      </c>
      <c r="G373" s="13">
        <v>13</v>
      </c>
      <c r="H373" s="13">
        <v>11</v>
      </c>
      <c r="I373" s="13">
        <v>13</v>
      </c>
      <c r="J373" s="13">
        <v>18</v>
      </c>
      <c r="K373" s="13">
        <v>16</v>
      </c>
      <c r="L373" s="13">
        <v>13</v>
      </c>
      <c r="M373" s="13">
        <v>10</v>
      </c>
      <c r="N373" s="13">
        <v>12</v>
      </c>
      <c r="O373" s="13">
        <v>10</v>
      </c>
      <c r="P373" s="13">
        <v>8</v>
      </c>
      <c r="Q373" s="13">
        <v>10</v>
      </c>
      <c r="R373" s="13">
        <v>13</v>
      </c>
      <c r="S373" s="13">
        <v>11</v>
      </c>
      <c r="T373" s="13">
        <v>13</v>
      </c>
      <c r="U373" s="13">
        <v>14</v>
      </c>
      <c r="V373" s="13">
        <v>8</v>
      </c>
      <c r="W373" s="13">
        <v>7</v>
      </c>
      <c r="X373" s="13">
        <v>9</v>
      </c>
      <c r="Y373" s="13">
        <v>7</v>
      </c>
      <c r="Z373" s="13">
        <v>4</v>
      </c>
      <c r="AA373" s="13">
        <v>2</v>
      </c>
      <c r="AB373" s="13">
        <v>2</v>
      </c>
      <c r="AC373" s="13">
        <v>2</v>
      </c>
      <c r="AD373" s="13">
        <v>0</v>
      </c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5"/>
      <c r="BP373">
        <f t="shared" ref="BP373" si="371">SUM(B373:BO373)</f>
        <v>273</v>
      </c>
    </row>
    <row r="374" spans="1:68" ht="15.75" thickBot="1" x14ac:dyDescent="0.3">
      <c r="A374" s="95">
        <v>43474</v>
      </c>
      <c r="B374" s="12">
        <v>2</v>
      </c>
      <c r="C374" s="13">
        <v>5</v>
      </c>
      <c r="D374" s="13">
        <v>7</v>
      </c>
      <c r="E374" s="13">
        <v>10</v>
      </c>
      <c r="F374" s="13">
        <v>12</v>
      </c>
      <c r="G374" s="13">
        <v>16</v>
      </c>
      <c r="H374" s="13">
        <v>18</v>
      </c>
      <c r="I374" s="13">
        <v>25</v>
      </c>
      <c r="J374" s="13">
        <v>20</v>
      </c>
      <c r="K374" s="13">
        <v>18</v>
      </c>
      <c r="L374" s="13">
        <v>15</v>
      </c>
      <c r="M374" s="13">
        <v>13</v>
      </c>
      <c r="N374" s="13">
        <v>11</v>
      </c>
      <c r="O374" s="13">
        <v>9</v>
      </c>
      <c r="P374" s="13">
        <v>6</v>
      </c>
      <c r="Q374" s="13">
        <v>4</v>
      </c>
      <c r="R374" s="13">
        <v>0</v>
      </c>
      <c r="S374" s="13">
        <v>3</v>
      </c>
      <c r="T374" s="13">
        <v>5</v>
      </c>
      <c r="U374" s="13">
        <v>4</v>
      </c>
      <c r="V374" s="13">
        <v>5</v>
      </c>
      <c r="W374" s="13">
        <v>9</v>
      </c>
      <c r="X374" s="13">
        <v>9</v>
      </c>
      <c r="Y374" s="13">
        <v>9</v>
      </c>
      <c r="Z374" s="13">
        <v>9</v>
      </c>
      <c r="AA374" s="13">
        <v>9</v>
      </c>
      <c r="AB374" s="13">
        <v>11</v>
      </c>
      <c r="AC374" s="13">
        <v>9</v>
      </c>
      <c r="AD374" s="13">
        <v>11</v>
      </c>
      <c r="AE374" s="13">
        <v>13</v>
      </c>
      <c r="AF374" s="13">
        <v>13</v>
      </c>
      <c r="AG374" s="13">
        <v>15</v>
      </c>
      <c r="AH374" s="13">
        <v>13</v>
      </c>
      <c r="AI374" s="13">
        <v>12</v>
      </c>
      <c r="AJ374" s="13">
        <v>10</v>
      </c>
      <c r="AK374" s="13">
        <v>10</v>
      </c>
      <c r="AL374" s="13">
        <v>8</v>
      </c>
      <c r="AM374" s="13">
        <v>8</v>
      </c>
      <c r="AN374" s="13">
        <v>10</v>
      </c>
      <c r="AO374" s="13">
        <v>8</v>
      </c>
      <c r="AP374" s="13">
        <v>6</v>
      </c>
      <c r="AQ374" s="13">
        <v>2</v>
      </c>
      <c r="AR374" s="13">
        <v>0</v>
      </c>
      <c r="AS374" s="13">
        <v>0</v>
      </c>
      <c r="AT374" s="13">
        <v>0</v>
      </c>
      <c r="AU374" s="13">
        <v>2</v>
      </c>
      <c r="AV374" s="13">
        <v>4</v>
      </c>
      <c r="AW374" s="13">
        <v>6</v>
      </c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5"/>
      <c r="BP374">
        <f t="shared" ref="BP374:BP402" si="372">SUM(B374:BO374)</f>
        <v>424</v>
      </c>
    </row>
    <row r="375" spans="1:68" ht="15.75" thickBot="1" x14ac:dyDescent="0.3">
      <c r="A375" s="95">
        <v>43475</v>
      </c>
      <c r="B375" s="12">
        <v>4</v>
      </c>
      <c r="C375" s="13">
        <v>2</v>
      </c>
      <c r="D375" s="13">
        <v>0</v>
      </c>
      <c r="E375" s="13">
        <v>3</v>
      </c>
      <c r="F375" s="13">
        <v>5</v>
      </c>
      <c r="G375" s="13">
        <v>11</v>
      </c>
      <c r="H375" s="13">
        <v>14</v>
      </c>
      <c r="I375" s="13">
        <v>16</v>
      </c>
      <c r="J375" s="13">
        <v>18</v>
      </c>
      <c r="K375" s="13">
        <v>15</v>
      </c>
      <c r="L375" s="13">
        <v>13</v>
      </c>
      <c r="M375" s="13">
        <v>11</v>
      </c>
      <c r="N375" s="13">
        <v>9</v>
      </c>
      <c r="O375" s="13">
        <v>0</v>
      </c>
      <c r="P375" s="13">
        <v>0</v>
      </c>
      <c r="Q375" s="13">
        <v>0</v>
      </c>
      <c r="R375" s="13">
        <v>3</v>
      </c>
      <c r="S375" s="13">
        <v>8</v>
      </c>
      <c r="T375" s="13">
        <v>0</v>
      </c>
      <c r="U375" s="13">
        <v>6</v>
      </c>
      <c r="V375" s="13">
        <v>9</v>
      </c>
      <c r="W375" s="13">
        <v>13</v>
      </c>
      <c r="X375" s="13">
        <v>7</v>
      </c>
      <c r="Y375" s="13">
        <v>0</v>
      </c>
      <c r="Z375" s="13">
        <v>8</v>
      </c>
      <c r="AA375" s="13">
        <v>13</v>
      </c>
      <c r="AB375" s="13">
        <v>21</v>
      </c>
      <c r="AC375" s="13">
        <v>16</v>
      </c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5"/>
      <c r="BP375">
        <f t="shared" si="372"/>
        <v>225</v>
      </c>
    </row>
    <row r="376" spans="1:68" ht="15.75" thickBot="1" x14ac:dyDescent="0.3">
      <c r="A376" s="95">
        <v>43476</v>
      </c>
      <c r="B376" s="12">
        <v>20</v>
      </c>
      <c r="C376" s="13">
        <v>7</v>
      </c>
      <c r="D376" s="13">
        <v>4</v>
      </c>
      <c r="E376" s="13">
        <v>0</v>
      </c>
      <c r="F376" s="13">
        <v>2</v>
      </c>
      <c r="G376" s="13">
        <v>4</v>
      </c>
      <c r="H376" s="13">
        <v>7</v>
      </c>
      <c r="I376" s="13">
        <v>9</v>
      </c>
      <c r="J376" s="13">
        <v>11</v>
      </c>
      <c r="K376" s="13">
        <v>9</v>
      </c>
      <c r="L376" s="13">
        <v>11</v>
      </c>
      <c r="M376" s="13">
        <v>8</v>
      </c>
      <c r="N376" s="13">
        <v>6</v>
      </c>
      <c r="O376" s="13">
        <v>4</v>
      </c>
      <c r="P376" s="13">
        <v>2</v>
      </c>
      <c r="Q376" s="13">
        <v>2</v>
      </c>
      <c r="R376" s="13">
        <v>2</v>
      </c>
      <c r="S376" s="13">
        <v>2</v>
      </c>
      <c r="T376" s="13">
        <v>10</v>
      </c>
      <c r="U376" s="13">
        <v>2</v>
      </c>
      <c r="V376" s="13">
        <v>0</v>
      </c>
      <c r="W376" s="13">
        <v>0</v>
      </c>
      <c r="X376" s="13">
        <v>7</v>
      </c>
      <c r="Y376" s="13">
        <v>10</v>
      </c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5"/>
      <c r="BP376">
        <f t="shared" si="372"/>
        <v>139</v>
      </c>
    </row>
    <row r="377" spans="1:68" ht="15.75" thickBot="1" x14ac:dyDescent="0.3">
      <c r="A377" s="95">
        <v>43477</v>
      </c>
      <c r="B377" s="12">
        <v>3</v>
      </c>
      <c r="C377" s="13">
        <v>0</v>
      </c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5"/>
      <c r="BP377">
        <f t="shared" si="372"/>
        <v>3</v>
      </c>
    </row>
    <row r="378" spans="1:68" ht="15.75" thickBot="1" x14ac:dyDescent="0.3">
      <c r="A378" s="95">
        <v>43478</v>
      </c>
      <c r="B378" s="12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5"/>
      <c r="BP378">
        <f t="shared" si="372"/>
        <v>0</v>
      </c>
    </row>
    <row r="379" spans="1:68" ht="15.75" thickBot="1" x14ac:dyDescent="0.3">
      <c r="A379" s="95">
        <v>43479</v>
      </c>
      <c r="B379" s="12">
        <v>0</v>
      </c>
      <c r="C379" s="13">
        <v>0</v>
      </c>
      <c r="D379" s="13">
        <v>2</v>
      </c>
      <c r="E379" s="13">
        <v>0</v>
      </c>
      <c r="F379" s="13">
        <v>6</v>
      </c>
      <c r="G379" s="13">
        <v>6</v>
      </c>
      <c r="H379" s="13">
        <v>9</v>
      </c>
      <c r="I379" s="13">
        <v>11</v>
      </c>
      <c r="J379" s="13">
        <v>9</v>
      </c>
      <c r="K379" s="13">
        <v>11</v>
      </c>
      <c r="L379" s="13">
        <v>15</v>
      </c>
      <c r="M379" s="13">
        <v>18</v>
      </c>
      <c r="N379" s="13">
        <v>15</v>
      </c>
      <c r="O379" s="13">
        <v>15</v>
      </c>
      <c r="P379" s="13">
        <v>13</v>
      </c>
      <c r="Q379" s="13">
        <v>11</v>
      </c>
      <c r="R379" s="13">
        <v>13</v>
      </c>
      <c r="S379" s="13">
        <v>15</v>
      </c>
      <c r="T379" s="13">
        <v>13</v>
      </c>
      <c r="U379" s="13">
        <v>13</v>
      </c>
      <c r="V379" s="13">
        <v>11</v>
      </c>
      <c r="W379" s="13">
        <v>8</v>
      </c>
      <c r="X379" s="13">
        <v>8</v>
      </c>
      <c r="Y379" s="13">
        <v>6</v>
      </c>
      <c r="Z379" s="13">
        <v>0</v>
      </c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5"/>
      <c r="BP379">
        <f t="shared" si="372"/>
        <v>228</v>
      </c>
    </row>
    <row r="380" spans="1:68" ht="15.75" thickBot="1" x14ac:dyDescent="0.3">
      <c r="A380" s="95">
        <v>43480</v>
      </c>
      <c r="B380" s="12">
        <v>3</v>
      </c>
      <c r="C380" s="13">
        <v>9</v>
      </c>
      <c r="D380" s="13">
        <v>11</v>
      </c>
      <c r="E380" s="13">
        <v>14</v>
      </c>
      <c r="F380" s="13">
        <v>16</v>
      </c>
      <c r="G380" s="13">
        <v>18</v>
      </c>
      <c r="H380" s="13">
        <v>16</v>
      </c>
      <c r="I380" s="13">
        <v>13</v>
      </c>
      <c r="J380" s="13">
        <v>11</v>
      </c>
      <c r="K380" s="13">
        <v>14</v>
      </c>
      <c r="L380" s="13">
        <v>8</v>
      </c>
      <c r="M380" s="13">
        <v>12</v>
      </c>
      <c r="N380" s="13">
        <v>10</v>
      </c>
      <c r="O380" s="13">
        <v>12</v>
      </c>
      <c r="P380" s="13">
        <v>14</v>
      </c>
      <c r="Q380" s="13">
        <v>9</v>
      </c>
      <c r="R380" s="13">
        <v>7</v>
      </c>
      <c r="S380" s="13">
        <v>5</v>
      </c>
      <c r="T380" s="13">
        <v>2</v>
      </c>
      <c r="U380" s="13">
        <v>0</v>
      </c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5"/>
      <c r="BP380">
        <f t="shared" si="372"/>
        <v>204</v>
      </c>
    </row>
    <row r="381" spans="1:68" ht="15.75" thickBot="1" x14ac:dyDescent="0.3">
      <c r="A381" s="95">
        <v>43481</v>
      </c>
      <c r="B381" s="12">
        <v>0</v>
      </c>
      <c r="C381" s="13">
        <v>0</v>
      </c>
      <c r="D381" s="13">
        <v>3</v>
      </c>
      <c r="E381" s="13">
        <v>5</v>
      </c>
      <c r="F381" s="13">
        <v>7</v>
      </c>
      <c r="G381" s="13">
        <v>11</v>
      </c>
      <c r="H381" s="13">
        <v>13</v>
      </c>
      <c r="I381" s="13">
        <v>16</v>
      </c>
      <c r="J381" s="13">
        <v>18</v>
      </c>
      <c r="K381" s="13">
        <v>20</v>
      </c>
      <c r="L381" s="13">
        <v>18</v>
      </c>
      <c r="M381" s="13">
        <v>15</v>
      </c>
      <c r="N381" s="13">
        <v>15</v>
      </c>
      <c r="O381" s="13">
        <v>13</v>
      </c>
      <c r="P381" s="13">
        <v>9</v>
      </c>
      <c r="Q381" s="13">
        <v>9</v>
      </c>
      <c r="R381" s="13">
        <v>6</v>
      </c>
      <c r="S381" s="13">
        <v>9</v>
      </c>
      <c r="T381" s="13">
        <v>11</v>
      </c>
      <c r="U381" s="13">
        <v>8</v>
      </c>
      <c r="V381" s="13">
        <v>10</v>
      </c>
      <c r="W381" s="13">
        <v>12</v>
      </c>
      <c r="X381" s="13">
        <v>14</v>
      </c>
      <c r="Y381" s="13">
        <v>12</v>
      </c>
      <c r="Z381" s="13">
        <v>13</v>
      </c>
      <c r="AA381" s="13">
        <v>11</v>
      </c>
      <c r="AB381" s="13">
        <v>13</v>
      </c>
      <c r="AC381" s="13">
        <v>11</v>
      </c>
      <c r="AD381" s="13">
        <v>12</v>
      </c>
      <c r="AE381" s="13">
        <v>11</v>
      </c>
      <c r="AF381" s="13">
        <v>9</v>
      </c>
      <c r="AG381" s="13">
        <v>9</v>
      </c>
      <c r="AH381" s="13">
        <v>9</v>
      </c>
      <c r="AI381" s="13">
        <v>9</v>
      </c>
      <c r="AJ381" s="13">
        <v>4</v>
      </c>
      <c r="AK381" s="13">
        <v>2</v>
      </c>
      <c r="AL381" s="13">
        <v>0</v>
      </c>
      <c r="AM381" s="13">
        <v>2</v>
      </c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5"/>
      <c r="BP381">
        <f t="shared" si="372"/>
        <v>369</v>
      </c>
    </row>
    <row r="382" spans="1:68" ht="15.75" thickBot="1" x14ac:dyDescent="0.3">
      <c r="A382" s="95">
        <v>43482</v>
      </c>
      <c r="B382" s="12">
        <v>0</v>
      </c>
      <c r="C382" s="13">
        <v>0</v>
      </c>
      <c r="D382" s="13">
        <v>6</v>
      </c>
      <c r="E382" s="13">
        <v>10</v>
      </c>
      <c r="F382" s="13">
        <v>12</v>
      </c>
      <c r="G382" s="13">
        <v>14</v>
      </c>
      <c r="H382" s="13">
        <v>16</v>
      </c>
      <c r="I382" s="13">
        <v>18</v>
      </c>
      <c r="J382" s="13">
        <v>16</v>
      </c>
      <c r="K382" s="13">
        <v>18</v>
      </c>
      <c r="L382" s="13">
        <v>16</v>
      </c>
      <c r="M382" s="13">
        <v>14</v>
      </c>
      <c r="N382" s="13">
        <v>12</v>
      </c>
      <c r="O382" s="13">
        <v>12</v>
      </c>
      <c r="P382" s="13">
        <v>10</v>
      </c>
      <c r="Q382" s="13">
        <v>12</v>
      </c>
      <c r="R382" s="13">
        <v>12</v>
      </c>
      <c r="S382" s="13">
        <v>14</v>
      </c>
      <c r="T382" s="13">
        <v>16</v>
      </c>
      <c r="U382" s="13">
        <v>17</v>
      </c>
      <c r="V382" s="13">
        <v>19</v>
      </c>
      <c r="W382" s="13">
        <v>17</v>
      </c>
      <c r="X382" s="13">
        <v>15</v>
      </c>
      <c r="Y382" s="13">
        <v>13</v>
      </c>
      <c r="Z382" s="13">
        <v>9</v>
      </c>
      <c r="AA382" s="13">
        <v>8</v>
      </c>
      <c r="AB382" s="13">
        <v>8</v>
      </c>
      <c r="AC382" s="13">
        <v>8</v>
      </c>
      <c r="AD382" s="13">
        <v>6</v>
      </c>
      <c r="AE382" s="13">
        <v>0</v>
      </c>
      <c r="AF382" s="13">
        <v>0</v>
      </c>
      <c r="AG382" s="13">
        <v>12</v>
      </c>
      <c r="AH382" s="13">
        <v>19</v>
      </c>
      <c r="AI382" s="13">
        <v>22</v>
      </c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5"/>
      <c r="BP382">
        <f t="shared" si="372"/>
        <v>401</v>
      </c>
    </row>
    <row r="383" spans="1:68" ht="15.75" thickBot="1" x14ac:dyDescent="0.3">
      <c r="A383" s="95">
        <v>43483</v>
      </c>
      <c r="B383" s="12">
        <v>19</v>
      </c>
      <c r="C383" s="13">
        <v>17</v>
      </c>
      <c r="D383" s="13">
        <v>15</v>
      </c>
      <c r="E383" s="13">
        <v>12</v>
      </c>
      <c r="F383" s="13">
        <v>9</v>
      </c>
      <c r="G383" s="13">
        <v>7</v>
      </c>
      <c r="H383" s="13">
        <v>0</v>
      </c>
      <c r="I383" s="13">
        <v>2</v>
      </c>
      <c r="J383" s="13">
        <v>6</v>
      </c>
      <c r="K383" s="13">
        <v>11</v>
      </c>
      <c r="L383" s="13">
        <v>13</v>
      </c>
      <c r="M383" s="13">
        <v>11</v>
      </c>
      <c r="N383" s="13">
        <v>7</v>
      </c>
      <c r="O383" s="13">
        <v>5</v>
      </c>
      <c r="P383" s="13">
        <v>0</v>
      </c>
      <c r="Q383" s="13">
        <v>4</v>
      </c>
      <c r="R383" s="13">
        <v>0</v>
      </c>
      <c r="S383" s="13">
        <v>11</v>
      </c>
      <c r="T383" s="13">
        <v>15</v>
      </c>
      <c r="U383" s="13">
        <v>16</v>
      </c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5"/>
      <c r="BP383">
        <f t="shared" si="372"/>
        <v>180</v>
      </c>
    </row>
    <row r="384" spans="1:68" ht="15.75" thickBot="1" x14ac:dyDescent="0.3">
      <c r="A384" s="95">
        <v>43484</v>
      </c>
      <c r="B384" s="12">
        <v>12</v>
      </c>
      <c r="C384" s="13">
        <v>11</v>
      </c>
      <c r="D384" s="13">
        <v>9</v>
      </c>
      <c r="E384" s="13">
        <v>0</v>
      </c>
      <c r="F384" s="13">
        <v>0</v>
      </c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5"/>
      <c r="BP384">
        <f t="shared" si="372"/>
        <v>32</v>
      </c>
    </row>
    <row r="385" spans="1:68" ht="15.75" thickBot="1" x14ac:dyDescent="0.3">
      <c r="A385" s="95">
        <v>43485</v>
      </c>
      <c r="B385" s="12">
        <v>0</v>
      </c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5"/>
      <c r="BP385">
        <f t="shared" si="372"/>
        <v>0</v>
      </c>
    </row>
    <row r="386" spans="1:68" ht="15.75" thickBot="1" x14ac:dyDescent="0.3">
      <c r="A386" s="95">
        <v>43486</v>
      </c>
      <c r="B386" s="12">
        <v>0</v>
      </c>
      <c r="C386" s="13">
        <v>2</v>
      </c>
      <c r="D386" s="13">
        <v>5</v>
      </c>
      <c r="E386" s="13">
        <v>8</v>
      </c>
      <c r="F386" s="13">
        <v>10</v>
      </c>
      <c r="G386" s="13">
        <v>7</v>
      </c>
      <c r="H386" s="13">
        <v>11</v>
      </c>
      <c r="I386" s="13">
        <v>8</v>
      </c>
      <c r="J386" s="13">
        <v>270</v>
      </c>
      <c r="K386" s="13">
        <v>10</v>
      </c>
      <c r="L386" s="13">
        <v>8</v>
      </c>
      <c r="M386" s="13">
        <v>6</v>
      </c>
      <c r="N386" s="13">
        <v>4</v>
      </c>
      <c r="O386" s="13">
        <v>0</v>
      </c>
      <c r="P386" s="13">
        <v>3</v>
      </c>
      <c r="Q386" s="13">
        <v>5</v>
      </c>
      <c r="R386" s="13">
        <v>7</v>
      </c>
      <c r="S386" s="13">
        <v>14</v>
      </c>
      <c r="T386" s="13">
        <v>16</v>
      </c>
      <c r="U386" s="13">
        <v>18</v>
      </c>
      <c r="V386" s="13">
        <v>16</v>
      </c>
      <c r="W386" s="13">
        <v>17</v>
      </c>
      <c r="X386" s="13">
        <v>16</v>
      </c>
      <c r="Y386" s="13">
        <v>14</v>
      </c>
      <c r="Z386" s="13">
        <v>16</v>
      </c>
      <c r="AA386" s="13">
        <v>20</v>
      </c>
      <c r="AB386" s="13">
        <v>17</v>
      </c>
      <c r="AC386" s="13">
        <v>17</v>
      </c>
      <c r="AD386" s="13">
        <v>15</v>
      </c>
      <c r="AE386" s="13">
        <v>15</v>
      </c>
      <c r="AF386" s="13">
        <v>8</v>
      </c>
      <c r="AG386" s="13">
        <v>8</v>
      </c>
      <c r="AH386" s="13">
        <v>6</v>
      </c>
      <c r="AI386" s="13">
        <v>6</v>
      </c>
      <c r="AJ386" s="13">
        <v>4</v>
      </c>
      <c r="AK386" s="13">
        <v>0</v>
      </c>
      <c r="AL386" s="13">
        <v>0</v>
      </c>
      <c r="AM386" s="13">
        <v>4</v>
      </c>
      <c r="AN386" s="13">
        <v>0</v>
      </c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5"/>
      <c r="BP386">
        <f t="shared" si="372"/>
        <v>611</v>
      </c>
    </row>
    <row r="387" spans="1:68" ht="15.75" thickBot="1" x14ac:dyDescent="0.3">
      <c r="A387" s="95">
        <v>43487</v>
      </c>
      <c r="B387" s="12">
        <v>3</v>
      </c>
      <c r="C387" s="13">
        <v>5</v>
      </c>
      <c r="D387" s="13">
        <v>7</v>
      </c>
      <c r="E387" s="13">
        <v>14</v>
      </c>
      <c r="F387" s="13">
        <v>12</v>
      </c>
      <c r="G387" s="13">
        <v>14</v>
      </c>
      <c r="H387" s="13">
        <v>12</v>
      </c>
      <c r="I387" s="13">
        <v>10</v>
      </c>
      <c r="J387" s="13">
        <v>12</v>
      </c>
      <c r="K387" s="13">
        <v>10</v>
      </c>
      <c r="L387" s="13">
        <v>14</v>
      </c>
      <c r="M387" s="13">
        <v>11</v>
      </c>
      <c r="N387" s="13">
        <v>7</v>
      </c>
      <c r="O387" s="13">
        <v>8</v>
      </c>
      <c r="P387" s="13">
        <v>11</v>
      </c>
      <c r="Q387" s="13">
        <v>13</v>
      </c>
      <c r="R387" s="13">
        <v>12</v>
      </c>
      <c r="S387" s="13">
        <v>9</v>
      </c>
      <c r="T387" s="13">
        <v>5</v>
      </c>
      <c r="U387" s="13">
        <v>2</v>
      </c>
      <c r="V387" s="13">
        <v>2</v>
      </c>
      <c r="W387" s="13">
        <v>0</v>
      </c>
      <c r="X387" s="13">
        <v>0</v>
      </c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5"/>
      <c r="BP387">
        <f t="shared" si="372"/>
        <v>193</v>
      </c>
    </row>
    <row r="388" spans="1:68" ht="15.75" thickBot="1" x14ac:dyDescent="0.3">
      <c r="A388" s="95">
        <v>43488</v>
      </c>
      <c r="B388" s="12">
        <v>3</v>
      </c>
      <c r="C388" s="13">
        <v>6</v>
      </c>
      <c r="D388" s="13">
        <v>10</v>
      </c>
      <c r="E388" s="13">
        <v>12</v>
      </c>
      <c r="F388" s="13">
        <v>14</v>
      </c>
      <c r="G388" s="13">
        <v>14</v>
      </c>
      <c r="H388" s="13">
        <v>14</v>
      </c>
      <c r="I388" s="13">
        <v>10</v>
      </c>
      <c r="J388" s="13">
        <v>8</v>
      </c>
      <c r="K388" s="13">
        <v>5</v>
      </c>
      <c r="L388" s="13">
        <v>5</v>
      </c>
      <c r="M388" s="13">
        <v>5</v>
      </c>
      <c r="N388" s="13">
        <v>2</v>
      </c>
      <c r="O388" s="13">
        <v>3</v>
      </c>
      <c r="P388" s="13">
        <v>5</v>
      </c>
      <c r="Q388" s="13">
        <v>3</v>
      </c>
      <c r="R388" s="13">
        <v>0</v>
      </c>
      <c r="S388" s="13">
        <v>2</v>
      </c>
      <c r="T388" s="13">
        <v>0</v>
      </c>
      <c r="U388" s="13">
        <v>0</v>
      </c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5"/>
      <c r="BP388">
        <f t="shared" si="372"/>
        <v>121</v>
      </c>
    </row>
    <row r="389" spans="1:68" ht="15.75" thickBot="1" x14ac:dyDescent="0.3">
      <c r="A389" s="95">
        <v>43489</v>
      </c>
      <c r="B389" s="12">
        <v>4</v>
      </c>
      <c r="C389" s="13">
        <v>7</v>
      </c>
      <c r="D389" s="13">
        <v>9</v>
      </c>
      <c r="E389" s="13">
        <v>5</v>
      </c>
      <c r="F389" s="13">
        <v>6</v>
      </c>
      <c r="G389" s="13">
        <v>4</v>
      </c>
      <c r="H389" s="13">
        <v>4</v>
      </c>
      <c r="I389" s="13">
        <v>0</v>
      </c>
      <c r="J389" s="13">
        <v>0</v>
      </c>
      <c r="K389" s="13">
        <v>18</v>
      </c>
      <c r="L389" s="13">
        <v>18</v>
      </c>
      <c r="M389" s="13">
        <v>28</v>
      </c>
      <c r="N389" s="13">
        <v>29</v>
      </c>
      <c r="O389" s="13">
        <v>28</v>
      </c>
      <c r="P389" s="13">
        <v>27</v>
      </c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5"/>
      <c r="BP389">
        <f t="shared" si="372"/>
        <v>187</v>
      </c>
    </row>
    <row r="390" spans="1:68" ht="15.75" thickBot="1" x14ac:dyDescent="0.3">
      <c r="A390" s="95">
        <v>43490</v>
      </c>
      <c r="B390" s="12">
        <v>30</v>
      </c>
      <c r="C390" s="13">
        <v>29</v>
      </c>
      <c r="D390" s="13">
        <v>26</v>
      </c>
      <c r="E390" s="13">
        <v>22</v>
      </c>
      <c r="F390" s="13">
        <v>21</v>
      </c>
      <c r="G390" s="13">
        <v>18</v>
      </c>
      <c r="H390" s="13">
        <v>16</v>
      </c>
      <c r="I390" s="13">
        <v>7</v>
      </c>
      <c r="J390" s="13">
        <v>3</v>
      </c>
      <c r="K390" s="13">
        <v>3</v>
      </c>
      <c r="L390" s="13">
        <v>0</v>
      </c>
      <c r="M390" s="13">
        <v>19</v>
      </c>
      <c r="N390" s="13">
        <v>25</v>
      </c>
      <c r="O390" s="13">
        <v>31</v>
      </c>
      <c r="P390" s="13">
        <v>25</v>
      </c>
      <c r="Q390" s="13">
        <v>26</v>
      </c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5"/>
      <c r="BP390">
        <f t="shared" si="372"/>
        <v>301</v>
      </c>
    </row>
    <row r="391" spans="1:68" ht="15.75" thickBot="1" x14ac:dyDescent="0.3">
      <c r="A391" s="95">
        <v>43491</v>
      </c>
      <c r="B391" s="12">
        <v>0</v>
      </c>
      <c r="C391" s="13">
        <v>18</v>
      </c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5"/>
      <c r="BP391">
        <f t="shared" si="372"/>
        <v>18</v>
      </c>
    </row>
    <row r="392" spans="1:68" ht="15.75" thickBot="1" x14ac:dyDescent="0.3">
      <c r="A392" s="95">
        <v>43492</v>
      </c>
      <c r="B392" s="12">
        <v>0</v>
      </c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5"/>
      <c r="BP392">
        <f t="shared" si="372"/>
        <v>0</v>
      </c>
    </row>
    <row r="393" spans="1:68" ht="15.75" thickBot="1" x14ac:dyDescent="0.3">
      <c r="A393" s="95">
        <v>43493</v>
      </c>
      <c r="B393" s="12">
        <v>3</v>
      </c>
      <c r="C393" s="13">
        <v>5</v>
      </c>
      <c r="D393" s="13">
        <v>9</v>
      </c>
      <c r="E393" s="13">
        <v>10</v>
      </c>
      <c r="F393" s="13">
        <v>11</v>
      </c>
      <c r="G393" s="13">
        <v>9</v>
      </c>
      <c r="H393" s="13">
        <v>11</v>
      </c>
      <c r="I393" s="13">
        <v>13</v>
      </c>
      <c r="J393" s="13">
        <v>11</v>
      </c>
      <c r="K393" s="13">
        <v>13</v>
      </c>
      <c r="L393" s="13">
        <v>11</v>
      </c>
      <c r="M393" s="13">
        <v>9</v>
      </c>
      <c r="N393" s="13">
        <v>6</v>
      </c>
      <c r="O393" s="13">
        <v>6</v>
      </c>
      <c r="P393" s="13">
        <v>8</v>
      </c>
      <c r="Q393" s="13">
        <v>10</v>
      </c>
      <c r="R393" s="13">
        <v>8</v>
      </c>
      <c r="S393" s="13">
        <v>10</v>
      </c>
      <c r="T393" s="13">
        <v>8</v>
      </c>
      <c r="U393" s="13">
        <v>10</v>
      </c>
      <c r="V393" s="13">
        <v>8</v>
      </c>
      <c r="W393" s="13">
        <v>6</v>
      </c>
      <c r="X393" s="13">
        <v>4</v>
      </c>
      <c r="Y393" s="13">
        <v>2</v>
      </c>
      <c r="Z393" s="13">
        <v>0</v>
      </c>
      <c r="AA393" s="13">
        <v>2</v>
      </c>
      <c r="AB393" s="13">
        <v>4</v>
      </c>
      <c r="AC393" s="13">
        <v>2</v>
      </c>
      <c r="AD393" s="13">
        <v>0</v>
      </c>
      <c r="AE393" s="13">
        <v>0</v>
      </c>
      <c r="AF393" s="13">
        <v>0</v>
      </c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5"/>
      <c r="BP393">
        <f t="shared" si="372"/>
        <v>209</v>
      </c>
    </row>
    <row r="394" spans="1:68" ht="15.75" thickBot="1" x14ac:dyDescent="0.3">
      <c r="A394" s="95">
        <v>43494</v>
      </c>
      <c r="B394" s="12">
        <v>2</v>
      </c>
      <c r="C394" s="13">
        <v>6</v>
      </c>
      <c r="D394" s="13">
        <v>11</v>
      </c>
      <c r="E394" s="13">
        <v>10</v>
      </c>
      <c r="F394" s="13">
        <v>16</v>
      </c>
      <c r="G394" s="13">
        <v>12</v>
      </c>
      <c r="H394" s="13">
        <v>14</v>
      </c>
      <c r="I394" s="13">
        <v>16</v>
      </c>
      <c r="J394" s="13">
        <v>18</v>
      </c>
      <c r="K394" s="13">
        <v>17</v>
      </c>
      <c r="L394" s="13">
        <v>15</v>
      </c>
      <c r="M394" s="13">
        <v>14</v>
      </c>
      <c r="N394" s="13">
        <v>10</v>
      </c>
      <c r="O394" s="13">
        <v>8</v>
      </c>
      <c r="P394" s="13">
        <v>12</v>
      </c>
      <c r="Q394" s="13">
        <v>10</v>
      </c>
      <c r="R394" s="13">
        <v>6</v>
      </c>
      <c r="S394" s="13">
        <v>6</v>
      </c>
      <c r="T394" s="13">
        <v>8</v>
      </c>
      <c r="U394" s="13">
        <v>8</v>
      </c>
      <c r="V394" s="13">
        <v>8</v>
      </c>
      <c r="W394" s="13">
        <v>8</v>
      </c>
      <c r="X394" s="13">
        <v>8</v>
      </c>
      <c r="Y394" s="13">
        <v>10</v>
      </c>
      <c r="Z394" s="13">
        <v>13</v>
      </c>
      <c r="AA394" s="13">
        <v>14</v>
      </c>
      <c r="AB394" s="13">
        <v>16</v>
      </c>
      <c r="AC394" s="13">
        <v>14</v>
      </c>
      <c r="AD394" s="13">
        <v>13</v>
      </c>
      <c r="AE394" s="13">
        <v>14</v>
      </c>
      <c r="AF394" s="13">
        <v>16</v>
      </c>
      <c r="AG394" s="13">
        <v>13</v>
      </c>
      <c r="AH394" s="13">
        <v>11</v>
      </c>
      <c r="AI394" s="13">
        <v>9</v>
      </c>
      <c r="AJ394" s="13">
        <v>5</v>
      </c>
      <c r="AK394" s="13">
        <v>2</v>
      </c>
      <c r="AL394" s="13">
        <v>0</v>
      </c>
      <c r="AM394" s="13">
        <v>0</v>
      </c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5"/>
      <c r="BP394">
        <f t="shared" si="372"/>
        <v>393</v>
      </c>
    </row>
    <row r="395" spans="1:68" ht="15.75" thickBot="1" x14ac:dyDescent="0.3">
      <c r="A395" s="95">
        <v>43495</v>
      </c>
      <c r="B395" s="12">
        <v>2</v>
      </c>
      <c r="C395" s="13">
        <v>5</v>
      </c>
      <c r="D395" s="13">
        <v>8</v>
      </c>
      <c r="E395" s="13">
        <v>11</v>
      </c>
      <c r="F395" s="13">
        <v>13</v>
      </c>
      <c r="G395" s="13">
        <v>18</v>
      </c>
      <c r="H395" s="13">
        <v>21</v>
      </c>
      <c r="I395" s="13">
        <v>23</v>
      </c>
      <c r="J395" s="13">
        <v>18</v>
      </c>
      <c r="K395" s="13">
        <v>16</v>
      </c>
      <c r="L395" s="13">
        <v>14</v>
      </c>
      <c r="M395" s="13">
        <v>12</v>
      </c>
      <c r="N395" s="13">
        <v>9</v>
      </c>
      <c r="O395" s="13">
        <v>6</v>
      </c>
      <c r="P395" s="13">
        <v>9</v>
      </c>
      <c r="Q395" s="13">
        <v>9</v>
      </c>
      <c r="R395" s="13">
        <v>12</v>
      </c>
      <c r="S395" s="13">
        <v>13</v>
      </c>
      <c r="T395" s="13">
        <v>17</v>
      </c>
      <c r="U395" s="13">
        <v>19</v>
      </c>
      <c r="V395" s="13">
        <v>21</v>
      </c>
      <c r="W395" s="13">
        <v>21</v>
      </c>
      <c r="X395" s="13">
        <v>22</v>
      </c>
      <c r="Y395" s="13">
        <v>18</v>
      </c>
      <c r="Z395" s="13">
        <v>17</v>
      </c>
      <c r="AA395" s="13">
        <v>18</v>
      </c>
      <c r="AB395" s="13">
        <v>16</v>
      </c>
      <c r="AC395" s="13">
        <v>14</v>
      </c>
      <c r="AD395" s="13">
        <v>8</v>
      </c>
      <c r="AE395" s="13">
        <v>6</v>
      </c>
      <c r="AF395" s="13">
        <v>3</v>
      </c>
      <c r="AG395" s="13">
        <v>0</v>
      </c>
      <c r="AH395" s="13">
        <v>3</v>
      </c>
      <c r="AI395" s="13">
        <v>0</v>
      </c>
      <c r="AJ395" s="13">
        <v>0</v>
      </c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5"/>
      <c r="BP395">
        <f t="shared" si="372"/>
        <v>422</v>
      </c>
    </row>
    <row r="396" spans="1:68" ht="15.75" thickBot="1" x14ac:dyDescent="0.3">
      <c r="A396" s="95">
        <v>43496</v>
      </c>
      <c r="B396" s="12">
        <v>5</v>
      </c>
      <c r="C396" s="13">
        <v>7</v>
      </c>
      <c r="D396" s="13">
        <v>9</v>
      </c>
      <c r="E396" s="13">
        <v>11</v>
      </c>
      <c r="F396" s="13">
        <v>13</v>
      </c>
      <c r="G396" s="13">
        <v>22</v>
      </c>
      <c r="H396" s="13">
        <v>20</v>
      </c>
      <c r="I396" s="13">
        <v>18</v>
      </c>
      <c r="J396" s="13">
        <v>20</v>
      </c>
      <c r="K396" s="13">
        <v>11</v>
      </c>
      <c r="L396" s="13">
        <v>9</v>
      </c>
      <c r="M396" s="13">
        <v>7</v>
      </c>
      <c r="N396" s="13">
        <v>5</v>
      </c>
      <c r="O396" s="13">
        <v>7</v>
      </c>
      <c r="P396" s="13">
        <v>5</v>
      </c>
      <c r="Q396" s="13">
        <v>9</v>
      </c>
      <c r="R396" s="13">
        <v>13</v>
      </c>
      <c r="S396" s="13">
        <v>11</v>
      </c>
      <c r="T396" s="13">
        <v>6</v>
      </c>
      <c r="U396" s="13">
        <v>2</v>
      </c>
      <c r="V396" s="13">
        <v>0</v>
      </c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5"/>
      <c r="BP396">
        <f t="shared" si="372"/>
        <v>210</v>
      </c>
    </row>
    <row r="397" spans="1:68" ht="15.75" thickBot="1" x14ac:dyDescent="0.3">
      <c r="A397" s="95">
        <v>43497</v>
      </c>
      <c r="B397" s="12">
        <v>0</v>
      </c>
      <c r="C397" s="13">
        <v>2</v>
      </c>
      <c r="D397" s="13">
        <v>6</v>
      </c>
      <c r="E397" s="13">
        <v>9</v>
      </c>
      <c r="F397" s="13">
        <v>7</v>
      </c>
      <c r="G397" s="13">
        <v>9</v>
      </c>
      <c r="H397" s="13">
        <v>7</v>
      </c>
      <c r="I397" s="13">
        <v>0</v>
      </c>
      <c r="J397" s="13">
        <v>0</v>
      </c>
      <c r="K397" s="13">
        <v>0</v>
      </c>
      <c r="L397" s="13">
        <v>10</v>
      </c>
      <c r="M397" s="13">
        <v>0</v>
      </c>
      <c r="N397" s="13">
        <v>11</v>
      </c>
      <c r="O397" s="13">
        <v>0</v>
      </c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5"/>
      <c r="BP397">
        <f t="shared" si="372"/>
        <v>61</v>
      </c>
    </row>
    <row r="398" spans="1:68" ht="15.75" thickBot="1" x14ac:dyDescent="0.3">
      <c r="A398" s="95">
        <v>43498</v>
      </c>
      <c r="B398" s="12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5"/>
      <c r="BP398">
        <f t="shared" si="372"/>
        <v>0</v>
      </c>
    </row>
    <row r="399" spans="1:68" ht="15.75" thickBot="1" x14ac:dyDescent="0.3">
      <c r="A399" s="95">
        <v>43499</v>
      </c>
      <c r="B399" s="12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5"/>
      <c r="BP399">
        <f t="shared" si="372"/>
        <v>0</v>
      </c>
    </row>
    <row r="400" spans="1:68" ht="15.75" thickBot="1" x14ac:dyDescent="0.3">
      <c r="A400" s="95">
        <v>43500</v>
      </c>
      <c r="B400" s="12">
        <v>0</v>
      </c>
      <c r="C400" s="13">
        <v>2</v>
      </c>
      <c r="D400" s="13">
        <v>4</v>
      </c>
      <c r="E400" s="13">
        <v>2</v>
      </c>
      <c r="F400" s="13">
        <v>0</v>
      </c>
      <c r="G400" s="13">
        <v>0</v>
      </c>
      <c r="H400" s="13">
        <v>2</v>
      </c>
      <c r="I400" s="13">
        <v>0</v>
      </c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5"/>
      <c r="BP400">
        <f t="shared" si="372"/>
        <v>10</v>
      </c>
    </row>
    <row r="401" spans="1:68" ht="15.75" thickBot="1" x14ac:dyDescent="0.3">
      <c r="A401" s="95">
        <v>43501</v>
      </c>
      <c r="B401" s="12">
        <v>3</v>
      </c>
      <c r="C401" s="13">
        <v>6</v>
      </c>
      <c r="D401" s="13">
        <v>3</v>
      </c>
      <c r="E401" s="13">
        <v>5</v>
      </c>
      <c r="F401" s="13">
        <v>14</v>
      </c>
      <c r="G401" s="13">
        <v>7</v>
      </c>
      <c r="H401" s="13">
        <v>14</v>
      </c>
      <c r="I401" s="13">
        <v>15</v>
      </c>
      <c r="J401" s="13">
        <v>18</v>
      </c>
      <c r="K401" s="13">
        <v>17</v>
      </c>
      <c r="L401" s="13">
        <v>15</v>
      </c>
      <c r="M401" s="13">
        <v>12</v>
      </c>
      <c r="N401" s="13">
        <v>8</v>
      </c>
      <c r="O401" s="13">
        <v>5</v>
      </c>
      <c r="P401" s="13">
        <v>2</v>
      </c>
      <c r="Q401" s="13">
        <v>0</v>
      </c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5"/>
      <c r="BP401">
        <f t="shared" si="372"/>
        <v>144</v>
      </c>
    </row>
    <row r="402" spans="1:68" ht="15.75" thickBot="1" x14ac:dyDescent="0.3">
      <c r="A402" s="95">
        <v>43497</v>
      </c>
      <c r="B402" s="12">
        <v>0</v>
      </c>
      <c r="C402" s="13">
        <v>2</v>
      </c>
      <c r="D402" s="13">
        <v>6</v>
      </c>
      <c r="E402" s="13">
        <v>9</v>
      </c>
      <c r="F402" s="13">
        <v>7</v>
      </c>
      <c r="G402" s="13">
        <v>9</v>
      </c>
      <c r="H402" s="13">
        <v>7</v>
      </c>
      <c r="I402" s="13">
        <v>0</v>
      </c>
      <c r="J402" s="13">
        <v>0</v>
      </c>
      <c r="K402" s="13">
        <v>0</v>
      </c>
      <c r="L402" s="13">
        <v>10</v>
      </c>
      <c r="M402" s="13">
        <v>0</v>
      </c>
      <c r="N402" s="13">
        <v>11</v>
      </c>
      <c r="O402" s="13">
        <v>0</v>
      </c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5"/>
      <c r="BP402">
        <f t="shared" si="372"/>
        <v>61</v>
      </c>
    </row>
    <row r="403" spans="1:68" ht="15.75" thickBot="1" x14ac:dyDescent="0.3">
      <c r="A403" s="95">
        <v>43498</v>
      </c>
      <c r="B403" s="12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5"/>
      <c r="BP403">
        <f t="shared" ref="BP403" si="373">SUM(B403:BO403)</f>
        <v>0</v>
      </c>
    </row>
    <row r="404" spans="1:68" ht="15.75" thickBot="1" x14ac:dyDescent="0.3">
      <c r="A404" s="95">
        <v>43499</v>
      </c>
      <c r="B404" s="12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5"/>
      <c r="BP404">
        <f t="shared" ref="BP404" si="374">SUM(B404:BO404)</f>
        <v>0</v>
      </c>
    </row>
    <row r="405" spans="1:68" ht="15.75" thickBot="1" x14ac:dyDescent="0.3">
      <c r="A405" s="95">
        <v>43500</v>
      </c>
      <c r="B405" s="12">
        <v>0</v>
      </c>
      <c r="C405" s="13">
        <v>2</v>
      </c>
      <c r="D405" s="13">
        <v>4</v>
      </c>
      <c r="E405" s="13">
        <v>2</v>
      </c>
      <c r="F405" s="13">
        <v>0</v>
      </c>
      <c r="G405" s="13">
        <v>0</v>
      </c>
      <c r="H405" s="13">
        <v>2</v>
      </c>
      <c r="I405" s="13">
        <v>0</v>
      </c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5"/>
      <c r="BP405">
        <f t="shared" ref="BP405" si="375">SUM(B405:BO405)</f>
        <v>10</v>
      </c>
    </row>
    <row r="406" spans="1:68" ht="15.75" thickBot="1" x14ac:dyDescent="0.3">
      <c r="A406" s="95">
        <v>43501</v>
      </c>
      <c r="B406" s="12">
        <v>3</v>
      </c>
      <c r="C406" s="13">
        <v>6</v>
      </c>
      <c r="D406" s="13">
        <v>3</v>
      </c>
      <c r="E406" s="13">
        <v>5</v>
      </c>
      <c r="F406" s="13">
        <v>14</v>
      </c>
      <c r="G406" s="13">
        <v>7</v>
      </c>
      <c r="H406" s="13">
        <v>14</v>
      </c>
      <c r="I406" s="13">
        <v>15</v>
      </c>
      <c r="J406" s="13">
        <v>18</v>
      </c>
      <c r="K406" s="13">
        <v>17</v>
      </c>
      <c r="L406" s="13">
        <v>15</v>
      </c>
      <c r="M406" s="13">
        <v>12</v>
      </c>
      <c r="N406" s="13">
        <v>8</v>
      </c>
      <c r="O406" s="13">
        <v>5</v>
      </c>
      <c r="P406" s="13">
        <v>2</v>
      </c>
      <c r="Q406" s="13">
        <v>0</v>
      </c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5"/>
      <c r="BP406">
        <f t="shared" ref="BP406" si="376">SUM(B406:BO406)</f>
        <v>144</v>
      </c>
    </row>
    <row r="407" spans="1:68" ht="15.75" thickBot="1" x14ac:dyDescent="0.3">
      <c r="A407" s="95">
        <v>43502</v>
      </c>
      <c r="B407" s="12">
        <v>2</v>
      </c>
      <c r="C407" s="13">
        <v>3</v>
      </c>
      <c r="D407" s="13">
        <v>10</v>
      </c>
      <c r="E407" s="13">
        <v>13</v>
      </c>
      <c r="F407" s="13">
        <v>15</v>
      </c>
      <c r="G407" s="13">
        <v>17</v>
      </c>
      <c r="H407" s="13">
        <v>19</v>
      </c>
      <c r="I407" s="13">
        <v>17</v>
      </c>
      <c r="J407" s="13">
        <v>19</v>
      </c>
      <c r="K407" s="13">
        <v>16</v>
      </c>
      <c r="L407" s="13">
        <v>12</v>
      </c>
      <c r="M407" s="13">
        <v>10</v>
      </c>
      <c r="N407" s="13">
        <v>13</v>
      </c>
      <c r="O407" s="13">
        <v>15</v>
      </c>
      <c r="P407" s="13">
        <v>17</v>
      </c>
      <c r="Q407" s="13">
        <v>9</v>
      </c>
      <c r="R407" s="13">
        <v>5</v>
      </c>
      <c r="S407" s="13">
        <v>2</v>
      </c>
      <c r="T407" s="13">
        <v>2</v>
      </c>
      <c r="U407" s="13">
        <v>0</v>
      </c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5"/>
      <c r="BP407">
        <f t="shared" ref="BP407" si="377">SUM(B407:BO407)</f>
        <v>216</v>
      </c>
    </row>
    <row r="408" spans="1:68" ht="15.75" thickBot="1" x14ac:dyDescent="0.3">
      <c r="A408" s="95">
        <v>43503</v>
      </c>
      <c r="B408" s="12">
        <v>3</v>
      </c>
      <c r="C408" s="13">
        <v>6</v>
      </c>
      <c r="D408" s="13">
        <v>9</v>
      </c>
      <c r="E408" s="13">
        <v>11</v>
      </c>
      <c r="F408" s="13">
        <v>13</v>
      </c>
      <c r="G408" s="13">
        <v>10</v>
      </c>
      <c r="H408" s="13">
        <v>13</v>
      </c>
      <c r="I408" s="13">
        <v>8</v>
      </c>
      <c r="J408" s="13">
        <v>8</v>
      </c>
      <c r="K408" s="13">
        <v>11</v>
      </c>
      <c r="L408" s="13">
        <v>11</v>
      </c>
      <c r="M408" s="13">
        <v>11</v>
      </c>
      <c r="N408" s="13">
        <v>11</v>
      </c>
      <c r="O408" s="13">
        <v>13</v>
      </c>
      <c r="P408" s="13">
        <v>15</v>
      </c>
      <c r="Q408" s="13">
        <v>12</v>
      </c>
      <c r="R408" s="13">
        <v>4</v>
      </c>
      <c r="S408" s="13">
        <v>6</v>
      </c>
      <c r="T408" s="13">
        <v>4</v>
      </c>
      <c r="U408" s="13">
        <v>4</v>
      </c>
      <c r="V408" s="13">
        <v>4</v>
      </c>
      <c r="W408" s="13">
        <v>2</v>
      </c>
      <c r="X408" s="13">
        <v>0</v>
      </c>
      <c r="Y408" s="13">
        <v>18</v>
      </c>
      <c r="Z408" s="13">
        <v>22</v>
      </c>
      <c r="AA408" s="13">
        <v>25</v>
      </c>
      <c r="AB408" s="13">
        <v>27</v>
      </c>
      <c r="AC408" s="13">
        <v>30</v>
      </c>
      <c r="AD408" s="13">
        <v>27</v>
      </c>
      <c r="AE408" s="13">
        <v>26</v>
      </c>
      <c r="AF408" s="13">
        <v>27</v>
      </c>
      <c r="AG408" s="13">
        <v>26</v>
      </c>
      <c r="AH408" s="13">
        <v>27</v>
      </c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5"/>
      <c r="BP408">
        <f t="shared" ref="BP408" si="378">SUM(B408:BO408)</f>
        <v>444</v>
      </c>
    </row>
    <row r="409" spans="1:68" ht="15.75" thickBot="1" x14ac:dyDescent="0.3">
      <c r="A409" s="95">
        <v>43504</v>
      </c>
      <c r="B409" s="12">
        <v>25</v>
      </c>
      <c r="C409" s="13">
        <v>29</v>
      </c>
      <c r="D409" s="13">
        <v>27</v>
      </c>
      <c r="E409" s="13">
        <v>24</v>
      </c>
      <c r="F409" s="13">
        <v>17</v>
      </c>
      <c r="G409" s="13">
        <v>4</v>
      </c>
      <c r="H409" s="13">
        <v>2</v>
      </c>
      <c r="I409" s="13">
        <v>0</v>
      </c>
      <c r="J409" s="13">
        <v>2</v>
      </c>
      <c r="K409" s="13">
        <v>0</v>
      </c>
      <c r="L409" s="13">
        <v>0</v>
      </c>
      <c r="M409" s="13">
        <v>0</v>
      </c>
      <c r="N409" s="13">
        <v>0</v>
      </c>
      <c r="O409" s="13">
        <v>3</v>
      </c>
      <c r="P409" s="13">
        <v>5</v>
      </c>
      <c r="Q409" s="13">
        <v>9</v>
      </c>
      <c r="R409" s="13">
        <v>11</v>
      </c>
      <c r="S409" s="13">
        <v>9</v>
      </c>
      <c r="T409" s="13">
        <v>7</v>
      </c>
      <c r="U409" s="13">
        <v>3</v>
      </c>
      <c r="V409" s="13">
        <v>0</v>
      </c>
      <c r="W409" s="13">
        <v>0</v>
      </c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5"/>
      <c r="BP409">
        <f t="shared" ref="BP409" si="379">SUM(B409:BO409)</f>
        <v>177</v>
      </c>
    </row>
    <row r="410" spans="1:68" ht="15.75" thickBot="1" x14ac:dyDescent="0.3">
      <c r="A410" s="95">
        <v>43505</v>
      </c>
      <c r="B410" s="12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5"/>
      <c r="BP410">
        <f t="shared" ref="BP410" si="380">SUM(B410:BO410)</f>
        <v>0</v>
      </c>
    </row>
    <row r="411" spans="1:68" ht="15.75" thickBot="1" x14ac:dyDescent="0.3">
      <c r="A411" s="95">
        <v>43506</v>
      </c>
      <c r="B411" s="12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5"/>
      <c r="BP411">
        <f t="shared" ref="BP411" si="381">SUM(B411:BO411)</f>
        <v>0</v>
      </c>
    </row>
    <row r="412" spans="1:68" ht="15.75" thickBot="1" x14ac:dyDescent="0.3">
      <c r="A412" s="95">
        <v>43507</v>
      </c>
      <c r="B412" s="12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5"/>
      <c r="BP412">
        <f t="shared" ref="BP412" si="382">SUM(B412:BO412)</f>
        <v>0</v>
      </c>
    </row>
    <row r="413" spans="1:68" ht="15.75" thickBot="1" x14ac:dyDescent="0.3">
      <c r="A413" s="95">
        <v>43508</v>
      </c>
      <c r="B413" s="12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5"/>
      <c r="BP413">
        <f t="shared" ref="BP413" si="383">SUM(B413:BO413)</f>
        <v>0</v>
      </c>
    </row>
    <row r="414" spans="1:68" ht="15.75" thickBot="1" x14ac:dyDescent="0.3">
      <c r="A414" s="95">
        <v>43509</v>
      </c>
      <c r="B414" s="12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5"/>
      <c r="BP414">
        <f t="shared" ref="BP414" si="384">SUM(B414:BO414)</f>
        <v>0</v>
      </c>
    </row>
    <row r="415" spans="1:68" ht="15.75" thickBot="1" x14ac:dyDescent="0.3">
      <c r="A415" s="95">
        <v>43510</v>
      </c>
      <c r="B415" s="12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5"/>
      <c r="BP415">
        <f t="shared" ref="BP415" si="385">SUM(B415:BO415)</f>
        <v>0</v>
      </c>
    </row>
    <row r="416" spans="1:68" ht="15.75" thickBot="1" x14ac:dyDescent="0.3">
      <c r="A416" s="95">
        <v>43511</v>
      </c>
      <c r="B416" s="12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5"/>
      <c r="BP416">
        <f t="shared" ref="BP416" si="386">SUM(B416:BO416)</f>
        <v>0</v>
      </c>
    </row>
    <row r="417" spans="1:68" ht="15.75" thickBot="1" x14ac:dyDescent="0.3">
      <c r="A417" s="95">
        <v>43512</v>
      </c>
      <c r="B417" s="12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5"/>
      <c r="BP417">
        <f t="shared" ref="BP417" si="387">SUM(B417:BO417)</f>
        <v>0</v>
      </c>
    </row>
    <row r="418" spans="1:68" ht="15.75" thickBot="1" x14ac:dyDescent="0.3">
      <c r="A418" s="95">
        <v>43534</v>
      </c>
      <c r="B418" s="12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5"/>
      <c r="BP418">
        <f t="shared" ref="BP418" si="388">SUM(B418:BO418)</f>
        <v>0</v>
      </c>
    </row>
    <row r="419" spans="1:68" ht="15.75" thickBot="1" x14ac:dyDescent="0.3">
      <c r="A419" s="95">
        <v>43535</v>
      </c>
      <c r="B419" s="12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5"/>
      <c r="BP419">
        <f t="shared" ref="BP419" si="389">SUM(B419:BO419)</f>
        <v>0</v>
      </c>
    </row>
    <row r="420" spans="1:68" ht="15.75" thickBot="1" x14ac:dyDescent="0.3">
      <c r="A420" s="95">
        <v>43536</v>
      </c>
      <c r="B420" s="12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5"/>
      <c r="BP420">
        <f t="shared" ref="BP420" si="390">SUM(B420:BO420)</f>
        <v>0</v>
      </c>
    </row>
    <row r="421" spans="1:68" ht="15.75" thickBot="1" x14ac:dyDescent="0.3">
      <c r="A421" s="95">
        <v>43537</v>
      </c>
      <c r="B421" s="12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5"/>
      <c r="BP421">
        <f t="shared" ref="BP421" si="391">SUM(B421:BO421)</f>
        <v>0</v>
      </c>
    </row>
    <row r="422" spans="1:68" ht="15.75" thickBot="1" x14ac:dyDescent="0.3">
      <c r="A422" s="95">
        <v>43538</v>
      </c>
      <c r="B422" s="12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5"/>
      <c r="BP422">
        <f t="shared" ref="BP422" si="392">SUM(B422:BO422)</f>
        <v>0</v>
      </c>
    </row>
    <row r="423" spans="1:68" ht="15.75" thickBot="1" x14ac:dyDescent="0.3">
      <c r="A423" s="95">
        <v>43539</v>
      </c>
      <c r="B423" s="12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5"/>
      <c r="BP423">
        <f t="shared" ref="BP423" si="393">SUM(B423:BO423)</f>
        <v>0</v>
      </c>
    </row>
    <row r="424" spans="1:68" ht="15.75" thickBot="1" x14ac:dyDescent="0.3">
      <c r="A424" s="95">
        <v>43540</v>
      </c>
      <c r="B424" s="12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5"/>
      <c r="BP424">
        <f t="shared" ref="BP424" si="394">SUM(B424:BO424)</f>
        <v>0</v>
      </c>
    </row>
    <row r="425" spans="1:68" x14ac:dyDescent="0.25">
      <c r="A425" s="95">
        <v>43541</v>
      </c>
      <c r="B425" s="12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5"/>
      <c r="BP425">
        <f t="shared" ref="BP425" si="395">SUM(B425:BO425)</f>
        <v>0</v>
      </c>
    </row>
    <row r="426" spans="1:68" ht="15.75" thickBot="1" x14ac:dyDescent="0.3">
      <c r="A426" s="96"/>
      <c r="B426" s="8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11"/>
    </row>
    <row r="427" spans="1:68" x14ac:dyDescent="0.25">
      <c r="A427" s="95">
        <v>43542</v>
      </c>
      <c r="B427" s="12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5"/>
      <c r="BP427">
        <f t="shared" ref="BP427" si="396">SUM(B427:BO427)</f>
        <v>0</v>
      </c>
    </row>
    <row r="428" spans="1:68" ht="15.75" thickBot="1" x14ac:dyDescent="0.3">
      <c r="A428" s="96"/>
      <c r="B428" s="8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11"/>
    </row>
    <row r="429" spans="1:68" x14ac:dyDescent="0.25">
      <c r="A429" s="95">
        <v>43543</v>
      </c>
      <c r="B429" s="12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5"/>
      <c r="BP429">
        <f t="shared" ref="BP429" si="397">SUM(B429:BO429)</f>
        <v>0</v>
      </c>
    </row>
    <row r="430" spans="1:68" ht="15.75" thickBot="1" x14ac:dyDescent="0.3">
      <c r="A430" s="96"/>
      <c r="B430" s="8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11"/>
    </row>
    <row r="431" spans="1:68" x14ac:dyDescent="0.25">
      <c r="A431" s="95">
        <v>43544</v>
      </c>
      <c r="B431" s="12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5"/>
      <c r="BP431">
        <f t="shared" ref="BP431" si="398">SUM(B431:BO431)</f>
        <v>0</v>
      </c>
    </row>
    <row r="432" spans="1:68" ht="15.75" thickBot="1" x14ac:dyDescent="0.3">
      <c r="A432" s="96"/>
      <c r="B432" s="8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11"/>
    </row>
    <row r="433" spans="1:68" x14ac:dyDescent="0.25">
      <c r="A433" s="95">
        <v>43545</v>
      </c>
      <c r="B433" s="12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5"/>
      <c r="BP433">
        <f t="shared" ref="BP433" si="399">SUM(B433:BO433)</f>
        <v>0</v>
      </c>
    </row>
    <row r="434" spans="1:68" ht="15.75" thickBot="1" x14ac:dyDescent="0.3">
      <c r="A434" s="96"/>
      <c r="B434" s="8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11"/>
    </row>
    <row r="435" spans="1:68" x14ac:dyDescent="0.25">
      <c r="A435" s="95">
        <v>43546</v>
      </c>
      <c r="B435" s="12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5"/>
      <c r="BP435">
        <f t="shared" ref="BP435" si="400">SUM(B435:BO435)</f>
        <v>0</v>
      </c>
    </row>
    <row r="436" spans="1:68" ht="15.75" thickBot="1" x14ac:dyDescent="0.3">
      <c r="A436" s="96"/>
      <c r="B436" s="8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11"/>
    </row>
    <row r="437" spans="1:68" x14ac:dyDescent="0.25">
      <c r="A437" s="95">
        <v>43547</v>
      </c>
      <c r="B437" s="12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5"/>
      <c r="BP437">
        <f t="shared" ref="BP437" si="401">SUM(B437:BO437)</f>
        <v>0</v>
      </c>
    </row>
    <row r="438" spans="1:68" ht="15.75" thickBot="1" x14ac:dyDescent="0.3">
      <c r="A438" s="96"/>
      <c r="B438" s="8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11"/>
    </row>
    <row r="439" spans="1:68" x14ac:dyDescent="0.25">
      <c r="A439" s="95">
        <v>43548</v>
      </c>
      <c r="B439" s="12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5"/>
      <c r="BP439">
        <f t="shared" ref="BP439" si="402">SUM(B439:BO439)</f>
        <v>0</v>
      </c>
    </row>
    <row r="440" spans="1:68" ht="15.75" thickBot="1" x14ac:dyDescent="0.3">
      <c r="A440" s="96"/>
      <c r="B440" s="8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11"/>
    </row>
    <row r="441" spans="1:68" x14ac:dyDescent="0.25">
      <c r="A441" s="95">
        <v>43549</v>
      </c>
      <c r="B441" s="12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5"/>
      <c r="BP441">
        <f t="shared" ref="BP441" si="403">SUM(B441:BO441)</f>
        <v>0</v>
      </c>
    </row>
    <row r="442" spans="1:68" ht="15.75" thickBot="1" x14ac:dyDescent="0.3">
      <c r="A442" s="96"/>
      <c r="B442" s="8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11"/>
    </row>
    <row r="443" spans="1:68" x14ac:dyDescent="0.25">
      <c r="A443" s="95">
        <v>43550</v>
      </c>
      <c r="B443" s="12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5"/>
      <c r="BP443">
        <f t="shared" ref="BP443" si="404">SUM(B443:BO443)</f>
        <v>0</v>
      </c>
    </row>
    <row r="444" spans="1:68" ht="15.75" thickBot="1" x14ac:dyDescent="0.3">
      <c r="A444" s="96"/>
      <c r="B444" s="8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11"/>
    </row>
    <row r="445" spans="1:68" x14ac:dyDescent="0.25">
      <c r="A445" s="95">
        <v>43551</v>
      </c>
      <c r="B445" s="12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5"/>
      <c r="BP445">
        <f t="shared" ref="BP445" si="405">SUM(B445:BO445)</f>
        <v>0</v>
      </c>
    </row>
    <row r="446" spans="1:68" ht="15.75" thickBot="1" x14ac:dyDescent="0.3">
      <c r="A446" s="96"/>
      <c r="B446" s="8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11"/>
    </row>
    <row r="447" spans="1:68" x14ac:dyDescent="0.25">
      <c r="A447" s="95">
        <v>43552</v>
      </c>
      <c r="B447" s="12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5"/>
      <c r="BP447">
        <f t="shared" ref="BP447" si="406">SUM(B447:BO447)</f>
        <v>0</v>
      </c>
    </row>
    <row r="448" spans="1:68" ht="15.75" thickBot="1" x14ac:dyDescent="0.3">
      <c r="A448" s="96"/>
      <c r="B448" s="8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11"/>
    </row>
    <row r="449" spans="1:68" x14ac:dyDescent="0.25">
      <c r="A449" s="95">
        <v>43553</v>
      </c>
      <c r="B449" s="12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5"/>
      <c r="BP449">
        <f t="shared" ref="BP449" si="407">SUM(B449:BO449)</f>
        <v>0</v>
      </c>
    </row>
    <row r="450" spans="1:68" ht="15.75" thickBot="1" x14ac:dyDescent="0.3">
      <c r="A450" s="96"/>
      <c r="B450" s="8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11"/>
    </row>
    <row r="451" spans="1:68" x14ac:dyDescent="0.25">
      <c r="A451" s="95">
        <v>43554</v>
      </c>
      <c r="B451" s="12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5"/>
      <c r="BP451">
        <f t="shared" ref="BP451" si="408">SUM(B451:BO451)</f>
        <v>0</v>
      </c>
    </row>
    <row r="452" spans="1:68" ht="15.75" thickBot="1" x14ac:dyDescent="0.3">
      <c r="A452" s="96"/>
      <c r="B452" s="8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11"/>
    </row>
    <row r="453" spans="1:68" x14ac:dyDescent="0.25">
      <c r="A453" s="95">
        <v>43555</v>
      </c>
      <c r="B453" s="12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5"/>
      <c r="BP453">
        <f t="shared" ref="BP453" si="409">SUM(B453:BO453)</f>
        <v>0</v>
      </c>
    </row>
    <row r="454" spans="1:68" ht="15.75" thickBot="1" x14ac:dyDescent="0.3">
      <c r="A454" s="96"/>
      <c r="B454" s="8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11"/>
    </row>
    <row r="455" spans="1:68" x14ac:dyDescent="0.25">
      <c r="A455" s="95">
        <v>43556</v>
      </c>
      <c r="B455" s="12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5"/>
      <c r="BP455">
        <f t="shared" ref="BP455" si="410">SUM(B455:BO455)</f>
        <v>0</v>
      </c>
    </row>
    <row r="456" spans="1:68" ht="15.75" thickBot="1" x14ac:dyDescent="0.3">
      <c r="A456" s="96"/>
      <c r="B456" s="8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11"/>
    </row>
    <row r="457" spans="1:68" x14ac:dyDescent="0.25">
      <c r="A457" s="95">
        <v>43557</v>
      </c>
      <c r="B457" s="12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5"/>
      <c r="BP457">
        <f t="shared" ref="BP457" si="411">SUM(B457:BO457)</f>
        <v>0</v>
      </c>
    </row>
    <row r="458" spans="1:68" ht="15.75" thickBot="1" x14ac:dyDescent="0.3">
      <c r="A458" s="96"/>
      <c r="B458" s="8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11"/>
    </row>
    <row r="459" spans="1:68" x14ac:dyDescent="0.25">
      <c r="A459" s="95">
        <v>43558</v>
      </c>
      <c r="B459" s="12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5"/>
      <c r="BP459">
        <f t="shared" ref="BP459" si="412">SUM(B459:BO459)</f>
        <v>0</v>
      </c>
    </row>
    <row r="460" spans="1:68" ht="15.75" thickBot="1" x14ac:dyDescent="0.3">
      <c r="A460" s="96"/>
      <c r="B460" s="8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11"/>
    </row>
    <row r="461" spans="1:68" x14ac:dyDescent="0.25">
      <c r="A461" s="95">
        <v>43559</v>
      </c>
      <c r="B461" s="12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5"/>
      <c r="BP461">
        <f t="shared" ref="BP461" si="413">SUM(B461:BO461)</f>
        <v>0</v>
      </c>
    </row>
    <row r="462" spans="1:68" ht="15.75" thickBot="1" x14ac:dyDescent="0.3">
      <c r="A462" s="96"/>
      <c r="B462" s="8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11"/>
    </row>
    <row r="463" spans="1:68" x14ac:dyDescent="0.25">
      <c r="A463" s="95">
        <v>43560</v>
      </c>
      <c r="B463" s="12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5"/>
      <c r="BP463">
        <f t="shared" ref="BP463" si="414">SUM(B463:BO463)</f>
        <v>0</v>
      </c>
    </row>
    <row r="464" spans="1:68" ht="15.75" thickBot="1" x14ac:dyDescent="0.3">
      <c r="A464" s="96"/>
      <c r="B464" s="8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11"/>
    </row>
    <row r="465" spans="1:68" x14ac:dyDescent="0.25">
      <c r="A465" s="95">
        <v>43561</v>
      </c>
      <c r="B465" s="12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5"/>
      <c r="BP465">
        <f t="shared" ref="BP465" si="415">SUM(B465:BO465)</f>
        <v>0</v>
      </c>
    </row>
    <row r="466" spans="1:68" ht="15.75" thickBot="1" x14ac:dyDescent="0.3">
      <c r="A466" s="96"/>
      <c r="B466" s="8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11"/>
    </row>
    <row r="467" spans="1:68" x14ac:dyDescent="0.25">
      <c r="A467" s="95">
        <v>43562</v>
      </c>
      <c r="B467" s="12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5"/>
      <c r="BP467">
        <f t="shared" ref="BP467" si="416">SUM(B467:BO467)</f>
        <v>0</v>
      </c>
    </row>
    <row r="468" spans="1:68" ht="15.75" thickBot="1" x14ac:dyDescent="0.3">
      <c r="A468" s="96"/>
      <c r="B468" s="8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11"/>
    </row>
    <row r="469" spans="1:68" x14ac:dyDescent="0.25">
      <c r="A469" s="95">
        <v>43563</v>
      </c>
      <c r="B469" s="12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5"/>
      <c r="BP469">
        <f t="shared" ref="BP469" si="417">SUM(B469:BO469)</f>
        <v>0</v>
      </c>
    </row>
    <row r="470" spans="1:68" ht="15.75" thickBot="1" x14ac:dyDescent="0.3">
      <c r="A470" s="96"/>
      <c r="B470" s="8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11"/>
    </row>
    <row r="471" spans="1:68" x14ac:dyDescent="0.25">
      <c r="A471" s="95">
        <v>43564</v>
      </c>
      <c r="B471" s="12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5"/>
      <c r="BP471">
        <f t="shared" ref="BP471" si="418">SUM(B471:BO471)</f>
        <v>0</v>
      </c>
    </row>
    <row r="472" spans="1:68" ht="15.75" thickBot="1" x14ac:dyDescent="0.3">
      <c r="A472" s="96"/>
      <c r="B472" s="8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11"/>
    </row>
    <row r="473" spans="1:68" x14ac:dyDescent="0.25">
      <c r="A473" s="95">
        <v>43565</v>
      </c>
      <c r="B473" s="12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5"/>
      <c r="BP473">
        <f t="shared" ref="BP473" si="419">SUM(B473:BO473)</f>
        <v>0</v>
      </c>
    </row>
    <row r="474" spans="1:68" ht="15.75" thickBot="1" x14ac:dyDescent="0.3">
      <c r="A474" s="96"/>
      <c r="B474" s="8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11"/>
    </row>
    <row r="475" spans="1:68" x14ac:dyDescent="0.25">
      <c r="A475" s="95">
        <v>43566</v>
      </c>
      <c r="B475" s="12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5"/>
      <c r="BP475">
        <f t="shared" ref="BP475" si="420">SUM(B475:BO475)</f>
        <v>0</v>
      </c>
    </row>
    <row r="476" spans="1:68" ht="15.75" thickBot="1" x14ac:dyDescent="0.3">
      <c r="A476" s="96"/>
      <c r="B476" s="8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11"/>
    </row>
    <row r="477" spans="1:68" x14ac:dyDescent="0.25">
      <c r="A477" s="95">
        <v>43567</v>
      </c>
      <c r="B477" s="12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5"/>
      <c r="BP477">
        <f t="shared" ref="BP477" si="421">SUM(B477:BO477)</f>
        <v>0</v>
      </c>
    </row>
    <row r="478" spans="1:68" ht="15.75" thickBot="1" x14ac:dyDescent="0.3">
      <c r="A478" s="96"/>
      <c r="B478" s="8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11"/>
    </row>
    <row r="479" spans="1:68" x14ac:dyDescent="0.25">
      <c r="A479" s="95">
        <v>43568</v>
      </c>
      <c r="B479" s="12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5"/>
      <c r="BP479">
        <f t="shared" ref="BP479" si="422">SUM(B479:BO479)</f>
        <v>0</v>
      </c>
    </row>
    <row r="480" spans="1:68" ht="15.75" thickBot="1" x14ac:dyDescent="0.3">
      <c r="A480" s="96"/>
      <c r="B480" s="8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11"/>
    </row>
    <row r="481" spans="1:68" x14ac:dyDescent="0.25">
      <c r="A481" s="95">
        <v>43569</v>
      </c>
      <c r="B481" s="12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5"/>
      <c r="BP481">
        <f t="shared" ref="BP481" si="423">SUM(B481:BO481)</f>
        <v>0</v>
      </c>
    </row>
    <row r="482" spans="1:68" ht="15.75" thickBot="1" x14ac:dyDescent="0.3">
      <c r="A482" s="96"/>
      <c r="B482" s="8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11"/>
    </row>
    <row r="483" spans="1:68" x14ac:dyDescent="0.25">
      <c r="A483" s="95">
        <v>43570</v>
      </c>
      <c r="B483" s="12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5"/>
      <c r="BP483">
        <f t="shared" ref="BP483" si="424">SUM(B483:BO483)</f>
        <v>0</v>
      </c>
    </row>
    <row r="484" spans="1:68" ht="15.75" thickBot="1" x14ac:dyDescent="0.3">
      <c r="A484" s="96"/>
      <c r="B484" s="8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11"/>
    </row>
    <row r="485" spans="1:68" x14ac:dyDescent="0.25">
      <c r="A485" s="95">
        <v>43571</v>
      </c>
      <c r="B485" s="12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5"/>
      <c r="BP485">
        <f t="shared" ref="BP485" si="425">SUM(B485:BO485)</f>
        <v>0</v>
      </c>
    </row>
    <row r="486" spans="1:68" ht="15.75" thickBot="1" x14ac:dyDescent="0.3">
      <c r="A486" s="96"/>
      <c r="B486" s="8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11"/>
    </row>
    <row r="487" spans="1:68" x14ac:dyDescent="0.25">
      <c r="A487" s="95">
        <v>43572</v>
      </c>
      <c r="B487" s="12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5"/>
      <c r="BP487">
        <f t="shared" ref="BP487" si="426">SUM(B487:BO487)</f>
        <v>0</v>
      </c>
    </row>
    <row r="488" spans="1:68" ht="15.75" thickBot="1" x14ac:dyDescent="0.3">
      <c r="A488" s="96"/>
      <c r="B488" s="8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11"/>
    </row>
    <row r="489" spans="1:68" x14ac:dyDescent="0.25">
      <c r="A489" s="95">
        <v>43573</v>
      </c>
      <c r="B489" s="12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5"/>
      <c r="BP489">
        <f t="shared" ref="BP489" si="427">SUM(B489:BO489)</f>
        <v>0</v>
      </c>
    </row>
    <row r="490" spans="1:68" ht="15.75" thickBot="1" x14ac:dyDescent="0.3">
      <c r="A490" s="96"/>
      <c r="B490" s="8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11"/>
    </row>
    <row r="491" spans="1:68" x14ac:dyDescent="0.25">
      <c r="A491" s="95">
        <v>43574</v>
      </c>
      <c r="B491" s="12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5"/>
      <c r="BP491">
        <f t="shared" ref="BP491" si="428">SUM(B491:BO491)</f>
        <v>0</v>
      </c>
    </row>
    <row r="492" spans="1:68" ht="15.75" thickBot="1" x14ac:dyDescent="0.3">
      <c r="A492" s="96"/>
      <c r="B492" s="8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11"/>
    </row>
    <row r="493" spans="1:68" x14ac:dyDescent="0.25">
      <c r="A493" s="95">
        <v>43575</v>
      </c>
      <c r="B493" s="12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5"/>
      <c r="BP493">
        <f t="shared" ref="BP493" si="429">SUM(B493:BO493)</f>
        <v>0</v>
      </c>
    </row>
    <row r="494" spans="1:68" ht="15.75" thickBot="1" x14ac:dyDescent="0.3">
      <c r="A494" s="96"/>
      <c r="B494" s="8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11"/>
    </row>
    <row r="495" spans="1:68" x14ac:dyDescent="0.25">
      <c r="A495" s="95">
        <v>43576</v>
      </c>
      <c r="B495" s="12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5"/>
      <c r="BP495">
        <f t="shared" ref="BP495" si="430">SUM(B495:BO495)</f>
        <v>0</v>
      </c>
    </row>
    <row r="496" spans="1:68" ht="15.75" thickBot="1" x14ac:dyDescent="0.3">
      <c r="A496" s="96"/>
      <c r="B496" s="8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11"/>
    </row>
    <row r="497" spans="1:68" x14ac:dyDescent="0.25">
      <c r="A497" s="95">
        <v>43577</v>
      </c>
      <c r="B497" s="12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5"/>
      <c r="BP497">
        <f t="shared" ref="BP497" si="431">SUM(B497:BO497)</f>
        <v>0</v>
      </c>
    </row>
    <row r="498" spans="1:68" ht="15.75" thickBot="1" x14ac:dyDescent="0.3">
      <c r="A498" s="96"/>
      <c r="B498" s="8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11"/>
    </row>
    <row r="499" spans="1:68" x14ac:dyDescent="0.25">
      <c r="A499" s="95">
        <v>43578</v>
      </c>
      <c r="B499" s="12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5"/>
      <c r="BP499">
        <f t="shared" ref="BP499" si="432">SUM(B499:BO499)</f>
        <v>0</v>
      </c>
    </row>
    <row r="500" spans="1:68" ht="15.75" thickBot="1" x14ac:dyDescent="0.3">
      <c r="A500" s="96"/>
      <c r="B500" s="8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11"/>
    </row>
    <row r="501" spans="1:68" x14ac:dyDescent="0.25">
      <c r="A501" s="95">
        <v>43579</v>
      </c>
      <c r="B501" s="12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5"/>
      <c r="BP501">
        <f t="shared" ref="BP501" si="433">SUM(B501:BO501)</f>
        <v>0</v>
      </c>
    </row>
    <row r="502" spans="1:68" ht="15.75" thickBot="1" x14ac:dyDescent="0.3">
      <c r="A502" s="96"/>
      <c r="B502" s="8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11"/>
    </row>
    <row r="503" spans="1:68" x14ac:dyDescent="0.25">
      <c r="A503" s="95">
        <v>43580</v>
      </c>
      <c r="B503" s="12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5"/>
      <c r="BP503">
        <f t="shared" ref="BP503" si="434">SUM(B503:BO503)</f>
        <v>0</v>
      </c>
    </row>
    <row r="504" spans="1:68" ht="15.75" thickBot="1" x14ac:dyDescent="0.3">
      <c r="A504" s="96"/>
      <c r="B504" s="8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11"/>
    </row>
    <row r="505" spans="1:68" x14ac:dyDescent="0.25">
      <c r="A505" s="95">
        <v>43581</v>
      </c>
      <c r="B505" s="12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5"/>
      <c r="BP505">
        <f t="shared" ref="BP505" si="435">SUM(B505:BO505)</f>
        <v>0</v>
      </c>
    </row>
    <row r="506" spans="1:68" ht="15.75" thickBot="1" x14ac:dyDescent="0.3">
      <c r="A506" s="96"/>
      <c r="B506" s="8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11"/>
    </row>
    <row r="507" spans="1:68" x14ac:dyDescent="0.25">
      <c r="A507" s="95">
        <v>43582</v>
      </c>
      <c r="B507" s="12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5"/>
      <c r="BP507">
        <f t="shared" ref="BP507" si="436">SUM(B507:BO507)</f>
        <v>0</v>
      </c>
    </row>
    <row r="508" spans="1:68" ht="15.75" thickBot="1" x14ac:dyDescent="0.3">
      <c r="A508" s="96"/>
      <c r="B508" s="8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11"/>
    </row>
    <row r="509" spans="1:68" x14ac:dyDescent="0.25">
      <c r="A509" s="95">
        <v>43583</v>
      </c>
      <c r="B509" s="12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5"/>
      <c r="BP509">
        <f t="shared" ref="BP509" si="437">SUM(B509:BO509)</f>
        <v>0</v>
      </c>
    </row>
    <row r="510" spans="1:68" ht="15.75" thickBot="1" x14ac:dyDescent="0.3">
      <c r="A510" s="96"/>
      <c r="B510" s="8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11"/>
    </row>
    <row r="511" spans="1:68" x14ac:dyDescent="0.25">
      <c r="A511" s="95">
        <v>43584</v>
      </c>
      <c r="B511" s="12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5"/>
      <c r="BP511">
        <f t="shared" ref="BP511" si="438">SUM(B511:BO511)</f>
        <v>0</v>
      </c>
    </row>
    <row r="512" spans="1:68" ht="15.75" thickBot="1" x14ac:dyDescent="0.3">
      <c r="A512" s="96"/>
      <c r="B512" s="8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11"/>
    </row>
    <row r="513" spans="1:68" x14ac:dyDescent="0.25">
      <c r="A513" s="95">
        <v>43585</v>
      </c>
      <c r="B513" s="12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5"/>
      <c r="BP513">
        <f t="shared" ref="BP513" si="439">SUM(B513:BO513)</f>
        <v>0</v>
      </c>
    </row>
    <row r="514" spans="1:68" ht="15.75" thickBot="1" x14ac:dyDescent="0.3">
      <c r="A514" s="96"/>
      <c r="B514" s="8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11"/>
    </row>
    <row r="515" spans="1:68" x14ac:dyDescent="0.25">
      <c r="A515" s="95">
        <v>43586</v>
      </c>
      <c r="B515" s="12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5"/>
      <c r="BP515">
        <f t="shared" ref="BP515" si="440">SUM(B515:BO515)</f>
        <v>0</v>
      </c>
    </row>
    <row r="516" spans="1:68" ht="15.75" thickBot="1" x14ac:dyDescent="0.3">
      <c r="A516" s="96"/>
      <c r="B516" s="8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11"/>
    </row>
    <row r="517" spans="1:68" x14ac:dyDescent="0.25">
      <c r="A517" s="95">
        <v>43587</v>
      </c>
      <c r="B517" s="12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5"/>
      <c r="BP517">
        <f t="shared" ref="BP517" si="441">SUM(B517:BO517)</f>
        <v>0</v>
      </c>
    </row>
    <row r="518" spans="1:68" ht="15.75" thickBot="1" x14ac:dyDescent="0.3">
      <c r="A518" s="96"/>
      <c r="B518" s="8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11"/>
    </row>
    <row r="519" spans="1:68" x14ac:dyDescent="0.25">
      <c r="A519" s="95">
        <v>43588</v>
      </c>
      <c r="B519" s="12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5"/>
      <c r="BP519">
        <f t="shared" ref="BP519" si="442">SUM(B519:BO519)</f>
        <v>0</v>
      </c>
    </row>
    <row r="520" spans="1:68" ht="15.75" thickBot="1" x14ac:dyDescent="0.3">
      <c r="A520" s="96"/>
      <c r="B520" s="8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11"/>
    </row>
    <row r="521" spans="1:68" x14ac:dyDescent="0.25">
      <c r="A521" s="95">
        <v>43589</v>
      </c>
      <c r="B521" s="12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5"/>
      <c r="BP521">
        <f t="shared" ref="BP521" si="443">SUM(B521:BO521)</f>
        <v>0</v>
      </c>
    </row>
    <row r="522" spans="1:68" ht="15.75" thickBot="1" x14ac:dyDescent="0.3">
      <c r="A522" s="96"/>
      <c r="B522" s="8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11"/>
    </row>
    <row r="523" spans="1:68" x14ac:dyDescent="0.25">
      <c r="A523" s="95">
        <v>43590</v>
      </c>
      <c r="B523" s="12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5"/>
      <c r="BP523">
        <f t="shared" ref="BP523" si="444">SUM(B523:BO523)</f>
        <v>0</v>
      </c>
    </row>
    <row r="524" spans="1:68" ht="15.75" thickBot="1" x14ac:dyDescent="0.3">
      <c r="A524" s="96"/>
      <c r="B524" s="8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11"/>
    </row>
    <row r="525" spans="1:68" x14ac:dyDescent="0.25">
      <c r="A525" s="95">
        <v>43591</v>
      </c>
      <c r="B525" s="12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5"/>
      <c r="BP525">
        <f t="shared" ref="BP525" si="445">SUM(B525:BO525)</f>
        <v>0</v>
      </c>
    </row>
    <row r="526" spans="1:68" ht="15.75" thickBot="1" x14ac:dyDescent="0.3">
      <c r="A526" s="96"/>
      <c r="B526" s="8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11"/>
    </row>
    <row r="527" spans="1:68" x14ac:dyDescent="0.25">
      <c r="A527" s="95">
        <v>43592</v>
      </c>
      <c r="B527" s="12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5"/>
      <c r="BP527">
        <f t="shared" ref="BP527" si="446">SUM(B527:BO527)</f>
        <v>0</v>
      </c>
    </row>
    <row r="528" spans="1:68" ht="15.75" thickBot="1" x14ac:dyDescent="0.3">
      <c r="A528" s="96"/>
      <c r="B528" s="8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11"/>
    </row>
    <row r="529" spans="1:68" x14ac:dyDescent="0.25">
      <c r="A529" s="95">
        <v>43593</v>
      </c>
      <c r="B529" s="12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5"/>
      <c r="BP529">
        <f t="shared" ref="BP529" si="447">SUM(B529:BO529)</f>
        <v>0</v>
      </c>
    </row>
    <row r="530" spans="1:68" ht="15.75" thickBot="1" x14ac:dyDescent="0.3">
      <c r="A530" s="96"/>
      <c r="B530" s="8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11"/>
    </row>
    <row r="531" spans="1:68" x14ac:dyDescent="0.25">
      <c r="A531" s="95">
        <v>43594</v>
      </c>
      <c r="B531" s="12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5"/>
      <c r="BP531">
        <f t="shared" ref="BP531" si="448">SUM(B531:BO531)</f>
        <v>0</v>
      </c>
    </row>
    <row r="532" spans="1:68" ht="15.75" thickBot="1" x14ac:dyDescent="0.3">
      <c r="A532" s="96"/>
      <c r="B532" s="8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11"/>
    </row>
    <row r="533" spans="1:68" x14ac:dyDescent="0.25">
      <c r="A533" s="95">
        <v>43595</v>
      </c>
      <c r="B533" s="12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5"/>
      <c r="BP533">
        <f t="shared" ref="BP533" si="449">SUM(B533:BO533)</f>
        <v>0</v>
      </c>
    </row>
    <row r="534" spans="1:68" ht="15.75" thickBot="1" x14ac:dyDescent="0.3">
      <c r="A534" s="96"/>
      <c r="B534" s="8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11"/>
    </row>
    <row r="535" spans="1:68" x14ac:dyDescent="0.25">
      <c r="A535" s="95">
        <v>43596</v>
      </c>
      <c r="B535" s="12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5"/>
      <c r="BP535">
        <f t="shared" ref="BP535" si="450">SUM(B535:BO535)</f>
        <v>0</v>
      </c>
    </row>
    <row r="536" spans="1:68" ht="15.75" thickBot="1" x14ac:dyDescent="0.3">
      <c r="A536" s="96"/>
      <c r="B536" s="8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11"/>
    </row>
    <row r="537" spans="1:68" x14ac:dyDescent="0.25">
      <c r="A537" s="95">
        <v>43597</v>
      </c>
      <c r="B537" s="12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5"/>
      <c r="BP537">
        <f t="shared" ref="BP537" si="451">SUM(B537:BO537)</f>
        <v>0</v>
      </c>
    </row>
    <row r="538" spans="1:68" ht="15.75" thickBot="1" x14ac:dyDescent="0.3">
      <c r="A538" s="96"/>
      <c r="B538" s="8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11"/>
    </row>
    <row r="539" spans="1:68" x14ac:dyDescent="0.25">
      <c r="A539" s="95">
        <v>43598</v>
      </c>
      <c r="B539" s="12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5"/>
      <c r="BP539">
        <f t="shared" ref="BP539" si="452">SUM(B539:BO539)</f>
        <v>0</v>
      </c>
    </row>
    <row r="540" spans="1:68" ht="15.75" thickBot="1" x14ac:dyDescent="0.3">
      <c r="A540" s="96"/>
      <c r="B540" s="8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11"/>
    </row>
    <row r="541" spans="1:68" x14ac:dyDescent="0.25">
      <c r="A541" s="95">
        <v>43599</v>
      </c>
      <c r="B541" s="12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5"/>
      <c r="BP541">
        <f t="shared" ref="BP541" si="453">SUM(B541:BO541)</f>
        <v>0</v>
      </c>
    </row>
    <row r="542" spans="1:68" ht="15.75" thickBot="1" x14ac:dyDescent="0.3">
      <c r="A542" s="96"/>
      <c r="B542" s="8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11"/>
    </row>
    <row r="543" spans="1:68" x14ac:dyDescent="0.25">
      <c r="A543" s="95">
        <v>43600</v>
      </c>
      <c r="B543" s="12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5"/>
      <c r="BP543">
        <f t="shared" ref="BP543" si="454">SUM(B543:BO543)</f>
        <v>0</v>
      </c>
    </row>
    <row r="544" spans="1:68" ht="15.75" thickBot="1" x14ac:dyDescent="0.3">
      <c r="A544" s="96"/>
      <c r="B544" s="8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11"/>
    </row>
    <row r="545" spans="1:68" x14ac:dyDescent="0.25">
      <c r="A545" s="95">
        <v>43601</v>
      </c>
      <c r="B545" s="12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5"/>
      <c r="BP545">
        <f t="shared" ref="BP545" si="455">SUM(B545:BO545)</f>
        <v>0</v>
      </c>
    </row>
    <row r="546" spans="1:68" ht="15.75" thickBot="1" x14ac:dyDescent="0.3">
      <c r="A546" s="96"/>
      <c r="B546" s="8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11"/>
    </row>
    <row r="547" spans="1:68" x14ac:dyDescent="0.25">
      <c r="A547" s="95">
        <v>43602</v>
      </c>
      <c r="B547" s="12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5"/>
      <c r="BP547">
        <f t="shared" ref="BP547" si="456">SUM(B547:BO547)</f>
        <v>0</v>
      </c>
    </row>
    <row r="548" spans="1:68" ht="15.75" thickBot="1" x14ac:dyDescent="0.3">
      <c r="A548" s="96"/>
      <c r="B548" s="8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11"/>
    </row>
    <row r="549" spans="1:68" x14ac:dyDescent="0.25">
      <c r="A549" s="95">
        <v>43603</v>
      </c>
      <c r="B549" s="12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5"/>
      <c r="BP549">
        <f t="shared" ref="BP549" si="457">SUM(B549:BO549)</f>
        <v>0</v>
      </c>
    </row>
    <row r="550" spans="1:68" ht="15.75" thickBot="1" x14ac:dyDescent="0.3">
      <c r="A550" s="96"/>
      <c r="B550" s="8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11"/>
    </row>
    <row r="551" spans="1:68" x14ac:dyDescent="0.25">
      <c r="A551" s="95">
        <v>43604</v>
      </c>
      <c r="B551" s="12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5"/>
      <c r="BP551">
        <f t="shared" ref="BP551" si="458">SUM(B551:BO551)</f>
        <v>0</v>
      </c>
    </row>
    <row r="552" spans="1:68" ht="15.75" thickBot="1" x14ac:dyDescent="0.3">
      <c r="A552" s="96"/>
      <c r="B552" s="8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11"/>
    </row>
    <row r="553" spans="1:68" x14ac:dyDescent="0.25">
      <c r="A553" s="95">
        <v>43605</v>
      </c>
      <c r="B553" s="12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5"/>
      <c r="BP553">
        <f t="shared" ref="BP553" si="459">SUM(B553:BO553)</f>
        <v>0</v>
      </c>
    </row>
    <row r="554" spans="1:68" ht="15.75" thickBot="1" x14ac:dyDescent="0.3">
      <c r="A554" s="96"/>
      <c r="B554" s="8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11"/>
    </row>
    <row r="555" spans="1:68" x14ac:dyDescent="0.25">
      <c r="A555" s="95">
        <v>43606</v>
      </c>
      <c r="B555" s="12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5"/>
      <c r="BP555">
        <f t="shared" ref="BP555" si="460">SUM(B555:BO555)</f>
        <v>0</v>
      </c>
    </row>
    <row r="556" spans="1:68" ht="15.75" thickBot="1" x14ac:dyDescent="0.3">
      <c r="A556" s="96"/>
      <c r="B556" s="8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11"/>
    </row>
    <row r="557" spans="1:68" x14ac:dyDescent="0.25">
      <c r="A557" s="95">
        <v>43607</v>
      </c>
      <c r="B557" s="12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5"/>
      <c r="BP557">
        <f t="shared" ref="BP557" si="461">SUM(B557:BO557)</f>
        <v>0</v>
      </c>
    </row>
    <row r="558" spans="1:68" ht="15.75" thickBot="1" x14ac:dyDescent="0.3">
      <c r="A558" s="96"/>
      <c r="B558" s="8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11"/>
    </row>
    <row r="559" spans="1:68" x14ac:dyDescent="0.25">
      <c r="A559" s="95">
        <v>43608</v>
      </c>
      <c r="B559" s="12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5"/>
      <c r="BP559">
        <f t="shared" ref="BP559" si="462">SUM(B559:BO559)</f>
        <v>0</v>
      </c>
    </row>
    <row r="560" spans="1:68" ht="15.75" thickBot="1" x14ac:dyDescent="0.3">
      <c r="A560" s="96"/>
      <c r="B560" s="8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11"/>
    </row>
    <row r="561" spans="1:68" x14ac:dyDescent="0.25">
      <c r="A561" s="95">
        <v>43609</v>
      </c>
      <c r="B561" s="12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5"/>
      <c r="BP561">
        <f t="shared" ref="BP561" si="463">SUM(B561:BO561)</f>
        <v>0</v>
      </c>
    </row>
    <row r="562" spans="1:68" ht="15.75" thickBot="1" x14ac:dyDescent="0.3">
      <c r="A562" s="96"/>
      <c r="B562" s="8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11"/>
    </row>
    <row r="563" spans="1:68" x14ac:dyDescent="0.25">
      <c r="A563" s="95">
        <v>43610</v>
      </c>
      <c r="B563" s="12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5"/>
      <c r="BP563">
        <f t="shared" ref="BP563" si="464">SUM(B563:BO563)</f>
        <v>0</v>
      </c>
    </row>
    <row r="564" spans="1:68" ht="15.75" thickBot="1" x14ac:dyDescent="0.3">
      <c r="A564" s="96"/>
      <c r="B564" s="8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11"/>
    </row>
    <row r="565" spans="1:68" x14ac:dyDescent="0.25">
      <c r="A565" s="95">
        <v>43611</v>
      </c>
      <c r="B565" s="12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5"/>
      <c r="BP565">
        <f t="shared" ref="BP565" si="465">SUM(B565:BO565)</f>
        <v>0</v>
      </c>
    </row>
    <row r="566" spans="1:68" ht="15.75" thickBot="1" x14ac:dyDescent="0.3">
      <c r="A566" s="96"/>
      <c r="B566" s="8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11"/>
    </row>
    <row r="567" spans="1:68" x14ac:dyDescent="0.25">
      <c r="A567" s="95">
        <v>43612</v>
      </c>
      <c r="B567" s="12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5"/>
      <c r="BP567">
        <f t="shared" ref="BP567" si="466">SUM(B567:BO567)</f>
        <v>0</v>
      </c>
    </row>
    <row r="568" spans="1:68" ht="15.75" thickBot="1" x14ac:dyDescent="0.3">
      <c r="A568" s="96"/>
      <c r="B568" s="8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11"/>
    </row>
    <row r="569" spans="1:68" x14ac:dyDescent="0.25">
      <c r="A569" s="95">
        <v>43613</v>
      </c>
      <c r="B569" s="12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5"/>
      <c r="BP569">
        <f t="shared" ref="BP569" si="467">SUM(B569:BO569)</f>
        <v>0</v>
      </c>
    </row>
    <row r="570" spans="1:68" ht="15.75" thickBot="1" x14ac:dyDescent="0.3">
      <c r="A570" s="96"/>
      <c r="B570" s="8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11"/>
    </row>
    <row r="571" spans="1:68" x14ac:dyDescent="0.25">
      <c r="A571" s="95">
        <v>43614</v>
      </c>
      <c r="B571" s="12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5"/>
      <c r="BP571">
        <f t="shared" ref="BP571" si="468">SUM(B571:BO571)</f>
        <v>0</v>
      </c>
    </row>
    <row r="572" spans="1:68" ht="15.75" thickBot="1" x14ac:dyDescent="0.3">
      <c r="A572" s="96"/>
      <c r="B572" s="8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11"/>
    </row>
    <row r="573" spans="1:68" x14ac:dyDescent="0.25">
      <c r="A573" s="95">
        <v>43615</v>
      </c>
      <c r="B573" s="12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5"/>
      <c r="BP573">
        <f t="shared" ref="BP573" si="469">SUM(B573:BO573)</f>
        <v>0</v>
      </c>
    </row>
    <row r="574" spans="1:68" ht="15.75" thickBot="1" x14ac:dyDescent="0.3">
      <c r="A574" s="96"/>
      <c r="B574" s="8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11"/>
    </row>
    <row r="575" spans="1:68" x14ac:dyDescent="0.25">
      <c r="A575" s="95">
        <v>43616</v>
      </c>
      <c r="B575" s="12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5"/>
      <c r="BP575">
        <f t="shared" ref="BP575" si="470">SUM(B575:BO575)</f>
        <v>0</v>
      </c>
    </row>
    <row r="576" spans="1:68" ht="15.75" thickBot="1" x14ac:dyDescent="0.3">
      <c r="A576" s="96"/>
      <c r="B576" s="8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11"/>
    </row>
    <row r="577" spans="1:68" x14ac:dyDescent="0.25">
      <c r="A577" s="95">
        <v>43617</v>
      </c>
      <c r="B577" s="12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5"/>
      <c r="BP577">
        <f t="shared" ref="BP577" si="471">SUM(B577:BO577)</f>
        <v>0</v>
      </c>
    </row>
    <row r="578" spans="1:68" ht="15.75" thickBot="1" x14ac:dyDescent="0.3">
      <c r="A578" s="96"/>
      <c r="B578" s="8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11"/>
    </row>
    <row r="579" spans="1:68" x14ac:dyDescent="0.25">
      <c r="A579" s="95">
        <v>43618</v>
      </c>
      <c r="B579" s="12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5"/>
      <c r="BP579">
        <f t="shared" ref="BP579" si="472">SUM(B579:BO579)</f>
        <v>0</v>
      </c>
    </row>
    <row r="580" spans="1:68" ht="15.75" thickBot="1" x14ac:dyDescent="0.3">
      <c r="A580" s="96"/>
      <c r="B580" s="8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11"/>
    </row>
    <row r="581" spans="1:68" x14ac:dyDescent="0.25">
      <c r="A581" s="95">
        <v>43619</v>
      </c>
      <c r="B581" s="12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5"/>
      <c r="BP581">
        <f t="shared" ref="BP581" si="473">SUM(B581:BO581)</f>
        <v>0</v>
      </c>
    </row>
    <row r="582" spans="1:68" ht="15.75" thickBot="1" x14ac:dyDescent="0.3">
      <c r="A582" s="96"/>
      <c r="B582" s="8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11"/>
    </row>
    <row r="583" spans="1:68" x14ac:dyDescent="0.25">
      <c r="A583" s="95">
        <v>43620</v>
      </c>
      <c r="B583" s="12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5"/>
      <c r="BP583">
        <f t="shared" ref="BP583" si="474">SUM(B583:BO583)</f>
        <v>0</v>
      </c>
    </row>
    <row r="584" spans="1:68" ht="15.75" thickBot="1" x14ac:dyDescent="0.3">
      <c r="A584" s="96"/>
      <c r="B584" s="8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11"/>
    </row>
    <row r="585" spans="1:68" x14ac:dyDescent="0.25">
      <c r="A585" s="95">
        <v>43621</v>
      </c>
      <c r="B585" s="12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5"/>
      <c r="BP585">
        <f t="shared" ref="BP585" si="475">SUM(B585:BO585)</f>
        <v>0</v>
      </c>
    </row>
    <row r="586" spans="1:68" ht="15.75" thickBot="1" x14ac:dyDescent="0.3">
      <c r="A586" s="96"/>
      <c r="B586" s="8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11"/>
    </row>
    <row r="587" spans="1:68" x14ac:dyDescent="0.25">
      <c r="A587" s="95">
        <v>43622</v>
      </c>
      <c r="B587" s="12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5"/>
      <c r="BP587">
        <f t="shared" ref="BP587" si="476">SUM(B587:BO587)</f>
        <v>0</v>
      </c>
    </row>
    <row r="588" spans="1:68" ht="15.75" thickBot="1" x14ac:dyDescent="0.3">
      <c r="A588" s="96"/>
      <c r="B588" s="8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11"/>
    </row>
    <row r="589" spans="1:68" x14ac:dyDescent="0.25">
      <c r="A589" s="95">
        <v>43623</v>
      </c>
      <c r="B589" s="12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5"/>
      <c r="BP589">
        <f t="shared" ref="BP589" si="477">SUM(B589:BO589)</f>
        <v>0</v>
      </c>
    </row>
    <row r="590" spans="1:68" ht="15.75" thickBot="1" x14ac:dyDescent="0.3">
      <c r="A590" s="96"/>
      <c r="B590" s="8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11"/>
    </row>
    <row r="591" spans="1:68" x14ac:dyDescent="0.25">
      <c r="A591" s="95">
        <v>43624</v>
      </c>
      <c r="B591" s="12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5"/>
      <c r="BP591">
        <f t="shared" ref="BP591" si="478">SUM(B591:BO591)</f>
        <v>0</v>
      </c>
    </row>
    <row r="592" spans="1:68" ht="15.75" thickBot="1" x14ac:dyDescent="0.3">
      <c r="A592" s="96"/>
      <c r="B592" s="8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11"/>
    </row>
    <row r="593" spans="1:68" x14ac:dyDescent="0.25">
      <c r="A593" s="95">
        <v>43625</v>
      </c>
      <c r="B593" s="12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5"/>
      <c r="BP593">
        <f t="shared" ref="BP593" si="479">SUM(B593:BO593)</f>
        <v>0</v>
      </c>
    </row>
    <row r="594" spans="1:68" ht="15.75" thickBot="1" x14ac:dyDescent="0.3">
      <c r="A594" s="96"/>
      <c r="B594" s="8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11"/>
    </row>
    <row r="595" spans="1:68" x14ac:dyDescent="0.25">
      <c r="A595" s="95">
        <v>43626</v>
      </c>
      <c r="B595" s="12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5"/>
      <c r="BP595">
        <f t="shared" ref="BP595" si="480">SUM(B595:BO595)</f>
        <v>0</v>
      </c>
    </row>
    <row r="596" spans="1:68" ht="15.75" thickBot="1" x14ac:dyDescent="0.3">
      <c r="A596" s="96"/>
      <c r="B596" s="8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11"/>
    </row>
    <row r="597" spans="1:68" x14ac:dyDescent="0.25">
      <c r="A597" s="95">
        <v>43627</v>
      </c>
      <c r="B597" s="12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5"/>
      <c r="BP597">
        <f t="shared" ref="BP597" si="481">SUM(B597:BO597)</f>
        <v>0</v>
      </c>
    </row>
    <row r="598" spans="1:68" ht="15.75" thickBot="1" x14ac:dyDescent="0.3">
      <c r="A598" s="96"/>
      <c r="B598" s="8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11"/>
    </row>
    <row r="599" spans="1:68" x14ac:dyDescent="0.25">
      <c r="A599" s="95">
        <v>43628</v>
      </c>
      <c r="B599" s="12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5"/>
      <c r="BP599">
        <f t="shared" ref="BP599" si="482">SUM(B599:BO599)</f>
        <v>0</v>
      </c>
    </row>
    <row r="600" spans="1:68" ht="15.75" thickBot="1" x14ac:dyDescent="0.3">
      <c r="A600" s="96"/>
      <c r="B600" s="8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11"/>
    </row>
    <row r="601" spans="1:68" x14ac:dyDescent="0.25">
      <c r="A601" s="95">
        <v>43629</v>
      </c>
      <c r="B601" s="12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5"/>
      <c r="BP601">
        <f t="shared" ref="BP601" si="483">SUM(B601:BO601)</f>
        <v>0</v>
      </c>
    </row>
    <row r="602" spans="1:68" ht="15.75" thickBot="1" x14ac:dyDescent="0.3">
      <c r="A602" s="96"/>
      <c r="B602" s="8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11"/>
    </row>
    <row r="603" spans="1:68" x14ac:dyDescent="0.25">
      <c r="A603" s="95">
        <v>43630</v>
      </c>
      <c r="B603" s="12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5"/>
      <c r="BP603">
        <f t="shared" ref="BP603" si="484">SUM(B603:BO603)</f>
        <v>0</v>
      </c>
    </row>
    <row r="604" spans="1:68" ht="15.75" thickBot="1" x14ac:dyDescent="0.3">
      <c r="A604" s="96"/>
      <c r="B604" s="8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11"/>
    </row>
    <row r="605" spans="1:68" x14ac:dyDescent="0.25">
      <c r="A605" s="95">
        <v>43631</v>
      </c>
      <c r="B605" s="12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5"/>
      <c r="BP605">
        <f t="shared" ref="BP605" si="485">SUM(B605:BO605)</f>
        <v>0</v>
      </c>
    </row>
    <row r="606" spans="1:68" ht="15.75" thickBot="1" x14ac:dyDescent="0.3">
      <c r="A606" s="96"/>
      <c r="B606" s="8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11"/>
    </row>
    <row r="607" spans="1:68" x14ac:dyDescent="0.25">
      <c r="A607" s="95">
        <v>43632</v>
      </c>
      <c r="B607" s="12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5"/>
      <c r="BP607">
        <f t="shared" ref="BP607" si="486">SUM(B607:BO607)</f>
        <v>0</v>
      </c>
    </row>
    <row r="608" spans="1:68" ht="15.75" thickBot="1" x14ac:dyDescent="0.3">
      <c r="A608" s="96"/>
      <c r="B608" s="8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11"/>
    </row>
    <row r="609" spans="1:68" x14ac:dyDescent="0.25">
      <c r="A609" s="95">
        <v>43633</v>
      </c>
      <c r="B609" s="12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5"/>
      <c r="BP609">
        <f t="shared" ref="BP609" si="487">SUM(B609:BO609)</f>
        <v>0</v>
      </c>
    </row>
    <row r="610" spans="1:68" ht="15.75" thickBot="1" x14ac:dyDescent="0.3">
      <c r="A610" s="96"/>
      <c r="B610" s="8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11"/>
    </row>
    <row r="611" spans="1:68" x14ac:dyDescent="0.25">
      <c r="A611" s="95">
        <v>43634</v>
      </c>
      <c r="B611" s="12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5"/>
      <c r="BP611">
        <f t="shared" ref="BP611" si="488">SUM(B611:BO611)</f>
        <v>0</v>
      </c>
    </row>
    <row r="612" spans="1:68" ht="15.75" thickBot="1" x14ac:dyDescent="0.3">
      <c r="A612" s="96"/>
      <c r="B612" s="8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11"/>
    </row>
    <row r="613" spans="1:68" x14ac:dyDescent="0.25">
      <c r="A613" s="95">
        <v>43635</v>
      </c>
      <c r="B613" s="12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5"/>
      <c r="BP613">
        <f t="shared" ref="BP613" si="489">SUM(B613:BO613)</f>
        <v>0</v>
      </c>
    </row>
    <row r="614" spans="1:68" ht="15.75" thickBot="1" x14ac:dyDescent="0.3">
      <c r="A614" s="96"/>
      <c r="B614" s="8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11"/>
    </row>
    <row r="615" spans="1:68" x14ac:dyDescent="0.25">
      <c r="A615" s="95">
        <v>43636</v>
      </c>
      <c r="B615" s="12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5"/>
      <c r="BP615">
        <f t="shared" ref="BP615" si="490">SUM(B615:BO615)</f>
        <v>0</v>
      </c>
    </row>
    <row r="616" spans="1:68" ht="15.75" thickBot="1" x14ac:dyDescent="0.3">
      <c r="A616" s="96"/>
      <c r="B616" s="8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11"/>
    </row>
    <row r="617" spans="1:68" x14ac:dyDescent="0.25">
      <c r="A617" s="95">
        <v>43637</v>
      </c>
      <c r="B617" s="12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5"/>
      <c r="BP617">
        <f t="shared" ref="BP617" si="491">SUM(B617:BO617)</f>
        <v>0</v>
      </c>
    </row>
    <row r="618" spans="1:68" ht="15.75" thickBot="1" x14ac:dyDescent="0.3">
      <c r="A618" s="96"/>
      <c r="B618" s="8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11"/>
    </row>
    <row r="619" spans="1:68" x14ac:dyDescent="0.25">
      <c r="A619" s="95">
        <v>43638</v>
      </c>
      <c r="B619" s="12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5"/>
      <c r="BP619">
        <f t="shared" ref="BP619" si="492">SUM(B619:BO619)</f>
        <v>0</v>
      </c>
    </row>
    <row r="620" spans="1:68" ht="15.75" thickBot="1" x14ac:dyDescent="0.3">
      <c r="A620" s="96"/>
      <c r="B620" s="8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11"/>
    </row>
    <row r="621" spans="1:68" x14ac:dyDescent="0.25">
      <c r="A621" s="95">
        <v>43639</v>
      </c>
      <c r="B621" s="12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5"/>
      <c r="BP621">
        <f t="shared" ref="BP621" si="493">SUM(B621:BO621)</f>
        <v>0</v>
      </c>
    </row>
    <row r="622" spans="1:68" ht="15.75" thickBot="1" x14ac:dyDescent="0.3">
      <c r="A622" s="96"/>
      <c r="B622" s="8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11"/>
    </row>
    <row r="623" spans="1:68" x14ac:dyDescent="0.25">
      <c r="A623" s="95">
        <v>43640</v>
      </c>
      <c r="B623" s="12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5"/>
      <c r="BP623">
        <f t="shared" ref="BP623" si="494">SUM(B623:BO623)</f>
        <v>0</v>
      </c>
    </row>
    <row r="624" spans="1:68" ht="15.75" thickBot="1" x14ac:dyDescent="0.3">
      <c r="A624" s="96"/>
      <c r="B624" s="8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11"/>
    </row>
    <row r="625" spans="1:68" x14ac:dyDescent="0.25">
      <c r="A625" s="95">
        <v>43641</v>
      </c>
      <c r="B625" s="12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5"/>
      <c r="BP625">
        <f t="shared" ref="BP625" si="495">SUM(B625:BO625)</f>
        <v>0</v>
      </c>
    </row>
    <row r="626" spans="1:68" ht="15.75" thickBot="1" x14ac:dyDescent="0.3">
      <c r="A626" s="96"/>
      <c r="B626" s="8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11"/>
    </row>
    <row r="627" spans="1:68" x14ac:dyDescent="0.25">
      <c r="A627" s="95">
        <v>43642</v>
      </c>
      <c r="B627" s="12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5"/>
      <c r="BP627">
        <f t="shared" ref="BP627" si="496">SUM(B627:BO627)</f>
        <v>0</v>
      </c>
    </row>
    <row r="628" spans="1:68" ht="15.75" thickBot="1" x14ac:dyDescent="0.3">
      <c r="A628" s="96"/>
      <c r="B628" s="8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11"/>
    </row>
    <row r="629" spans="1:68" x14ac:dyDescent="0.25">
      <c r="A629" s="95">
        <v>43643</v>
      </c>
      <c r="B629" s="12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5"/>
      <c r="BP629">
        <f t="shared" ref="BP629" si="497">SUM(B629:BO629)</f>
        <v>0</v>
      </c>
    </row>
    <row r="630" spans="1:68" ht="15.75" thickBot="1" x14ac:dyDescent="0.3">
      <c r="A630" s="96"/>
      <c r="B630" s="8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11"/>
    </row>
    <row r="631" spans="1:68" x14ac:dyDescent="0.25">
      <c r="A631" s="95">
        <v>43644</v>
      </c>
      <c r="B631" s="12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5"/>
      <c r="BP631">
        <f t="shared" ref="BP631" si="498">SUM(B631:BO631)</f>
        <v>0</v>
      </c>
    </row>
    <row r="632" spans="1:68" ht="15.75" thickBot="1" x14ac:dyDescent="0.3">
      <c r="A632" s="96"/>
      <c r="B632" s="8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11"/>
    </row>
    <row r="633" spans="1:68" x14ac:dyDescent="0.25">
      <c r="A633" s="95">
        <v>43645</v>
      </c>
      <c r="B633" s="12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5"/>
      <c r="BP633">
        <f t="shared" ref="BP633" si="499">SUM(B633:BO633)</f>
        <v>0</v>
      </c>
    </row>
    <row r="634" spans="1:68" ht="15.75" thickBot="1" x14ac:dyDescent="0.3">
      <c r="A634" s="96"/>
      <c r="B634" s="8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11"/>
    </row>
    <row r="635" spans="1:68" x14ac:dyDescent="0.25">
      <c r="A635" s="95">
        <v>43646</v>
      </c>
      <c r="B635" s="12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5"/>
      <c r="BP635">
        <f t="shared" ref="BP635" si="500">SUM(B635:BO635)</f>
        <v>0</v>
      </c>
    </row>
    <row r="636" spans="1:68" ht="15.75" thickBot="1" x14ac:dyDescent="0.3">
      <c r="A636" s="96"/>
      <c r="B636" s="8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11"/>
    </row>
    <row r="637" spans="1:68" x14ac:dyDescent="0.25">
      <c r="A637" s="95">
        <v>43647</v>
      </c>
      <c r="B637" s="12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5"/>
      <c r="BP637">
        <f t="shared" ref="BP637" si="501">SUM(B637:BO637)</f>
        <v>0</v>
      </c>
    </row>
    <row r="638" spans="1:68" ht="15.75" thickBot="1" x14ac:dyDescent="0.3">
      <c r="A638" s="96"/>
      <c r="B638" s="8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11"/>
    </row>
    <row r="639" spans="1:68" x14ac:dyDescent="0.25">
      <c r="A639" s="95">
        <v>43648</v>
      </c>
      <c r="B639" s="12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5"/>
      <c r="BP639">
        <f t="shared" ref="BP639" si="502">SUM(B639:BO639)</f>
        <v>0</v>
      </c>
    </row>
    <row r="640" spans="1:68" ht="15.75" thickBot="1" x14ac:dyDescent="0.3">
      <c r="A640" s="96"/>
      <c r="B640" s="8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11"/>
    </row>
    <row r="641" spans="1:68" x14ac:dyDescent="0.25">
      <c r="A641" s="95">
        <v>43649</v>
      </c>
      <c r="B641" s="12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5"/>
      <c r="BP641">
        <f t="shared" ref="BP641" si="503">SUM(B641:BO641)</f>
        <v>0</v>
      </c>
    </row>
    <row r="642" spans="1:68" ht="15.75" thickBot="1" x14ac:dyDescent="0.3">
      <c r="A642" s="96"/>
      <c r="B642" s="8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11"/>
    </row>
    <row r="643" spans="1:68" x14ac:dyDescent="0.25">
      <c r="A643" s="95">
        <v>43650</v>
      </c>
      <c r="B643" s="12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5"/>
      <c r="BP643">
        <f t="shared" ref="BP643" si="504">SUM(B643:BO643)</f>
        <v>0</v>
      </c>
    </row>
    <row r="644" spans="1:68" ht="15.75" thickBot="1" x14ac:dyDescent="0.3">
      <c r="A644" s="96"/>
      <c r="B644" s="8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11"/>
    </row>
    <row r="645" spans="1:68" x14ac:dyDescent="0.25">
      <c r="A645" s="95">
        <v>43651</v>
      </c>
      <c r="B645" s="12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5"/>
      <c r="BP645">
        <f t="shared" ref="BP645" si="505">SUM(B645:BO645)</f>
        <v>0</v>
      </c>
    </row>
    <row r="646" spans="1:68" ht="15.75" thickBot="1" x14ac:dyDescent="0.3">
      <c r="A646" s="96"/>
      <c r="B646" s="8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11"/>
    </row>
    <row r="647" spans="1:68" x14ac:dyDescent="0.25">
      <c r="A647" s="95">
        <v>43652</v>
      </c>
      <c r="B647" s="12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5"/>
      <c r="BP647">
        <f t="shared" ref="BP647" si="506">SUM(B647:BO647)</f>
        <v>0</v>
      </c>
    </row>
    <row r="648" spans="1:68" ht="15.75" thickBot="1" x14ac:dyDescent="0.3">
      <c r="A648" s="96"/>
      <c r="B648" s="8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11"/>
    </row>
    <row r="649" spans="1:68" x14ac:dyDescent="0.25">
      <c r="A649" s="95">
        <v>43653</v>
      </c>
      <c r="B649" s="12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5"/>
      <c r="BP649">
        <f t="shared" ref="BP649" si="507">SUM(B649:BO649)</f>
        <v>0</v>
      </c>
    </row>
    <row r="650" spans="1:68" ht="15.75" thickBot="1" x14ac:dyDescent="0.3">
      <c r="A650" s="96"/>
      <c r="B650" s="8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11"/>
    </row>
    <row r="651" spans="1:68" x14ac:dyDescent="0.25">
      <c r="A651" s="95">
        <v>43654</v>
      </c>
      <c r="B651" s="12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5"/>
      <c r="BP651">
        <f t="shared" ref="BP651" si="508">SUM(B651:BO651)</f>
        <v>0</v>
      </c>
    </row>
    <row r="652" spans="1:68" ht="15.75" thickBot="1" x14ac:dyDescent="0.3">
      <c r="A652" s="96"/>
      <c r="B652" s="8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11"/>
    </row>
    <row r="653" spans="1:68" x14ac:dyDescent="0.25">
      <c r="A653" s="95">
        <v>43655</v>
      </c>
      <c r="B653" s="12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5"/>
      <c r="BP653">
        <f t="shared" ref="BP653" si="509">SUM(B653:BO653)</f>
        <v>0</v>
      </c>
    </row>
    <row r="654" spans="1:68" ht="15.75" thickBot="1" x14ac:dyDescent="0.3">
      <c r="A654" s="96"/>
      <c r="B654" s="8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11"/>
    </row>
    <row r="655" spans="1:68" x14ac:dyDescent="0.25">
      <c r="A655" s="95">
        <v>43656</v>
      </c>
      <c r="B655" s="12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5"/>
      <c r="BP655">
        <f t="shared" ref="BP655" si="510">SUM(B655:BO655)</f>
        <v>0</v>
      </c>
    </row>
    <row r="656" spans="1:68" ht="15.75" thickBot="1" x14ac:dyDescent="0.3">
      <c r="A656" s="96"/>
      <c r="B656" s="8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11"/>
    </row>
    <row r="657" spans="1:68" x14ac:dyDescent="0.25">
      <c r="A657" s="95">
        <v>43657</v>
      </c>
      <c r="B657" s="12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5"/>
      <c r="BP657">
        <f t="shared" ref="BP657" si="511">SUM(B657:BO657)</f>
        <v>0</v>
      </c>
    </row>
    <row r="658" spans="1:68" ht="15.75" thickBot="1" x14ac:dyDescent="0.3">
      <c r="A658" s="96"/>
      <c r="B658" s="8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11"/>
    </row>
    <row r="659" spans="1:68" x14ac:dyDescent="0.25">
      <c r="A659" s="95">
        <v>43658</v>
      </c>
      <c r="B659" s="12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5"/>
      <c r="BP659">
        <f t="shared" ref="BP659" si="512">SUM(B659:BO659)</f>
        <v>0</v>
      </c>
    </row>
    <row r="660" spans="1:68" ht="15.75" thickBot="1" x14ac:dyDescent="0.3">
      <c r="A660" s="96"/>
      <c r="B660" s="8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11"/>
    </row>
    <row r="661" spans="1:68" x14ac:dyDescent="0.25">
      <c r="A661" s="95">
        <v>43659</v>
      </c>
      <c r="B661" s="12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5"/>
      <c r="BP661">
        <f t="shared" ref="BP661" si="513">SUM(B661:BO661)</f>
        <v>0</v>
      </c>
    </row>
    <row r="662" spans="1:68" ht="15.75" thickBot="1" x14ac:dyDescent="0.3">
      <c r="A662" s="96"/>
      <c r="B662" s="8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11"/>
    </row>
    <row r="663" spans="1:68" x14ac:dyDescent="0.25">
      <c r="A663" s="95">
        <v>43660</v>
      </c>
      <c r="B663" s="12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5"/>
      <c r="BP663">
        <f t="shared" ref="BP663" si="514">SUM(B663:BO663)</f>
        <v>0</v>
      </c>
    </row>
    <row r="664" spans="1:68" ht="15.75" thickBot="1" x14ac:dyDescent="0.3">
      <c r="A664" s="96"/>
      <c r="B664" s="8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11"/>
    </row>
    <row r="665" spans="1:68" x14ac:dyDescent="0.25">
      <c r="A665" s="95">
        <v>43661</v>
      </c>
      <c r="B665" s="12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5"/>
      <c r="BP665">
        <f t="shared" ref="BP665" si="515">SUM(B665:BO665)</f>
        <v>0</v>
      </c>
    </row>
    <row r="666" spans="1:68" ht="15.75" thickBot="1" x14ac:dyDescent="0.3">
      <c r="A666" s="96"/>
      <c r="B666" s="8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11"/>
    </row>
    <row r="667" spans="1:68" x14ac:dyDescent="0.25">
      <c r="A667" s="95">
        <v>43662</v>
      </c>
      <c r="B667" s="12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5"/>
      <c r="BP667">
        <f t="shared" ref="BP667" si="516">SUM(B667:BO667)</f>
        <v>0</v>
      </c>
    </row>
    <row r="668" spans="1:68" ht="15.75" thickBot="1" x14ac:dyDescent="0.3">
      <c r="A668" s="96"/>
      <c r="B668" s="8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11"/>
    </row>
    <row r="669" spans="1:68" x14ac:dyDescent="0.25">
      <c r="A669" s="95">
        <v>43663</v>
      </c>
      <c r="B669" s="12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5"/>
      <c r="BP669">
        <f t="shared" ref="BP669" si="517">SUM(B669:BO669)</f>
        <v>0</v>
      </c>
    </row>
    <row r="670" spans="1:68" ht="15.75" thickBot="1" x14ac:dyDescent="0.3">
      <c r="A670" s="96"/>
      <c r="B670" s="8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11"/>
    </row>
    <row r="671" spans="1:68" x14ac:dyDescent="0.25">
      <c r="A671" s="95">
        <v>43664</v>
      </c>
      <c r="B671" s="12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5"/>
      <c r="BP671">
        <f t="shared" ref="BP671" si="518">SUM(B671:BO671)</f>
        <v>0</v>
      </c>
    </row>
    <row r="672" spans="1:68" ht="15.75" thickBot="1" x14ac:dyDescent="0.3">
      <c r="A672" s="96"/>
      <c r="B672" s="8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11"/>
    </row>
    <row r="673" spans="1:68" x14ac:dyDescent="0.25">
      <c r="A673" s="95">
        <v>43665</v>
      </c>
      <c r="B673" s="12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5"/>
      <c r="BP673">
        <f t="shared" ref="BP673" si="519">SUM(B673:BO673)</f>
        <v>0</v>
      </c>
    </row>
    <row r="674" spans="1:68" ht="15.75" thickBot="1" x14ac:dyDescent="0.3">
      <c r="A674" s="96"/>
      <c r="B674" s="8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11"/>
    </row>
    <row r="675" spans="1:68" x14ac:dyDescent="0.25">
      <c r="A675" s="95">
        <v>43666</v>
      </c>
      <c r="B675" s="12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5"/>
      <c r="BP675">
        <f t="shared" ref="BP675" si="520">SUM(B675:BO675)</f>
        <v>0</v>
      </c>
    </row>
    <row r="676" spans="1:68" ht="15.75" thickBot="1" x14ac:dyDescent="0.3">
      <c r="A676" s="96"/>
      <c r="B676" s="8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11"/>
    </row>
    <row r="677" spans="1:68" x14ac:dyDescent="0.25">
      <c r="A677" s="95">
        <v>43667</v>
      </c>
      <c r="B677" s="12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5"/>
      <c r="BP677">
        <f t="shared" ref="BP677" si="521">SUM(B677:BO677)</f>
        <v>0</v>
      </c>
    </row>
    <row r="678" spans="1:68" ht="15.75" thickBot="1" x14ac:dyDescent="0.3">
      <c r="A678" s="96"/>
      <c r="B678" s="8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11"/>
    </row>
    <row r="679" spans="1:68" x14ac:dyDescent="0.25">
      <c r="A679" s="95">
        <v>43668</v>
      </c>
      <c r="B679" s="12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5"/>
      <c r="BP679">
        <f t="shared" ref="BP679" si="522">SUM(B679:BO679)</f>
        <v>0</v>
      </c>
    </row>
    <row r="680" spans="1:68" ht="15.75" thickBot="1" x14ac:dyDescent="0.3">
      <c r="A680" s="96"/>
      <c r="B680" s="8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11"/>
    </row>
    <row r="681" spans="1:68" x14ac:dyDescent="0.25">
      <c r="A681" s="95">
        <v>43669</v>
      </c>
      <c r="B681" s="12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5"/>
      <c r="BP681">
        <f t="shared" ref="BP681" si="523">SUM(B681:BO681)</f>
        <v>0</v>
      </c>
    </row>
    <row r="682" spans="1:68" ht="15.75" thickBot="1" x14ac:dyDescent="0.3">
      <c r="A682" s="96"/>
      <c r="B682" s="8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11"/>
    </row>
    <row r="683" spans="1:68" x14ac:dyDescent="0.25">
      <c r="A683" s="95">
        <v>43670</v>
      </c>
      <c r="B683" s="12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5"/>
      <c r="BP683">
        <f t="shared" ref="BP683" si="524">SUM(B683:BO683)</f>
        <v>0</v>
      </c>
    </row>
    <row r="684" spans="1:68" ht="15.75" thickBot="1" x14ac:dyDescent="0.3">
      <c r="A684" s="96"/>
      <c r="B684" s="8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11"/>
    </row>
    <row r="685" spans="1:68" x14ac:dyDescent="0.25">
      <c r="A685" s="95">
        <v>43671</v>
      </c>
      <c r="B685" s="12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5"/>
      <c r="BP685">
        <f t="shared" ref="BP685" si="525">SUM(B685:BO685)</f>
        <v>0</v>
      </c>
    </row>
    <row r="686" spans="1:68" ht="15.75" thickBot="1" x14ac:dyDescent="0.3">
      <c r="A686" s="96"/>
      <c r="B686" s="8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11"/>
    </row>
    <row r="687" spans="1:68" x14ac:dyDescent="0.25">
      <c r="A687" s="95">
        <v>43672</v>
      </c>
      <c r="B687" s="12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  <c r="BJ687" s="13"/>
      <c r="BK687" s="13"/>
      <c r="BL687" s="13"/>
      <c r="BM687" s="13"/>
      <c r="BN687" s="13"/>
      <c r="BO687" s="15"/>
      <c r="BP687">
        <f t="shared" ref="BP687" si="526">SUM(B687:BO687)</f>
        <v>0</v>
      </c>
    </row>
    <row r="688" spans="1:68" ht="15.75" thickBot="1" x14ac:dyDescent="0.3">
      <c r="A688" s="96"/>
      <c r="B688" s="8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11"/>
    </row>
    <row r="689" spans="1:68" x14ac:dyDescent="0.25">
      <c r="A689" s="95">
        <v>43673</v>
      </c>
      <c r="B689" s="12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5"/>
      <c r="BP689">
        <f t="shared" ref="BP689" si="527">SUM(B689:BO689)</f>
        <v>0</v>
      </c>
    </row>
    <row r="690" spans="1:68" ht="15.75" thickBot="1" x14ac:dyDescent="0.3">
      <c r="A690" s="96"/>
      <c r="B690" s="8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11"/>
    </row>
    <row r="691" spans="1:68" x14ac:dyDescent="0.25">
      <c r="A691" s="95">
        <v>43674</v>
      </c>
      <c r="B691" s="12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5"/>
      <c r="BP691">
        <f t="shared" ref="BP691" si="528">SUM(B691:BO691)</f>
        <v>0</v>
      </c>
    </row>
    <row r="692" spans="1:68" ht="15.75" thickBot="1" x14ac:dyDescent="0.3">
      <c r="A692" s="96"/>
      <c r="B692" s="8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11"/>
    </row>
    <row r="693" spans="1:68" x14ac:dyDescent="0.25">
      <c r="A693" s="95">
        <v>43675</v>
      </c>
      <c r="B693" s="12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5"/>
      <c r="BP693">
        <f t="shared" ref="BP693" si="529">SUM(B693:BO693)</f>
        <v>0</v>
      </c>
    </row>
    <row r="694" spans="1:68" ht="15.75" thickBot="1" x14ac:dyDescent="0.3">
      <c r="A694" s="96"/>
      <c r="B694" s="8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11"/>
    </row>
    <row r="695" spans="1:68" x14ac:dyDescent="0.25">
      <c r="A695" s="95">
        <v>43676</v>
      </c>
      <c r="B695" s="12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5"/>
      <c r="BP695">
        <f t="shared" ref="BP695" si="530">SUM(B695:BO695)</f>
        <v>0</v>
      </c>
    </row>
    <row r="696" spans="1:68" ht="15.75" thickBot="1" x14ac:dyDescent="0.3">
      <c r="A696" s="96"/>
      <c r="B696" s="8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11"/>
    </row>
    <row r="697" spans="1:68" x14ac:dyDescent="0.25">
      <c r="A697" s="95">
        <v>43677</v>
      </c>
      <c r="B697" s="12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5"/>
      <c r="BP697">
        <f t="shared" ref="BP697" si="531">SUM(B697:BO697)</f>
        <v>0</v>
      </c>
    </row>
    <row r="698" spans="1:68" ht="15.75" thickBot="1" x14ac:dyDescent="0.3">
      <c r="A698" s="96"/>
      <c r="B698" s="8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11"/>
    </row>
    <row r="699" spans="1:68" x14ac:dyDescent="0.25">
      <c r="A699" s="95">
        <v>43678</v>
      </c>
      <c r="B699" s="12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13"/>
      <c r="BN699" s="13"/>
      <c r="BO699" s="15"/>
      <c r="BP699">
        <f t="shared" ref="BP699" si="532">SUM(B699:BO699)</f>
        <v>0</v>
      </c>
    </row>
    <row r="700" spans="1:68" ht="15.75" thickBot="1" x14ac:dyDescent="0.3">
      <c r="A700" s="96"/>
      <c r="B700" s="8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11"/>
    </row>
    <row r="701" spans="1:68" x14ac:dyDescent="0.25">
      <c r="A701" s="95">
        <v>43679</v>
      </c>
      <c r="B701" s="12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13"/>
      <c r="BN701" s="13"/>
      <c r="BO701" s="15"/>
      <c r="BP701">
        <f t="shared" ref="BP701" si="533">SUM(B701:BO701)</f>
        <v>0</v>
      </c>
    </row>
    <row r="702" spans="1:68" ht="15.75" thickBot="1" x14ac:dyDescent="0.3">
      <c r="A702" s="96"/>
      <c r="B702" s="8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11"/>
    </row>
    <row r="703" spans="1:68" x14ac:dyDescent="0.25">
      <c r="A703" s="95">
        <v>43680</v>
      </c>
      <c r="B703" s="12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13"/>
      <c r="BN703" s="13"/>
      <c r="BO703" s="15"/>
      <c r="BP703">
        <f t="shared" ref="BP703" si="534">SUM(B703:BO703)</f>
        <v>0</v>
      </c>
    </row>
    <row r="704" spans="1:68" ht="15.75" thickBot="1" x14ac:dyDescent="0.3">
      <c r="A704" s="96"/>
      <c r="B704" s="8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11"/>
    </row>
    <row r="705" spans="1:68" x14ac:dyDescent="0.25">
      <c r="A705" s="95">
        <v>43681</v>
      </c>
      <c r="B705" s="12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13"/>
      <c r="BN705" s="13"/>
      <c r="BO705" s="15"/>
      <c r="BP705">
        <f t="shared" ref="BP705" si="535">SUM(B705:BO705)</f>
        <v>0</v>
      </c>
    </row>
    <row r="706" spans="1:68" ht="15.75" thickBot="1" x14ac:dyDescent="0.3">
      <c r="A706" s="96"/>
      <c r="B706" s="8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11"/>
    </row>
    <row r="707" spans="1:68" x14ac:dyDescent="0.25">
      <c r="A707" s="95">
        <v>43682</v>
      </c>
      <c r="B707" s="12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13"/>
      <c r="BN707" s="13"/>
      <c r="BO707" s="15"/>
      <c r="BP707">
        <f t="shared" ref="BP707" si="536">SUM(B707:BO707)</f>
        <v>0</v>
      </c>
    </row>
    <row r="708" spans="1:68" ht="15.75" thickBot="1" x14ac:dyDescent="0.3">
      <c r="A708" s="96"/>
      <c r="B708" s="8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11"/>
    </row>
    <row r="709" spans="1:68" x14ac:dyDescent="0.25">
      <c r="A709" s="95">
        <v>43683</v>
      </c>
      <c r="B709" s="12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13"/>
      <c r="BN709" s="13"/>
      <c r="BO709" s="15"/>
      <c r="BP709">
        <f t="shared" ref="BP709" si="537">SUM(B709:BO709)</f>
        <v>0</v>
      </c>
    </row>
    <row r="710" spans="1:68" ht="15.75" thickBot="1" x14ac:dyDescent="0.3">
      <c r="A710" s="96"/>
      <c r="B710" s="8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11"/>
    </row>
    <row r="711" spans="1:68" x14ac:dyDescent="0.25">
      <c r="A711" s="95">
        <v>43684</v>
      </c>
      <c r="B711" s="12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  <c r="BJ711" s="13"/>
      <c r="BK711" s="13"/>
      <c r="BL711" s="13"/>
      <c r="BM711" s="13"/>
      <c r="BN711" s="13"/>
      <c r="BO711" s="15"/>
      <c r="BP711">
        <f t="shared" ref="BP711" si="538">SUM(B711:BO711)</f>
        <v>0</v>
      </c>
    </row>
    <row r="712" spans="1:68" ht="15.75" thickBot="1" x14ac:dyDescent="0.3">
      <c r="A712" s="96"/>
      <c r="B712" s="8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11"/>
    </row>
    <row r="713" spans="1:68" x14ac:dyDescent="0.25">
      <c r="A713" s="95">
        <v>43685</v>
      </c>
      <c r="B713" s="12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  <c r="BH713" s="13"/>
      <c r="BI713" s="13"/>
      <c r="BJ713" s="13"/>
      <c r="BK713" s="13"/>
      <c r="BL713" s="13"/>
      <c r="BM713" s="13"/>
      <c r="BN713" s="13"/>
      <c r="BO713" s="15"/>
      <c r="BP713">
        <f t="shared" ref="BP713" si="539">SUM(B713:BO713)</f>
        <v>0</v>
      </c>
    </row>
    <row r="714" spans="1:68" ht="15.75" thickBot="1" x14ac:dyDescent="0.3">
      <c r="A714" s="96"/>
      <c r="B714" s="8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11"/>
    </row>
    <row r="715" spans="1:68" x14ac:dyDescent="0.25">
      <c r="A715" s="95">
        <v>43686</v>
      </c>
      <c r="B715" s="12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5"/>
      <c r="BP715">
        <f t="shared" ref="BP715" si="540">SUM(B715:BO715)</f>
        <v>0</v>
      </c>
    </row>
    <row r="716" spans="1:68" ht="15.75" thickBot="1" x14ac:dyDescent="0.3">
      <c r="A716" s="96"/>
      <c r="B716" s="8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11"/>
    </row>
    <row r="717" spans="1:68" x14ac:dyDescent="0.25">
      <c r="A717" s="95">
        <v>43687</v>
      </c>
      <c r="B717" s="12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  <c r="BJ717" s="13"/>
      <c r="BK717" s="13"/>
      <c r="BL717" s="13"/>
      <c r="BM717" s="13"/>
      <c r="BN717" s="13"/>
      <c r="BO717" s="15"/>
      <c r="BP717">
        <f t="shared" ref="BP717" si="541">SUM(B717:BO717)</f>
        <v>0</v>
      </c>
    </row>
    <row r="718" spans="1:68" ht="15.75" thickBot="1" x14ac:dyDescent="0.3">
      <c r="A718" s="96"/>
      <c r="B718" s="8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11"/>
    </row>
    <row r="719" spans="1:68" x14ac:dyDescent="0.25">
      <c r="A719" s="95">
        <v>43688</v>
      </c>
      <c r="B719" s="12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5"/>
      <c r="BP719">
        <f t="shared" ref="BP719" si="542">SUM(B719:BO719)</f>
        <v>0</v>
      </c>
    </row>
    <row r="720" spans="1:68" ht="15.75" thickBot="1" x14ac:dyDescent="0.3">
      <c r="A720" s="96"/>
      <c r="B720" s="8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11"/>
    </row>
    <row r="721" spans="1:68" x14ac:dyDescent="0.25">
      <c r="A721" s="95">
        <v>43689</v>
      </c>
      <c r="B721" s="12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5"/>
      <c r="BP721">
        <f t="shared" ref="BP721" si="543">SUM(B721:BO721)</f>
        <v>0</v>
      </c>
    </row>
    <row r="722" spans="1:68" ht="15.75" thickBot="1" x14ac:dyDescent="0.3">
      <c r="A722" s="96"/>
      <c r="B722" s="8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11"/>
    </row>
    <row r="723" spans="1:68" x14ac:dyDescent="0.25">
      <c r="A723" s="95">
        <v>43690</v>
      </c>
      <c r="B723" s="12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5"/>
      <c r="BP723">
        <f t="shared" ref="BP723" si="544">SUM(B723:BO723)</f>
        <v>0</v>
      </c>
    </row>
    <row r="724" spans="1:68" ht="15.75" thickBot="1" x14ac:dyDescent="0.3">
      <c r="A724" s="96"/>
      <c r="B724" s="8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11"/>
    </row>
    <row r="725" spans="1:68" x14ac:dyDescent="0.25">
      <c r="A725" s="95">
        <v>43691</v>
      </c>
      <c r="B725" s="12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  <c r="BJ725" s="13"/>
      <c r="BK725" s="13"/>
      <c r="BL725" s="13"/>
      <c r="BM725" s="13"/>
      <c r="BN725" s="13"/>
      <c r="BO725" s="15"/>
      <c r="BP725">
        <f t="shared" ref="BP725" si="545">SUM(B725:BO725)</f>
        <v>0</v>
      </c>
    </row>
    <row r="726" spans="1:68" ht="15.75" thickBot="1" x14ac:dyDescent="0.3">
      <c r="A726" s="96"/>
      <c r="B726" s="8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11"/>
    </row>
    <row r="727" spans="1:68" x14ac:dyDescent="0.25">
      <c r="A727" s="95">
        <v>43692</v>
      </c>
      <c r="B727" s="12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  <c r="BJ727" s="13"/>
      <c r="BK727" s="13"/>
      <c r="BL727" s="13"/>
      <c r="BM727" s="13"/>
      <c r="BN727" s="13"/>
      <c r="BO727" s="15"/>
      <c r="BP727">
        <f t="shared" ref="BP727" si="546">SUM(B727:BO727)</f>
        <v>0</v>
      </c>
    </row>
    <row r="728" spans="1:68" ht="15.75" thickBot="1" x14ac:dyDescent="0.3">
      <c r="A728" s="96"/>
      <c r="B728" s="8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11"/>
    </row>
    <row r="729" spans="1:68" x14ac:dyDescent="0.25">
      <c r="A729" s="95">
        <v>43693</v>
      </c>
      <c r="B729" s="12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5"/>
      <c r="BP729">
        <f t="shared" ref="BP729" si="547">SUM(B729:BO729)</f>
        <v>0</v>
      </c>
    </row>
    <row r="730" spans="1:68" ht="15.75" thickBot="1" x14ac:dyDescent="0.3">
      <c r="A730" s="96"/>
      <c r="B730" s="8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11"/>
    </row>
    <row r="731" spans="1:68" x14ac:dyDescent="0.25">
      <c r="A731" s="95">
        <v>43694</v>
      </c>
      <c r="B731" s="12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  <c r="BJ731" s="13"/>
      <c r="BK731" s="13"/>
      <c r="BL731" s="13"/>
      <c r="BM731" s="13"/>
      <c r="BN731" s="13"/>
      <c r="BO731" s="15"/>
      <c r="BP731">
        <f t="shared" ref="BP731" si="548">SUM(B731:BO731)</f>
        <v>0</v>
      </c>
    </row>
    <row r="732" spans="1:68" ht="15.75" thickBot="1" x14ac:dyDescent="0.3">
      <c r="A732" s="96"/>
      <c r="B732" s="8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11"/>
    </row>
    <row r="733" spans="1:68" x14ac:dyDescent="0.25">
      <c r="A733" s="95">
        <v>43695</v>
      </c>
      <c r="B733" s="12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  <c r="BJ733" s="13"/>
      <c r="BK733" s="13"/>
      <c r="BL733" s="13"/>
      <c r="BM733" s="13"/>
      <c r="BN733" s="13"/>
      <c r="BO733" s="15"/>
      <c r="BP733">
        <f t="shared" ref="BP733" si="549">SUM(B733:BO733)</f>
        <v>0</v>
      </c>
    </row>
    <row r="734" spans="1:68" ht="15.75" thickBot="1" x14ac:dyDescent="0.3">
      <c r="A734" s="96"/>
      <c r="B734" s="8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  <c r="BF734" s="9"/>
      <c r="BG734" s="9"/>
      <c r="BH734" s="9"/>
      <c r="BI734" s="9"/>
      <c r="BJ734" s="9"/>
      <c r="BK734" s="9"/>
      <c r="BL734" s="9"/>
      <c r="BM734" s="9"/>
      <c r="BN734" s="9"/>
      <c r="BO734" s="11"/>
    </row>
    <row r="735" spans="1:68" x14ac:dyDescent="0.25">
      <c r="A735" s="95">
        <v>43696</v>
      </c>
      <c r="B735" s="12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  <c r="BJ735" s="13"/>
      <c r="BK735" s="13"/>
      <c r="BL735" s="13"/>
      <c r="BM735" s="13"/>
      <c r="BN735" s="13"/>
      <c r="BO735" s="15"/>
      <c r="BP735">
        <f t="shared" ref="BP735" si="550">SUM(B735:BO735)</f>
        <v>0</v>
      </c>
    </row>
    <row r="736" spans="1:68" ht="15.75" thickBot="1" x14ac:dyDescent="0.3">
      <c r="A736" s="96"/>
      <c r="B736" s="8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  <c r="BF736" s="9"/>
      <c r="BG736" s="9"/>
      <c r="BH736" s="9"/>
      <c r="BI736" s="9"/>
      <c r="BJ736" s="9"/>
      <c r="BK736" s="9"/>
      <c r="BL736" s="9"/>
      <c r="BM736" s="9"/>
      <c r="BN736" s="9"/>
      <c r="BO736" s="11"/>
    </row>
    <row r="737" spans="1:68" x14ac:dyDescent="0.25">
      <c r="A737" s="95">
        <v>43697</v>
      </c>
      <c r="B737" s="12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13"/>
      <c r="BN737" s="13"/>
      <c r="BO737" s="15"/>
      <c r="BP737">
        <f t="shared" ref="BP737" si="551">SUM(B737:BO737)</f>
        <v>0</v>
      </c>
    </row>
    <row r="738" spans="1:68" ht="15.75" thickBot="1" x14ac:dyDescent="0.3">
      <c r="A738" s="96"/>
      <c r="B738" s="8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  <c r="BL738" s="9"/>
      <c r="BM738" s="9"/>
      <c r="BN738" s="9"/>
      <c r="BO738" s="11"/>
    </row>
    <row r="739" spans="1:68" x14ac:dyDescent="0.25">
      <c r="A739" s="95">
        <v>43698</v>
      </c>
      <c r="B739" s="12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  <c r="BH739" s="13"/>
      <c r="BI739" s="13"/>
      <c r="BJ739" s="13"/>
      <c r="BK739" s="13"/>
      <c r="BL739" s="13"/>
      <c r="BM739" s="13"/>
      <c r="BN739" s="13"/>
      <c r="BO739" s="15"/>
      <c r="BP739">
        <f t="shared" ref="BP739" si="552">SUM(B739:BO739)</f>
        <v>0</v>
      </c>
    </row>
    <row r="740" spans="1:68" ht="15.75" thickBot="1" x14ac:dyDescent="0.3">
      <c r="A740" s="96"/>
      <c r="B740" s="8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  <c r="BL740" s="9"/>
      <c r="BM740" s="9"/>
      <c r="BN740" s="9"/>
      <c r="BO740" s="11"/>
    </row>
    <row r="741" spans="1:68" x14ac:dyDescent="0.25">
      <c r="A741" s="95">
        <v>43699</v>
      </c>
      <c r="B741" s="12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  <c r="BH741" s="13"/>
      <c r="BI741" s="13"/>
      <c r="BJ741" s="13"/>
      <c r="BK741" s="13"/>
      <c r="BL741" s="13"/>
      <c r="BM741" s="13"/>
      <c r="BN741" s="13"/>
      <c r="BO741" s="15"/>
      <c r="BP741">
        <f t="shared" ref="BP741" si="553">SUM(B741:BO741)</f>
        <v>0</v>
      </c>
    </row>
    <row r="742" spans="1:68" ht="15.75" thickBot="1" x14ac:dyDescent="0.3">
      <c r="A742" s="96"/>
      <c r="B742" s="8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  <c r="BF742" s="9"/>
      <c r="BG742" s="9"/>
      <c r="BH742" s="9"/>
      <c r="BI742" s="9"/>
      <c r="BJ742" s="9"/>
      <c r="BK742" s="9"/>
      <c r="BL742" s="9"/>
      <c r="BM742" s="9"/>
      <c r="BN742" s="9"/>
      <c r="BO742" s="11"/>
    </row>
    <row r="743" spans="1:68" x14ac:dyDescent="0.25">
      <c r="A743" s="95">
        <v>43700</v>
      </c>
      <c r="B743" s="12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  <c r="BH743" s="13"/>
      <c r="BI743" s="13"/>
      <c r="BJ743" s="13"/>
      <c r="BK743" s="13"/>
      <c r="BL743" s="13"/>
      <c r="BM743" s="13"/>
      <c r="BN743" s="13"/>
      <c r="BO743" s="15"/>
      <c r="BP743">
        <f t="shared" ref="BP743" si="554">SUM(B743:BO743)</f>
        <v>0</v>
      </c>
    </row>
    <row r="744" spans="1:68" ht="15.75" thickBot="1" x14ac:dyDescent="0.3">
      <c r="A744" s="96"/>
      <c r="B744" s="8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  <c r="BL744" s="9"/>
      <c r="BM744" s="9"/>
      <c r="BN744" s="9"/>
      <c r="BO744" s="11"/>
    </row>
    <row r="745" spans="1:68" x14ac:dyDescent="0.25">
      <c r="A745" s="95">
        <v>43701</v>
      </c>
      <c r="B745" s="12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  <c r="BH745" s="13"/>
      <c r="BI745" s="13"/>
      <c r="BJ745" s="13"/>
      <c r="BK745" s="13"/>
      <c r="BL745" s="13"/>
      <c r="BM745" s="13"/>
      <c r="BN745" s="13"/>
      <c r="BO745" s="15"/>
      <c r="BP745">
        <f t="shared" ref="BP745" si="555">SUM(B745:BO745)</f>
        <v>0</v>
      </c>
    </row>
    <row r="746" spans="1:68" ht="15.75" thickBot="1" x14ac:dyDescent="0.3">
      <c r="A746" s="96"/>
      <c r="B746" s="8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  <c r="BL746" s="9"/>
      <c r="BM746" s="9"/>
      <c r="BN746" s="9"/>
      <c r="BO746" s="11"/>
    </row>
    <row r="747" spans="1:68" x14ac:dyDescent="0.25">
      <c r="A747" s="95">
        <v>43702</v>
      </c>
      <c r="B747" s="12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  <c r="BH747" s="13"/>
      <c r="BI747" s="13"/>
      <c r="BJ747" s="13"/>
      <c r="BK747" s="13"/>
      <c r="BL747" s="13"/>
      <c r="BM747" s="13"/>
      <c r="BN747" s="13"/>
      <c r="BO747" s="15"/>
      <c r="BP747">
        <f t="shared" ref="BP747" si="556">SUM(B747:BO747)</f>
        <v>0</v>
      </c>
    </row>
    <row r="748" spans="1:68" ht="15.75" thickBot="1" x14ac:dyDescent="0.3">
      <c r="A748" s="96"/>
      <c r="B748" s="8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  <c r="BL748" s="9"/>
      <c r="BM748" s="9"/>
      <c r="BN748" s="9"/>
      <c r="BO748" s="11"/>
    </row>
    <row r="749" spans="1:68" x14ac:dyDescent="0.25">
      <c r="A749" s="95">
        <v>43703</v>
      </c>
      <c r="B749" s="12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  <c r="BH749" s="13"/>
      <c r="BI749" s="13"/>
      <c r="BJ749" s="13"/>
      <c r="BK749" s="13"/>
      <c r="BL749" s="13"/>
      <c r="BM749" s="13"/>
      <c r="BN749" s="13"/>
      <c r="BO749" s="15"/>
      <c r="BP749">
        <f t="shared" ref="BP749" si="557">SUM(B749:BO749)</f>
        <v>0</v>
      </c>
    </row>
    <row r="750" spans="1:68" ht="15.75" thickBot="1" x14ac:dyDescent="0.3">
      <c r="A750" s="96"/>
      <c r="B750" s="8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  <c r="BF750" s="9"/>
      <c r="BG750" s="9"/>
      <c r="BH750" s="9"/>
      <c r="BI750" s="9"/>
      <c r="BJ750" s="9"/>
      <c r="BK750" s="9"/>
      <c r="BL750" s="9"/>
      <c r="BM750" s="9"/>
      <c r="BN750" s="9"/>
      <c r="BO750" s="11"/>
    </row>
    <row r="751" spans="1:68" x14ac:dyDescent="0.25">
      <c r="A751" s="95">
        <v>43704</v>
      </c>
      <c r="B751" s="12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  <c r="BH751" s="13"/>
      <c r="BI751" s="13"/>
      <c r="BJ751" s="13"/>
      <c r="BK751" s="13"/>
      <c r="BL751" s="13"/>
      <c r="BM751" s="13"/>
      <c r="BN751" s="13"/>
      <c r="BO751" s="15"/>
      <c r="BP751">
        <f t="shared" ref="BP751" si="558">SUM(B751:BO751)</f>
        <v>0</v>
      </c>
    </row>
    <row r="752" spans="1:68" ht="15.75" thickBot="1" x14ac:dyDescent="0.3">
      <c r="A752" s="96"/>
      <c r="B752" s="8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  <c r="BF752" s="9"/>
      <c r="BG752" s="9"/>
      <c r="BH752" s="9"/>
      <c r="BI752" s="9"/>
      <c r="BJ752" s="9"/>
      <c r="BK752" s="9"/>
      <c r="BL752" s="9"/>
      <c r="BM752" s="9"/>
      <c r="BN752" s="9"/>
      <c r="BO752" s="11"/>
    </row>
    <row r="753" spans="1:68" x14ac:dyDescent="0.25">
      <c r="A753" s="95">
        <v>43705</v>
      </c>
      <c r="B753" s="12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  <c r="BH753" s="13"/>
      <c r="BI753" s="13"/>
      <c r="BJ753" s="13"/>
      <c r="BK753" s="13"/>
      <c r="BL753" s="13"/>
      <c r="BM753" s="13"/>
      <c r="BN753" s="13"/>
      <c r="BO753" s="15"/>
      <c r="BP753">
        <f t="shared" ref="BP753" si="559">SUM(B753:BO753)</f>
        <v>0</v>
      </c>
    </row>
    <row r="754" spans="1:68" ht="15.75" thickBot="1" x14ac:dyDescent="0.3">
      <c r="A754" s="96"/>
      <c r="B754" s="8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9"/>
      <c r="BH754" s="9"/>
      <c r="BI754" s="9"/>
      <c r="BJ754" s="9"/>
      <c r="BK754" s="9"/>
      <c r="BL754" s="9"/>
      <c r="BM754" s="9"/>
      <c r="BN754" s="9"/>
      <c r="BO754" s="11"/>
    </row>
    <row r="755" spans="1:68" x14ac:dyDescent="0.25">
      <c r="A755" s="95">
        <v>43706</v>
      </c>
      <c r="B755" s="12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  <c r="BH755" s="13"/>
      <c r="BI755" s="13"/>
      <c r="BJ755" s="13"/>
      <c r="BK755" s="13"/>
      <c r="BL755" s="13"/>
      <c r="BM755" s="13"/>
      <c r="BN755" s="13"/>
      <c r="BO755" s="15"/>
      <c r="BP755">
        <f t="shared" ref="BP755" si="560">SUM(B755:BO755)</f>
        <v>0</v>
      </c>
    </row>
    <row r="756" spans="1:68" ht="15.75" thickBot="1" x14ac:dyDescent="0.3">
      <c r="A756" s="96"/>
      <c r="B756" s="8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  <c r="BF756" s="9"/>
      <c r="BG756" s="9"/>
      <c r="BH756" s="9"/>
      <c r="BI756" s="9"/>
      <c r="BJ756" s="9"/>
      <c r="BK756" s="9"/>
      <c r="BL756" s="9"/>
      <c r="BM756" s="9"/>
      <c r="BN756" s="9"/>
      <c r="BO756" s="11"/>
    </row>
    <row r="757" spans="1:68" x14ac:dyDescent="0.25">
      <c r="A757" s="95">
        <v>43707</v>
      </c>
      <c r="B757" s="12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  <c r="BH757" s="13"/>
      <c r="BI757" s="13"/>
      <c r="BJ757" s="13"/>
      <c r="BK757" s="13"/>
      <c r="BL757" s="13"/>
      <c r="BM757" s="13"/>
      <c r="BN757" s="13"/>
      <c r="BO757" s="15"/>
      <c r="BP757">
        <f t="shared" ref="BP757" si="561">SUM(B757:BO757)</f>
        <v>0</v>
      </c>
    </row>
    <row r="758" spans="1:68" ht="15.75" thickBot="1" x14ac:dyDescent="0.3">
      <c r="A758" s="96"/>
      <c r="B758" s="8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  <c r="BF758" s="9"/>
      <c r="BG758" s="9"/>
      <c r="BH758" s="9"/>
      <c r="BI758" s="9"/>
      <c r="BJ758" s="9"/>
      <c r="BK758" s="9"/>
      <c r="BL758" s="9"/>
      <c r="BM758" s="9"/>
      <c r="BN758" s="9"/>
      <c r="BO758" s="11"/>
    </row>
    <row r="759" spans="1:68" x14ac:dyDescent="0.25">
      <c r="A759" s="95">
        <v>43708</v>
      </c>
      <c r="B759" s="12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  <c r="BH759" s="13"/>
      <c r="BI759" s="13"/>
      <c r="BJ759" s="13"/>
      <c r="BK759" s="13"/>
      <c r="BL759" s="13"/>
      <c r="BM759" s="13"/>
      <c r="BN759" s="13"/>
      <c r="BO759" s="15"/>
      <c r="BP759">
        <f t="shared" ref="BP759" si="562">SUM(B759:BO759)</f>
        <v>0</v>
      </c>
    </row>
    <row r="760" spans="1:68" ht="15.75" thickBot="1" x14ac:dyDescent="0.3">
      <c r="A760" s="96"/>
      <c r="B760" s="8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  <c r="BF760" s="9"/>
      <c r="BG760" s="9"/>
      <c r="BH760" s="9"/>
      <c r="BI760" s="9"/>
      <c r="BJ760" s="9"/>
      <c r="BK760" s="9"/>
      <c r="BL760" s="9"/>
      <c r="BM760" s="9"/>
      <c r="BN760" s="9"/>
      <c r="BO760" s="11"/>
    </row>
    <row r="761" spans="1:68" x14ac:dyDescent="0.25">
      <c r="A761" s="95">
        <v>43709</v>
      </c>
      <c r="B761" s="12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  <c r="BH761" s="13"/>
      <c r="BI761" s="13"/>
      <c r="BJ761" s="13"/>
      <c r="BK761" s="13"/>
      <c r="BL761" s="13"/>
      <c r="BM761" s="13"/>
      <c r="BN761" s="13"/>
      <c r="BO761" s="15"/>
      <c r="BP761">
        <f t="shared" ref="BP761" si="563">SUM(B761:BO761)</f>
        <v>0</v>
      </c>
    </row>
    <row r="762" spans="1:68" ht="15.75" thickBot="1" x14ac:dyDescent="0.3">
      <c r="A762" s="96"/>
      <c r="B762" s="8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  <c r="BF762" s="9"/>
      <c r="BG762" s="9"/>
      <c r="BH762" s="9"/>
      <c r="BI762" s="9"/>
      <c r="BJ762" s="9"/>
      <c r="BK762" s="9"/>
      <c r="BL762" s="9"/>
      <c r="BM762" s="9"/>
      <c r="BN762" s="9"/>
      <c r="BO762" s="11"/>
    </row>
    <row r="763" spans="1:68" x14ac:dyDescent="0.25">
      <c r="A763" s="95">
        <v>43710</v>
      </c>
      <c r="B763" s="12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  <c r="BH763" s="13"/>
      <c r="BI763" s="13"/>
      <c r="BJ763" s="13"/>
      <c r="BK763" s="13"/>
      <c r="BL763" s="13"/>
      <c r="BM763" s="13"/>
      <c r="BN763" s="13"/>
      <c r="BO763" s="15"/>
      <c r="BP763">
        <f t="shared" ref="BP763" si="564">SUM(B763:BO763)</f>
        <v>0</v>
      </c>
    </row>
    <row r="764" spans="1:68" ht="15.75" thickBot="1" x14ac:dyDescent="0.3">
      <c r="A764" s="96"/>
      <c r="B764" s="8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11"/>
    </row>
    <row r="765" spans="1:68" x14ac:dyDescent="0.25">
      <c r="A765" s="95">
        <v>43711</v>
      </c>
      <c r="B765" s="12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  <c r="BH765" s="13"/>
      <c r="BI765" s="13"/>
      <c r="BJ765" s="13"/>
      <c r="BK765" s="13"/>
      <c r="BL765" s="13"/>
      <c r="BM765" s="13"/>
      <c r="BN765" s="13"/>
      <c r="BO765" s="15"/>
      <c r="BP765">
        <f t="shared" ref="BP765" si="565">SUM(B765:BO765)</f>
        <v>0</v>
      </c>
    </row>
    <row r="766" spans="1:68" ht="15.75" thickBot="1" x14ac:dyDescent="0.3">
      <c r="A766" s="96"/>
      <c r="B766" s="8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  <c r="BF766" s="9"/>
      <c r="BG766" s="9"/>
      <c r="BH766" s="9"/>
      <c r="BI766" s="9"/>
      <c r="BJ766" s="9"/>
      <c r="BK766" s="9"/>
      <c r="BL766" s="9"/>
      <c r="BM766" s="9"/>
      <c r="BN766" s="9"/>
      <c r="BO766" s="11"/>
    </row>
    <row r="767" spans="1:68" x14ac:dyDescent="0.25">
      <c r="A767" s="95">
        <v>43712</v>
      </c>
      <c r="B767" s="12"/>
      <c r="C767" s="13"/>
      <c r="D767" s="13"/>
      <c r="E767" s="13"/>
      <c r="F767" s="13"/>
      <c r="G767" s="7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  <c r="BH767" s="13"/>
      <c r="BI767" s="13"/>
      <c r="BJ767" s="13"/>
      <c r="BK767" s="13"/>
      <c r="BL767" s="13"/>
      <c r="BM767" s="13"/>
      <c r="BN767" s="13"/>
      <c r="BO767" s="15"/>
      <c r="BP767">
        <f t="shared" ref="BP767" si="566">SUM(B767:BO767)</f>
        <v>0</v>
      </c>
    </row>
    <row r="768" spans="1:68" ht="15.75" thickBot="1" x14ac:dyDescent="0.3">
      <c r="A768" s="96"/>
      <c r="B768" s="8"/>
      <c r="C768" s="9"/>
      <c r="D768" s="9"/>
      <c r="E768" s="9"/>
      <c r="F768" s="9"/>
      <c r="G768" s="74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  <c r="BF768" s="9"/>
      <c r="BG768" s="9"/>
      <c r="BH768" s="9"/>
      <c r="BI768" s="9"/>
      <c r="BJ768" s="9"/>
      <c r="BK768" s="9"/>
      <c r="BL768" s="9"/>
      <c r="BM768" s="9"/>
      <c r="BN768" s="9"/>
      <c r="BO768" s="11"/>
    </row>
    <row r="769" spans="1:68" x14ac:dyDescent="0.25">
      <c r="A769" s="95">
        <v>43713</v>
      </c>
      <c r="B769" s="12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  <c r="BH769" s="13"/>
      <c r="BI769" s="13"/>
      <c r="BJ769" s="13"/>
      <c r="BK769" s="13"/>
      <c r="BL769" s="13"/>
      <c r="BM769" s="13"/>
      <c r="BN769" s="13"/>
      <c r="BO769" s="15"/>
      <c r="BP769">
        <f t="shared" ref="BP769" si="567">SUM(B769:BO769)</f>
        <v>0</v>
      </c>
    </row>
    <row r="770" spans="1:68" ht="15.75" thickBot="1" x14ac:dyDescent="0.3">
      <c r="A770" s="96"/>
      <c r="B770" s="8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  <c r="BF770" s="9"/>
      <c r="BG770" s="9"/>
      <c r="BH770" s="9"/>
      <c r="BI770" s="9"/>
      <c r="BJ770" s="9"/>
      <c r="BK770" s="9"/>
      <c r="BL770" s="9"/>
      <c r="BM770" s="9"/>
      <c r="BN770" s="9"/>
      <c r="BO770" s="11"/>
    </row>
    <row r="771" spans="1:68" x14ac:dyDescent="0.25">
      <c r="A771" s="95">
        <v>43714</v>
      </c>
      <c r="B771" s="12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  <c r="BH771" s="13"/>
      <c r="BI771" s="13"/>
      <c r="BJ771" s="13"/>
      <c r="BK771" s="13"/>
      <c r="BL771" s="13"/>
      <c r="BM771" s="13"/>
      <c r="BN771" s="13"/>
      <c r="BO771" s="15"/>
      <c r="BP771">
        <f t="shared" ref="BP771" si="568">SUM(B771:BO771)</f>
        <v>0</v>
      </c>
    </row>
    <row r="772" spans="1:68" ht="15.75" thickBot="1" x14ac:dyDescent="0.3">
      <c r="A772" s="96"/>
      <c r="B772" s="8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  <c r="BL772" s="9"/>
      <c r="BM772" s="9"/>
      <c r="BN772" s="9"/>
      <c r="BO772" s="11"/>
    </row>
    <row r="773" spans="1:68" x14ac:dyDescent="0.25">
      <c r="A773" s="95">
        <v>43715</v>
      </c>
      <c r="B773" s="22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  <c r="BH773" s="13"/>
      <c r="BI773" s="13"/>
      <c r="BJ773" s="13"/>
      <c r="BK773" s="13"/>
      <c r="BL773" s="13"/>
      <c r="BM773" s="13"/>
      <c r="BN773" s="13"/>
      <c r="BO773" s="15"/>
      <c r="BP773">
        <f t="shared" ref="BP773" si="569">SUM(B773:BO773)</f>
        <v>0</v>
      </c>
    </row>
    <row r="774" spans="1:68" ht="15.75" thickBot="1" x14ac:dyDescent="0.3">
      <c r="A774" s="96"/>
      <c r="B774" s="8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  <c r="BL774" s="9"/>
      <c r="BM774" s="9"/>
      <c r="BN774" s="9"/>
      <c r="BO774" s="11"/>
    </row>
    <row r="775" spans="1:68" x14ac:dyDescent="0.25">
      <c r="A775" s="95">
        <v>43716</v>
      </c>
      <c r="B775" s="12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  <c r="BH775" s="13"/>
      <c r="BI775" s="13"/>
      <c r="BJ775" s="13"/>
      <c r="BK775" s="13"/>
      <c r="BL775" s="13"/>
      <c r="BM775" s="13"/>
      <c r="BN775" s="13"/>
      <c r="BO775" s="15"/>
      <c r="BP775">
        <f t="shared" ref="BP775" si="570">SUM(B775:BO775)</f>
        <v>0</v>
      </c>
    </row>
    <row r="776" spans="1:68" ht="15.75" thickBot="1" x14ac:dyDescent="0.3">
      <c r="A776" s="96"/>
      <c r="B776" s="8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  <c r="BL776" s="9"/>
      <c r="BM776" s="9"/>
      <c r="BN776" s="9"/>
      <c r="BO776" s="11"/>
    </row>
    <row r="777" spans="1:68" x14ac:dyDescent="0.25">
      <c r="A777" s="95">
        <v>43717</v>
      </c>
      <c r="B777" s="12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  <c r="BI777" s="13"/>
      <c r="BJ777" s="13"/>
      <c r="BK777" s="13"/>
      <c r="BL777" s="13"/>
      <c r="BM777" s="13"/>
      <c r="BN777" s="13"/>
      <c r="BO777" s="15"/>
      <c r="BP777">
        <f t="shared" ref="BP777" si="571">SUM(B777:BO777)</f>
        <v>0</v>
      </c>
    </row>
    <row r="778" spans="1:68" ht="15.75" thickBot="1" x14ac:dyDescent="0.3">
      <c r="A778" s="96"/>
      <c r="B778" s="8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  <c r="BL778" s="9"/>
      <c r="BM778" s="9"/>
      <c r="BN778" s="9"/>
      <c r="BO778" s="11"/>
    </row>
    <row r="779" spans="1:68" x14ac:dyDescent="0.25">
      <c r="A779" s="95">
        <v>43718</v>
      </c>
      <c r="B779" s="12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  <c r="BI779" s="13"/>
      <c r="BJ779" s="13"/>
      <c r="BK779" s="13"/>
      <c r="BL779" s="13"/>
      <c r="BM779" s="13"/>
      <c r="BN779" s="13"/>
      <c r="BO779" s="15"/>
      <c r="BP779">
        <f t="shared" ref="BP779" si="572">SUM(B779:BO779)</f>
        <v>0</v>
      </c>
    </row>
    <row r="780" spans="1:68" ht="15.75" thickBot="1" x14ac:dyDescent="0.3">
      <c r="A780" s="96"/>
      <c r="B780" s="8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  <c r="BL780" s="9"/>
      <c r="BM780" s="9"/>
      <c r="BN780" s="9"/>
      <c r="BO780" s="11"/>
    </row>
    <row r="781" spans="1:68" x14ac:dyDescent="0.25">
      <c r="A781" s="95">
        <v>43719</v>
      </c>
      <c r="B781" s="12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  <c r="BH781" s="13"/>
      <c r="BI781" s="13"/>
      <c r="BJ781" s="13"/>
      <c r="BK781" s="13"/>
      <c r="BL781" s="13"/>
      <c r="BM781" s="13"/>
      <c r="BN781" s="13"/>
      <c r="BO781" s="15"/>
      <c r="BP781">
        <f t="shared" ref="BP781" si="573">SUM(B781:BO781)</f>
        <v>0</v>
      </c>
    </row>
    <row r="782" spans="1:68" ht="15.75" thickBot="1" x14ac:dyDescent="0.3">
      <c r="A782" s="96"/>
      <c r="B782" s="8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  <c r="BL782" s="9"/>
      <c r="BM782" s="9"/>
      <c r="BN782" s="9"/>
      <c r="BO782" s="11"/>
    </row>
    <row r="783" spans="1:68" x14ac:dyDescent="0.25">
      <c r="A783" s="95">
        <v>43720</v>
      </c>
      <c r="B783" s="12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  <c r="BH783" s="13"/>
      <c r="BI783" s="13"/>
      <c r="BJ783" s="13"/>
      <c r="BK783" s="13"/>
      <c r="BL783" s="13"/>
      <c r="BM783" s="13"/>
      <c r="BN783" s="13"/>
      <c r="BO783" s="15"/>
      <c r="BP783">
        <f t="shared" ref="BP783" si="574">SUM(B783:BO783)</f>
        <v>0</v>
      </c>
    </row>
    <row r="784" spans="1:68" ht="15.75" thickBot="1" x14ac:dyDescent="0.3">
      <c r="A784" s="96"/>
      <c r="B784" s="8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  <c r="BF784" s="9"/>
      <c r="BG784" s="9"/>
      <c r="BH784" s="9"/>
      <c r="BI784" s="9"/>
      <c r="BJ784" s="9"/>
      <c r="BK784" s="9"/>
      <c r="BL784" s="9"/>
      <c r="BM784" s="9"/>
      <c r="BN784" s="9"/>
      <c r="BO784" s="11"/>
    </row>
    <row r="785" spans="1:68" x14ac:dyDescent="0.25">
      <c r="A785" s="95">
        <v>43721</v>
      </c>
      <c r="B785" s="12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20"/>
      <c r="AO785" s="20"/>
      <c r="AP785" s="20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  <c r="BL785" s="9"/>
      <c r="BM785" s="9"/>
      <c r="BN785" s="9"/>
      <c r="BO785" s="11"/>
      <c r="BP785">
        <f t="shared" ref="BP785" si="575">SUM(B785:BO785)</f>
        <v>0</v>
      </c>
    </row>
    <row r="786" spans="1:68" ht="15.75" thickBot="1" x14ac:dyDescent="0.3">
      <c r="A786" s="96"/>
      <c r="B786" s="8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  <c r="BF786" s="9"/>
      <c r="BG786" s="9"/>
      <c r="BH786" s="9"/>
      <c r="BI786" s="9"/>
      <c r="BJ786" s="9"/>
      <c r="BK786" s="9"/>
      <c r="BL786" s="9"/>
      <c r="BM786" s="9"/>
      <c r="BN786" s="9"/>
      <c r="BO786" s="11"/>
    </row>
    <row r="787" spans="1:68" x14ac:dyDescent="0.25">
      <c r="A787" s="95">
        <v>43722</v>
      </c>
      <c r="B787" s="12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  <c r="BH787" s="13"/>
      <c r="BI787" s="13"/>
      <c r="BJ787" s="13"/>
      <c r="BK787" s="13"/>
      <c r="BL787" s="13"/>
      <c r="BM787" s="13"/>
      <c r="BN787" s="13"/>
      <c r="BO787" s="15"/>
      <c r="BP787">
        <f t="shared" ref="BP787" si="576">SUM(B787:BO787)</f>
        <v>0</v>
      </c>
    </row>
    <row r="788" spans="1:68" ht="15.75" thickBot="1" x14ac:dyDescent="0.3">
      <c r="A788" s="96"/>
      <c r="B788" s="8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11"/>
    </row>
    <row r="789" spans="1:68" x14ac:dyDescent="0.25">
      <c r="A789" s="95">
        <v>43723</v>
      </c>
      <c r="B789" s="12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  <c r="BH789" s="13"/>
      <c r="BI789" s="13"/>
      <c r="BJ789" s="13"/>
      <c r="BK789" s="13"/>
      <c r="BL789" s="13"/>
      <c r="BM789" s="13"/>
      <c r="BN789" s="13"/>
      <c r="BO789" s="15"/>
      <c r="BP789">
        <f t="shared" ref="BP789" si="577">SUM(B789:BO789)</f>
        <v>0</v>
      </c>
    </row>
    <row r="790" spans="1:68" ht="15.75" thickBot="1" x14ac:dyDescent="0.3">
      <c r="A790" s="96"/>
      <c r="B790" s="8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  <c r="BF790" s="9"/>
      <c r="BG790" s="9"/>
      <c r="BH790" s="9"/>
      <c r="BI790" s="9"/>
      <c r="BJ790" s="9"/>
      <c r="BK790" s="9"/>
      <c r="BL790" s="9"/>
      <c r="BM790" s="9"/>
      <c r="BN790" s="9"/>
      <c r="BO790" s="11"/>
    </row>
    <row r="791" spans="1:68" x14ac:dyDescent="0.25">
      <c r="A791" s="95">
        <v>43724</v>
      </c>
      <c r="B791" s="12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13"/>
      <c r="BJ791" s="13"/>
      <c r="BK791" s="13"/>
      <c r="BL791" s="13"/>
      <c r="BM791" s="13"/>
      <c r="BN791" s="13"/>
      <c r="BO791" s="15"/>
      <c r="BP791">
        <f t="shared" ref="BP791" si="578">SUM(B791:BO791)</f>
        <v>0</v>
      </c>
    </row>
    <row r="792" spans="1:68" ht="15.75" thickBot="1" x14ac:dyDescent="0.3">
      <c r="A792" s="96"/>
      <c r="B792" s="8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  <c r="BL792" s="9"/>
      <c r="BM792" s="9"/>
      <c r="BN792" s="9"/>
      <c r="BO792" s="11"/>
    </row>
    <row r="793" spans="1:68" x14ac:dyDescent="0.25">
      <c r="A793" s="95">
        <v>43725</v>
      </c>
      <c r="B793" s="12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  <c r="BH793" s="13"/>
      <c r="BI793" s="13"/>
      <c r="BJ793" s="13"/>
      <c r="BK793" s="13"/>
      <c r="BL793" s="13"/>
      <c r="BM793" s="13"/>
      <c r="BN793" s="13"/>
      <c r="BO793" s="15"/>
      <c r="BP793">
        <f t="shared" ref="BP793" si="579">SUM(B793:BO793)</f>
        <v>0</v>
      </c>
    </row>
    <row r="794" spans="1:68" ht="15.75" thickBot="1" x14ac:dyDescent="0.3">
      <c r="A794" s="96"/>
      <c r="B794" s="8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  <c r="BF794" s="9"/>
      <c r="BG794" s="9"/>
      <c r="BH794" s="9"/>
      <c r="BI794" s="9"/>
      <c r="BJ794" s="9"/>
      <c r="BK794" s="9"/>
      <c r="BL794" s="9"/>
      <c r="BM794" s="9"/>
      <c r="BN794" s="9"/>
      <c r="BO794" s="11"/>
    </row>
    <row r="795" spans="1:68" x14ac:dyDescent="0.25">
      <c r="A795" s="95">
        <v>43726</v>
      </c>
      <c r="B795" s="12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  <c r="BH795" s="13"/>
      <c r="BI795" s="13"/>
      <c r="BJ795" s="13"/>
      <c r="BK795" s="13"/>
      <c r="BL795" s="13"/>
      <c r="BM795" s="13"/>
      <c r="BN795" s="13"/>
      <c r="BO795" s="15"/>
      <c r="BP795">
        <f t="shared" ref="BP795" si="580">SUM(B795:BO795)</f>
        <v>0</v>
      </c>
    </row>
    <row r="796" spans="1:68" ht="15.75" thickBot="1" x14ac:dyDescent="0.3">
      <c r="A796" s="96"/>
      <c r="B796" s="8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  <c r="BF796" s="9"/>
      <c r="BG796" s="9"/>
      <c r="BH796" s="9"/>
      <c r="BI796" s="9"/>
      <c r="BJ796" s="9"/>
      <c r="BK796" s="9"/>
      <c r="BL796" s="9"/>
      <c r="BM796" s="9"/>
      <c r="BN796" s="9"/>
      <c r="BO796" s="11"/>
    </row>
    <row r="797" spans="1:68" x14ac:dyDescent="0.25">
      <c r="A797" s="95">
        <v>43727</v>
      </c>
      <c r="B797" s="12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  <c r="BH797" s="13"/>
      <c r="BI797" s="13"/>
      <c r="BJ797" s="13"/>
      <c r="BK797" s="13"/>
      <c r="BL797" s="13"/>
      <c r="BM797" s="13"/>
      <c r="BN797" s="13"/>
      <c r="BO797" s="15"/>
      <c r="BP797">
        <f t="shared" ref="BP797" si="581">SUM(B797:BO797)</f>
        <v>0</v>
      </c>
    </row>
    <row r="798" spans="1:68" ht="15.75" thickBot="1" x14ac:dyDescent="0.3">
      <c r="A798" s="96"/>
      <c r="B798" s="8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  <c r="BF798" s="9"/>
      <c r="BG798" s="9"/>
      <c r="BH798" s="9"/>
      <c r="BI798" s="9"/>
      <c r="BJ798" s="9"/>
      <c r="BK798" s="9"/>
      <c r="BL798" s="9"/>
      <c r="BM798" s="9"/>
      <c r="BN798" s="9"/>
      <c r="BO798" s="11"/>
    </row>
    <row r="799" spans="1:68" x14ac:dyDescent="0.25">
      <c r="A799" s="95">
        <v>43728</v>
      </c>
      <c r="B799" s="12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24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  <c r="BH799" s="13"/>
      <c r="BI799" s="13"/>
      <c r="BJ799" s="13"/>
      <c r="BK799" s="13"/>
      <c r="BL799" s="13"/>
      <c r="BM799" s="13"/>
      <c r="BN799" s="13"/>
      <c r="BO799" s="15"/>
      <c r="BP799">
        <f t="shared" ref="BP799" si="582">SUM(B799:BO799)</f>
        <v>0</v>
      </c>
    </row>
    <row r="800" spans="1:68" ht="15.75" thickBot="1" x14ac:dyDescent="0.3">
      <c r="A800" s="96"/>
      <c r="B800" s="8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24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  <c r="BF800" s="9"/>
      <c r="BG800" s="9"/>
      <c r="BH800" s="9"/>
      <c r="BI800" s="9"/>
      <c r="BJ800" s="9"/>
      <c r="BK800" s="9"/>
      <c r="BL800" s="9"/>
      <c r="BM800" s="9"/>
      <c r="BN800" s="9"/>
      <c r="BO800" s="11"/>
    </row>
    <row r="801" spans="1:68" x14ac:dyDescent="0.25">
      <c r="A801" s="95">
        <v>43729</v>
      </c>
      <c r="B801" s="12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  <c r="BH801" s="13"/>
      <c r="BI801" s="13"/>
      <c r="BJ801" s="13"/>
      <c r="BK801" s="13"/>
      <c r="BL801" s="13"/>
      <c r="BM801" s="13"/>
      <c r="BN801" s="13"/>
      <c r="BO801" s="15"/>
      <c r="BP801">
        <f t="shared" ref="BP801" si="583">SUM(B801:BO801)</f>
        <v>0</v>
      </c>
    </row>
    <row r="802" spans="1:68" ht="15.75" thickBot="1" x14ac:dyDescent="0.3">
      <c r="A802" s="96"/>
      <c r="B802" s="8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  <c r="BF802" s="9"/>
      <c r="BG802" s="9"/>
      <c r="BH802" s="9"/>
      <c r="BI802" s="9"/>
      <c r="BJ802" s="9"/>
      <c r="BK802" s="9"/>
      <c r="BL802" s="9"/>
      <c r="BM802" s="9"/>
      <c r="BN802" s="9"/>
      <c r="BO802" s="11"/>
    </row>
    <row r="803" spans="1:68" x14ac:dyDescent="0.25">
      <c r="A803" s="95">
        <v>43730</v>
      </c>
      <c r="B803" s="12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  <c r="BH803" s="13"/>
      <c r="BI803" s="13"/>
      <c r="BJ803" s="13"/>
      <c r="BK803" s="13"/>
      <c r="BL803" s="13"/>
      <c r="BM803" s="13"/>
      <c r="BN803" s="13"/>
      <c r="BO803" s="15"/>
      <c r="BP803">
        <f t="shared" ref="BP803" si="584">SUM(B803:BO803)</f>
        <v>0</v>
      </c>
    </row>
    <row r="804" spans="1:68" ht="15.75" thickBot="1" x14ac:dyDescent="0.3">
      <c r="A804" s="96"/>
      <c r="B804" s="8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  <c r="BL804" s="9"/>
      <c r="BM804" s="9"/>
      <c r="BN804" s="9"/>
      <c r="BO804" s="11"/>
    </row>
    <row r="805" spans="1:68" x14ac:dyDescent="0.25">
      <c r="A805" s="95">
        <v>43731</v>
      </c>
      <c r="B805" s="12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  <c r="BH805" s="13"/>
      <c r="BI805" s="13"/>
      <c r="BJ805" s="13"/>
      <c r="BK805" s="13"/>
      <c r="BL805" s="13"/>
      <c r="BM805" s="13"/>
      <c r="BN805" s="13"/>
      <c r="BO805" s="15"/>
      <c r="BP805">
        <f t="shared" ref="BP805" si="585">SUM(B805:BO805)</f>
        <v>0</v>
      </c>
    </row>
    <row r="806" spans="1:68" ht="15.75" thickBot="1" x14ac:dyDescent="0.3">
      <c r="A806" s="96"/>
      <c r="B806" s="8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11"/>
    </row>
    <row r="807" spans="1:68" x14ac:dyDescent="0.25">
      <c r="A807" s="95">
        <v>43732</v>
      </c>
      <c r="B807" s="12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  <c r="BH807" s="13"/>
      <c r="BI807" s="13"/>
      <c r="BJ807" s="13"/>
      <c r="BK807" s="13"/>
      <c r="BL807" s="13"/>
      <c r="BM807" s="13"/>
      <c r="BN807" s="13"/>
      <c r="BO807" s="15"/>
      <c r="BP807">
        <f t="shared" ref="BP807" si="586">SUM(B807:BO807)</f>
        <v>0</v>
      </c>
    </row>
    <row r="808" spans="1:68" ht="15.75" thickBot="1" x14ac:dyDescent="0.3">
      <c r="A808" s="96"/>
      <c r="B808" s="8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  <c r="BL808" s="9"/>
      <c r="BM808" s="9"/>
      <c r="BN808" s="9"/>
      <c r="BO808" s="11"/>
    </row>
    <row r="809" spans="1:68" x14ac:dyDescent="0.25">
      <c r="A809" s="95">
        <v>43733</v>
      </c>
      <c r="B809" s="12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26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  <c r="BH809" s="13"/>
      <c r="BI809" s="13"/>
      <c r="BJ809" s="13"/>
      <c r="BK809" s="13"/>
      <c r="BL809" s="13"/>
      <c r="BM809" s="13"/>
      <c r="BN809" s="13"/>
      <c r="BO809" s="15"/>
      <c r="BP809">
        <f t="shared" ref="BP809" si="587">SUM(B809:BO809)</f>
        <v>0</v>
      </c>
    </row>
    <row r="810" spans="1:68" ht="15.75" thickBot="1" x14ac:dyDescent="0.3">
      <c r="A810" s="96"/>
      <c r="B810" s="8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  <c r="BF810" s="9"/>
      <c r="BG810" s="9"/>
      <c r="BH810" s="9"/>
      <c r="BI810" s="9"/>
      <c r="BJ810" s="9"/>
      <c r="BK810" s="9"/>
      <c r="BL810" s="9"/>
      <c r="BM810" s="9"/>
      <c r="BN810" s="9"/>
      <c r="BO810" s="11"/>
    </row>
    <row r="811" spans="1:68" x14ac:dyDescent="0.25">
      <c r="A811" s="95">
        <v>43734</v>
      </c>
      <c r="B811" s="12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20"/>
      <c r="AL811" s="20"/>
      <c r="AM811" s="20"/>
      <c r="AN811" s="20"/>
      <c r="AO811" s="20"/>
      <c r="AP811" s="20"/>
      <c r="AQ811" s="20"/>
      <c r="AR811" s="20"/>
      <c r="AS811" s="20"/>
      <c r="AT811" s="20"/>
      <c r="AU811" s="20"/>
      <c r="AV811" s="20"/>
      <c r="AW811" s="20"/>
      <c r="AX811" s="20"/>
      <c r="AY811" s="20"/>
      <c r="AZ811" s="24"/>
      <c r="BA811" s="24"/>
      <c r="BB811" s="24"/>
      <c r="BC811" s="24"/>
      <c r="BD811" s="20"/>
      <c r="BE811" s="9"/>
      <c r="BF811" s="9"/>
      <c r="BG811" s="9"/>
      <c r="BH811" s="9"/>
      <c r="BI811" s="9"/>
      <c r="BJ811" s="9"/>
      <c r="BK811" s="9"/>
      <c r="BL811" s="9"/>
      <c r="BM811" s="9"/>
      <c r="BN811" s="9"/>
      <c r="BO811" s="11"/>
      <c r="BP811">
        <f t="shared" ref="BP811" si="588">SUM(B811:BO811)</f>
        <v>0</v>
      </c>
    </row>
    <row r="812" spans="1:68" ht="15.75" thickBot="1" x14ac:dyDescent="0.3">
      <c r="A812" s="96"/>
      <c r="B812" s="8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21"/>
      <c r="AL812" s="21"/>
      <c r="AM812" s="21"/>
      <c r="AN812" s="21"/>
      <c r="AO812" s="21"/>
      <c r="AP812" s="21"/>
      <c r="AQ812" s="21"/>
      <c r="AR812" s="21"/>
      <c r="AS812" s="21"/>
      <c r="AT812" s="21"/>
      <c r="AU812" s="21"/>
      <c r="AV812" s="21"/>
      <c r="AW812" s="21"/>
      <c r="AX812" s="21"/>
      <c r="AY812" s="21"/>
      <c r="AZ812" s="24"/>
      <c r="BA812" s="24"/>
      <c r="BB812" s="24"/>
      <c r="BC812" s="24"/>
      <c r="BD812" s="21"/>
      <c r="BE812" s="9"/>
      <c r="BF812" s="9"/>
      <c r="BG812" s="9"/>
      <c r="BH812" s="9"/>
      <c r="BI812" s="9"/>
      <c r="BJ812" s="9"/>
      <c r="BK812" s="9"/>
      <c r="BL812" s="9"/>
      <c r="BM812" s="9"/>
      <c r="BN812" s="9"/>
      <c r="BO812" s="11"/>
    </row>
    <row r="813" spans="1:68" x14ac:dyDescent="0.25">
      <c r="A813" s="95">
        <v>43735</v>
      </c>
      <c r="B813" s="12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9"/>
      <c r="BF813" s="9"/>
      <c r="BG813" s="9"/>
      <c r="BH813" s="9"/>
      <c r="BI813" s="9"/>
      <c r="BJ813" s="9"/>
      <c r="BK813" s="9"/>
      <c r="BL813" s="9"/>
      <c r="BM813" s="9"/>
      <c r="BN813" s="9"/>
      <c r="BO813" s="11"/>
      <c r="BP813">
        <f t="shared" ref="BP813" si="589">SUM(B813:BO813)</f>
        <v>0</v>
      </c>
    </row>
    <row r="814" spans="1:68" ht="15.75" thickBot="1" x14ac:dyDescent="0.3">
      <c r="A814" s="96"/>
      <c r="B814" s="8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  <c r="BF814" s="9"/>
      <c r="BG814" s="9"/>
      <c r="BH814" s="9"/>
      <c r="BI814" s="9"/>
      <c r="BJ814" s="9"/>
      <c r="BK814" s="9"/>
      <c r="BL814" s="9"/>
      <c r="BM814" s="9"/>
      <c r="BN814" s="9"/>
      <c r="BO814" s="11"/>
    </row>
    <row r="815" spans="1:68" x14ac:dyDescent="0.25">
      <c r="A815" s="95">
        <v>43736</v>
      </c>
      <c r="B815" s="12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  <c r="BH815" s="13"/>
      <c r="BI815" s="13"/>
      <c r="BJ815" s="13"/>
      <c r="BK815" s="13"/>
      <c r="BL815" s="13"/>
      <c r="BM815" s="13"/>
      <c r="BN815" s="13"/>
      <c r="BO815" s="15"/>
      <c r="BP815">
        <f t="shared" ref="BP815" si="590">SUM(B815:BO815)</f>
        <v>0</v>
      </c>
    </row>
    <row r="816" spans="1:68" ht="15.75" thickBot="1" x14ac:dyDescent="0.3">
      <c r="A816" s="96"/>
      <c r="B816" s="8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  <c r="BF816" s="9"/>
      <c r="BG816" s="9"/>
      <c r="BH816" s="9"/>
      <c r="BI816" s="9"/>
      <c r="BJ816" s="9"/>
      <c r="BK816" s="9"/>
      <c r="BL816" s="9"/>
      <c r="BM816" s="9"/>
      <c r="BN816" s="9"/>
      <c r="BO816" s="11"/>
    </row>
    <row r="817" spans="1:68" x14ac:dyDescent="0.25">
      <c r="A817" s="95">
        <v>43737</v>
      </c>
      <c r="B817" s="12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  <c r="BH817" s="13"/>
      <c r="BI817" s="13"/>
      <c r="BJ817" s="13"/>
      <c r="BK817" s="13"/>
      <c r="BL817" s="13"/>
      <c r="BM817" s="13"/>
      <c r="BN817" s="13"/>
      <c r="BO817" s="15"/>
      <c r="BP817">
        <f t="shared" ref="BP817" si="591">SUM(B817:BO817)</f>
        <v>0</v>
      </c>
    </row>
    <row r="818" spans="1:68" ht="15.75" thickBot="1" x14ac:dyDescent="0.3">
      <c r="A818" s="96"/>
      <c r="B818" s="8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11"/>
    </row>
    <row r="819" spans="1:68" x14ac:dyDescent="0.25">
      <c r="A819" s="95">
        <v>43738</v>
      </c>
      <c r="B819" s="12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  <c r="BH819" s="13"/>
      <c r="BI819" s="13"/>
      <c r="BJ819" s="13"/>
      <c r="BK819" s="13"/>
      <c r="BL819" s="13"/>
      <c r="BM819" s="13"/>
      <c r="BN819" s="13"/>
      <c r="BO819" s="15"/>
      <c r="BP819">
        <f t="shared" ref="BP819" si="592">SUM(B819:BO819)</f>
        <v>0</v>
      </c>
    </row>
    <row r="820" spans="1:68" ht="15.75" thickBot="1" x14ac:dyDescent="0.3">
      <c r="A820" s="96"/>
      <c r="B820" s="8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11"/>
    </row>
    <row r="821" spans="1:68" x14ac:dyDescent="0.25">
      <c r="A821" s="95">
        <v>43739</v>
      </c>
      <c r="B821" s="86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  <c r="BH821" s="13"/>
      <c r="BI821" s="13"/>
      <c r="BJ821" s="13"/>
      <c r="BK821" s="13"/>
      <c r="BL821" s="13"/>
      <c r="BM821" s="13"/>
      <c r="BN821" s="13"/>
      <c r="BO821" s="15"/>
      <c r="BP821">
        <f t="shared" ref="BP821" si="593">SUM(B821:BO821)</f>
        <v>0</v>
      </c>
    </row>
    <row r="822" spans="1:68" ht="15.75" thickBot="1" x14ac:dyDescent="0.3">
      <c r="A822" s="96"/>
      <c r="B822" s="74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11"/>
    </row>
    <row r="823" spans="1:68" x14ac:dyDescent="0.25">
      <c r="A823" s="95">
        <v>43740</v>
      </c>
      <c r="B823" s="86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  <c r="BH823" s="13"/>
      <c r="BI823" s="13"/>
      <c r="BJ823" s="13"/>
      <c r="BK823" s="13"/>
      <c r="BL823" s="13"/>
      <c r="BM823" s="13"/>
      <c r="BN823" s="13"/>
      <c r="BO823" s="15"/>
      <c r="BP823">
        <f t="shared" ref="BP823" si="594">SUM(B823:BO823)</f>
        <v>0</v>
      </c>
    </row>
    <row r="824" spans="1:68" ht="15.75" thickBot="1" x14ac:dyDescent="0.3">
      <c r="A824" s="96"/>
      <c r="B824" s="74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11"/>
    </row>
    <row r="825" spans="1:68" x14ac:dyDescent="0.25">
      <c r="A825" s="95">
        <v>43741</v>
      </c>
      <c r="B825" s="86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  <c r="BH825" s="13"/>
      <c r="BI825" s="13"/>
      <c r="BJ825" s="13"/>
      <c r="BK825" s="13"/>
      <c r="BL825" s="13"/>
      <c r="BM825" s="13"/>
      <c r="BN825" s="13"/>
      <c r="BO825" s="15"/>
      <c r="BP825">
        <f t="shared" ref="BP825" si="595">SUM(B825:BO825)</f>
        <v>0</v>
      </c>
    </row>
    <row r="826" spans="1:68" ht="15.75" thickBot="1" x14ac:dyDescent="0.3">
      <c r="A826" s="96"/>
      <c r="B826" s="74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11"/>
    </row>
    <row r="827" spans="1:68" x14ac:dyDescent="0.25">
      <c r="A827" s="95">
        <v>43742</v>
      </c>
      <c r="B827" s="73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  <c r="BI827" s="13"/>
      <c r="BJ827" s="13"/>
      <c r="BK827" s="13"/>
      <c r="BL827" s="13"/>
      <c r="BM827" s="13"/>
      <c r="BN827" s="13"/>
      <c r="BO827" s="15"/>
      <c r="BP827">
        <f t="shared" ref="BP827" si="596">SUM(B827:BO827)</f>
        <v>0</v>
      </c>
    </row>
    <row r="828" spans="1:68" ht="15.75" thickBot="1" x14ac:dyDescent="0.3">
      <c r="A828" s="96"/>
      <c r="B828" s="74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11"/>
    </row>
    <row r="829" spans="1:68" x14ac:dyDescent="0.25">
      <c r="A829" s="95">
        <v>43743</v>
      </c>
      <c r="B829" s="86"/>
      <c r="C829" s="20"/>
      <c r="D829" s="20"/>
      <c r="E829" s="20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  <c r="BH829" s="13"/>
      <c r="BI829" s="13"/>
      <c r="BJ829" s="13"/>
      <c r="BK829" s="13"/>
      <c r="BL829" s="13"/>
      <c r="BM829" s="13"/>
      <c r="BN829" s="13"/>
      <c r="BO829" s="15"/>
      <c r="BP829">
        <f t="shared" ref="BP829" si="597">SUM(B829:BO829)</f>
        <v>0</v>
      </c>
    </row>
    <row r="830" spans="1:68" ht="15.75" thickBot="1" x14ac:dyDescent="0.3">
      <c r="A830" s="96"/>
      <c r="B830" s="74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11"/>
    </row>
    <row r="831" spans="1:68" x14ac:dyDescent="0.25">
      <c r="A831" s="95">
        <v>43744</v>
      </c>
      <c r="B831" s="7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  <c r="BH831" s="13"/>
      <c r="BI831" s="13"/>
      <c r="BJ831" s="13"/>
      <c r="BK831" s="13"/>
      <c r="BL831" s="13"/>
      <c r="BM831" s="13"/>
      <c r="BN831" s="13"/>
      <c r="BO831" s="15"/>
      <c r="BP831">
        <f t="shared" ref="BP831" si="598">SUM(B831:BO831)</f>
        <v>0</v>
      </c>
    </row>
    <row r="832" spans="1:68" ht="15.75" thickBot="1" x14ac:dyDescent="0.3">
      <c r="A832" s="96"/>
      <c r="B832" s="74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11"/>
    </row>
    <row r="833" spans="1:68" x14ac:dyDescent="0.25">
      <c r="A833" s="95">
        <v>43745</v>
      </c>
      <c r="B833" s="7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  <c r="BH833" s="13"/>
      <c r="BI833" s="13"/>
      <c r="BJ833" s="13"/>
      <c r="BK833" s="13"/>
      <c r="BL833" s="13"/>
      <c r="BM833" s="13"/>
      <c r="BN833" s="13"/>
      <c r="BO833" s="15"/>
      <c r="BP833">
        <f t="shared" ref="BP833" si="599">SUM(B833:BO833)</f>
        <v>0</v>
      </c>
    </row>
    <row r="834" spans="1:68" ht="15.75" thickBot="1" x14ac:dyDescent="0.3">
      <c r="A834" s="96"/>
      <c r="B834" s="74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11"/>
    </row>
    <row r="835" spans="1:68" x14ac:dyDescent="0.25">
      <c r="A835" s="95">
        <v>43746</v>
      </c>
      <c r="B835" s="7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  <c r="BH835" s="13"/>
      <c r="BI835" s="13"/>
      <c r="BJ835" s="13"/>
      <c r="BK835" s="13"/>
      <c r="BL835" s="13"/>
      <c r="BM835" s="13"/>
      <c r="BN835" s="13"/>
      <c r="BO835" s="15"/>
      <c r="BP835">
        <f t="shared" ref="BP835" si="600">SUM(B835:BO835)</f>
        <v>0</v>
      </c>
    </row>
    <row r="836" spans="1:68" ht="15.75" thickBot="1" x14ac:dyDescent="0.3">
      <c r="A836" s="96"/>
      <c r="B836" s="74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  <c r="BF836" s="9"/>
      <c r="BG836" s="9"/>
      <c r="BH836" s="9"/>
      <c r="BI836" s="9"/>
      <c r="BJ836" s="9"/>
      <c r="BK836" s="9"/>
      <c r="BL836" s="9"/>
      <c r="BM836" s="9"/>
      <c r="BN836" s="9"/>
      <c r="BO836" s="11"/>
    </row>
    <row r="837" spans="1:68" x14ac:dyDescent="0.25">
      <c r="A837" s="95">
        <v>43747</v>
      </c>
      <c r="B837" s="7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  <c r="BH837" s="13"/>
      <c r="BI837" s="13"/>
      <c r="BJ837" s="13"/>
      <c r="BK837" s="13"/>
      <c r="BL837" s="13"/>
      <c r="BM837" s="13"/>
      <c r="BN837" s="13"/>
      <c r="BO837" s="15"/>
      <c r="BP837">
        <f t="shared" ref="BP837" si="601">SUM(B837:BO837)</f>
        <v>0</v>
      </c>
    </row>
    <row r="838" spans="1:68" ht="15.75" thickBot="1" x14ac:dyDescent="0.3">
      <c r="A838" s="96"/>
      <c r="B838" s="74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11"/>
    </row>
    <row r="839" spans="1:68" x14ac:dyDescent="0.25">
      <c r="A839" s="95">
        <v>43748</v>
      </c>
      <c r="B839" s="87"/>
      <c r="C839" s="13"/>
      <c r="D839" s="7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  <c r="BI839" s="13"/>
      <c r="BJ839" s="13"/>
      <c r="BK839" s="13"/>
      <c r="BL839" s="13"/>
      <c r="BM839" s="13"/>
      <c r="BN839" s="13"/>
      <c r="BO839" s="15"/>
      <c r="BP839">
        <f t="shared" ref="BP839" si="602">SUM(B839:BO839)</f>
        <v>0</v>
      </c>
    </row>
    <row r="840" spans="1:68" ht="15.75" thickBot="1" x14ac:dyDescent="0.3">
      <c r="A840" s="96"/>
      <c r="B840" s="88"/>
      <c r="C840" s="9"/>
      <c r="D840" s="74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11"/>
    </row>
    <row r="841" spans="1:68" x14ac:dyDescent="0.25">
      <c r="A841" s="95">
        <v>43749</v>
      </c>
      <c r="B841" s="7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  <c r="BH841" s="13"/>
      <c r="BI841" s="13"/>
      <c r="BJ841" s="13"/>
      <c r="BK841" s="13"/>
      <c r="BL841" s="13"/>
      <c r="BM841" s="13"/>
      <c r="BN841" s="13"/>
      <c r="BO841" s="15"/>
      <c r="BP841">
        <f t="shared" ref="BP841" si="603">SUM(B841:BO841)</f>
        <v>0</v>
      </c>
    </row>
    <row r="842" spans="1:68" ht="15.75" thickBot="1" x14ac:dyDescent="0.3">
      <c r="A842" s="96"/>
      <c r="B842" s="74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  <c r="BF842" s="9"/>
      <c r="BG842" s="9"/>
      <c r="BH842" s="9"/>
      <c r="BI842" s="9"/>
      <c r="BJ842" s="9"/>
      <c r="BK842" s="9"/>
      <c r="BL842" s="9"/>
      <c r="BM842" s="9"/>
      <c r="BN842" s="9"/>
      <c r="BO842" s="11"/>
    </row>
    <row r="843" spans="1:68" x14ac:dyDescent="0.25">
      <c r="A843" s="95">
        <v>43750</v>
      </c>
      <c r="B843" s="7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  <c r="BH843" s="13"/>
      <c r="BI843" s="13"/>
      <c r="BJ843" s="13"/>
      <c r="BK843" s="13"/>
      <c r="BL843" s="13"/>
      <c r="BM843" s="13"/>
      <c r="BN843" s="13"/>
      <c r="BO843" s="15"/>
      <c r="BP843">
        <f t="shared" ref="BP843" si="604">SUM(B843:BO843)</f>
        <v>0</v>
      </c>
    </row>
    <row r="844" spans="1:68" ht="15.75" thickBot="1" x14ac:dyDescent="0.3">
      <c r="A844" s="96"/>
      <c r="B844" s="74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11"/>
    </row>
    <row r="845" spans="1:68" x14ac:dyDescent="0.25">
      <c r="A845" s="95">
        <v>43751</v>
      </c>
      <c r="B845" s="7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  <c r="BH845" s="13"/>
      <c r="BI845" s="13"/>
      <c r="BJ845" s="13"/>
      <c r="BK845" s="13"/>
      <c r="BL845" s="13"/>
      <c r="BM845" s="13"/>
      <c r="BN845" s="13"/>
      <c r="BO845" s="15"/>
      <c r="BP845">
        <f t="shared" ref="BP845" si="605">SUM(B845:BO845)</f>
        <v>0</v>
      </c>
    </row>
    <row r="846" spans="1:68" ht="15.75" thickBot="1" x14ac:dyDescent="0.3">
      <c r="A846" s="96"/>
      <c r="B846" s="74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11"/>
    </row>
    <row r="847" spans="1:68" x14ac:dyDescent="0.25">
      <c r="A847" s="95">
        <v>43752</v>
      </c>
      <c r="B847" s="7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  <c r="BH847" s="13"/>
      <c r="BI847" s="13"/>
      <c r="BJ847" s="13"/>
      <c r="BK847" s="13"/>
      <c r="BL847" s="13"/>
      <c r="BM847" s="13"/>
      <c r="BN847" s="13"/>
      <c r="BO847" s="15"/>
      <c r="BP847">
        <f t="shared" ref="BP847" si="606">SUM(B847:BO847)</f>
        <v>0</v>
      </c>
    </row>
    <row r="848" spans="1:68" ht="15.75" thickBot="1" x14ac:dyDescent="0.3">
      <c r="A848" s="96"/>
      <c r="B848" s="74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11"/>
    </row>
    <row r="849" spans="1:68" x14ac:dyDescent="0.25">
      <c r="A849" s="95">
        <v>43753</v>
      </c>
      <c r="B849" s="7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  <c r="BH849" s="13"/>
      <c r="BI849" s="13"/>
      <c r="BJ849" s="13"/>
      <c r="BK849" s="13"/>
      <c r="BL849" s="13"/>
      <c r="BM849" s="13"/>
      <c r="BN849" s="13"/>
      <c r="BO849" s="15"/>
      <c r="BP849">
        <f t="shared" ref="BP849" si="607">SUM(B849:BO849)</f>
        <v>0</v>
      </c>
    </row>
    <row r="850" spans="1:68" ht="15.75" thickBot="1" x14ac:dyDescent="0.3">
      <c r="A850" s="96"/>
      <c r="B850" s="74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  <c r="BL850" s="9"/>
      <c r="BM850" s="9"/>
      <c r="BN850" s="9"/>
      <c r="BO850" s="11"/>
    </row>
    <row r="851" spans="1:68" x14ac:dyDescent="0.25">
      <c r="A851" s="95">
        <v>43754</v>
      </c>
      <c r="B851" s="7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  <c r="BH851" s="13"/>
      <c r="BI851" s="13"/>
      <c r="BJ851" s="13"/>
      <c r="BK851" s="13"/>
      <c r="BL851" s="13"/>
      <c r="BM851" s="13"/>
      <c r="BN851" s="13"/>
      <c r="BO851" s="15"/>
      <c r="BP851">
        <f t="shared" ref="BP851" si="608">SUM(B851:BO851)</f>
        <v>0</v>
      </c>
    </row>
    <row r="852" spans="1:68" ht="15.75" thickBot="1" x14ac:dyDescent="0.3">
      <c r="A852" s="96"/>
      <c r="B852" s="74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11"/>
    </row>
    <row r="853" spans="1:68" x14ac:dyDescent="0.25">
      <c r="A853" s="95">
        <v>43755</v>
      </c>
      <c r="B853" s="7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  <c r="BH853" s="13"/>
      <c r="BI853" s="13"/>
      <c r="BJ853" s="13"/>
      <c r="BK853" s="13"/>
      <c r="BL853" s="13"/>
      <c r="BM853" s="13"/>
      <c r="BN853" s="13"/>
      <c r="BO853" s="15"/>
      <c r="BP853">
        <f t="shared" ref="BP853" si="609">SUM(B853:BO853)</f>
        <v>0</v>
      </c>
    </row>
    <row r="854" spans="1:68" ht="15.75" thickBot="1" x14ac:dyDescent="0.3">
      <c r="A854" s="96"/>
      <c r="B854" s="74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11"/>
    </row>
    <row r="855" spans="1:68" x14ac:dyDescent="0.25">
      <c r="A855" s="95">
        <v>43756</v>
      </c>
      <c r="B855" s="7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  <c r="BH855" s="13"/>
      <c r="BI855" s="13"/>
      <c r="BJ855" s="13"/>
      <c r="BK855" s="13"/>
      <c r="BL855" s="13"/>
      <c r="BM855" s="13"/>
      <c r="BN855" s="13"/>
      <c r="BO855" s="15"/>
      <c r="BP855">
        <f t="shared" ref="BP855" si="610">SUM(B855:BO855)</f>
        <v>0</v>
      </c>
    </row>
    <row r="856" spans="1:68" ht="15.75" thickBot="1" x14ac:dyDescent="0.3">
      <c r="A856" s="96"/>
      <c r="B856" s="74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  <c r="BF856" s="9"/>
      <c r="BG856" s="9"/>
      <c r="BH856" s="9"/>
      <c r="BI856" s="9"/>
      <c r="BJ856" s="9"/>
      <c r="BK856" s="9"/>
      <c r="BL856" s="9"/>
      <c r="BM856" s="9"/>
      <c r="BN856" s="9"/>
      <c r="BO856" s="11"/>
    </row>
    <row r="857" spans="1:68" x14ac:dyDescent="0.25">
      <c r="A857" s="95">
        <v>43757</v>
      </c>
      <c r="B857" s="7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  <c r="BH857" s="13"/>
      <c r="BI857" s="13"/>
      <c r="BJ857" s="13"/>
      <c r="BK857" s="13"/>
      <c r="BL857" s="13"/>
      <c r="BM857" s="13"/>
      <c r="BN857" s="13"/>
      <c r="BO857" s="15"/>
      <c r="BP857">
        <f t="shared" ref="BP857" si="611">SUM(B857:BO857)</f>
        <v>0</v>
      </c>
    </row>
    <row r="858" spans="1:68" ht="15.75" thickBot="1" x14ac:dyDescent="0.3">
      <c r="A858" s="96"/>
      <c r="B858" s="74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  <c r="BF858" s="9"/>
      <c r="BG858" s="9"/>
      <c r="BH858" s="9"/>
      <c r="BI858" s="9"/>
      <c r="BJ858" s="9"/>
      <c r="BK858" s="9"/>
      <c r="BL858" s="9"/>
      <c r="BM858" s="9"/>
      <c r="BN858" s="9"/>
      <c r="BO858" s="11"/>
    </row>
    <row r="859" spans="1:68" x14ac:dyDescent="0.25">
      <c r="A859" s="95">
        <v>43758</v>
      </c>
      <c r="B859" s="7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  <c r="BH859" s="13"/>
      <c r="BI859" s="13"/>
      <c r="BJ859" s="13"/>
      <c r="BK859" s="13"/>
      <c r="BL859" s="13"/>
      <c r="BM859" s="13"/>
      <c r="BN859" s="13"/>
      <c r="BO859" s="15"/>
      <c r="BP859">
        <f t="shared" ref="BP859" si="612">SUM(B859:BO859)</f>
        <v>0</v>
      </c>
    </row>
    <row r="860" spans="1:68" ht="15.75" thickBot="1" x14ac:dyDescent="0.3">
      <c r="A860" s="96"/>
      <c r="B860" s="74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  <c r="BF860" s="9"/>
      <c r="BG860" s="9"/>
      <c r="BH860" s="9"/>
      <c r="BI860" s="9"/>
      <c r="BJ860" s="9"/>
      <c r="BK860" s="9"/>
      <c r="BL860" s="9"/>
      <c r="BM860" s="9"/>
      <c r="BN860" s="9"/>
      <c r="BO860" s="11"/>
    </row>
    <row r="861" spans="1:68" x14ac:dyDescent="0.25">
      <c r="A861" s="95">
        <v>43759</v>
      </c>
      <c r="B861" s="7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  <c r="BH861" s="13"/>
      <c r="BI861" s="13"/>
      <c r="BJ861" s="13"/>
      <c r="BK861" s="13"/>
      <c r="BL861" s="13"/>
      <c r="BM861" s="13"/>
      <c r="BN861" s="13"/>
      <c r="BO861" s="15"/>
      <c r="BP861">
        <f t="shared" ref="BP861" si="613">SUM(B861:BO861)</f>
        <v>0</v>
      </c>
    </row>
    <row r="862" spans="1:68" ht="15.75" thickBot="1" x14ac:dyDescent="0.3">
      <c r="A862" s="96"/>
      <c r="B862" s="74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11"/>
    </row>
    <row r="863" spans="1:68" x14ac:dyDescent="0.25">
      <c r="A863" s="95">
        <v>43760</v>
      </c>
      <c r="B863" s="7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  <c r="BH863" s="13"/>
      <c r="BI863" s="13"/>
      <c r="BJ863" s="13"/>
      <c r="BK863" s="13"/>
      <c r="BL863" s="13"/>
      <c r="BM863" s="13"/>
      <c r="BN863" s="13"/>
      <c r="BO863" s="15"/>
      <c r="BP863">
        <f t="shared" ref="BP863" si="614">SUM(B863:BO863)</f>
        <v>0</v>
      </c>
    </row>
    <row r="864" spans="1:68" ht="15.75" thickBot="1" x14ac:dyDescent="0.3">
      <c r="A864" s="96"/>
      <c r="B864" s="74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11"/>
    </row>
    <row r="865" spans="1:68" x14ac:dyDescent="0.25">
      <c r="A865" s="95">
        <v>43761</v>
      </c>
      <c r="B865" s="7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  <c r="BH865" s="13"/>
      <c r="BI865" s="13"/>
      <c r="BJ865" s="13"/>
      <c r="BK865" s="13"/>
      <c r="BL865" s="13"/>
      <c r="BM865" s="13"/>
      <c r="BN865" s="13"/>
      <c r="BO865" s="15"/>
      <c r="BP865">
        <f t="shared" ref="BP865" si="615">SUM(B865:BO865)</f>
        <v>0</v>
      </c>
    </row>
    <row r="866" spans="1:68" ht="15.75" thickBot="1" x14ac:dyDescent="0.3">
      <c r="A866" s="96"/>
      <c r="B866" s="74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11"/>
    </row>
    <row r="867" spans="1:68" x14ac:dyDescent="0.25">
      <c r="A867" s="95">
        <v>43762</v>
      </c>
      <c r="B867" s="7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  <c r="BH867" s="13"/>
      <c r="BI867" s="13"/>
      <c r="BJ867" s="13"/>
      <c r="BK867" s="13"/>
      <c r="BL867" s="13"/>
      <c r="BM867" s="13"/>
      <c r="BN867" s="13"/>
      <c r="BO867" s="15"/>
      <c r="BP867">
        <f t="shared" ref="BP867" si="616">SUM(B867:BO867)</f>
        <v>0</v>
      </c>
    </row>
    <row r="868" spans="1:68" ht="15.75" thickBot="1" x14ac:dyDescent="0.3">
      <c r="A868" s="96"/>
      <c r="B868" s="74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  <c r="BL868" s="9"/>
      <c r="BM868" s="9"/>
      <c r="BN868" s="9"/>
      <c r="BO868" s="11"/>
    </row>
    <row r="869" spans="1:68" x14ac:dyDescent="0.25">
      <c r="A869" s="95">
        <v>43763</v>
      </c>
      <c r="B869" s="7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  <c r="BH869" s="13"/>
      <c r="BI869" s="13"/>
      <c r="BJ869" s="13"/>
      <c r="BK869" s="13"/>
      <c r="BL869" s="13"/>
      <c r="BM869" s="13"/>
      <c r="BN869" s="13"/>
      <c r="BO869" s="15"/>
      <c r="BP869">
        <f t="shared" ref="BP869" si="617">SUM(B869:BO869)</f>
        <v>0</v>
      </c>
    </row>
    <row r="870" spans="1:68" ht="15.75" thickBot="1" x14ac:dyDescent="0.3">
      <c r="A870" s="96"/>
      <c r="B870" s="74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  <c r="BL870" s="9"/>
      <c r="BM870" s="9"/>
      <c r="BN870" s="9"/>
      <c r="BO870" s="11"/>
    </row>
    <row r="871" spans="1:68" x14ac:dyDescent="0.25">
      <c r="A871" s="95">
        <v>43764</v>
      </c>
      <c r="B871" s="7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  <c r="BH871" s="13"/>
      <c r="BI871" s="13"/>
      <c r="BJ871" s="13"/>
      <c r="BK871" s="13"/>
      <c r="BL871" s="13"/>
      <c r="BM871" s="13"/>
      <c r="BN871" s="13"/>
      <c r="BO871" s="15"/>
      <c r="BP871">
        <f t="shared" ref="BP871" si="618">SUM(B871:BO871)</f>
        <v>0</v>
      </c>
    </row>
    <row r="872" spans="1:68" ht="15.75" thickBot="1" x14ac:dyDescent="0.3">
      <c r="A872" s="96"/>
      <c r="B872" s="74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  <c r="BF872" s="9"/>
      <c r="BG872" s="9"/>
      <c r="BH872" s="9"/>
      <c r="BI872" s="9"/>
      <c r="BJ872" s="9"/>
      <c r="BK872" s="9"/>
      <c r="BL872" s="9"/>
      <c r="BM872" s="9"/>
      <c r="BN872" s="9"/>
      <c r="BO872" s="11"/>
    </row>
    <row r="873" spans="1:68" x14ac:dyDescent="0.25">
      <c r="A873" s="95">
        <v>43765</v>
      </c>
      <c r="B873" s="7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  <c r="BH873" s="13"/>
      <c r="BI873" s="13"/>
      <c r="BJ873" s="13"/>
      <c r="BK873" s="13"/>
      <c r="BL873" s="13"/>
      <c r="BM873" s="13"/>
      <c r="BN873" s="13"/>
      <c r="BO873" s="15"/>
      <c r="BP873">
        <f t="shared" ref="BP873" si="619">SUM(B873:BO873)</f>
        <v>0</v>
      </c>
    </row>
    <row r="874" spans="1:68" ht="15.75" thickBot="1" x14ac:dyDescent="0.3">
      <c r="A874" s="96"/>
      <c r="B874" s="74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11"/>
    </row>
    <row r="875" spans="1:68" x14ac:dyDescent="0.25">
      <c r="A875" s="95">
        <v>43766</v>
      </c>
      <c r="B875" s="7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  <c r="BH875" s="13"/>
      <c r="BI875" s="13"/>
      <c r="BJ875" s="13"/>
      <c r="BK875" s="13"/>
      <c r="BL875" s="13"/>
      <c r="BM875" s="13"/>
      <c r="BN875" s="13"/>
      <c r="BO875" s="15"/>
      <c r="BP875">
        <f t="shared" ref="BP875" si="620">SUM(B875:BO875)</f>
        <v>0</v>
      </c>
    </row>
    <row r="876" spans="1:68" ht="15.75" thickBot="1" x14ac:dyDescent="0.3">
      <c r="A876" s="96"/>
      <c r="B876" s="74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11"/>
    </row>
    <row r="877" spans="1:68" x14ac:dyDescent="0.25">
      <c r="A877" s="95">
        <v>43767</v>
      </c>
      <c r="B877" s="7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  <c r="BH877" s="13"/>
      <c r="BI877" s="13"/>
      <c r="BJ877" s="13"/>
      <c r="BK877" s="13"/>
      <c r="BL877" s="13"/>
      <c r="BM877" s="13"/>
      <c r="BN877" s="13"/>
      <c r="BO877" s="15"/>
      <c r="BP877">
        <f t="shared" ref="BP877" si="621">SUM(B877:BO877)</f>
        <v>0</v>
      </c>
    </row>
    <row r="878" spans="1:68" ht="15.75" thickBot="1" x14ac:dyDescent="0.3">
      <c r="A878" s="96"/>
      <c r="B878" s="74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11"/>
    </row>
    <row r="879" spans="1:68" x14ac:dyDescent="0.25">
      <c r="A879" s="95">
        <v>43768</v>
      </c>
      <c r="B879" s="7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24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  <c r="BH879" s="13"/>
      <c r="BI879" s="13"/>
      <c r="BJ879" s="13"/>
      <c r="BK879" s="13"/>
      <c r="BL879" s="13"/>
      <c r="BM879" s="13"/>
      <c r="BN879" s="13"/>
      <c r="BO879" s="15"/>
      <c r="BP879">
        <f t="shared" ref="BP879" si="622">SUM(B879:BO879)</f>
        <v>0</v>
      </c>
    </row>
    <row r="880" spans="1:68" ht="15.75" thickBot="1" x14ac:dyDescent="0.3">
      <c r="A880" s="96"/>
      <c r="B880" s="74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24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  <c r="BF880" s="9"/>
      <c r="BG880" s="9"/>
      <c r="BH880" s="9"/>
      <c r="BI880" s="9"/>
      <c r="BJ880" s="9"/>
      <c r="BK880" s="9"/>
      <c r="BL880" s="9"/>
      <c r="BM880" s="9"/>
      <c r="BN880" s="9"/>
      <c r="BO880" s="11"/>
    </row>
    <row r="881" spans="1:68" x14ac:dyDescent="0.25">
      <c r="A881" s="95">
        <v>43769</v>
      </c>
      <c r="B881" s="7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  <c r="BH881" s="13"/>
      <c r="BI881" s="13"/>
      <c r="BJ881" s="13"/>
      <c r="BK881" s="13"/>
      <c r="BL881" s="13"/>
      <c r="BM881" s="13"/>
      <c r="BN881" s="13"/>
      <c r="BO881" s="15"/>
      <c r="BP881">
        <f t="shared" ref="BP881" si="623">SUM(B881:BO881)</f>
        <v>0</v>
      </c>
    </row>
    <row r="882" spans="1:68" ht="15.75" thickBot="1" x14ac:dyDescent="0.3">
      <c r="A882" s="96"/>
      <c r="B882" s="74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  <c r="BF882" s="9"/>
      <c r="BG882" s="9"/>
      <c r="BH882" s="9"/>
      <c r="BI882" s="9"/>
      <c r="BJ882" s="9"/>
      <c r="BK882" s="9"/>
      <c r="BL882" s="9"/>
      <c r="BM882" s="9"/>
      <c r="BN882" s="9"/>
      <c r="BO882" s="11"/>
    </row>
    <row r="883" spans="1:68" x14ac:dyDescent="0.25">
      <c r="A883" s="95">
        <v>43770</v>
      </c>
      <c r="B883" s="12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  <c r="BH883" s="13"/>
      <c r="BI883" s="13"/>
      <c r="BJ883" s="13"/>
      <c r="BK883" s="13"/>
      <c r="BL883" s="13"/>
      <c r="BM883" s="13"/>
      <c r="BN883" s="13"/>
      <c r="BO883" s="15"/>
      <c r="BP883">
        <f t="shared" ref="BP883" si="624">SUM(B883:BO883)</f>
        <v>0</v>
      </c>
    </row>
    <row r="884" spans="1:68" ht="15.75" thickBot="1" x14ac:dyDescent="0.3">
      <c r="A884" s="96"/>
      <c r="B884" s="8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  <c r="BF884" s="9"/>
      <c r="BG884" s="9"/>
      <c r="BH884" s="9"/>
      <c r="BI884" s="9"/>
      <c r="BJ884" s="9"/>
      <c r="BK884" s="9"/>
      <c r="BL884" s="9"/>
      <c r="BM884" s="9"/>
      <c r="BN884" s="9"/>
      <c r="BO884" s="11"/>
    </row>
    <row r="885" spans="1:68" x14ac:dyDescent="0.25">
      <c r="A885" s="95">
        <v>43771</v>
      </c>
      <c r="B885" s="12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  <c r="BH885" s="13"/>
      <c r="BI885" s="13"/>
      <c r="BJ885" s="13"/>
      <c r="BK885" s="13"/>
      <c r="BL885" s="13"/>
      <c r="BM885" s="13"/>
      <c r="BN885" s="13"/>
      <c r="BO885" s="15"/>
      <c r="BP885">
        <f t="shared" ref="BP885" si="625">SUM(B885:BO885)</f>
        <v>0</v>
      </c>
    </row>
    <row r="886" spans="1:68" ht="15.75" thickBot="1" x14ac:dyDescent="0.3">
      <c r="A886" s="96"/>
      <c r="B886" s="8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11"/>
    </row>
    <row r="887" spans="1:68" x14ac:dyDescent="0.25">
      <c r="A887" s="95">
        <v>43772</v>
      </c>
      <c r="B887" s="12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  <c r="BH887" s="13"/>
      <c r="BI887" s="13"/>
      <c r="BJ887" s="13"/>
      <c r="BK887" s="13"/>
      <c r="BL887" s="13"/>
      <c r="BM887" s="13"/>
      <c r="BN887" s="13"/>
      <c r="BO887" s="15"/>
      <c r="BP887">
        <f t="shared" ref="BP887" si="626">SUM(B887:BO887)</f>
        <v>0</v>
      </c>
    </row>
    <row r="888" spans="1:68" ht="15.75" thickBot="1" x14ac:dyDescent="0.3">
      <c r="A888" s="96"/>
      <c r="B888" s="8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11"/>
    </row>
    <row r="889" spans="1:68" x14ac:dyDescent="0.25">
      <c r="A889" s="95">
        <v>43773</v>
      </c>
      <c r="B889" s="12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  <c r="BH889" s="13"/>
      <c r="BI889" s="13"/>
      <c r="BJ889" s="13"/>
      <c r="BK889" s="13"/>
      <c r="BL889" s="13"/>
      <c r="BM889" s="13"/>
      <c r="BN889" s="13"/>
      <c r="BO889" s="15"/>
      <c r="BP889">
        <f t="shared" ref="BP889" si="627">SUM(B889:BO889)</f>
        <v>0</v>
      </c>
    </row>
    <row r="890" spans="1:68" ht="15.75" thickBot="1" x14ac:dyDescent="0.3">
      <c r="A890" s="96"/>
      <c r="B890" s="8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11"/>
    </row>
    <row r="891" spans="1:68" x14ac:dyDescent="0.25">
      <c r="A891" s="95">
        <v>43774</v>
      </c>
      <c r="B891" s="12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  <c r="BH891" s="13"/>
      <c r="BI891" s="13"/>
      <c r="BJ891" s="13"/>
      <c r="BK891" s="13"/>
      <c r="BL891" s="13"/>
      <c r="BM891" s="13"/>
      <c r="BN891" s="13"/>
      <c r="BO891" s="15"/>
      <c r="BP891">
        <f t="shared" ref="BP891" si="628">SUM(B891:BO891)</f>
        <v>0</v>
      </c>
    </row>
    <row r="892" spans="1:68" ht="15.75" thickBot="1" x14ac:dyDescent="0.3">
      <c r="A892" s="96"/>
      <c r="B892" s="8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11"/>
    </row>
    <row r="893" spans="1:68" x14ac:dyDescent="0.25">
      <c r="A893" s="95">
        <v>43775</v>
      </c>
      <c r="B893" s="12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  <c r="BH893" s="13"/>
      <c r="BI893" s="13"/>
      <c r="BJ893" s="13"/>
      <c r="BK893" s="13"/>
      <c r="BL893" s="13"/>
      <c r="BM893" s="13"/>
      <c r="BN893" s="13"/>
      <c r="BO893" s="15"/>
      <c r="BP893">
        <f t="shared" ref="BP893" si="629">SUM(B893:BO893)</f>
        <v>0</v>
      </c>
    </row>
    <row r="894" spans="1:68" ht="15.75" thickBot="1" x14ac:dyDescent="0.3">
      <c r="A894" s="96"/>
      <c r="B894" s="8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  <c r="BF894" s="9"/>
      <c r="BG894" s="9"/>
      <c r="BH894" s="9"/>
      <c r="BI894" s="9"/>
      <c r="BJ894" s="9"/>
      <c r="BK894" s="9"/>
      <c r="BL894" s="9"/>
      <c r="BM894" s="9"/>
      <c r="BN894" s="9"/>
      <c r="BO894" s="11"/>
    </row>
    <row r="895" spans="1:68" x14ac:dyDescent="0.25">
      <c r="A895" s="95">
        <v>43776</v>
      </c>
      <c r="B895" s="12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  <c r="BH895" s="13"/>
      <c r="BI895" s="13"/>
      <c r="BJ895" s="13"/>
      <c r="BK895" s="13"/>
      <c r="BL895" s="13"/>
      <c r="BM895" s="13"/>
      <c r="BN895" s="13"/>
      <c r="BO895" s="15"/>
      <c r="BP895">
        <f t="shared" ref="BP895" si="630">SUM(B895:BO895)</f>
        <v>0</v>
      </c>
    </row>
    <row r="896" spans="1:68" ht="15.75" thickBot="1" x14ac:dyDescent="0.3">
      <c r="A896" s="96"/>
      <c r="B896" s="8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11"/>
    </row>
    <row r="897" spans="1:68" x14ac:dyDescent="0.25">
      <c r="A897" s="95">
        <v>43777</v>
      </c>
      <c r="B897" s="12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  <c r="BH897" s="13"/>
      <c r="BI897" s="13"/>
      <c r="BJ897" s="13"/>
      <c r="BK897" s="13"/>
      <c r="BL897" s="13"/>
      <c r="BM897" s="13"/>
      <c r="BN897" s="13"/>
      <c r="BO897" s="15"/>
      <c r="BP897">
        <f t="shared" ref="BP897" si="631">SUM(B897:BO897)</f>
        <v>0</v>
      </c>
    </row>
    <row r="898" spans="1:68" ht="15.75" thickBot="1" x14ac:dyDescent="0.3">
      <c r="A898" s="96"/>
      <c r="B898" s="8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11"/>
    </row>
    <row r="899" spans="1:68" x14ac:dyDescent="0.25">
      <c r="A899" s="95">
        <v>43778</v>
      </c>
      <c r="B899" s="12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  <c r="BH899" s="13"/>
      <c r="BI899" s="13"/>
      <c r="BJ899" s="13"/>
      <c r="BK899" s="13"/>
      <c r="BL899" s="13"/>
      <c r="BM899" s="13"/>
      <c r="BN899" s="13"/>
      <c r="BO899" s="15"/>
      <c r="BP899">
        <f t="shared" ref="BP899" si="632">SUM(B899:BO899)</f>
        <v>0</v>
      </c>
    </row>
    <row r="900" spans="1:68" ht="15.75" thickBot="1" x14ac:dyDescent="0.3">
      <c r="A900" s="96"/>
      <c r="B900" s="8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11"/>
    </row>
    <row r="901" spans="1:68" x14ac:dyDescent="0.25">
      <c r="A901" s="95">
        <v>43779</v>
      </c>
      <c r="B901" s="12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  <c r="BH901" s="13"/>
      <c r="BI901" s="13"/>
      <c r="BJ901" s="13"/>
      <c r="BK901" s="13"/>
      <c r="BL901" s="13"/>
      <c r="BM901" s="13"/>
      <c r="BN901" s="13"/>
      <c r="BO901" s="15"/>
      <c r="BP901">
        <f t="shared" ref="BP901" si="633">SUM(B901:BO901)</f>
        <v>0</v>
      </c>
    </row>
    <row r="902" spans="1:68" ht="15.75" thickBot="1" x14ac:dyDescent="0.3">
      <c r="A902" s="96"/>
      <c r="B902" s="8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11"/>
    </row>
    <row r="903" spans="1:68" x14ac:dyDescent="0.25">
      <c r="A903" s="95">
        <v>43780</v>
      </c>
      <c r="B903" s="12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  <c r="BH903" s="13"/>
      <c r="BI903" s="13"/>
      <c r="BJ903" s="13"/>
      <c r="BK903" s="13"/>
      <c r="BL903" s="13"/>
      <c r="BM903" s="13"/>
      <c r="BN903" s="13"/>
      <c r="BO903" s="15"/>
      <c r="BP903">
        <f t="shared" ref="BP903" si="634">SUM(B903:BO903)</f>
        <v>0</v>
      </c>
    </row>
    <row r="904" spans="1:68" ht="15.75" thickBot="1" x14ac:dyDescent="0.3">
      <c r="A904" s="96"/>
      <c r="B904" s="8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11"/>
    </row>
    <row r="905" spans="1:68" x14ac:dyDescent="0.25">
      <c r="A905" s="95">
        <v>43781</v>
      </c>
      <c r="B905" s="12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  <c r="BH905" s="13"/>
      <c r="BI905" s="13"/>
      <c r="BJ905" s="13"/>
      <c r="BK905" s="13"/>
      <c r="BL905" s="13"/>
      <c r="BM905" s="13"/>
      <c r="BN905" s="13"/>
      <c r="BO905" s="15"/>
      <c r="BP905">
        <f t="shared" ref="BP905" si="635">SUM(B905:BO905)</f>
        <v>0</v>
      </c>
    </row>
    <row r="906" spans="1:68" ht="15.75" thickBot="1" x14ac:dyDescent="0.3">
      <c r="A906" s="96"/>
      <c r="B906" s="8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11"/>
    </row>
    <row r="907" spans="1:68" x14ac:dyDescent="0.25">
      <c r="A907" s="95">
        <v>43782</v>
      </c>
      <c r="B907" s="12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  <c r="BH907" s="13"/>
      <c r="BI907" s="13"/>
      <c r="BJ907" s="13"/>
      <c r="BK907" s="13"/>
      <c r="BL907" s="13"/>
      <c r="BM907" s="13"/>
      <c r="BN907" s="13"/>
      <c r="BO907" s="15"/>
      <c r="BP907">
        <f t="shared" ref="BP907" si="636">SUM(B907:BO907)</f>
        <v>0</v>
      </c>
    </row>
    <row r="908" spans="1:68" ht="15.75" thickBot="1" x14ac:dyDescent="0.3">
      <c r="A908" s="96"/>
      <c r="B908" s="8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11"/>
    </row>
    <row r="909" spans="1:68" x14ac:dyDescent="0.25">
      <c r="A909" s="95">
        <v>43783</v>
      </c>
      <c r="B909" s="12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  <c r="BH909" s="13"/>
      <c r="BI909" s="13"/>
      <c r="BJ909" s="13"/>
      <c r="BK909" s="13"/>
      <c r="BL909" s="13"/>
      <c r="BM909" s="13"/>
      <c r="BN909" s="13"/>
      <c r="BO909" s="15"/>
      <c r="BP909">
        <f t="shared" ref="BP909" si="637">SUM(B909:BO909)</f>
        <v>0</v>
      </c>
    </row>
    <row r="910" spans="1:68" ht="15.75" thickBot="1" x14ac:dyDescent="0.3">
      <c r="A910" s="96"/>
      <c r="B910" s="8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11"/>
    </row>
    <row r="911" spans="1:68" x14ac:dyDescent="0.25">
      <c r="A911" s="95">
        <v>43784</v>
      </c>
      <c r="B911" s="12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  <c r="BH911" s="13"/>
      <c r="BI911" s="13"/>
      <c r="BJ911" s="13"/>
      <c r="BK911" s="13"/>
      <c r="BL911" s="13"/>
      <c r="BM911" s="13"/>
      <c r="BN911" s="13"/>
      <c r="BO911" s="15"/>
      <c r="BP911">
        <f t="shared" ref="BP911" si="638">SUM(B911:BO911)</f>
        <v>0</v>
      </c>
    </row>
    <row r="912" spans="1:68" ht="15.75" thickBot="1" x14ac:dyDescent="0.3">
      <c r="A912" s="96"/>
      <c r="B912" s="8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11"/>
    </row>
    <row r="913" spans="1:68" x14ac:dyDescent="0.25">
      <c r="A913" s="95">
        <v>43785</v>
      </c>
      <c r="B913" s="12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  <c r="BH913" s="13"/>
      <c r="BI913" s="13"/>
      <c r="BJ913" s="13"/>
      <c r="BK913" s="13"/>
      <c r="BL913" s="13"/>
      <c r="BM913" s="13"/>
      <c r="BN913" s="13"/>
      <c r="BO913" s="15"/>
      <c r="BP913">
        <f t="shared" ref="BP913" si="639">SUM(B913:BO913)</f>
        <v>0</v>
      </c>
    </row>
    <row r="914" spans="1:68" ht="15.75" thickBot="1" x14ac:dyDescent="0.3">
      <c r="A914" s="96"/>
      <c r="B914" s="8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11"/>
    </row>
    <row r="915" spans="1:68" x14ac:dyDescent="0.25">
      <c r="A915" s="95">
        <v>43786</v>
      </c>
      <c r="B915" s="12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  <c r="BH915" s="13"/>
      <c r="BI915" s="13"/>
      <c r="BJ915" s="13"/>
      <c r="BK915" s="13"/>
      <c r="BL915" s="13"/>
      <c r="BM915" s="13"/>
      <c r="BN915" s="13"/>
      <c r="BO915" s="15"/>
      <c r="BP915">
        <f t="shared" ref="BP915" si="640">SUM(B915:BO915)</f>
        <v>0</v>
      </c>
    </row>
    <row r="916" spans="1:68" ht="15.75" thickBot="1" x14ac:dyDescent="0.3">
      <c r="A916" s="96"/>
      <c r="B916" s="8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11"/>
    </row>
    <row r="917" spans="1:68" x14ac:dyDescent="0.25">
      <c r="A917" s="95">
        <v>43787</v>
      </c>
      <c r="B917" s="12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  <c r="BH917" s="13"/>
      <c r="BI917" s="13"/>
      <c r="BJ917" s="13"/>
      <c r="BK917" s="13"/>
      <c r="BL917" s="13"/>
      <c r="BM917" s="13"/>
      <c r="BN917" s="13"/>
      <c r="BO917" s="15"/>
      <c r="BP917">
        <f t="shared" ref="BP917" si="641">SUM(B917:BO917)</f>
        <v>0</v>
      </c>
    </row>
    <row r="918" spans="1:68" ht="15.75" thickBot="1" x14ac:dyDescent="0.3">
      <c r="A918" s="96"/>
      <c r="B918" s="8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11"/>
    </row>
    <row r="919" spans="1:68" x14ac:dyDescent="0.25">
      <c r="A919" s="95">
        <v>43788</v>
      </c>
      <c r="B919" s="12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  <c r="BH919" s="13"/>
      <c r="BI919" s="13"/>
      <c r="BJ919" s="13"/>
      <c r="BK919" s="13"/>
      <c r="BL919" s="13"/>
      <c r="BM919" s="13"/>
      <c r="BN919" s="13"/>
      <c r="BO919" s="15"/>
      <c r="BP919">
        <f t="shared" ref="BP919" si="642">SUM(B919:BO919)</f>
        <v>0</v>
      </c>
    </row>
    <row r="920" spans="1:68" ht="15.75" thickBot="1" x14ac:dyDescent="0.3">
      <c r="A920" s="96"/>
      <c r="B920" s="8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  <c r="BL920" s="9"/>
      <c r="BM920" s="9"/>
      <c r="BN920" s="9"/>
      <c r="BO920" s="11"/>
    </row>
    <row r="921" spans="1:68" x14ac:dyDescent="0.25">
      <c r="A921" s="95">
        <v>43789</v>
      </c>
      <c r="B921" s="12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  <c r="BH921" s="13"/>
      <c r="BI921" s="13"/>
      <c r="BJ921" s="13"/>
      <c r="BK921" s="13"/>
      <c r="BL921" s="13"/>
      <c r="BM921" s="13"/>
      <c r="BN921" s="13"/>
      <c r="BO921" s="15"/>
      <c r="BP921">
        <f t="shared" ref="BP921" si="643">SUM(B921:BO921)</f>
        <v>0</v>
      </c>
    </row>
    <row r="922" spans="1:68" ht="15.75" thickBot="1" x14ac:dyDescent="0.3">
      <c r="A922" s="96"/>
      <c r="B922" s="8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  <c r="BF922" s="9"/>
      <c r="BG922" s="9"/>
      <c r="BH922" s="9"/>
      <c r="BI922" s="9"/>
      <c r="BJ922" s="9"/>
      <c r="BK922" s="9"/>
      <c r="BL922" s="9"/>
      <c r="BM922" s="9"/>
      <c r="BN922" s="9"/>
      <c r="BO922" s="11"/>
    </row>
    <row r="923" spans="1:68" x14ac:dyDescent="0.25">
      <c r="A923" s="95">
        <v>43790</v>
      </c>
      <c r="B923" s="12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  <c r="BH923" s="13"/>
      <c r="BI923" s="13"/>
      <c r="BJ923" s="13"/>
      <c r="BK923" s="13"/>
      <c r="BL923" s="13"/>
      <c r="BM923" s="13"/>
      <c r="BN923" s="13"/>
      <c r="BO923" s="15"/>
      <c r="BP923">
        <f t="shared" ref="BP923" si="644">SUM(B923:BO923)</f>
        <v>0</v>
      </c>
    </row>
    <row r="924" spans="1:68" ht="15.75" thickBot="1" x14ac:dyDescent="0.3">
      <c r="A924" s="96"/>
      <c r="B924" s="8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11"/>
    </row>
    <row r="925" spans="1:68" x14ac:dyDescent="0.25">
      <c r="A925" s="95">
        <v>43791</v>
      </c>
      <c r="B925" s="12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  <c r="BH925" s="13"/>
      <c r="BI925" s="13"/>
      <c r="BJ925" s="13"/>
      <c r="BK925" s="13"/>
      <c r="BL925" s="13"/>
      <c r="BM925" s="13"/>
      <c r="BN925" s="13"/>
      <c r="BO925" s="15"/>
      <c r="BP925">
        <f t="shared" ref="BP925" si="645">SUM(B925:BO925)</f>
        <v>0</v>
      </c>
    </row>
    <row r="926" spans="1:68" ht="15.75" thickBot="1" x14ac:dyDescent="0.3">
      <c r="A926" s="96"/>
      <c r="B926" s="8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11"/>
    </row>
    <row r="927" spans="1:68" x14ac:dyDescent="0.25">
      <c r="A927" s="95">
        <v>43792</v>
      </c>
      <c r="B927" s="12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  <c r="BH927" s="13"/>
      <c r="BI927" s="13"/>
      <c r="BJ927" s="13"/>
      <c r="BK927" s="13"/>
      <c r="BL927" s="13"/>
      <c r="BM927" s="13"/>
      <c r="BN927" s="13"/>
      <c r="BO927" s="15"/>
      <c r="BP927">
        <f t="shared" ref="BP927" si="646">SUM(B927:BO927)</f>
        <v>0</v>
      </c>
    </row>
    <row r="928" spans="1:68" ht="15.75" thickBot="1" x14ac:dyDescent="0.3">
      <c r="A928" s="96"/>
      <c r="B928" s="8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11"/>
    </row>
    <row r="929" spans="1:68" x14ac:dyDescent="0.25">
      <c r="A929" s="95">
        <v>43793</v>
      </c>
      <c r="B929" s="12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  <c r="BH929" s="13"/>
      <c r="BI929" s="13"/>
      <c r="BJ929" s="13"/>
      <c r="BK929" s="13"/>
      <c r="BL929" s="13"/>
      <c r="BM929" s="13"/>
      <c r="BN929" s="13"/>
      <c r="BO929" s="15"/>
      <c r="BP929">
        <f t="shared" ref="BP929" si="647">SUM(B929:BO929)</f>
        <v>0</v>
      </c>
    </row>
    <row r="930" spans="1:68" ht="15.75" thickBot="1" x14ac:dyDescent="0.3">
      <c r="A930" s="96"/>
      <c r="B930" s="8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11"/>
    </row>
    <row r="931" spans="1:68" x14ac:dyDescent="0.25">
      <c r="A931" s="95">
        <v>43794</v>
      </c>
      <c r="B931" s="12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  <c r="BH931" s="13"/>
      <c r="BI931" s="13"/>
      <c r="BJ931" s="13"/>
      <c r="BK931" s="13"/>
      <c r="BL931" s="13"/>
      <c r="BM931" s="13"/>
      <c r="BN931" s="13"/>
      <c r="BO931" s="15"/>
      <c r="BP931">
        <f t="shared" ref="BP931" si="648">SUM(B931:BO931)</f>
        <v>0</v>
      </c>
    </row>
    <row r="932" spans="1:68" ht="15.75" thickBot="1" x14ac:dyDescent="0.3">
      <c r="A932" s="96"/>
      <c r="B932" s="8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11"/>
    </row>
    <row r="933" spans="1:68" x14ac:dyDescent="0.25">
      <c r="A933" s="95">
        <v>43795</v>
      </c>
      <c r="B933" s="12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  <c r="BH933" s="13"/>
      <c r="BI933" s="13"/>
      <c r="BJ933" s="13"/>
      <c r="BK933" s="13"/>
      <c r="BL933" s="13"/>
      <c r="BM933" s="13"/>
      <c r="BN933" s="13"/>
      <c r="BO933" s="15"/>
      <c r="BP933">
        <f t="shared" ref="BP933" si="649">SUM(B933:BO933)</f>
        <v>0</v>
      </c>
    </row>
    <row r="934" spans="1:68" ht="15.75" thickBot="1" x14ac:dyDescent="0.3">
      <c r="A934" s="96"/>
      <c r="B934" s="8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11"/>
    </row>
    <row r="935" spans="1:68" x14ac:dyDescent="0.25">
      <c r="A935" s="95">
        <v>43796</v>
      </c>
      <c r="B935" s="12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  <c r="BH935" s="13"/>
      <c r="BI935" s="13"/>
      <c r="BJ935" s="13"/>
      <c r="BK935" s="13"/>
      <c r="BL935" s="13"/>
      <c r="BM935" s="13"/>
      <c r="BN935" s="13"/>
      <c r="BO935" s="15"/>
      <c r="BP935">
        <f t="shared" ref="BP935" si="650">SUM(B935:BO935)</f>
        <v>0</v>
      </c>
    </row>
    <row r="936" spans="1:68" ht="15.75" thickBot="1" x14ac:dyDescent="0.3">
      <c r="A936" s="96"/>
      <c r="B936" s="8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11"/>
    </row>
    <row r="937" spans="1:68" x14ac:dyDescent="0.25">
      <c r="A937" s="95">
        <v>43797</v>
      </c>
      <c r="B937" s="12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  <c r="BH937" s="13"/>
      <c r="BI937" s="13"/>
      <c r="BJ937" s="13"/>
      <c r="BK937" s="13"/>
      <c r="BL937" s="13"/>
      <c r="BM937" s="13"/>
      <c r="BN937" s="13"/>
      <c r="BO937" s="15"/>
      <c r="BP937">
        <f t="shared" ref="BP937" si="651">SUM(B937:BO937)</f>
        <v>0</v>
      </c>
    </row>
    <row r="938" spans="1:68" ht="15.75" thickBot="1" x14ac:dyDescent="0.3">
      <c r="A938" s="96"/>
      <c r="B938" s="8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11"/>
    </row>
    <row r="939" spans="1:68" x14ac:dyDescent="0.25">
      <c r="A939" s="95">
        <v>43798</v>
      </c>
      <c r="B939" s="12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  <c r="BH939" s="13"/>
      <c r="BI939" s="13"/>
      <c r="BJ939" s="13"/>
      <c r="BK939" s="13"/>
      <c r="BL939" s="13"/>
      <c r="BM939" s="13"/>
      <c r="BN939" s="13"/>
      <c r="BO939" s="15"/>
      <c r="BP939">
        <f t="shared" ref="BP939" si="652">SUM(B939:BO939)</f>
        <v>0</v>
      </c>
    </row>
    <row r="940" spans="1:68" ht="15.75" thickBot="1" x14ac:dyDescent="0.3">
      <c r="A940" s="96"/>
      <c r="B940" s="8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  <c r="BL940" s="9"/>
      <c r="BM940" s="9"/>
      <c r="BN940" s="9"/>
      <c r="BO940" s="11"/>
    </row>
    <row r="941" spans="1:68" x14ac:dyDescent="0.25">
      <c r="A941" s="95">
        <v>43799</v>
      </c>
      <c r="B941" s="12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  <c r="BH941" s="13"/>
      <c r="BI941" s="13"/>
      <c r="BJ941" s="13"/>
      <c r="BK941" s="13"/>
      <c r="BL941" s="13"/>
      <c r="BM941" s="13"/>
      <c r="BN941" s="13"/>
      <c r="BO941" s="15"/>
      <c r="BP941">
        <f t="shared" ref="BP941" si="653">SUM(B941:BO941)</f>
        <v>0</v>
      </c>
    </row>
    <row r="942" spans="1:68" ht="15.75" thickBot="1" x14ac:dyDescent="0.3">
      <c r="A942" s="96"/>
      <c r="B942" s="8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11"/>
    </row>
    <row r="943" spans="1:68" x14ac:dyDescent="0.25">
      <c r="A943" s="95">
        <v>43800</v>
      </c>
      <c r="B943" s="12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  <c r="BH943" s="13"/>
      <c r="BI943" s="13"/>
      <c r="BJ943" s="13"/>
      <c r="BK943" s="13"/>
      <c r="BL943" s="13"/>
      <c r="BM943" s="13"/>
      <c r="BN943" s="13"/>
      <c r="BO943" s="15"/>
      <c r="BP943">
        <f t="shared" ref="BP943" si="654">SUM(B943:BO943)</f>
        <v>0</v>
      </c>
    </row>
    <row r="944" spans="1:68" ht="15.75" thickBot="1" x14ac:dyDescent="0.3">
      <c r="A944" s="96"/>
      <c r="B944" s="8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  <c r="BL944" s="9"/>
      <c r="BM944" s="9"/>
      <c r="BN944" s="9"/>
      <c r="BO944" s="11"/>
    </row>
    <row r="945" spans="1:68" x14ac:dyDescent="0.25">
      <c r="A945" s="95">
        <v>43801</v>
      </c>
      <c r="B945" s="12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  <c r="BH945" s="13"/>
      <c r="BI945" s="13"/>
      <c r="BJ945" s="13"/>
      <c r="BK945" s="13"/>
      <c r="BL945" s="13"/>
      <c r="BM945" s="13"/>
      <c r="BN945" s="13"/>
      <c r="BO945" s="15"/>
      <c r="BP945">
        <f t="shared" ref="BP945" si="655">SUM(B945:BO945)</f>
        <v>0</v>
      </c>
    </row>
    <row r="946" spans="1:68" ht="15.75" thickBot="1" x14ac:dyDescent="0.3">
      <c r="A946" s="96"/>
      <c r="B946" s="8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11"/>
    </row>
    <row r="947" spans="1:68" x14ac:dyDescent="0.25">
      <c r="A947" s="95">
        <v>43802</v>
      </c>
      <c r="B947" s="12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  <c r="BH947" s="13"/>
      <c r="BI947" s="13"/>
      <c r="BJ947" s="13"/>
      <c r="BK947" s="13"/>
      <c r="BL947" s="13"/>
      <c r="BM947" s="13"/>
      <c r="BN947" s="13"/>
      <c r="BO947" s="15"/>
      <c r="BP947">
        <f t="shared" ref="BP947" si="656">SUM(B947:BO947)</f>
        <v>0</v>
      </c>
    </row>
    <row r="948" spans="1:68" ht="15.75" thickBot="1" x14ac:dyDescent="0.3">
      <c r="A948" s="96"/>
      <c r="B948" s="8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11"/>
    </row>
    <row r="949" spans="1:68" x14ac:dyDescent="0.25">
      <c r="A949" s="95">
        <v>43803</v>
      </c>
      <c r="B949" s="12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  <c r="BH949" s="13"/>
      <c r="BI949" s="13"/>
      <c r="BJ949" s="13"/>
      <c r="BK949" s="13"/>
      <c r="BL949" s="13"/>
      <c r="BM949" s="13"/>
      <c r="BN949" s="13"/>
      <c r="BO949" s="15"/>
      <c r="BP949">
        <f t="shared" ref="BP949" si="657">SUM(B949:BO949)</f>
        <v>0</v>
      </c>
    </row>
    <row r="950" spans="1:68" ht="15.75" thickBot="1" x14ac:dyDescent="0.3">
      <c r="A950" s="96"/>
      <c r="B950" s="8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11"/>
    </row>
    <row r="951" spans="1:68" x14ac:dyDescent="0.25">
      <c r="A951" s="95">
        <v>43804</v>
      </c>
      <c r="B951" s="12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  <c r="BH951" s="13"/>
      <c r="BI951" s="13"/>
      <c r="BJ951" s="13"/>
      <c r="BK951" s="13"/>
      <c r="BL951" s="13"/>
      <c r="BM951" s="13"/>
      <c r="BN951" s="13"/>
      <c r="BO951" s="15"/>
      <c r="BP951">
        <f t="shared" ref="BP951" si="658">SUM(B951:BO951)</f>
        <v>0</v>
      </c>
    </row>
    <row r="952" spans="1:68" ht="15.75" thickBot="1" x14ac:dyDescent="0.3">
      <c r="A952" s="96"/>
      <c r="B952" s="8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  <c r="BL952" s="9"/>
      <c r="BM952" s="9"/>
      <c r="BN952" s="9"/>
      <c r="BO952" s="11"/>
    </row>
    <row r="953" spans="1:68" x14ac:dyDescent="0.25">
      <c r="A953" s="95">
        <v>43805</v>
      </c>
      <c r="B953" s="12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  <c r="BH953" s="13"/>
      <c r="BI953" s="13"/>
      <c r="BJ953" s="13"/>
      <c r="BK953" s="13"/>
      <c r="BL953" s="13"/>
      <c r="BM953" s="13"/>
      <c r="BN953" s="13"/>
      <c r="BO953" s="15"/>
      <c r="BP953">
        <f t="shared" ref="BP953" si="659">SUM(B953:BO953)</f>
        <v>0</v>
      </c>
    </row>
    <row r="954" spans="1:68" ht="15.75" thickBot="1" x14ac:dyDescent="0.3">
      <c r="A954" s="96"/>
      <c r="B954" s="8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  <c r="BF954" s="9"/>
      <c r="BG954" s="9"/>
      <c r="BH954" s="9"/>
      <c r="BI954" s="9"/>
      <c r="BJ954" s="9"/>
      <c r="BK954" s="9"/>
      <c r="BL954" s="9"/>
      <c r="BM954" s="9"/>
      <c r="BN954" s="9"/>
      <c r="BO954" s="11"/>
    </row>
    <row r="955" spans="1:68" x14ac:dyDescent="0.25">
      <c r="A955" s="95">
        <v>43806</v>
      </c>
      <c r="B955" s="12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  <c r="BH955" s="13"/>
      <c r="BI955" s="13"/>
      <c r="BJ955" s="13"/>
      <c r="BK955" s="13"/>
      <c r="BL955" s="13"/>
      <c r="BM955" s="13"/>
      <c r="BN955" s="13"/>
      <c r="BO955" s="15"/>
      <c r="BP955">
        <f t="shared" ref="BP955" si="660">SUM(B955:BO955)</f>
        <v>0</v>
      </c>
    </row>
    <row r="956" spans="1:68" ht="15.75" thickBot="1" x14ac:dyDescent="0.3">
      <c r="A956" s="96"/>
      <c r="B956" s="8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  <c r="BL956" s="9"/>
      <c r="BM956" s="9"/>
      <c r="BN956" s="9"/>
      <c r="BO956" s="11"/>
    </row>
    <row r="957" spans="1:68" x14ac:dyDescent="0.25">
      <c r="A957" s="95">
        <v>43807</v>
      </c>
      <c r="B957" s="12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  <c r="BH957" s="13"/>
      <c r="BI957" s="13"/>
      <c r="BJ957" s="13"/>
      <c r="BK957" s="13"/>
      <c r="BL957" s="13"/>
      <c r="BM957" s="13"/>
      <c r="BN957" s="13"/>
      <c r="BO957" s="15"/>
      <c r="BP957">
        <f t="shared" ref="BP957" si="661">SUM(B957:BO957)</f>
        <v>0</v>
      </c>
    </row>
    <row r="958" spans="1:68" ht="15.75" thickBot="1" x14ac:dyDescent="0.3">
      <c r="A958" s="96"/>
      <c r="B958" s="8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  <c r="BL958" s="9"/>
      <c r="BM958" s="9"/>
      <c r="BN958" s="9"/>
      <c r="BO958" s="11"/>
    </row>
    <row r="959" spans="1:68" x14ac:dyDescent="0.25">
      <c r="A959" s="95">
        <v>43808</v>
      </c>
      <c r="B959" s="12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  <c r="BH959" s="13"/>
      <c r="BI959" s="13"/>
      <c r="BJ959" s="13"/>
      <c r="BK959" s="13"/>
      <c r="BL959" s="13"/>
      <c r="BM959" s="13"/>
      <c r="BN959" s="13"/>
      <c r="BO959" s="15"/>
      <c r="BP959">
        <f t="shared" ref="BP959" si="662">SUM(B959:BO959)</f>
        <v>0</v>
      </c>
    </row>
    <row r="960" spans="1:68" ht="15.75" thickBot="1" x14ac:dyDescent="0.3">
      <c r="A960" s="96"/>
      <c r="B960" s="8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  <c r="BL960" s="9"/>
      <c r="BM960" s="9"/>
      <c r="BN960" s="9"/>
      <c r="BO960" s="11"/>
    </row>
    <row r="961" spans="1:68" x14ac:dyDescent="0.25">
      <c r="A961" s="95">
        <v>43809</v>
      </c>
      <c r="B961" s="12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  <c r="BH961" s="13"/>
      <c r="BI961" s="13"/>
      <c r="BJ961" s="13"/>
      <c r="BK961" s="13"/>
      <c r="BL961" s="13"/>
      <c r="BM961" s="13"/>
      <c r="BN961" s="13"/>
      <c r="BO961" s="15"/>
      <c r="BP961">
        <f t="shared" ref="BP961" si="663">SUM(B961:BO961)</f>
        <v>0</v>
      </c>
    </row>
    <row r="962" spans="1:68" ht="15.75" thickBot="1" x14ac:dyDescent="0.3">
      <c r="A962" s="96"/>
      <c r="B962" s="8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  <c r="BF962" s="9"/>
      <c r="BG962" s="9"/>
      <c r="BH962" s="9"/>
      <c r="BI962" s="9"/>
      <c r="BJ962" s="9"/>
      <c r="BK962" s="9"/>
      <c r="BL962" s="9"/>
      <c r="BM962" s="9"/>
      <c r="BN962" s="9"/>
      <c r="BO962" s="11"/>
    </row>
    <row r="963" spans="1:68" x14ac:dyDescent="0.25">
      <c r="A963" s="95">
        <v>43810</v>
      </c>
      <c r="B963" s="12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  <c r="BH963" s="13"/>
      <c r="BI963" s="13"/>
      <c r="BJ963" s="13"/>
      <c r="BK963" s="13"/>
      <c r="BL963" s="13"/>
      <c r="BM963" s="13"/>
      <c r="BN963" s="13"/>
      <c r="BO963" s="15"/>
      <c r="BP963">
        <f t="shared" ref="BP963" si="664">SUM(B963:BO963)</f>
        <v>0</v>
      </c>
    </row>
    <row r="964" spans="1:68" ht="15.75" thickBot="1" x14ac:dyDescent="0.3">
      <c r="A964" s="96"/>
      <c r="B964" s="8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  <c r="BF964" s="9"/>
      <c r="BG964" s="9"/>
      <c r="BH964" s="9"/>
      <c r="BI964" s="9"/>
      <c r="BJ964" s="9"/>
      <c r="BK964" s="9"/>
      <c r="BL964" s="9"/>
      <c r="BM964" s="9"/>
      <c r="BN964" s="9"/>
      <c r="BO964" s="11"/>
    </row>
    <row r="965" spans="1:68" x14ac:dyDescent="0.25">
      <c r="A965" s="95">
        <v>43811</v>
      </c>
      <c r="B965" s="12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  <c r="BH965" s="13"/>
      <c r="BI965" s="13"/>
      <c r="BJ965" s="13"/>
      <c r="BK965" s="13"/>
      <c r="BL965" s="13"/>
      <c r="BM965" s="13"/>
      <c r="BN965" s="13"/>
      <c r="BO965" s="15"/>
      <c r="BP965">
        <f t="shared" ref="BP965" si="665">SUM(B965:BO965)</f>
        <v>0</v>
      </c>
    </row>
    <row r="966" spans="1:68" ht="15.75" thickBot="1" x14ac:dyDescent="0.3">
      <c r="A966" s="96"/>
      <c r="B966" s="8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  <c r="BF966" s="9"/>
      <c r="BG966" s="9"/>
      <c r="BH966" s="9"/>
      <c r="BI966" s="9"/>
      <c r="BJ966" s="9"/>
      <c r="BK966" s="9"/>
      <c r="BL966" s="9"/>
      <c r="BM966" s="9"/>
      <c r="BN966" s="9"/>
      <c r="BO966" s="11"/>
    </row>
    <row r="967" spans="1:68" x14ac:dyDescent="0.25">
      <c r="A967" s="95">
        <v>43812</v>
      </c>
      <c r="B967" s="12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  <c r="BH967" s="13"/>
      <c r="BI967" s="13"/>
      <c r="BJ967" s="13"/>
      <c r="BK967" s="13"/>
      <c r="BL967" s="13"/>
      <c r="BM967" s="13"/>
      <c r="BN967" s="13"/>
      <c r="BO967" s="15"/>
      <c r="BP967">
        <f t="shared" ref="BP967" si="666">SUM(B967:BO967)</f>
        <v>0</v>
      </c>
    </row>
    <row r="968" spans="1:68" ht="15.75" thickBot="1" x14ac:dyDescent="0.3">
      <c r="A968" s="96"/>
      <c r="B968" s="8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  <c r="BF968" s="9"/>
      <c r="BG968" s="9"/>
      <c r="BH968" s="9"/>
      <c r="BI968" s="9"/>
      <c r="BJ968" s="9"/>
      <c r="BK968" s="9"/>
      <c r="BL968" s="9"/>
      <c r="BM968" s="9"/>
      <c r="BN968" s="9"/>
      <c r="BO968" s="11"/>
    </row>
    <row r="969" spans="1:68" x14ac:dyDescent="0.25">
      <c r="A969" s="95">
        <v>43813</v>
      </c>
      <c r="B969" s="12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  <c r="BH969" s="13"/>
      <c r="BI969" s="13"/>
      <c r="BJ969" s="13"/>
      <c r="BK969" s="13"/>
      <c r="BL969" s="13"/>
      <c r="BM969" s="13"/>
      <c r="BN969" s="13"/>
      <c r="BO969" s="15"/>
      <c r="BP969">
        <f t="shared" ref="BP969" si="667">SUM(B969:BO969)</f>
        <v>0</v>
      </c>
    </row>
    <row r="970" spans="1:68" ht="15.75" thickBot="1" x14ac:dyDescent="0.3">
      <c r="A970" s="96"/>
      <c r="B970" s="8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  <c r="BF970" s="9"/>
      <c r="BG970" s="9"/>
      <c r="BH970" s="9"/>
      <c r="BI970" s="9"/>
      <c r="BJ970" s="9"/>
      <c r="BK970" s="9"/>
      <c r="BL970" s="9"/>
      <c r="BM970" s="9"/>
      <c r="BN970" s="9"/>
      <c r="BO970" s="11"/>
    </row>
    <row r="971" spans="1:68" x14ac:dyDescent="0.25">
      <c r="A971" s="95">
        <v>43814</v>
      </c>
      <c r="B971" s="12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  <c r="BH971" s="13"/>
      <c r="BI971" s="13"/>
      <c r="BJ971" s="13"/>
      <c r="BK971" s="13"/>
      <c r="BL971" s="13"/>
      <c r="BM971" s="13"/>
      <c r="BN971" s="13"/>
      <c r="BO971" s="15"/>
      <c r="BP971">
        <f t="shared" ref="BP971" si="668">SUM(B971:BO971)</f>
        <v>0</v>
      </c>
    </row>
    <row r="972" spans="1:68" ht="15.75" thickBot="1" x14ac:dyDescent="0.3">
      <c r="A972" s="96"/>
      <c r="B972" s="8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  <c r="BF972" s="9"/>
      <c r="BG972" s="9"/>
      <c r="BH972" s="9"/>
      <c r="BI972" s="9"/>
      <c r="BJ972" s="9"/>
      <c r="BK972" s="9"/>
      <c r="BL972" s="9"/>
      <c r="BM972" s="9"/>
      <c r="BN972" s="9"/>
      <c r="BO972" s="11"/>
    </row>
    <row r="973" spans="1:68" x14ac:dyDescent="0.25">
      <c r="A973" s="95">
        <v>43815</v>
      </c>
      <c r="B973" s="12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  <c r="BH973" s="13"/>
      <c r="BI973" s="13"/>
      <c r="BJ973" s="13"/>
      <c r="BK973" s="13"/>
      <c r="BL973" s="13"/>
      <c r="BM973" s="13"/>
      <c r="BN973" s="13"/>
      <c r="BO973" s="15"/>
      <c r="BP973">
        <f t="shared" ref="BP973" si="669">SUM(B973:BO973)</f>
        <v>0</v>
      </c>
    </row>
    <row r="974" spans="1:68" ht="15.75" thickBot="1" x14ac:dyDescent="0.3">
      <c r="A974" s="96"/>
      <c r="B974" s="8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  <c r="BF974" s="9"/>
      <c r="BG974" s="9"/>
      <c r="BH974" s="9"/>
      <c r="BI974" s="9"/>
      <c r="BJ974" s="9"/>
      <c r="BK974" s="9"/>
      <c r="BL974" s="9"/>
      <c r="BM974" s="9"/>
      <c r="BN974" s="9"/>
      <c r="BO974" s="11"/>
    </row>
    <row r="975" spans="1:68" x14ac:dyDescent="0.25">
      <c r="A975" s="95">
        <v>43816</v>
      </c>
      <c r="B975" s="12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  <c r="BH975" s="13"/>
      <c r="BI975" s="13"/>
      <c r="BJ975" s="13"/>
      <c r="BK975" s="13"/>
      <c r="BL975" s="13"/>
      <c r="BM975" s="13"/>
      <c r="BN975" s="13"/>
      <c r="BO975" s="15"/>
      <c r="BP975">
        <f t="shared" ref="BP975" si="670">SUM(B975:BO975)</f>
        <v>0</v>
      </c>
    </row>
    <row r="976" spans="1:68" ht="15.75" thickBot="1" x14ac:dyDescent="0.3">
      <c r="A976" s="96"/>
      <c r="B976" s="8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9"/>
      <c r="BH976" s="9"/>
      <c r="BI976" s="9"/>
      <c r="BJ976" s="9"/>
      <c r="BK976" s="9"/>
      <c r="BL976" s="9"/>
      <c r="BM976" s="9"/>
      <c r="BN976" s="9"/>
      <c r="BO976" s="11"/>
    </row>
    <row r="977" spans="1:68" x14ac:dyDescent="0.25">
      <c r="A977" s="95">
        <v>43817</v>
      </c>
      <c r="B977" s="12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  <c r="BH977" s="13"/>
      <c r="BI977" s="13"/>
      <c r="BJ977" s="13"/>
      <c r="BK977" s="13"/>
      <c r="BL977" s="13"/>
      <c r="BM977" s="13"/>
      <c r="BN977" s="13"/>
      <c r="BO977" s="15"/>
      <c r="BP977">
        <f t="shared" ref="BP977" si="671">SUM(B977:BO977)</f>
        <v>0</v>
      </c>
    </row>
    <row r="978" spans="1:68" ht="15.75" thickBot="1" x14ac:dyDescent="0.3">
      <c r="A978" s="96"/>
      <c r="B978" s="8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  <c r="BF978" s="9"/>
      <c r="BG978" s="9"/>
      <c r="BH978" s="9"/>
      <c r="BI978" s="9"/>
      <c r="BJ978" s="9"/>
      <c r="BK978" s="9"/>
      <c r="BL978" s="9"/>
      <c r="BM978" s="9"/>
      <c r="BN978" s="9"/>
      <c r="BO978" s="11"/>
    </row>
    <row r="979" spans="1:68" x14ac:dyDescent="0.25">
      <c r="A979" s="95">
        <v>43818</v>
      </c>
      <c r="B979" s="12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  <c r="BH979" s="13"/>
      <c r="BI979" s="13"/>
      <c r="BJ979" s="13"/>
      <c r="BK979" s="13"/>
      <c r="BL979" s="13"/>
      <c r="BM979" s="13"/>
      <c r="BN979" s="13"/>
      <c r="BO979" s="15"/>
      <c r="BP979">
        <f t="shared" ref="BP979" si="672">SUM(B979:BO979)</f>
        <v>0</v>
      </c>
    </row>
    <row r="980" spans="1:68" ht="15.75" thickBot="1" x14ac:dyDescent="0.3">
      <c r="A980" s="96"/>
      <c r="B980" s="8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  <c r="BF980" s="9"/>
      <c r="BG980" s="9"/>
      <c r="BH980" s="9"/>
      <c r="BI980" s="9"/>
      <c r="BJ980" s="9"/>
      <c r="BK980" s="9"/>
      <c r="BL980" s="9"/>
      <c r="BM980" s="9"/>
      <c r="BN980" s="9"/>
      <c r="BO980" s="11"/>
    </row>
    <row r="981" spans="1:68" x14ac:dyDescent="0.25">
      <c r="A981" s="95">
        <v>43819</v>
      </c>
      <c r="B981" s="12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  <c r="BH981" s="13"/>
      <c r="BI981" s="13"/>
      <c r="BJ981" s="13"/>
      <c r="BK981" s="13"/>
      <c r="BL981" s="13"/>
      <c r="BM981" s="13"/>
      <c r="BN981" s="13"/>
      <c r="BO981" s="15"/>
      <c r="BP981">
        <f t="shared" ref="BP981" si="673">SUM(B981:BO981)</f>
        <v>0</v>
      </c>
    </row>
    <row r="982" spans="1:68" ht="15.75" thickBot="1" x14ac:dyDescent="0.3">
      <c r="A982" s="96"/>
      <c r="B982" s="8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9"/>
      <c r="BD982" s="9"/>
      <c r="BE982" s="9"/>
      <c r="BF982" s="9"/>
      <c r="BG982" s="9"/>
      <c r="BH982" s="9"/>
      <c r="BI982" s="9"/>
      <c r="BJ982" s="9"/>
      <c r="BK982" s="9"/>
      <c r="BL982" s="9"/>
      <c r="BM982" s="9"/>
      <c r="BN982" s="9"/>
      <c r="BO982" s="11"/>
    </row>
    <row r="983" spans="1:68" x14ac:dyDescent="0.25">
      <c r="A983" s="95">
        <v>43820</v>
      </c>
      <c r="B983" s="12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  <c r="BH983" s="13"/>
      <c r="BI983" s="13"/>
      <c r="BJ983" s="13"/>
      <c r="BK983" s="13"/>
      <c r="BL983" s="13"/>
      <c r="BM983" s="13"/>
      <c r="BN983" s="13"/>
      <c r="BO983" s="15"/>
      <c r="BP983">
        <f t="shared" ref="BP983" si="674">SUM(B983:BO983)</f>
        <v>0</v>
      </c>
    </row>
    <row r="984" spans="1:68" ht="15.75" thickBot="1" x14ac:dyDescent="0.3">
      <c r="A984" s="96"/>
      <c r="B984" s="8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9"/>
      <c r="BD984" s="9"/>
      <c r="BE984" s="9"/>
      <c r="BF984" s="9"/>
      <c r="BG984" s="9"/>
      <c r="BH984" s="9"/>
      <c r="BI984" s="9"/>
      <c r="BJ984" s="9"/>
      <c r="BK984" s="9"/>
      <c r="BL984" s="9"/>
      <c r="BM984" s="9"/>
      <c r="BN984" s="9"/>
      <c r="BO984" s="11"/>
    </row>
    <row r="985" spans="1:68" x14ac:dyDescent="0.25">
      <c r="A985" s="95">
        <v>43821</v>
      </c>
      <c r="B985" s="12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  <c r="BH985" s="13"/>
      <c r="BI985" s="13"/>
      <c r="BJ985" s="13"/>
      <c r="BK985" s="13"/>
      <c r="BL985" s="13"/>
      <c r="BM985" s="13"/>
      <c r="BN985" s="13"/>
      <c r="BO985" s="15"/>
      <c r="BP985">
        <f t="shared" ref="BP985" si="675">SUM(B985:BO985)</f>
        <v>0</v>
      </c>
    </row>
    <row r="986" spans="1:68" ht="15.75" thickBot="1" x14ac:dyDescent="0.3">
      <c r="A986" s="96"/>
      <c r="B986" s="8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9"/>
      <c r="BD986" s="9"/>
      <c r="BE986" s="9"/>
      <c r="BF986" s="9"/>
      <c r="BG986" s="9"/>
      <c r="BH986" s="9"/>
      <c r="BI986" s="9"/>
      <c r="BJ986" s="9"/>
      <c r="BK986" s="9"/>
      <c r="BL986" s="9"/>
      <c r="BM986" s="9"/>
      <c r="BN986" s="9"/>
      <c r="BO986" s="11"/>
    </row>
    <row r="987" spans="1:68" x14ac:dyDescent="0.25">
      <c r="A987" s="95">
        <v>43822</v>
      </c>
      <c r="B987" s="12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  <c r="BH987" s="13"/>
      <c r="BI987" s="13"/>
      <c r="BJ987" s="13"/>
      <c r="BK987" s="13"/>
      <c r="BL987" s="13"/>
      <c r="BM987" s="13"/>
      <c r="BN987" s="13"/>
      <c r="BO987" s="15"/>
      <c r="BP987">
        <f t="shared" ref="BP987" si="676">SUM(B987:BO987)</f>
        <v>0</v>
      </c>
    </row>
    <row r="988" spans="1:68" ht="15.75" thickBot="1" x14ac:dyDescent="0.3">
      <c r="A988" s="96"/>
      <c r="B988" s="8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9"/>
      <c r="BD988" s="9"/>
      <c r="BE988" s="9"/>
      <c r="BF988" s="9"/>
      <c r="BG988" s="9"/>
      <c r="BH988" s="9"/>
      <c r="BI988" s="9"/>
      <c r="BJ988" s="9"/>
      <c r="BK988" s="9"/>
      <c r="BL988" s="9"/>
      <c r="BM988" s="9"/>
      <c r="BN988" s="9"/>
      <c r="BO988" s="11"/>
    </row>
    <row r="989" spans="1:68" x14ac:dyDescent="0.25">
      <c r="A989" s="95">
        <v>43823</v>
      </c>
      <c r="B989" s="12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  <c r="BH989" s="13"/>
      <c r="BI989" s="13"/>
      <c r="BJ989" s="13"/>
      <c r="BK989" s="13"/>
      <c r="BL989" s="13"/>
      <c r="BM989" s="13"/>
      <c r="BN989" s="13"/>
      <c r="BO989" s="15"/>
      <c r="BP989">
        <f t="shared" ref="BP989" si="677">SUM(B989:BO989)</f>
        <v>0</v>
      </c>
    </row>
    <row r="990" spans="1:68" ht="15.75" thickBot="1" x14ac:dyDescent="0.3">
      <c r="A990" s="96"/>
      <c r="B990" s="8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9"/>
      <c r="BD990" s="9"/>
      <c r="BE990" s="9"/>
      <c r="BF990" s="9"/>
      <c r="BG990" s="9"/>
      <c r="BH990" s="9"/>
      <c r="BI990" s="9"/>
      <c r="BJ990" s="9"/>
      <c r="BK990" s="9"/>
      <c r="BL990" s="9"/>
      <c r="BM990" s="9"/>
      <c r="BN990" s="9"/>
      <c r="BO990" s="11"/>
    </row>
    <row r="991" spans="1:68" x14ac:dyDescent="0.25">
      <c r="A991" s="95">
        <v>43824</v>
      </c>
      <c r="B991" s="12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  <c r="BH991" s="13"/>
      <c r="BI991" s="13"/>
      <c r="BJ991" s="13"/>
      <c r="BK991" s="13"/>
      <c r="BL991" s="13"/>
      <c r="BM991" s="13"/>
      <c r="BN991" s="13"/>
      <c r="BO991" s="15"/>
      <c r="BP991">
        <f t="shared" ref="BP991" si="678">SUM(B991:BO991)</f>
        <v>0</v>
      </c>
    </row>
    <row r="992" spans="1:68" ht="15.75" thickBot="1" x14ac:dyDescent="0.3">
      <c r="A992" s="96"/>
      <c r="B992" s="8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9"/>
      <c r="BD992" s="9"/>
      <c r="BE992" s="9"/>
      <c r="BF992" s="9"/>
      <c r="BG992" s="9"/>
      <c r="BH992" s="9"/>
      <c r="BI992" s="9"/>
      <c r="BJ992" s="9"/>
      <c r="BK992" s="9"/>
      <c r="BL992" s="9"/>
      <c r="BM992" s="9"/>
      <c r="BN992" s="9"/>
      <c r="BO992" s="11"/>
    </row>
    <row r="993" spans="1:68" x14ac:dyDescent="0.25">
      <c r="A993" s="95">
        <v>43825</v>
      </c>
      <c r="B993" s="12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  <c r="BH993" s="13"/>
      <c r="BI993" s="13"/>
      <c r="BJ993" s="13"/>
      <c r="BK993" s="13"/>
      <c r="BL993" s="13"/>
      <c r="BM993" s="13"/>
      <c r="BN993" s="13"/>
      <c r="BO993" s="15"/>
      <c r="BP993">
        <f t="shared" ref="BP993" si="679">SUM(B993:BO993)</f>
        <v>0</v>
      </c>
    </row>
    <row r="994" spans="1:68" ht="15.75" thickBot="1" x14ac:dyDescent="0.3">
      <c r="A994" s="96"/>
      <c r="B994" s="8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9"/>
      <c r="BD994" s="9"/>
      <c r="BE994" s="9"/>
      <c r="BF994" s="9"/>
      <c r="BG994" s="9"/>
      <c r="BH994" s="9"/>
      <c r="BI994" s="9"/>
      <c r="BJ994" s="9"/>
      <c r="BK994" s="9"/>
      <c r="BL994" s="9"/>
      <c r="BM994" s="9"/>
      <c r="BN994" s="9"/>
      <c r="BO994" s="11"/>
    </row>
    <row r="995" spans="1:68" x14ac:dyDescent="0.25">
      <c r="A995" s="95">
        <v>43826</v>
      </c>
      <c r="B995" s="12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  <c r="BH995" s="13"/>
      <c r="BI995" s="13"/>
      <c r="BJ995" s="13"/>
      <c r="BK995" s="13"/>
      <c r="BL995" s="13"/>
      <c r="BM995" s="13"/>
      <c r="BN995" s="13"/>
      <c r="BO995" s="15"/>
      <c r="BP995">
        <f t="shared" ref="BP995" si="680">SUM(B995:BO995)</f>
        <v>0</v>
      </c>
    </row>
    <row r="996" spans="1:68" ht="15.75" thickBot="1" x14ac:dyDescent="0.3">
      <c r="A996" s="96"/>
      <c r="B996" s="8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9"/>
      <c r="BD996" s="9"/>
      <c r="BE996" s="9"/>
      <c r="BF996" s="9"/>
      <c r="BG996" s="9"/>
      <c r="BH996" s="9"/>
      <c r="BI996" s="9"/>
      <c r="BJ996" s="9"/>
      <c r="BK996" s="9"/>
      <c r="BL996" s="9"/>
      <c r="BM996" s="9"/>
      <c r="BN996" s="9"/>
      <c r="BO996" s="11"/>
    </row>
    <row r="997" spans="1:68" x14ac:dyDescent="0.25">
      <c r="A997" s="95">
        <v>43827</v>
      </c>
      <c r="B997" s="12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  <c r="BH997" s="13"/>
      <c r="BI997" s="13"/>
      <c r="BJ997" s="13"/>
      <c r="BK997" s="13"/>
      <c r="BL997" s="13"/>
      <c r="BM997" s="13"/>
      <c r="BN997" s="13"/>
      <c r="BO997" s="15"/>
      <c r="BP997">
        <f t="shared" ref="BP997" si="681">SUM(B997:BO997)</f>
        <v>0</v>
      </c>
    </row>
    <row r="998" spans="1:68" ht="15.75" thickBot="1" x14ac:dyDescent="0.3">
      <c r="A998" s="96"/>
      <c r="B998" s="8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9"/>
      <c r="BD998" s="9"/>
      <c r="BE998" s="9"/>
      <c r="BF998" s="9"/>
      <c r="BG998" s="9"/>
      <c r="BH998" s="9"/>
      <c r="BI998" s="9"/>
      <c r="BJ998" s="9"/>
      <c r="BK998" s="9"/>
      <c r="BL998" s="9"/>
      <c r="BM998" s="9"/>
      <c r="BN998" s="9"/>
      <c r="BO998" s="11"/>
    </row>
    <row r="999" spans="1:68" x14ac:dyDescent="0.25">
      <c r="A999" s="95">
        <v>43828</v>
      </c>
      <c r="B999" s="12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  <c r="BH999" s="13"/>
      <c r="BI999" s="13"/>
      <c r="BJ999" s="13"/>
      <c r="BK999" s="13"/>
      <c r="BL999" s="13"/>
      <c r="BM999" s="13"/>
      <c r="BN999" s="13"/>
      <c r="BO999" s="15"/>
      <c r="BP999">
        <f t="shared" ref="BP999" si="682">SUM(B999:BO999)</f>
        <v>0</v>
      </c>
    </row>
    <row r="1000" spans="1:68" ht="15.75" thickBot="1" x14ac:dyDescent="0.3">
      <c r="A1000" s="96"/>
      <c r="B1000" s="8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9"/>
      <c r="BD1000" s="9"/>
      <c r="BE1000" s="9"/>
      <c r="BF1000" s="9"/>
      <c r="BG1000" s="9"/>
      <c r="BH1000" s="9"/>
      <c r="BI1000" s="9"/>
      <c r="BJ1000" s="9"/>
      <c r="BK1000" s="9"/>
      <c r="BL1000" s="9"/>
      <c r="BM1000" s="9"/>
      <c r="BN1000" s="9"/>
      <c r="BO1000" s="11"/>
    </row>
    <row r="1001" spans="1:68" x14ac:dyDescent="0.25">
      <c r="A1001" s="95">
        <v>43829</v>
      </c>
      <c r="B1001" s="12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  <c r="AT1001" s="13"/>
      <c r="AU1001" s="13"/>
      <c r="AV1001" s="13"/>
      <c r="AW1001" s="13"/>
      <c r="AX1001" s="13"/>
      <c r="AY1001" s="13"/>
      <c r="AZ1001" s="13"/>
      <c r="BA1001" s="13"/>
      <c r="BB1001" s="13"/>
      <c r="BC1001" s="13"/>
      <c r="BD1001" s="13"/>
      <c r="BE1001" s="13"/>
      <c r="BF1001" s="13"/>
      <c r="BG1001" s="13"/>
      <c r="BH1001" s="13"/>
      <c r="BI1001" s="13"/>
      <c r="BJ1001" s="13"/>
      <c r="BK1001" s="13"/>
      <c r="BL1001" s="13"/>
      <c r="BM1001" s="13"/>
      <c r="BN1001" s="13"/>
      <c r="BO1001" s="15"/>
      <c r="BP1001">
        <f t="shared" ref="BP1001" si="683">SUM(B1001:BO1001)</f>
        <v>0</v>
      </c>
    </row>
    <row r="1002" spans="1:68" ht="15.75" thickBot="1" x14ac:dyDescent="0.3">
      <c r="A1002" s="96"/>
      <c r="B1002" s="8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9"/>
      <c r="BD1002" s="9"/>
      <c r="BE1002" s="9"/>
      <c r="BF1002" s="9"/>
      <c r="BG1002" s="9"/>
      <c r="BH1002" s="9"/>
      <c r="BI1002" s="9"/>
      <c r="BJ1002" s="9"/>
      <c r="BK1002" s="9"/>
      <c r="BL1002" s="9"/>
      <c r="BM1002" s="9"/>
      <c r="BN1002" s="9"/>
      <c r="BO1002" s="11"/>
    </row>
    <row r="1003" spans="1:68" x14ac:dyDescent="0.25">
      <c r="A1003" s="95">
        <v>43830</v>
      </c>
      <c r="B1003" s="12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  <c r="AT1003" s="13"/>
      <c r="AU1003" s="13"/>
      <c r="AV1003" s="13"/>
      <c r="AW1003" s="13"/>
      <c r="AX1003" s="13"/>
      <c r="AY1003" s="13"/>
      <c r="AZ1003" s="13"/>
      <c r="BA1003" s="13"/>
      <c r="BB1003" s="13"/>
      <c r="BC1003" s="13"/>
      <c r="BD1003" s="13"/>
      <c r="BE1003" s="13"/>
      <c r="BF1003" s="13"/>
      <c r="BG1003" s="13"/>
      <c r="BH1003" s="13"/>
      <c r="BI1003" s="13"/>
      <c r="BJ1003" s="13"/>
      <c r="BK1003" s="13"/>
      <c r="BL1003" s="13"/>
      <c r="BM1003" s="13"/>
      <c r="BN1003" s="13"/>
      <c r="BO1003" s="15"/>
      <c r="BP1003">
        <f t="shared" ref="BP1003" si="684">SUM(B1003:BO1003)</f>
        <v>0</v>
      </c>
    </row>
    <row r="1004" spans="1:68" ht="15.75" thickBot="1" x14ac:dyDescent="0.3">
      <c r="A1004" s="96"/>
      <c r="B1004" s="16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  <c r="AT1004" s="17"/>
      <c r="AU1004" s="17"/>
      <c r="AV1004" s="17"/>
      <c r="AW1004" s="17"/>
      <c r="AX1004" s="17"/>
      <c r="AY1004" s="17"/>
      <c r="AZ1004" s="17"/>
      <c r="BA1004" s="17"/>
      <c r="BB1004" s="17"/>
      <c r="BC1004" s="17"/>
      <c r="BD1004" s="17"/>
      <c r="BE1004" s="17"/>
      <c r="BF1004" s="17"/>
      <c r="BG1004" s="17"/>
      <c r="BH1004" s="17"/>
      <c r="BI1004" s="17"/>
      <c r="BJ1004" s="17"/>
      <c r="BK1004" s="17"/>
      <c r="BL1004" s="17"/>
      <c r="BM1004" s="17"/>
      <c r="BN1004" s="17"/>
      <c r="BO1004" s="19"/>
    </row>
    <row r="1005" spans="1:68" x14ac:dyDescent="0.25">
      <c r="A1005" s="95">
        <v>43831</v>
      </c>
    </row>
    <row r="1006" spans="1:68" x14ac:dyDescent="0.25">
      <c r="A1006" s="96"/>
    </row>
  </sheetData>
  <customSheetViews>
    <customSheetView guid="{DB8733A5-8EF1-4C78-8D8C-CD0FB1863DA0}" state="hidden">
      <selection activeCell="B3" sqref="B3:B4"/>
      <pageMargins left="0.7" right="0.7" top="0.75" bottom="0.75" header="0.3" footer="0.3"/>
      <pageSetup paperSize="9" orientation="portrait" r:id="rId1"/>
    </customSheetView>
    <customSheetView guid="{05EC79B2-E0E8-4BD5-AF91-46AA63940802}" state="hidden">
      <selection activeCell="B3" sqref="B3:B4"/>
      <pageMargins left="0.7" right="0.7" top="0.75" bottom="0.75" header="0.3" footer="0.3"/>
      <pageSetup paperSize="9" orientation="portrait" r:id="rId2"/>
    </customSheetView>
    <customSheetView guid="{D6DA32A2-D829-4D60-A32F-1C3434F99BC6}" state="hidden" topLeftCell="L666">
      <selection activeCell="V696" sqref="V696"/>
      <pageMargins left="0.7" right="0.7" top="0.75" bottom="0.75" header="0.3" footer="0.3"/>
      <pageSetup paperSize="9" orientation="portrait" r:id="rId3"/>
    </customSheetView>
    <customSheetView guid="{294CB196-716B-43E9-A7C8-4861A3F25685}" state="hidden" topLeftCell="L666">
      <selection activeCell="V696" sqref="V696"/>
      <pageMargins left="0.7" right="0.7" top="0.75" bottom="0.75" header="0.3" footer="0.3"/>
      <pageSetup paperSize="9" orientation="portrait" r:id="rId4"/>
    </customSheetView>
    <customSheetView guid="{B47E4528-4193-47FA-BDBA-9C99FC807ED3}" state="hidden" topLeftCell="L666">
      <selection activeCell="V696" sqref="V696"/>
      <pageMargins left="0.7" right="0.7" top="0.75" bottom="0.75" header="0.3" footer="0.3"/>
      <pageSetup paperSize="9" orientation="portrait" r:id="rId5"/>
    </customSheetView>
    <customSheetView guid="{31F5F635-AC11-4411-B0C3-83D053493483}" state="hidden" topLeftCell="L666">
      <selection activeCell="V696" sqref="V696"/>
      <pageMargins left="0.7" right="0.7" top="0.75" bottom="0.75" header="0.3" footer="0.3"/>
      <pageSetup paperSize="9" orientation="portrait" r:id="rId6"/>
    </customSheetView>
    <customSheetView guid="{8FD0291B-A169-45C6-8315-2D1B3E22F96D}" state="hidden" topLeftCell="L666">
      <selection activeCell="V696" sqref="V696"/>
      <pageMargins left="0.7" right="0.7" top="0.75" bottom="0.75" header="0.3" footer="0.3"/>
      <pageSetup paperSize="9" orientation="portrait" r:id="rId7"/>
    </customSheetView>
    <customSheetView guid="{08D8D3B7-1529-4874-A98E-E98A8D9F9921}" state="hidden" topLeftCell="A633">
      <selection activeCell="F666" sqref="F666"/>
      <pageMargins left="0.7" right="0.7" top="0.75" bottom="0.75" header="0.3" footer="0.3"/>
      <pageSetup paperSize="9" orientation="portrait" r:id="rId8"/>
    </customSheetView>
    <customSheetView guid="{AD182103-47BA-4BD6-8FAB-0569F05CEF97}" state="hidden">
      <selection activeCell="O570" sqref="O570"/>
      <pageMargins left="0.7" right="0.7" top="0.75" bottom="0.75" header="0.3" footer="0.3"/>
      <pageSetup paperSize="9" orientation="portrait" r:id="rId9"/>
    </customSheetView>
    <customSheetView guid="{0AD5A112-3007-4EB5-B370-8A6A5536E3AF}" state="hidden" topLeftCell="A488">
      <selection activeCell="B508" sqref="B508:B509"/>
      <pageMargins left="0.7" right="0.7" top="0.75" bottom="0.75" header="0.3" footer="0.3"/>
      <pageSetup paperSize="9" orientation="portrait" r:id="rId10"/>
    </customSheetView>
    <customSheetView guid="{8A2DE55C-D6A4-4447-A0D5-B45D3DF6F0EB}" state="hidden" topLeftCell="A556">
      <selection activeCell="O570" sqref="O570"/>
      <pageMargins left="0.7" right="0.7" top="0.75" bottom="0.75" header="0.3" footer="0.3"/>
      <pageSetup paperSize="9" orientation="portrait" r:id="rId11"/>
    </customSheetView>
    <customSheetView guid="{660F69B3-8B92-47E5-B723-00E085ABEA62}" state="hidden">
      <selection activeCell="O570" sqref="O570"/>
      <pageMargins left="0.7" right="0.7" top="0.75" bottom="0.75" header="0.3" footer="0.3"/>
      <pageSetup paperSize="9" orientation="portrait" r:id="rId12"/>
    </customSheetView>
    <customSheetView guid="{55B86D05-2EE1-47D2-B8ED-3E58614F1E18}" state="hidden">
      <selection activeCell="O570" sqref="O570"/>
      <pageMargins left="0.7" right="0.7" top="0.75" bottom="0.75" header="0.3" footer="0.3"/>
      <pageSetup paperSize="9" orientation="portrait" r:id="rId13"/>
    </customSheetView>
    <customSheetView guid="{4F19312B-5D0C-4241-AB7F-DEB9DC94D12C}" state="hidden" topLeftCell="A633">
      <selection activeCell="F666" sqref="F666"/>
      <pageMargins left="0.7" right="0.7" top="0.75" bottom="0.75" header="0.3" footer="0.3"/>
      <pageSetup paperSize="9" orientation="portrait" r:id="rId14"/>
    </customSheetView>
    <customSheetView guid="{39017580-0DBD-4718-BF70-D0C640CEE437}" state="hidden" topLeftCell="AY666">
      <selection activeCell="BB682" sqref="BB682"/>
      <pageMargins left="0.7" right="0.7" top="0.75" bottom="0.75" header="0.3" footer="0.3"/>
      <pageSetup paperSize="9" orientation="portrait" r:id="rId15"/>
    </customSheetView>
    <customSheetView guid="{566939CC-5BB6-4AD5-9E33-E7CE58089770}" state="hidden" topLeftCell="R666">
      <selection activeCell="AK690" sqref="AK690"/>
      <pageMargins left="0.7" right="0.7" top="0.75" bottom="0.75" header="0.3" footer="0.3"/>
      <pageSetup paperSize="9" orientation="portrait" r:id="rId16"/>
    </customSheetView>
    <customSheetView guid="{8C7DD989-BDF2-4D55-B9C7-AE671BCB4054}" state="hidden" topLeftCell="Y666">
      <selection activeCell="AI694" sqref="AI694"/>
      <pageMargins left="0.7" right="0.7" top="0.75" bottom="0.75" header="0.3" footer="0.3"/>
      <pageSetup paperSize="9" orientation="portrait" r:id="rId17"/>
    </customSheetView>
    <customSheetView guid="{A8233638-4F8B-4EA1-AAB2-C55FBB614668}" state="hidden" topLeftCell="L666">
      <selection activeCell="V696" sqref="V696"/>
      <pageMargins left="0.7" right="0.7" top="0.75" bottom="0.75" header="0.3" footer="0.3"/>
      <pageSetup paperSize="9" orientation="portrait" r:id="rId18"/>
    </customSheetView>
    <customSheetView guid="{B1ADF8E8-30A1-4C41-A0F8-2A3415185454}" state="hidden" topLeftCell="L689">
      <selection activeCell="U708" sqref="U708"/>
      <pageMargins left="0.7" right="0.7" top="0.75" bottom="0.75" header="0.3" footer="0.3"/>
      <pageSetup paperSize="9" orientation="portrait" r:id="rId19"/>
    </customSheetView>
    <customSheetView guid="{122285D5-C445-4641-B906-3D160AF5A029}" state="hidden" topLeftCell="L666">
      <selection activeCell="V696" sqref="V696"/>
      <pageMargins left="0.7" right="0.7" top="0.75" bottom="0.75" header="0.3" footer="0.3"/>
      <pageSetup paperSize="9" orientation="portrait" r:id="rId20"/>
    </customSheetView>
    <customSheetView guid="{EE492F06-3943-4B52-8C26-96BF20DC357D}" state="hidden" topLeftCell="L666">
      <selection activeCell="V696" sqref="V696"/>
      <pageMargins left="0.7" right="0.7" top="0.75" bottom="0.75" header="0.3" footer="0.3"/>
      <pageSetup paperSize="9" orientation="portrait" r:id="rId21"/>
    </customSheetView>
    <customSheetView guid="{F075734E-466E-424D-AAB3-F953E84A0CE4}" state="hidden" topLeftCell="L666">
      <selection activeCell="V696" sqref="V696"/>
      <pageMargins left="0.7" right="0.7" top="0.75" bottom="0.75" header="0.3" footer="0.3"/>
      <pageSetup paperSize="9" orientation="portrait" r:id="rId22"/>
    </customSheetView>
  </customSheetViews>
  <pageMargins left="0.7" right="0.7" top="0.75" bottom="0.75" header="0.3" footer="0.3"/>
  <pageSetup paperSize="9" orientation="portrait" r:id="rId2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9">
    <tabColor rgb="FF92D050"/>
  </sheetPr>
  <dimension ref="A1:BS57"/>
  <sheetViews>
    <sheetView workbookViewId="0">
      <selection activeCell="D39" sqref="D39:E39"/>
    </sheetView>
  </sheetViews>
  <sheetFormatPr defaultColWidth="9.140625" defaultRowHeight="15" x14ac:dyDescent="0.25"/>
  <cols>
    <col min="1" max="1" width="14.28515625" customWidth="1"/>
    <col min="6" max="6" width="10.7109375" customWidth="1"/>
    <col min="7" max="7" width="11.5703125" customWidth="1"/>
    <col min="8" max="13" width="10.7109375" customWidth="1"/>
    <col min="14" max="14" width="11.85546875" customWidth="1"/>
    <col min="15" max="15" width="10.7109375" customWidth="1"/>
    <col min="16" max="16" width="11.5703125" customWidth="1"/>
    <col min="17" max="72" width="10.7109375" customWidth="1"/>
  </cols>
  <sheetData>
    <row r="1" spans="1:71" ht="15.75" thickBot="1" x14ac:dyDescent="0.3">
      <c r="C1" s="252" t="s">
        <v>4</v>
      </c>
      <c r="D1" s="253"/>
      <c r="E1" s="254"/>
      <c r="F1" s="32" t="str">
        <f ca="1">IFERROR(OFFSET(statplateformes!$B$2,MATCH(#REF!,statplateformes!$A:$A,0)-2,-1+COLUMNS(statplateformes!$A:A)),"")</f>
        <v/>
      </c>
      <c r="G1" s="32" t="str">
        <f ca="1">IFERROR(OFFSET(statplateformes!$B$2,MATCH(#REF!,statplateformes!$A:$A,0)-2,-1+COLUMNS(statplateformes!$A:B)),"")</f>
        <v/>
      </c>
      <c r="H1" s="32" t="str">
        <f ca="1">IFERROR(OFFSET(statplateformes!$B$2,MATCH(#REF!,statplateformes!$A:$A,0)-2,-1+COLUMNS(statplateformes!$A:C)),"")</f>
        <v/>
      </c>
      <c r="I1" s="32" t="str">
        <f ca="1">IFERROR(OFFSET(statplateformes!$B$2,MATCH(#REF!,statplateformes!$A:$A,0)-2,-1+COLUMNS(statplateformes!$A:D)),"")</f>
        <v/>
      </c>
      <c r="J1" s="32" t="str">
        <f ca="1">IFERROR(OFFSET(statplateformes!$B$2,MATCH(#REF!,statplateformes!$A:$A,0)-2,-1+COLUMNS(statplateformes!$A:E)),"")</f>
        <v/>
      </c>
      <c r="K1" s="32" t="str">
        <f ca="1">IFERROR(OFFSET(statplateformes!$B$2,MATCH(#REF!,statplateformes!$A:$A,0)-2,-1+COLUMNS(statplateformes!$A:F)),"")</f>
        <v/>
      </c>
      <c r="L1" s="32" t="str">
        <f ca="1">IFERROR(OFFSET(statplateformes!$B$2,MATCH(#REF!,statplateformes!$A:$A,0)-2,-1+COLUMNS(statplateformes!$A:G)),"")</f>
        <v/>
      </c>
      <c r="M1" s="32" t="str">
        <f ca="1">IFERROR(OFFSET(statplateformes!$B$2,MATCH(#REF!,statplateformes!$A:$A,0)-2,-1+COLUMNS(statplateformes!$A:H)),"")</f>
        <v/>
      </c>
      <c r="N1" s="32" t="str">
        <f ca="1">IFERROR(OFFSET(statplateformes!$B$2,MATCH(#REF!,statplateformes!$A:$A,0)-2,-1+COLUMNS(statplateformes!$A:I)),"")</f>
        <v/>
      </c>
      <c r="O1" s="32" t="str">
        <f ca="1">IFERROR(OFFSET(statplateformes!$B$2,MATCH(#REF!,statplateformes!$A:$A,0)-2,-1+COLUMNS(statplateformes!$A:J)),"")</f>
        <v/>
      </c>
      <c r="P1" s="32" t="str">
        <f ca="1">IFERROR(OFFSET(statplateformes!$B$2,MATCH(#REF!,statplateformes!$A:$A,0)-2,-1+COLUMNS(statplateformes!$A:K)),"")</f>
        <v/>
      </c>
      <c r="Q1" s="32" t="str">
        <f ca="1">IFERROR(OFFSET(statplateformes!$B$2,MATCH(#REF!,statplateformes!$A:$A,0)-2,-1+COLUMNS(statplateformes!$A:L)),"")</f>
        <v/>
      </c>
      <c r="R1" s="32" t="str">
        <f ca="1">IFERROR(OFFSET(statplateformes!$B$2,MATCH(#REF!,statplateformes!$A:$A,0)-2,-1+COLUMNS(statplateformes!$A:M)),"")</f>
        <v/>
      </c>
      <c r="S1" s="32" t="str">
        <f ca="1">IFERROR(OFFSET(statplateformes!$B$2,MATCH(#REF!,statplateformes!$A:$A,0)-2,-1+COLUMNS(statplateformes!$A:N)),"")</f>
        <v/>
      </c>
      <c r="T1" s="32" t="str">
        <f ca="1">IFERROR(OFFSET(statplateformes!$B$2,MATCH(#REF!,statplateformes!$A:$A,0)-2,-1+COLUMNS(statplateformes!$A:O)),"")</f>
        <v/>
      </c>
      <c r="U1" s="32" t="str">
        <f ca="1">IFERROR(OFFSET(statplateformes!$B$2,MATCH(#REF!,statplateformes!$A:$A,0)-2,-1+COLUMNS(statplateformes!$A:P)),"")</f>
        <v/>
      </c>
      <c r="V1" s="32" t="str">
        <f ca="1">IFERROR(OFFSET(statplateformes!$B$2,MATCH(#REF!,statplateformes!$A:$A,0)-2,-1+COLUMNS(statplateformes!$A:Q)),"")</f>
        <v/>
      </c>
      <c r="W1" s="32" t="str">
        <f ca="1">IFERROR(OFFSET(statplateformes!$B$2,MATCH(#REF!,statplateformes!$A:$A,0)-2,-1+COLUMNS(statplateformes!$A:R)),"")</f>
        <v/>
      </c>
      <c r="X1" s="32" t="str">
        <f ca="1">IFERROR(OFFSET(statplateformes!$B$2,MATCH(#REF!,statplateformes!$A:$A,0)-2,-1+COLUMNS(statplateformes!$A:S)),"")</f>
        <v/>
      </c>
      <c r="Y1" s="32" t="str">
        <f ca="1">IFERROR(OFFSET(statplateformes!$B$2,MATCH(#REF!,statplateformes!$A:$A,0)-2,-1+COLUMNS(statplateformes!$A:T)),"")</f>
        <v/>
      </c>
      <c r="Z1" s="32" t="str">
        <f ca="1">IFERROR(OFFSET(statplateformes!$B$2,MATCH(#REF!,statplateformes!$A:$A,0)-2,-1+COLUMNS(statplateformes!$A:U)),"")</f>
        <v/>
      </c>
      <c r="AA1" s="32" t="str">
        <f ca="1">IFERROR(OFFSET(statplateformes!$B$2,MATCH(#REF!,statplateformes!$A:$A,0)-2,-1+COLUMNS(statplateformes!$A:V)),"")</f>
        <v/>
      </c>
      <c r="AB1" s="32" t="str">
        <f ca="1">IFERROR(OFFSET(statplateformes!$B$2,MATCH(#REF!,statplateformes!$A:$A,0)-2,-1+COLUMNS(statplateformes!$A:W)),"")</f>
        <v/>
      </c>
      <c r="AC1" s="32" t="str">
        <f ca="1">IFERROR(OFFSET(statplateformes!$B$2,MATCH(#REF!,statplateformes!$A:$A,0)-2,-1+COLUMNS(statplateformes!$A:X)),"")</f>
        <v/>
      </c>
      <c r="AD1" s="32" t="str">
        <f ca="1">IFERROR(OFFSET(statplateformes!$B$2,MATCH(#REF!,statplateformes!$A:$A,0)-2,-1+COLUMNS(statplateformes!$A:Y)),"")</f>
        <v/>
      </c>
      <c r="AE1" s="32" t="str">
        <f ca="1">IFERROR(OFFSET(statplateformes!$B$2,MATCH(#REF!,statplateformes!$A:$A,0)-2,-1+COLUMNS(statplateformes!$A:Z)),"")</f>
        <v/>
      </c>
      <c r="AF1" s="32" t="str">
        <f ca="1">IFERROR(OFFSET(statplateformes!$B$2,MATCH(#REF!,statplateformes!$A:$A,0)-2,-1+COLUMNS(statplateformes!$A:AA)),"")</f>
        <v/>
      </c>
      <c r="AG1" s="32" t="str">
        <f ca="1">IFERROR(OFFSET(statplateformes!$B$2,MATCH(#REF!,statplateformes!$A:$A,0)-2,-1+COLUMNS(statplateformes!$A:AB)),"")</f>
        <v/>
      </c>
      <c r="AH1" s="32" t="str">
        <f ca="1">IFERROR(OFFSET(statplateformes!$B$2,MATCH(#REF!,statplateformes!$A:$A,0)-2,-1+COLUMNS(statplateformes!$A:AC)),"")</f>
        <v/>
      </c>
      <c r="AI1" s="32" t="str">
        <f ca="1">IFERROR(OFFSET(statplateformes!$B$2,MATCH(#REF!,statplateformes!$A:$A,0)-2,-1+COLUMNS(statplateformes!$A:AD)),"")</f>
        <v/>
      </c>
      <c r="AJ1" s="32" t="str">
        <f ca="1">IFERROR(OFFSET(statplateformes!$B$2,MATCH(#REF!,statplateformes!$A:$A,0)-2,-1+COLUMNS(statplateformes!$A:AE)),"")</f>
        <v/>
      </c>
      <c r="AK1" s="32" t="str">
        <f ca="1">IFERROR(OFFSET(statplateformes!$B$2,MATCH(#REF!,statplateformes!$A:$A,0)-2,-1+COLUMNS(statplateformes!$A:AF)),"")</f>
        <v/>
      </c>
      <c r="AL1" s="32" t="str">
        <f ca="1">IFERROR(OFFSET(statplateformes!$B$2,MATCH(#REF!,statplateformes!$A:$A,0)-2,-1+COLUMNS(statplateformes!$A:AG)),"")</f>
        <v/>
      </c>
      <c r="AM1" s="32" t="str">
        <f ca="1">IFERROR(OFFSET(statplateformes!$B$2,MATCH(#REF!,statplateformes!$A:$A,0)-2,-1+COLUMNS(statplateformes!$A:AH)),"")</f>
        <v/>
      </c>
      <c r="AN1" s="32" t="str">
        <f ca="1">IFERROR(OFFSET(statplateformes!$B$2,MATCH(#REF!,statplateformes!$A:$A,0)-2,-1+COLUMNS(statplateformes!$A:AI)),"")</f>
        <v/>
      </c>
      <c r="AO1" s="32" t="str">
        <f ca="1">IFERROR(OFFSET(statplateformes!$B$2,MATCH(#REF!,statplateformes!$A:$A,0)-2,-1+COLUMNS(statplateformes!$A:AJ)),"")</f>
        <v/>
      </c>
      <c r="AP1" s="32" t="str">
        <f ca="1">IFERROR(OFFSET(statplateformes!$B$2,MATCH(#REF!,statplateformes!$A:$A,0)-2,-1+COLUMNS(statplateformes!$A:AK)),"")</f>
        <v/>
      </c>
      <c r="AQ1" s="32" t="str">
        <f ca="1">IFERROR(OFFSET(statplateformes!$B$2,MATCH(#REF!,statplateformes!$A:$A,0)-2,-1+COLUMNS(statplateformes!$A:AL)),"")</f>
        <v/>
      </c>
      <c r="AR1" s="32" t="str">
        <f ca="1">IFERROR(OFFSET(statplateformes!$B$2,MATCH(#REF!,statplateformes!$A:$A,0)-2,-1+COLUMNS(statplateformes!$A:AM)),"")</f>
        <v/>
      </c>
      <c r="AS1" s="32" t="str">
        <f ca="1">IFERROR(OFFSET(statplateformes!$B$2,MATCH(#REF!,statplateformes!$A:$A,0)-2,-1+COLUMNS(statplateformes!$A:AN)),"")</f>
        <v/>
      </c>
      <c r="AT1" s="32" t="str">
        <f ca="1">IFERROR(OFFSET(statplateformes!$B$2,MATCH(#REF!,statplateformes!$A:$A,0)-2,-1+COLUMNS(statplateformes!$A:AO)),"")</f>
        <v/>
      </c>
      <c r="AU1" s="32" t="str">
        <f ca="1">IFERROR(OFFSET(statplateformes!$B$2,MATCH(#REF!,statplateformes!$A:$A,0)-2,-1+COLUMNS(statplateformes!$A:AP)),"")</f>
        <v/>
      </c>
      <c r="AV1" s="32" t="str">
        <f ca="1">IFERROR(OFFSET(statplateformes!$B$2,MATCH(#REF!,statplateformes!$A:$A,0)-2,-1+COLUMNS(statplateformes!$A:AQ)),"")</f>
        <v/>
      </c>
      <c r="AW1" s="32" t="str">
        <f ca="1">IFERROR(OFFSET(statplateformes!$B$2,MATCH(#REF!,statplateformes!$A:$A,0)-2,-1+COLUMNS(statplateformes!$A:AR)),"")</f>
        <v/>
      </c>
      <c r="AX1" s="32" t="str">
        <f ca="1">IFERROR(OFFSET(statplateformes!$B$2,MATCH(#REF!,statplateformes!$A:$A,0)-2,-1+COLUMNS(statplateformes!$A:AS)),"")</f>
        <v/>
      </c>
      <c r="AY1" s="32" t="str">
        <f ca="1">IFERROR(OFFSET(statplateformes!$B$2,MATCH(#REF!,statplateformes!$A:$A,0)-2,-1+COLUMNS(statplateformes!$A:AT)),"")</f>
        <v/>
      </c>
      <c r="AZ1" s="32" t="str">
        <f ca="1">IFERROR(OFFSET(statplateformes!$B$2,MATCH(#REF!,statplateformes!$A:$A,0)-2,-1+COLUMNS(statplateformes!$A:AU)),"")</f>
        <v/>
      </c>
      <c r="BA1" s="32" t="str">
        <f ca="1">IFERROR(OFFSET(statplateformes!$B$2,MATCH(#REF!,statplateformes!$A:$A,0)-2,-1+COLUMNS(statplateformes!$A:AV)),"")</f>
        <v/>
      </c>
      <c r="BB1" s="32" t="str">
        <f ca="1">IFERROR(OFFSET(statplateformes!$B$2,MATCH(#REF!,statplateformes!$A:$A,0)-2,-1+COLUMNS(statplateformes!$A:AW)),"")</f>
        <v/>
      </c>
      <c r="BC1" s="32" t="str">
        <f ca="1">IFERROR(OFFSET(statplateformes!$B$2,MATCH(#REF!,statplateformes!$A:$A,0)-2,-1+COLUMNS(statplateformes!$A:AX)),"")</f>
        <v/>
      </c>
      <c r="BD1" s="32" t="str">
        <f ca="1">IFERROR(OFFSET(statplateformes!$B$2,MATCH(#REF!,statplateformes!$A:$A,0)-2,-1+COLUMNS(statplateformes!$A:AY)),"")</f>
        <v/>
      </c>
      <c r="BE1" s="32" t="str">
        <f ca="1">IFERROR(OFFSET(statplateformes!$B$2,MATCH(#REF!,statplateformes!$A:$A,0)-2,-1+COLUMNS(statplateformes!$A:AZ)),"")</f>
        <v/>
      </c>
      <c r="BF1" s="32" t="str">
        <f ca="1">IFERROR(OFFSET(statplateformes!$B$2,MATCH(#REF!,statplateformes!$A:$A,0)-2,-1+COLUMNS(statplateformes!$A:BA)),"")</f>
        <v/>
      </c>
      <c r="BG1" s="32" t="str">
        <f ca="1">IFERROR(OFFSET(statplateformes!$B$2,MATCH(#REF!,statplateformes!$A:$A,0)-2,-1+COLUMNS(statplateformes!$A:BB)),"")</f>
        <v/>
      </c>
      <c r="BH1" s="32" t="str">
        <f ca="1">IFERROR(OFFSET(statplateformes!$B$2,MATCH(#REF!,statplateformes!$A:$A,0)-2,-1+COLUMNS(statplateformes!$A:BC)),"")</f>
        <v/>
      </c>
      <c r="BI1" s="32" t="str">
        <f ca="1">IFERROR(OFFSET(statplateformes!$B$2,MATCH(#REF!,statplateformes!$A:$A,0)-2,-1+COLUMNS(statplateformes!$A:BD)),"")</f>
        <v/>
      </c>
      <c r="BJ1" s="32" t="str">
        <f ca="1">IFERROR(OFFSET(statplateformes!$B$2,MATCH(#REF!,statplateformes!$A:$A,0)-2,-1+COLUMNS(statplateformes!$A:BE)),"")</f>
        <v/>
      </c>
      <c r="BK1" s="32" t="str">
        <f ca="1">IFERROR(OFFSET(statplateformes!$B$2,MATCH(#REF!,statplateformes!$A:$A,0)-2,-1+COLUMNS(statplateformes!$A:BF)),"")</f>
        <v/>
      </c>
      <c r="BL1" s="32" t="str">
        <f ca="1">IFERROR(OFFSET(statplateformes!$B$2,MATCH(#REF!,statplateformes!$A:$A,0)-2,-1+COLUMNS(statplateformes!$A:BG)),"")</f>
        <v/>
      </c>
      <c r="BM1" s="32" t="str">
        <f ca="1">IFERROR(OFFSET(statplateformes!$B$2,MATCH(#REF!,statplateformes!$A:$A,0)-2,-1+COLUMNS(statplateformes!$A:BH)),"")</f>
        <v/>
      </c>
      <c r="BN1" s="32" t="str">
        <f ca="1">IFERROR(OFFSET(statplateformes!$B$2,MATCH(#REF!,statplateformes!$A:$A,0)-2,-1+COLUMNS(statplateformes!$A:BI)),"")</f>
        <v/>
      </c>
      <c r="BO1" s="32" t="str">
        <f ca="1">IFERROR(OFFSET(statplateformes!$B$2,MATCH(#REF!,statplateformes!$A:$A,0)-2,-1+COLUMNS(statplateformes!$A:BJ)),"")</f>
        <v/>
      </c>
      <c r="BP1" s="32" t="str">
        <f ca="1">IFERROR(OFFSET(statplateformes!$B$2,MATCH(#REF!,statplateformes!$A:$A,0)-2,-1+COLUMNS(statplateformes!$A:BK)),"")</f>
        <v/>
      </c>
      <c r="BQ1" s="32" t="str">
        <f ca="1">IFERROR(OFFSET(statplateformes!$B$2,MATCH(#REF!,statplateformes!$A:$A,0)-2,-1+COLUMNS(statplateformes!$A:BL)),"")</f>
        <v/>
      </c>
      <c r="BR1" s="32" t="str">
        <f ca="1">IFERROR(OFFSET(statplateformes!$B$2,MATCH(#REF!,statplateformes!$A:$A,0)-2,-1+COLUMNS(statplateformes!$A:BM)),"")</f>
        <v/>
      </c>
      <c r="BS1" s="32" t="str">
        <f ca="1">IFERROR(OFFSET(statplateformes!$B$2,MATCH(#REF!,statplateformes!$A:$A,0)-2,-1+COLUMNS(statplateformes!$A:BN)),"")</f>
        <v/>
      </c>
    </row>
    <row r="2" spans="1:71" ht="15.75" thickBot="1" x14ac:dyDescent="0.3">
      <c r="C2" s="255" t="s">
        <v>5</v>
      </c>
      <c r="D2" s="256"/>
      <c r="E2" s="257"/>
      <c r="F2" s="67" t="str">
        <f ca="1">IFERROR(OFFSET(statplateformes!$B$2,MATCH(#REF!,statplateformes!$A:$A,0)-1,-1+COLUMNS(statplateformes!$A:A)),"")</f>
        <v/>
      </c>
      <c r="G2" s="67" t="str">
        <f ca="1">IFERROR(OFFSET(statplateformes!$B$2,MATCH(#REF!,statplateformes!$A:$A,0)-1,-1+COLUMNS(statplateformes!$A:B)),"")</f>
        <v/>
      </c>
      <c r="H2" s="67" t="str">
        <f ca="1">IFERROR(OFFSET(statplateformes!$B$2,MATCH(#REF!,statplateformes!$A:$A,0)-1,-1+COLUMNS(statplateformes!$A:C)),"")</f>
        <v/>
      </c>
      <c r="I2" s="67" t="str">
        <f ca="1">IFERROR(OFFSET(statplateformes!$B$2,MATCH(#REF!,statplateformes!$A:$A,0)-1,-1+COLUMNS(statplateformes!$A:D)),"")</f>
        <v/>
      </c>
      <c r="J2" s="67" t="str">
        <f ca="1">IFERROR(OFFSET(statplateformes!$B$2,MATCH(#REF!,statplateformes!$A:$A,0)-1,-1+COLUMNS(statplateformes!$A:E)),"")</f>
        <v/>
      </c>
      <c r="K2" s="67" t="str">
        <f ca="1">IFERROR(OFFSET(statplateformes!$B$2,MATCH(#REF!,statplateformes!$A:$A,0)-1,-1+COLUMNS(statplateformes!$A:F)),"")</f>
        <v/>
      </c>
      <c r="L2" s="67" t="str">
        <f ca="1">IFERROR(OFFSET(statplateformes!$B$2,MATCH(#REF!,statplateformes!$A:$A,0)-1,-1+COLUMNS(statplateformes!$A:G)),"")</f>
        <v/>
      </c>
      <c r="M2" s="67" t="str">
        <f ca="1">IFERROR(OFFSET(statplateformes!$B$2,MATCH(#REF!,statplateformes!$A:$A,0)-1,-1+COLUMNS(statplateformes!$A:H)),"")</f>
        <v/>
      </c>
      <c r="N2" s="67" t="str">
        <f ca="1">IFERROR(OFFSET(statplateformes!$B$2,MATCH(#REF!,statplateformes!$A:$A,0)-1,-1+COLUMNS(statplateformes!$A:I)),"")</f>
        <v/>
      </c>
      <c r="O2" s="67" t="str">
        <f ca="1">IFERROR(OFFSET(statplateformes!$B$2,MATCH(#REF!,statplateformes!$A:$A,0)-1,-1+COLUMNS(statplateformes!$A:J)),"")</f>
        <v/>
      </c>
      <c r="P2" s="67" t="str">
        <f ca="1">IFERROR(OFFSET(statplateformes!$B$2,MATCH(#REF!,statplateformes!$A:$A,0)-1,-1+COLUMNS(statplateformes!$A:K)),"")</f>
        <v/>
      </c>
      <c r="Q2" s="67" t="str">
        <f ca="1">IFERROR(OFFSET(statplateformes!$B$2,MATCH(#REF!,statplateformes!$A:$A,0)-1,-1+COLUMNS(statplateformes!$A:L)),"")</f>
        <v/>
      </c>
      <c r="R2" s="67" t="str">
        <f ca="1">IFERROR(OFFSET(statplateformes!$B$2,MATCH(#REF!,statplateformes!$A:$A,0)-1,-1+COLUMNS(statplateformes!$A:M)),"")</f>
        <v/>
      </c>
      <c r="S2" s="67" t="str">
        <f ca="1">IFERROR(OFFSET(statplateformes!$B$2,MATCH(#REF!,statplateformes!$A:$A,0)-1,-1+COLUMNS(statplateformes!$A:N)),"")</f>
        <v/>
      </c>
      <c r="T2" s="67" t="str">
        <f ca="1">IFERROR(OFFSET(statplateformes!$B$2,MATCH(#REF!,statplateformes!$A:$A,0)-1,-1+COLUMNS(statplateformes!$A:O)),"")</f>
        <v/>
      </c>
      <c r="U2" s="67" t="str">
        <f ca="1">IFERROR(OFFSET(statplateformes!$B$2,MATCH(#REF!,statplateformes!$A:$A,0)-1,-1+COLUMNS(statplateformes!$A:P)),"")</f>
        <v/>
      </c>
      <c r="V2" s="67" t="str">
        <f ca="1">IFERROR(OFFSET(statplateformes!$B$2,MATCH(#REF!,statplateformes!$A:$A,0)-1,-1+COLUMNS(statplateformes!$A:Q)),"")</f>
        <v/>
      </c>
      <c r="W2" s="67" t="str">
        <f ca="1">IFERROR(OFFSET(statplateformes!$B$2,MATCH(#REF!,statplateformes!$A:$A,0)-1,-1+COLUMNS(statplateformes!$A:R)),"")</f>
        <v/>
      </c>
      <c r="X2" s="67" t="str">
        <f ca="1">IFERROR(OFFSET(statplateformes!$B$2,MATCH(#REF!,statplateformes!$A:$A,0)-1,-1+COLUMNS(statplateformes!$A:S)),"")</f>
        <v/>
      </c>
      <c r="Y2" s="67" t="str">
        <f ca="1">IFERROR(OFFSET(statplateformes!$B$2,MATCH(#REF!,statplateformes!$A:$A,0)-1,-1+COLUMNS(statplateformes!$A:T)),"")</f>
        <v/>
      </c>
      <c r="Z2" s="67" t="str">
        <f ca="1">IFERROR(OFFSET(statplateformes!$B$2,MATCH(#REF!,statplateformes!$A:$A,0)-1,-1+COLUMNS(statplateformes!$A:U)),"")</f>
        <v/>
      </c>
      <c r="AA2" s="67" t="str">
        <f ca="1">IFERROR(OFFSET(statplateformes!$B$2,MATCH(#REF!,statplateformes!$A:$A,0)-1,-1+COLUMNS(statplateformes!$A:V)),"")</f>
        <v/>
      </c>
      <c r="AB2" s="67" t="str">
        <f ca="1">IFERROR(OFFSET(statplateformes!$B$2,MATCH(#REF!,statplateformes!$A:$A,0)-1,-1+COLUMNS(statplateformes!$A:W)),"")</f>
        <v/>
      </c>
      <c r="AC2" s="67" t="str">
        <f ca="1">IFERROR(OFFSET(statplateformes!$B$2,MATCH(#REF!,statplateformes!$A:$A,0)-1,-1+COLUMNS(statplateformes!$A:X)),"")</f>
        <v/>
      </c>
      <c r="AD2" s="67" t="str">
        <f ca="1">IFERROR(OFFSET(statplateformes!$B$2,MATCH(#REF!,statplateformes!$A:$A,0)-1,-1+COLUMNS(statplateformes!$A:Y)),"")</f>
        <v/>
      </c>
      <c r="AE2" s="67" t="str">
        <f ca="1">IFERROR(OFFSET(statplateformes!$B$2,MATCH(#REF!,statplateformes!$A:$A,0)-1,-1+COLUMNS(statplateformes!$A:Z)),"")</f>
        <v/>
      </c>
      <c r="AF2" s="67" t="str">
        <f ca="1">IFERROR(OFFSET(statplateformes!$B$2,MATCH(#REF!,statplateformes!$A:$A,0)-1,-1+COLUMNS(statplateformes!$A:AA)),"")</f>
        <v/>
      </c>
      <c r="AG2" s="67" t="str">
        <f ca="1">IFERROR(OFFSET(statplateformes!$B$2,MATCH(#REF!,statplateformes!$A:$A,0)-1,-1+COLUMNS(statplateformes!$A:AB)),"")</f>
        <v/>
      </c>
      <c r="AH2" s="67" t="str">
        <f ca="1">IFERROR(OFFSET(statplateformes!$B$2,MATCH(#REF!,statplateformes!$A:$A,0)-1,-1+COLUMNS(statplateformes!$A:AC)),"")</f>
        <v/>
      </c>
      <c r="AI2" s="67" t="str">
        <f ca="1">IFERROR(OFFSET(statplateformes!$B$2,MATCH(#REF!,statplateformes!$A:$A,0)-1,-1+COLUMNS(statplateformes!$A:AD)),"")</f>
        <v/>
      </c>
      <c r="AJ2" s="67" t="str">
        <f ca="1">IFERROR(OFFSET(statplateformes!$B$2,MATCH(#REF!,statplateformes!$A:$A,0)-1,-1+COLUMNS(statplateformes!$A:AE)),"")</f>
        <v/>
      </c>
      <c r="AK2" s="67" t="str">
        <f ca="1">IFERROR(OFFSET(statplateformes!$B$2,MATCH(#REF!,statplateformes!$A:$A,0)-1,-1+COLUMNS(statplateformes!$A:AF)),"")</f>
        <v/>
      </c>
      <c r="AL2" s="67" t="str">
        <f ca="1">IFERROR(OFFSET(statplateformes!$B$2,MATCH(#REF!,statplateformes!$A:$A,0)-1,-1+COLUMNS(statplateformes!$A:AG)),"")</f>
        <v/>
      </c>
      <c r="AM2" s="67" t="str">
        <f ca="1">IFERROR(OFFSET(statplateformes!$B$2,MATCH(#REF!,statplateformes!$A:$A,0)-1,-1+COLUMNS(statplateformes!$A:AH)),"")</f>
        <v/>
      </c>
      <c r="AN2" s="67" t="str">
        <f ca="1">IFERROR(OFFSET(statplateformes!$B$2,MATCH(#REF!,statplateformes!$A:$A,0)-1,-1+COLUMNS(statplateformes!$A:AI)),"")</f>
        <v/>
      </c>
      <c r="AO2" s="67" t="str">
        <f ca="1">IFERROR(OFFSET(statplateformes!$B$2,MATCH(#REF!,statplateformes!$A:$A,0)-1,-1+COLUMNS(statplateformes!$A:AJ)),"")</f>
        <v/>
      </c>
      <c r="AP2" s="67" t="str">
        <f ca="1">IFERROR(OFFSET(statplateformes!$B$2,MATCH(#REF!,statplateformes!$A:$A,0)-1,-1+COLUMNS(statplateformes!$A:AK)),"")</f>
        <v/>
      </c>
      <c r="AQ2" s="67" t="str">
        <f ca="1">IFERROR(OFFSET(statplateformes!$B$2,MATCH(#REF!,statplateformes!$A:$A,0)-1,-1+COLUMNS(statplateformes!$A:AL)),"")</f>
        <v/>
      </c>
      <c r="AR2" s="67" t="str">
        <f ca="1">IFERROR(OFFSET(statplateformes!$B$2,MATCH(#REF!,statplateformes!$A:$A,0)-1,-1+COLUMNS(statplateformes!$A:AM)),"")</f>
        <v/>
      </c>
      <c r="AS2" s="67" t="str">
        <f ca="1">IFERROR(OFFSET(statplateformes!$B$2,MATCH(#REF!,statplateformes!$A:$A,0)-1,-1+COLUMNS(statplateformes!$A:AN)),"")</f>
        <v/>
      </c>
      <c r="AT2" s="67" t="str">
        <f ca="1">IFERROR(OFFSET(statplateformes!$B$2,MATCH(#REF!,statplateformes!$A:$A,0)-1,-1+COLUMNS(statplateformes!$A:AO)),"")</f>
        <v/>
      </c>
      <c r="AU2" s="67" t="str">
        <f ca="1">IFERROR(OFFSET(statplateformes!$B$2,MATCH(#REF!,statplateformes!$A:$A,0)-1,-1+COLUMNS(statplateformes!$A:AP)),"")</f>
        <v/>
      </c>
      <c r="AV2" s="67" t="str">
        <f ca="1">IFERROR(OFFSET(statplateformes!$B$2,MATCH(#REF!,statplateformes!$A:$A,0)-1,-1+COLUMNS(statplateformes!$A:AQ)),"")</f>
        <v/>
      </c>
      <c r="AW2" s="67" t="str">
        <f ca="1">IFERROR(OFFSET(statplateformes!$B$2,MATCH(#REF!,statplateformes!$A:$A,0)-1,-1+COLUMNS(statplateformes!$A:AR)),"")</f>
        <v/>
      </c>
      <c r="AX2" s="67" t="str">
        <f ca="1">IFERROR(OFFSET(statplateformes!$B$2,MATCH(#REF!,statplateformes!$A:$A,0)-1,-1+COLUMNS(statplateformes!$A:AS)),"")</f>
        <v/>
      </c>
      <c r="AY2" s="67" t="str">
        <f ca="1">IFERROR(OFFSET(statplateformes!$B$2,MATCH(#REF!,statplateformes!$A:$A,0)-1,-1+COLUMNS(statplateformes!$A:AT)),"")</f>
        <v/>
      </c>
      <c r="AZ2" s="67" t="str">
        <f ca="1">IFERROR(OFFSET(statplateformes!$B$2,MATCH(#REF!,statplateformes!$A:$A,0)-1,-1+COLUMNS(statplateformes!$A:AU)),"")</f>
        <v/>
      </c>
      <c r="BA2" s="67" t="str">
        <f ca="1">IFERROR(OFFSET(statplateformes!$B$2,MATCH(#REF!,statplateformes!$A:$A,0)-1,-1+COLUMNS(statplateformes!$A:AV)),"")</f>
        <v/>
      </c>
      <c r="BB2" s="67" t="str">
        <f ca="1">IFERROR(OFFSET(statplateformes!$B$2,MATCH(#REF!,statplateformes!$A:$A,0)-1,-1+COLUMNS(statplateformes!$A:AW)),"")</f>
        <v/>
      </c>
      <c r="BC2" s="67" t="str">
        <f ca="1">IFERROR(OFFSET(statplateformes!$B$2,MATCH(#REF!,statplateformes!$A:$A,0)-1,-1+COLUMNS(statplateformes!$A:AX)),"")</f>
        <v/>
      </c>
      <c r="BD2" s="67" t="str">
        <f ca="1">IFERROR(OFFSET(statplateformes!$B$2,MATCH(#REF!,statplateformes!$A:$A,0)-1,-1+COLUMNS(statplateformes!$A:AY)),"")</f>
        <v/>
      </c>
      <c r="BE2" s="67" t="str">
        <f ca="1">IFERROR(OFFSET(statplateformes!$B$2,MATCH(#REF!,statplateformes!$A:$A,0)-1,-1+COLUMNS(statplateformes!$A:AZ)),"")</f>
        <v/>
      </c>
      <c r="BF2" s="67" t="str">
        <f ca="1">IFERROR(OFFSET(statplateformes!$B$2,MATCH(#REF!,statplateformes!$A:$A,0)-1,-1+COLUMNS(statplateformes!$A:BA)),"")</f>
        <v/>
      </c>
      <c r="BG2" s="67" t="str">
        <f ca="1">IFERROR(OFFSET(statplateformes!$B$2,MATCH(#REF!,statplateformes!$A:$A,0)-1,-1+COLUMNS(statplateformes!$A:BB)),"")</f>
        <v/>
      </c>
      <c r="BH2" s="67" t="str">
        <f ca="1">IFERROR(OFFSET(statplateformes!$B$2,MATCH(#REF!,statplateformes!$A:$A,0)-1,-1+COLUMNS(statplateformes!$A:BC)),"")</f>
        <v/>
      </c>
      <c r="BI2" s="67" t="str">
        <f ca="1">IFERROR(OFFSET(statplateformes!$B$2,MATCH(#REF!,statplateformes!$A:$A,0)-1,-1+COLUMNS(statplateformes!$A:BD)),"")</f>
        <v/>
      </c>
      <c r="BJ2" s="67" t="str">
        <f ca="1">IFERROR(OFFSET(statplateformes!$B$2,MATCH(#REF!,statplateformes!$A:$A,0)-1,-1+COLUMNS(statplateformes!$A:BE)),"")</f>
        <v/>
      </c>
      <c r="BK2" s="67" t="str">
        <f ca="1">IFERROR(OFFSET(statplateformes!$B$2,MATCH(#REF!,statplateformes!$A:$A,0)-1,-1+COLUMNS(statplateformes!$A:BF)),"")</f>
        <v/>
      </c>
      <c r="BL2" s="67" t="str">
        <f ca="1">IFERROR(OFFSET(statplateformes!$B$2,MATCH(#REF!,statplateformes!$A:$A,0)-1,-1+COLUMNS(statplateformes!$A:BG)),"")</f>
        <v/>
      </c>
      <c r="BM2" s="67" t="str">
        <f ca="1">IFERROR(OFFSET(statplateformes!$B$2,MATCH(#REF!,statplateformes!$A:$A,0)-1,-1+COLUMNS(statplateformes!$A:BH)),"")</f>
        <v/>
      </c>
      <c r="BN2" s="67" t="str">
        <f ca="1">IFERROR(OFFSET(statplateformes!$B$2,MATCH(#REF!,statplateformes!$A:$A,0)-1,-1+COLUMNS(statplateformes!$A:BI)),"")</f>
        <v/>
      </c>
      <c r="BO2" s="67" t="str">
        <f ca="1">IFERROR(OFFSET(statplateformes!$B$2,MATCH(#REF!,statplateformes!$A:$A,0)-1,-1+COLUMNS(statplateformes!$A:BJ)),"")</f>
        <v/>
      </c>
      <c r="BP2" s="67" t="str">
        <f ca="1">IFERROR(OFFSET(statplateformes!$B$2,MATCH(#REF!,statplateformes!$A:$A,0)-1,-1+COLUMNS(statplateformes!$A:BK)),"")</f>
        <v/>
      </c>
      <c r="BQ2" s="67" t="str">
        <f ca="1">IFERROR(OFFSET(statplateformes!$B$2,MATCH(#REF!,statplateformes!$A:$A,0)-1,-1+COLUMNS(statplateformes!$A:BL)),"")</f>
        <v/>
      </c>
      <c r="BR2" s="67" t="str">
        <f ca="1">IFERROR(OFFSET(statplateformes!$B$2,MATCH(#REF!,statplateformes!$A:$A,0)-1,-1+COLUMNS(statplateformes!$A:BM)),"")</f>
        <v/>
      </c>
      <c r="BS2" s="67" t="str">
        <f ca="1">IFERROR(OFFSET(statplateformes!$B$2,MATCH(#REF!,statplateformes!$A:$A,0)-1,-1+COLUMNS(statplateformes!$A:BN)),"")</f>
        <v/>
      </c>
    </row>
    <row r="3" spans="1:71" ht="15.75" thickBot="1" x14ac:dyDescent="0.3">
      <c r="G3" t="e">
        <f ca="1">IF(OFFSET($CC$1,MATCH(#REF!,stattunnel!$A:$A,0)-1,-80+COLUMNS($A:B))="","",OFFSET($CC$1,MATCH(#REF!,stattunnel!$A:$A,0)-1,-80+COLUMNS($A:B)))</f>
        <v>#REF!</v>
      </c>
    </row>
    <row r="4" spans="1:71" ht="15.75" thickBot="1" x14ac:dyDescent="0.3">
      <c r="C4" s="260" t="s">
        <v>72</v>
      </c>
      <c r="D4" s="261"/>
      <c r="E4" s="274"/>
      <c r="F4" s="89" t="e">
        <f ca="1">F5/7</f>
        <v>#REF!</v>
      </c>
      <c r="G4" s="90" t="e">
        <f t="shared" ref="G4:L4" ca="1" si="0">G5/7</f>
        <v>#REF!</v>
      </c>
      <c r="H4" s="90" t="e">
        <f t="shared" ca="1" si="0"/>
        <v>#REF!</v>
      </c>
      <c r="I4" s="90" t="e">
        <f t="shared" ca="1" si="0"/>
        <v>#REF!</v>
      </c>
      <c r="J4" s="90" t="e">
        <f t="shared" ca="1" si="0"/>
        <v>#REF!</v>
      </c>
      <c r="K4" s="90" t="e">
        <f t="shared" ca="1" si="0"/>
        <v>#REF!</v>
      </c>
      <c r="L4" s="91" t="e">
        <f t="shared" ca="1" si="0"/>
        <v>#REF!</v>
      </c>
      <c r="N4" t="s">
        <v>67</v>
      </c>
      <c r="O4" s="70" t="s">
        <v>68</v>
      </c>
      <c r="R4" s="60">
        <f ca="1">(SUM(F1:BS1)/24)</f>
        <v>0</v>
      </c>
      <c r="S4" s="76"/>
    </row>
    <row r="5" spans="1:71" ht="15.75" thickBot="1" x14ac:dyDescent="0.3">
      <c r="C5" s="260" t="s">
        <v>69</v>
      </c>
      <c r="D5" s="261"/>
      <c r="E5" s="274"/>
      <c r="F5" s="35" t="e">
        <f ca="1">SUM(OFFSET(statplateformes!$A$2,MATCH(F7,statplateformes!$A:$A,0)-2,1,1,66))</f>
        <v>#REF!</v>
      </c>
      <c r="G5" s="82" t="e">
        <f ca="1">SUM(OFFSET(statplateformes!$A$2,MATCH(G7,statplateformes!$A:$A,0)-2,1,1,66))</f>
        <v>#REF!</v>
      </c>
      <c r="H5" s="82" t="e">
        <f ca="1">SUM(OFFSET(statplateformes!$A$2,MATCH(H7,statplateformes!$A:$A,0)-2,1,1,66))</f>
        <v>#REF!</v>
      </c>
      <c r="I5" s="82" t="e">
        <f ca="1">SUM(OFFSET(statplateformes!$A$2,MATCH(I7,statplateformes!$A:$A,0)-2,1,1,66))</f>
        <v>#REF!</v>
      </c>
      <c r="J5" s="82" t="e">
        <f ca="1">SUM(OFFSET(statplateformes!$A$2,MATCH(J7,statplateformes!$A:$A,0)-2,1,1,66))</f>
        <v>#REF!</v>
      </c>
      <c r="K5" s="82" t="e">
        <f ca="1">SUM(OFFSET(statplateformes!$A$2,MATCH(K7,statplateformes!$A:$A,0)-2,1,1,66))</f>
        <v>#REF!</v>
      </c>
      <c r="L5" s="83" t="e">
        <f ca="1">SUM(OFFSET(statplateformes!$A$2,MATCH(L7,statplateformes!$A:$A,0)-2,1,1,66))</f>
        <v>#REF!</v>
      </c>
      <c r="N5" s="39" t="e">
        <f ca="1">SUM(F5:L5)</f>
        <v>#REF!</v>
      </c>
      <c r="O5" s="39" t="e">
        <f ca="1">N5/7</f>
        <v>#REF!</v>
      </c>
    </row>
    <row r="6" spans="1:71" ht="15.75" thickBot="1" x14ac:dyDescent="0.3">
      <c r="A6" s="31" t="s">
        <v>6</v>
      </c>
      <c r="C6" s="260" t="s">
        <v>62</v>
      </c>
      <c r="D6" s="261"/>
      <c r="E6" s="261"/>
      <c r="F6" s="35" t="e">
        <f ca="1">F5/24</f>
        <v>#REF!</v>
      </c>
      <c r="G6" s="82" t="e">
        <f t="shared" ref="G6:L6" ca="1" si="1">G5/24</f>
        <v>#REF!</v>
      </c>
      <c r="H6" s="82" t="e">
        <f t="shared" ca="1" si="1"/>
        <v>#REF!</v>
      </c>
      <c r="I6" s="82" t="e">
        <f t="shared" ca="1" si="1"/>
        <v>#REF!</v>
      </c>
      <c r="J6" s="82" t="e">
        <f t="shared" ca="1" si="1"/>
        <v>#REF!</v>
      </c>
      <c r="K6" s="82" t="e">
        <f t="shared" ca="1" si="1"/>
        <v>#REF!</v>
      </c>
      <c r="L6" s="83" t="e">
        <f t="shared" ca="1" si="1"/>
        <v>#REF!</v>
      </c>
      <c r="M6" s="81"/>
      <c r="O6" s="39" t="e">
        <f ca="1">SUM(F6:M6)</f>
        <v>#REF!</v>
      </c>
      <c r="T6" s="75" t="s">
        <v>65</v>
      </c>
    </row>
    <row r="7" spans="1:71" ht="15.75" thickBot="1" x14ac:dyDescent="0.3">
      <c r="A7" s="31" t="s">
        <v>7</v>
      </c>
      <c r="C7" s="260" t="s">
        <v>58</v>
      </c>
      <c r="D7" s="261"/>
      <c r="E7" s="261"/>
      <c r="F7" s="92" t="e">
        <f>7*(MID(#REF!,9,2)*1)+DATE(2019,1,3)-WEEKDAY(DATE(année,1,3))+2-7</f>
        <v>#REF!</v>
      </c>
      <c r="G7" s="33" t="e">
        <f t="shared" ref="G7:L7" si="2">F7+1</f>
        <v>#REF!</v>
      </c>
      <c r="H7" s="33" t="e">
        <f t="shared" si="2"/>
        <v>#REF!</v>
      </c>
      <c r="I7" s="33" t="e">
        <f t="shared" si="2"/>
        <v>#REF!</v>
      </c>
      <c r="J7" s="33" t="e">
        <f t="shared" si="2"/>
        <v>#REF!</v>
      </c>
      <c r="K7" s="33" t="e">
        <f t="shared" si="2"/>
        <v>#REF!</v>
      </c>
      <c r="L7" s="34" t="e">
        <f t="shared" si="2"/>
        <v>#REF!</v>
      </c>
    </row>
    <row r="8" spans="1:71" x14ac:dyDescent="0.25">
      <c r="A8" s="31" t="s">
        <v>8</v>
      </c>
    </row>
    <row r="9" spans="1:71" ht="15.75" thickBot="1" x14ac:dyDescent="0.3">
      <c r="A9" s="31" t="s">
        <v>9</v>
      </c>
    </row>
    <row r="10" spans="1:71" ht="15.75" thickBot="1" x14ac:dyDescent="0.3">
      <c r="A10" s="31" t="s">
        <v>10</v>
      </c>
      <c r="C10" s="262" t="s">
        <v>60</v>
      </c>
      <c r="D10" s="267"/>
      <c r="E10" s="268"/>
      <c r="F10" s="40">
        <v>43466</v>
      </c>
      <c r="G10" s="41">
        <v>43497</v>
      </c>
      <c r="H10" s="40">
        <v>43525</v>
      </c>
      <c r="I10" s="41">
        <v>43556</v>
      </c>
      <c r="J10" s="42">
        <v>43586</v>
      </c>
      <c r="K10" s="43">
        <v>43617</v>
      </c>
      <c r="L10" s="40">
        <v>43647</v>
      </c>
      <c r="M10" s="43">
        <v>43678</v>
      </c>
      <c r="N10" s="42">
        <v>43709</v>
      </c>
      <c r="O10" s="43">
        <v>43739</v>
      </c>
      <c r="P10" s="42">
        <v>43770</v>
      </c>
      <c r="Q10" s="43">
        <v>43800</v>
      </c>
      <c r="S10" s="248" t="s">
        <v>61</v>
      </c>
      <c r="T10" s="249"/>
    </row>
    <row r="11" spans="1:71" ht="15.75" thickBot="1" x14ac:dyDescent="0.3">
      <c r="A11" s="31" t="s">
        <v>11</v>
      </c>
      <c r="C11" s="262" t="s">
        <v>64</v>
      </c>
      <c r="D11" s="263"/>
      <c r="E11" s="264"/>
      <c r="F11" s="38">
        <f ca="1">(INDIRECT("AL"&amp;15+(COLUMNS($A:A)*2)))/DAY(DATE(YEAR(F$10),MONTH(F$10)+1,0))</f>
        <v>0</v>
      </c>
      <c r="G11" s="38">
        <f ca="1">(INDIRECT("AL"&amp;15+(COLUMNS($A:B)*2)))/DAY(DATE(YEAR(G$10),MONTH(G$10)+1,0))</f>
        <v>0</v>
      </c>
      <c r="H11" s="38">
        <f ca="1">(INDIRECT("AL"&amp;15+(COLUMNS($A:C)*2)))/DAY(DATE(YEAR(H$10),MONTH(H$10)+1,0))</f>
        <v>0</v>
      </c>
      <c r="I11" s="38">
        <f ca="1">(INDIRECT("AL"&amp;15+(COLUMNS($A:D)*2)))/DAY(DATE(YEAR(I$10),MONTH(I$10)+1,0))</f>
        <v>0</v>
      </c>
      <c r="J11" s="38">
        <f ca="1">(INDIRECT("AL"&amp;15+(COLUMNS($A:E)*2)))/DAY(DATE(YEAR(J$10),MONTH(J$10)+1,0))</f>
        <v>0</v>
      </c>
      <c r="K11" s="38">
        <f ca="1">(INDIRECT("AL"&amp;15+(COLUMNS($A:F)*2)))/DAY(DATE(YEAR(K$10),MONTH(K$10)+1,0))</f>
        <v>0</v>
      </c>
      <c r="L11" s="38">
        <f ca="1">(INDIRECT("AL"&amp;15+(COLUMNS($A:G)*2)))/DAY(DATE(YEAR(L$10),MONTH(L$10)+1,0))</f>
        <v>0</v>
      </c>
      <c r="M11" s="38">
        <f ca="1">(INDIRECT("AL"&amp;15+(COLUMNS($A:H)*2)))/DAY(DATE(YEAR(M$10),MONTH(M$10)+1,0))</f>
        <v>0</v>
      </c>
      <c r="N11" s="38">
        <f ca="1">(INDIRECT("AL"&amp;15+(COLUMNS($A:I)*2)))/DAY(DATE(YEAR(N$10),MONTH(N$10)+1,0))</f>
        <v>0</v>
      </c>
      <c r="O11" s="38">
        <f ca="1">(INDIRECT("AL"&amp;15+(COLUMNS($A:J)*2)))/DAY(DATE(YEAR(O$10),MONTH(O$10)+1,0))</f>
        <v>0</v>
      </c>
      <c r="P11" s="38">
        <f ca="1">(INDIRECT("AL"&amp;15+(COLUMNS($A:K)*2)))/DAY(DATE(YEAR(P$10),MONTH(P$10)+1,0))</f>
        <v>0</v>
      </c>
      <c r="Q11" s="38">
        <f ca="1">(INDIRECT("AL"&amp;15+(COLUMNS($A:L)*2)))/DAY(DATE(YEAR(Q$10),MONTH(Q$10)+1,0))</f>
        <v>0</v>
      </c>
      <c r="R11" s="37"/>
      <c r="S11" s="250">
        <f ca="1">SUM(F11:Q11)</f>
        <v>0</v>
      </c>
      <c r="T11" s="251"/>
      <c r="U11" s="37"/>
      <c r="V11" s="37"/>
    </row>
    <row r="12" spans="1:71" ht="15.75" thickBot="1" x14ac:dyDescent="0.3">
      <c r="A12" s="31" t="s">
        <v>12</v>
      </c>
      <c r="C12" s="262" t="s">
        <v>71</v>
      </c>
      <c r="D12" s="263"/>
      <c r="E12" s="264"/>
      <c r="F12" s="38">
        <f ca="1">AK17</f>
        <v>0</v>
      </c>
      <c r="G12" s="85">
        <f ca="1">AK19</f>
        <v>0</v>
      </c>
      <c r="H12" s="85">
        <f ca="1">AK21</f>
        <v>0</v>
      </c>
      <c r="I12" s="85">
        <f ca="1">AK23</f>
        <v>0</v>
      </c>
      <c r="J12" s="85">
        <f ca="1">AK25</f>
        <v>0</v>
      </c>
      <c r="K12" s="85">
        <f ca="1">AK27</f>
        <v>0</v>
      </c>
      <c r="L12" s="85">
        <f ca="1">AK29</f>
        <v>0</v>
      </c>
      <c r="M12" s="85">
        <f ca="1">AK31</f>
        <v>0</v>
      </c>
      <c r="N12" s="85">
        <f ca="1">AK33</f>
        <v>0</v>
      </c>
      <c r="O12" s="85">
        <f ca="1">AK35</f>
        <v>0</v>
      </c>
      <c r="P12" s="85">
        <f ca="1">AK37</f>
        <v>0</v>
      </c>
      <c r="Q12" s="85">
        <f ca="1">AK39</f>
        <v>0</v>
      </c>
    </row>
    <row r="13" spans="1:71" x14ac:dyDescent="0.25">
      <c r="A13" s="31" t="s">
        <v>13</v>
      </c>
    </row>
    <row r="14" spans="1:71" x14ac:dyDescent="0.25">
      <c r="A14" s="31" t="s">
        <v>14</v>
      </c>
    </row>
    <row r="15" spans="1:71" ht="15.75" thickBot="1" x14ac:dyDescent="0.3">
      <c r="A15" s="31" t="s">
        <v>15</v>
      </c>
      <c r="D15" s="269" t="s">
        <v>60</v>
      </c>
      <c r="E15" s="269"/>
    </row>
    <row r="16" spans="1:71" ht="15.75" thickBot="1" x14ac:dyDescent="0.3">
      <c r="A16" s="31" t="s">
        <v>16</v>
      </c>
      <c r="B16" s="80">
        <v>2018</v>
      </c>
      <c r="D16" s="258">
        <v>43466</v>
      </c>
      <c r="E16" s="259"/>
      <c r="F16" s="61">
        <v>43466</v>
      </c>
      <c r="G16" s="59">
        <v>43467</v>
      </c>
      <c r="H16" s="61">
        <v>43468</v>
      </c>
      <c r="I16" s="59">
        <v>43469</v>
      </c>
      <c r="J16" s="61">
        <v>43470</v>
      </c>
      <c r="K16" s="59">
        <v>43471</v>
      </c>
      <c r="L16" s="61">
        <v>43472</v>
      </c>
      <c r="M16" s="59">
        <v>43473</v>
      </c>
      <c r="N16" s="61">
        <v>43474</v>
      </c>
      <c r="O16" s="59">
        <v>43475</v>
      </c>
      <c r="P16" s="61">
        <v>43476</v>
      </c>
      <c r="Q16" s="59">
        <v>43477</v>
      </c>
      <c r="R16" s="61">
        <v>43478</v>
      </c>
      <c r="S16" s="59">
        <v>43479</v>
      </c>
      <c r="T16" s="61">
        <v>43480</v>
      </c>
      <c r="U16" s="59">
        <v>43481</v>
      </c>
      <c r="V16" s="61">
        <v>43482</v>
      </c>
      <c r="W16" s="59">
        <v>43483</v>
      </c>
      <c r="X16" s="61">
        <v>43484</v>
      </c>
      <c r="Y16" s="59">
        <v>43485</v>
      </c>
      <c r="Z16" s="61">
        <v>43486</v>
      </c>
      <c r="AA16" s="59">
        <v>43487</v>
      </c>
      <c r="AB16" s="61">
        <v>43488</v>
      </c>
      <c r="AC16" s="59">
        <v>43489</v>
      </c>
      <c r="AD16" s="61">
        <v>43490</v>
      </c>
      <c r="AE16" s="59">
        <v>43491</v>
      </c>
      <c r="AF16" s="61">
        <v>43492</v>
      </c>
      <c r="AG16" s="59">
        <v>43493</v>
      </c>
      <c r="AH16" s="61">
        <v>43494</v>
      </c>
      <c r="AI16" s="59">
        <v>43495</v>
      </c>
      <c r="AJ16" s="61">
        <v>43496</v>
      </c>
      <c r="AL16" t="s">
        <v>63</v>
      </c>
    </row>
    <row r="17" spans="1:38" ht="15.75" thickBot="1" x14ac:dyDescent="0.3">
      <c r="A17" s="31" t="s">
        <v>17</v>
      </c>
      <c r="B17" s="80">
        <v>2019</v>
      </c>
      <c r="D17" s="236"/>
      <c r="E17" s="237"/>
      <c r="F17" s="68">
        <f ca="1">SUM(OFFSET(statplateformes!$B$1,IFERROR(MATCH(Bd_PF!F16,statplateformes!$A$2:$A$730,0),0),0,1,66))</f>
        <v>0</v>
      </c>
      <c r="G17" s="68">
        <f ca="1">SUM(OFFSET(statplateformes!$B$1,IFERROR(MATCH(Bd_PF!G16,statplateformes!$A$2:$A$730,0),0),0,1,66))</f>
        <v>0</v>
      </c>
      <c r="H17" s="68">
        <f ca="1">SUM(OFFSET(statplateformes!$B$1,IFERROR(MATCH(Bd_PF!H16,statplateformes!$A$2:$A$730,0),0),0,1,66))</f>
        <v>0</v>
      </c>
      <c r="I17" s="68">
        <f ca="1">SUM(OFFSET(statplateformes!$B$1,IFERROR(MATCH(Bd_PF!I16,statplateformes!$A$2:$A$730,0),0),0,1,66))</f>
        <v>0</v>
      </c>
      <c r="J17" s="68">
        <f ca="1">SUM(OFFSET(statplateformes!$B$1,IFERROR(MATCH(Bd_PF!J16,statplateformes!$A$2:$A$730,0),0),0,1,66))</f>
        <v>0</v>
      </c>
      <c r="K17" s="68">
        <f ca="1">SUM(OFFSET(statplateformes!$B$1,IFERROR(MATCH(Bd_PF!K16,statplateformes!$A$2:$A$730,0),0),0,1,66))</f>
        <v>0</v>
      </c>
      <c r="L17" s="68">
        <f ca="1">SUM(OFFSET(statplateformes!$B$1,IFERROR(MATCH(Bd_PF!L16,statplateformes!$A$2:$A$730,0),0),0,1,66))</f>
        <v>0</v>
      </c>
      <c r="M17" s="68">
        <f ca="1">SUM(OFFSET(statplateformes!$B$1,IFERROR(MATCH(Bd_PF!M16,statplateformes!$A$2:$A$730,0),0),0,1,66))</f>
        <v>0</v>
      </c>
      <c r="N17" s="68">
        <f ca="1">SUM(OFFSET(statplateformes!$B$1,IFERROR(MATCH(Bd_PF!N16,statplateformes!$A$2:$A$730,0),0),0,1,66))</f>
        <v>0</v>
      </c>
      <c r="O17" s="68">
        <f ca="1">SUM(OFFSET(statplateformes!$B$1,IFERROR(MATCH(Bd_PF!O16,statplateformes!$A$2:$A$730,0),0),0,1,66))</f>
        <v>0</v>
      </c>
      <c r="P17" s="68">
        <f ca="1">SUM(OFFSET(statplateformes!$B$1,IFERROR(MATCH(Bd_PF!P16,statplateformes!$A$2:$A$730,0),0),0,1,66))</f>
        <v>0</v>
      </c>
      <c r="Q17" s="68">
        <f ca="1">SUM(OFFSET(statplateformes!$B$1,IFERROR(MATCH(Bd_PF!Q16,statplateformes!$A$2:$A$730,0),0),0,1,66))</f>
        <v>0</v>
      </c>
      <c r="R17" s="68">
        <f ca="1">SUM(OFFSET(statplateformes!$B$1,IFERROR(MATCH(Bd_PF!R16,statplateformes!$A$2:$A$730,0),0),0,1,66))</f>
        <v>0</v>
      </c>
      <c r="S17" s="68">
        <f ca="1">SUM(OFFSET(statplateformes!$B$1,IFERROR(MATCH(Bd_PF!S16,statplateformes!$A$2:$A$730,0),0),0,1,66))</f>
        <v>0</v>
      </c>
      <c r="T17" s="68">
        <f ca="1">SUM(OFFSET(statplateformes!$B$1,IFERROR(MATCH(Bd_PF!T16,statplateformes!$A$2:$A$730,0),0),0,1,66))</f>
        <v>0</v>
      </c>
      <c r="U17" s="68">
        <f ca="1">SUM(OFFSET(statplateformes!$B$1,IFERROR(MATCH(Bd_PF!U16,statplateformes!$A$2:$A$730,0),0),0,1,66))</f>
        <v>0</v>
      </c>
      <c r="V17" s="68">
        <f ca="1">SUM(OFFSET(statplateformes!$B$1,IFERROR(MATCH(Bd_PF!V16,statplateformes!$A$2:$A$730,0),0),0,1,66))</f>
        <v>0</v>
      </c>
      <c r="W17" s="68">
        <f ca="1">SUM(OFFSET(statplateformes!$B$1,IFERROR(MATCH(Bd_PF!W16,statplateformes!$A$2:$A$730,0),0),0,1,66))</f>
        <v>0</v>
      </c>
      <c r="X17" s="68">
        <f ca="1">SUM(OFFSET(statplateformes!$B$1,IFERROR(MATCH(Bd_PF!X16,statplateformes!$A$2:$A$730,0),0),0,1,66))</f>
        <v>0</v>
      </c>
      <c r="Y17" s="68">
        <f ca="1">SUM(OFFSET(statplateformes!$B$1,IFERROR(MATCH(Bd_PF!Y16,statplateformes!$A$2:$A$730,0),0),0,1,66))</f>
        <v>0</v>
      </c>
      <c r="Z17" s="68">
        <f ca="1">SUM(OFFSET(statplateformes!$B$1,IFERROR(MATCH(Bd_PF!Z16,statplateformes!$A$2:$A$730,0),0),0,1,66))</f>
        <v>0</v>
      </c>
      <c r="AA17" s="68">
        <f ca="1">SUM(OFFSET(statplateformes!$B$1,IFERROR(MATCH(Bd_PF!AA16,statplateformes!$A$2:$A$730,0),0),0,1,66))</f>
        <v>0</v>
      </c>
      <c r="AB17" s="68">
        <f ca="1">SUM(OFFSET(statplateformes!$B$1,IFERROR(MATCH(Bd_PF!AB16,statplateformes!$A$2:$A$730,0),0),0,1,66))</f>
        <v>0</v>
      </c>
      <c r="AC17" s="68">
        <f ca="1">SUM(OFFSET(statplateformes!$B$1,IFERROR(MATCH(Bd_PF!AC16,statplateformes!$A$2:$A$730,0),0),0,1,66))</f>
        <v>0</v>
      </c>
      <c r="AD17" s="68">
        <f ca="1">SUM(OFFSET(statplateformes!$B$1,IFERROR(MATCH(Bd_PF!AD16,statplateformes!$A$2:$A$730,0),0),0,1,66))</f>
        <v>0</v>
      </c>
      <c r="AE17" s="68">
        <f ca="1">SUM(OFFSET(statplateformes!$B$1,IFERROR(MATCH(Bd_PF!AE16,statplateformes!$A$2:$A$730,0),0),0,1,66))</f>
        <v>0</v>
      </c>
      <c r="AF17" s="68">
        <f ca="1">SUM(OFFSET(statplateformes!$B$1,IFERROR(MATCH(Bd_PF!AF16,statplateformes!$A$2:$A$730,0),0),0,1,66))</f>
        <v>0</v>
      </c>
      <c r="AG17" s="68">
        <f ca="1">SUM(OFFSET(statplateformes!$B$1,IFERROR(MATCH(Bd_PF!AG16,statplateformes!$A$2:$A$730,0),0),0,1,66))</f>
        <v>0</v>
      </c>
      <c r="AH17" s="68">
        <f ca="1">SUM(OFFSET(statplateformes!$B$1,IFERROR(MATCH(Bd_PF!AH16,statplateformes!$A$2:$A$730,0),0),0,1,66))</f>
        <v>0</v>
      </c>
      <c r="AI17" s="68">
        <f ca="1">SUM(OFFSET(statplateformes!$B$1,IFERROR(MATCH(Bd_PF!AI16,statplateformes!$A$2:$A$730,0),0),0,1,66))</f>
        <v>0</v>
      </c>
      <c r="AJ17" s="68">
        <f ca="1">SUM(OFFSET(statplateformes!$B$1,IFERROR(MATCH(Bd_PF!AJ16,statplateformes!$A$2:$A$730,0),0),0,1,66))</f>
        <v>0</v>
      </c>
      <c r="AK17" s="84">
        <f ca="1">AL17/7</f>
        <v>0</v>
      </c>
      <c r="AL17">
        <f ca="1">SUM(F17:AJ17)</f>
        <v>0</v>
      </c>
    </row>
    <row r="18" spans="1:38" ht="15.75" thickBot="1" x14ac:dyDescent="0.3">
      <c r="A18" s="31" t="s">
        <v>18</v>
      </c>
      <c r="B18" s="80">
        <v>2020</v>
      </c>
      <c r="D18" s="230">
        <v>43497</v>
      </c>
      <c r="E18" s="231"/>
      <c r="F18" s="44">
        <v>43497</v>
      </c>
      <c r="G18" s="44">
        <v>43498</v>
      </c>
      <c r="H18" s="44">
        <v>43499</v>
      </c>
      <c r="I18" s="44">
        <v>43500</v>
      </c>
      <c r="J18" s="44">
        <v>43501</v>
      </c>
      <c r="K18" s="44">
        <v>43502</v>
      </c>
      <c r="L18" s="44">
        <v>43503</v>
      </c>
      <c r="M18" s="44">
        <v>43504</v>
      </c>
      <c r="N18" s="44">
        <v>43505</v>
      </c>
      <c r="O18" s="44">
        <v>43506</v>
      </c>
      <c r="P18" s="44">
        <v>43507</v>
      </c>
      <c r="Q18" s="44">
        <v>43508</v>
      </c>
      <c r="R18" s="44">
        <v>43509</v>
      </c>
      <c r="S18" s="44">
        <v>43510</v>
      </c>
      <c r="T18" s="44">
        <v>43511</v>
      </c>
      <c r="U18" s="44">
        <v>43512</v>
      </c>
      <c r="V18" s="44">
        <v>43513</v>
      </c>
      <c r="W18" s="44">
        <v>43514</v>
      </c>
      <c r="X18" s="44">
        <v>43515</v>
      </c>
      <c r="Y18" s="44">
        <v>43516</v>
      </c>
      <c r="Z18" s="44">
        <v>43517</v>
      </c>
      <c r="AA18" s="44">
        <v>43518</v>
      </c>
      <c r="AB18" s="44">
        <v>43519</v>
      </c>
      <c r="AC18" s="44">
        <v>43520</v>
      </c>
      <c r="AD18" s="44">
        <v>43521</v>
      </c>
      <c r="AE18" s="44">
        <v>43522</v>
      </c>
      <c r="AF18" s="44">
        <v>43523</v>
      </c>
      <c r="AG18" s="44">
        <v>43524</v>
      </c>
      <c r="AH18" s="45"/>
      <c r="AI18" s="45"/>
      <c r="AJ18" s="45"/>
      <c r="AK18" s="84"/>
    </row>
    <row r="19" spans="1:38" ht="15.75" thickBot="1" x14ac:dyDescent="0.3">
      <c r="A19" s="31" t="s">
        <v>19</v>
      </c>
      <c r="B19" s="80">
        <v>2021</v>
      </c>
      <c r="D19" s="232"/>
      <c r="E19" s="233"/>
      <c r="F19" s="68">
        <f ca="1">SUM(OFFSET(statplateformes!$B$1,IFERROR(MATCH(Bd_PF!F18,statplateformes!$A$2:$A$730,0),0),0,1,66))</f>
        <v>0</v>
      </c>
      <c r="G19" s="68">
        <f ca="1">SUM(OFFSET(statplateformes!$B$1,IFERROR(MATCH(Bd_PF!G18,statplateformes!$A$2:$A$730,0),0),0,1,66))</f>
        <v>0</v>
      </c>
      <c r="H19" s="68">
        <f ca="1">SUM(OFFSET(statplateformes!$B$1,IFERROR(MATCH(Bd_PF!H18,statplateformes!$A$2:$A$730,0),0),0,1,66))</f>
        <v>0</v>
      </c>
      <c r="I19" s="68">
        <f ca="1">SUM(OFFSET(statplateformes!$B$1,IFERROR(MATCH(Bd_PF!I18,statplateformes!$A$2:$A$730,0),0),0,1,66))</f>
        <v>0</v>
      </c>
      <c r="J19" s="68">
        <f ca="1">SUM(OFFSET(statplateformes!$B$1,IFERROR(MATCH(Bd_PF!J18,statplateformes!$A$2:$A$730,0),0),0,1,66))</f>
        <v>0</v>
      </c>
      <c r="K19" s="68">
        <f ca="1">SUM(OFFSET(statplateformes!$B$1,IFERROR(MATCH(Bd_PF!K18,statplateformes!$A$2:$A$730,0),0),0,1,66))</f>
        <v>0</v>
      </c>
      <c r="L19" s="68">
        <f ca="1">SUM(OFFSET(statplateformes!$B$1,IFERROR(MATCH(Bd_PF!L18,statplateformes!$A$2:$A$730,0),0),0,1,66))</f>
        <v>0</v>
      </c>
      <c r="M19" s="68">
        <f ca="1">SUM(OFFSET(statplateformes!$B$1,IFERROR(MATCH(Bd_PF!M18,statplateformes!$A$2:$A$730,0),0),0,1,66))</f>
        <v>0</v>
      </c>
      <c r="N19" s="68">
        <f ca="1">SUM(OFFSET(statplateformes!$B$1,IFERROR(MATCH(Bd_PF!N18,statplateformes!$A$2:$A$730,0),0),0,1,66))</f>
        <v>0</v>
      </c>
      <c r="O19" s="68">
        <f ca="1">SUM(OFFSET(statplateformes!$B$1,IFERROR(MATCH(Bd_PF!O18,statplateformes!$A$2:$A$730,0),0),0,1,66))</f>
        <v>0</v>
      </c>
      <c r="P19" s="68">
        <f ca="1">SUM(OFFSET(statplateformes!$B$1,IFERROR(MATCH(Bd_PF!P18,statplateformes!$A$2:$A$730,0),0),0,1,66))</f>
        <v>0</v>
      </c>
      <c r="Q19" s="68">
        <f ca="1">SUM(OFFSET(statplateformes!$B$1,IFERROR(MATCH(Bd_PF!Q18,statplateformes!$A$2:$A$730,0),0),0,1,66))</f>
        <v>0</v>
      </c>
      <c r="R19" s="68">
        <f ca="1">SUM(OFFSET(statplateformes!$B$1,IFERROR(MATCH(Bd_PF!R18,statplateformes!$A$2:$A$730,0),0),0,1,66))</f>
        <v>0</v>
      </c>
      <c r="S19" s="68">
        <f ca="1">SUM(OFFSET(statplateformes!$B$1,IFERROR(MATCH(Bd_PF!S18,statplateformes!$A$2:$A$730,0),0),0,1,66))</f>
        <v>0</v>
      </c>
      <c r="T19" s="68">
        <f ca="1">SUM(OFFSET(statplateformes!$B$1,IFERROR(MATCH(Bd_PF!T18,statplateformes!$A$2:$A$730,0),0),0,1,66))</f>
        <v>0</v>
      </c>
      <c r="U19" s="68">
        <f ca="1">SUM(OFFSET(statplateformes!$B$1,IFERROR(MATCH(Bd_PF!U18,statplateformes!$A$2:$A$730,0),0),0,1,66))</f>
        <v>0</v>
      </c>
      <c r="V19" s="68">
        <f ca="1">SUM(OFFSET(statplateformes!$B$1,IFERROR(MATCH(Bd_PF!V18,statplateformes!$A$2:$A$730,0),0),0,1,66))</f>
        <v>0</v>
      </c>
      <c r="W19" s="68">
        <f ca="1">SUM(OFFSET(statplateformes!$B$1,IFERROR(MATCH(Bd_PF!W18,statplateformes!$A$2:$A$730,0),0),0,1,66))</f>
        <v>0</v>
      </c>
      <c r="X19" s="68">
        <f ca="1">SUM(OFFSET(statplateformes!$B$1,IFERROR(MATCH(Bd_PF!X18,statplateformes!$A$2:$A$730,0),0),0,1,66))</f>
        <v>0</v>
      </c>
      <c r="Y19" s="68">
        <f ca="1">SUM(OFFSET(statplateformes!$B$1,IFERROR(MATCH(Bd_PF!Y18,statplateformes!$A$2:$A$730,0),0),0,1,66))</f>
        <v>0</v>
      </c>
      <c r="Z19" s="68">
        <f ca="1">SUM(OFFSET(statplateformes!$B$1,IFERROR(MATCH(Bd_PF!Z18,statplateformes!$A$2:$A$730,0),0),0,1,66))</f>
        <v>0</v>
      </c>
      <c r="AA19" s="68">
        <f ca="1">SUM(OFFSET(statplateformes!$B$1,IFERROR(MATCH(Bd_PF!AA18,statplateformes!$A$2:$A$730,0),0),0,1,66))</f>
        <v>0</v>
      </c>
      <c r="AB19" s="68">
        <f ca="1">SUM(OFFSET(statplateformes!$B$1,IFERROR(MATCH(Bd_PF!AB18,statplateformes!$A$2:$A$730,0),0),0,1,66))</f>
        <v>0</v>
      </c>
      <c r="AC19" s="68">
        <f ca="1">SUM(OFFSET(statplateformes!$B$1,IFERROR(MATCH(Bd_PF!AC18,statplateformes!$A$2:$A$730,0),0),0,1,66))</f>
        <v>0</v>
      </c>
      <c r="AD19" s="68">
        <f ca="1">SUM(OFFSET(statplateformes!$B$1,IFERROR(MATCH(Bd_PF!AD18,statplateformes!$A$2:$A$730,0),0),0,1,66))</f>
        <v>0</v>
      </c>
      <c r="AE19" s="68">
        <f ca="1">SUM(OFFSET(statplateformes!$B$1,IFERROR(MATCH(Bd_PF!AE18,statplateformes!$A$2:$A$730,0),0),0,1,66))</f>
        <v>0</v>
      </c>
      <c r="AF19" s="68">
        <f ca="1">SUM(OFFSET(statplateformes!$B$1,IFERROR(MATCH(Bd_PF!AF18,statplateformes!$A$2:$A$730,0),0),0,1,66))</f>
        <v>0</v>
      </c>
      <c r="AG19" s="68">
        <f ca="1">SUM(OFFSET(statplateformes!$B$1,IFERROR(MATCH(Bd_PF!AG18,statplateformes!$A$2:$A$730,0),0),0,1,66))</f>
        <v>0</v>
      </c>
      <c r="AH19" s="68"/>
      <c r="AI19" s="68"/>
      <c r="AJ19" s="68"/>
      <c r="AK19" s="84">
        <f ca="1">AL19/7</f>
        <v>0</v>
      </c>
      <c r="AL19">
        <f ca="1">SUM(F19:AJ19)</f>
        <v>0</v>
      </c>
    </row>
    <row r="20" spans="1:38" ht="15.75" thickBot="1" x14ac:dyDescent="0.3">
      <c r="A20" s="31" t="s">
        <v>20</v>
      </c>
      <c r="B20" s="80">
        <v>2022</v>
      </c>
      <c r="D20" s="234">
        <v>43525</v>
      </c>
      <c r="E20" s="235"/>
      <c r="F20" s="46">
        <v>43525</v>
      </c>
      <c r="G20" s="46">
        <v>43526</v>
      </c>
      <c r="H20" s="46">
        <v>43527</v>
      </c>
      <c r="I20" s="46">
        <v>43528</v>
      </c>
      <c r="J20" s="46">
        <v>43529</v>
      </c>
      <c r="K20" s="46">
        <v>43530</v>
      </c>
      <c r="L20" s="46">
        <v>43531</v>
      </c>
      <c r="M20" s="46">
        <v>43532</v>
      </c>
      <c r="N20" s="46">
        <v>43533</v>
      </c>
      <c r="O20" s="46">
        <v>43534</v>
      </c>
      <c r="P20" s="46">
        <v>43535</v>
      </c>
      <c r="Q20" s="46">
        <v>43536</v>
      </c>
      <c r="R20" s="46">
        <v>43537</v>
      </c>
      <c r="S20" s="46">
        <v>43538</v>
      </c>
      <c r="T20" s="46">
        <v>43539</v>
      </c>
      <c r="U20" s="46">
        <v>43540</v>
      </c>
      <c r="V20" s="46">
        <v>43541</v>
      </c>
      <c r="W20" s="46">
        <v>43542</v>
      </c>
      <c r="X20" s="46">
        <v>43543</v>
      </c>
      <c r="Y20" s="46">
        <v>43544</v>
      </c>
      <c r="Z20" s="46">
        <v>43545</v>
      </c>
      <c r="AA20" s="46">
        <v>43546</v>
      </c>
      <c r="AB20" s="46">
        <v>43547</v>
      </c>
      <c r="AC20" s="46">
        <v>43548</v>
      </c>
      <c r="AD20" s="46">
        <v>43549</v>
      </c>
      <c r="AE20" s="46">
        <v>43550</v>
      </c>
      <c r="AF20" s="46">
        <v>43551</v>
      </c>
      <c r="AG20" s="46">
        <v>43552</v>
      </c>
      <c r="AH20" s="46">
        <v>43553</v>
      </c>
      <c r="AI20" s="46">
        <v>43554</v>
      </c>
      <c r="AJ20" s="46">
        <v>43555</v>
      </c>
      <c r="AK20" s="84"/>
    </row>
    <row r="21" spans="1:38" ht="15.75" thickBot="1" x14ac:dyDescent="0.3">
      <c r="A21" s="31" t="s">
        <v>21</v>
      </c>
      <c r="B21" s="80">
        <v>2023</v>
      </c>
      <c r="D21" s="236"/>
      <c r="E21" s="237"/>
      <c r="F21" s="68">
        <f ca="1">SUM(OFFSET(stattunnel!$B$366,IFERROR(MATCH(Bd_PF!F20,stattunnel!$A$367:$A$1004,0),0),0,1,66))</f>
        <v>0</v>
      </c>
      <c r="G21" s="68">
        <f ca="1">SUM(OFFSET(stattunnel!$B$366,IFERROR(MATCH(Bd_PF!G20,stattunnel!$A$367:$A$1004,0),0),0,1,66))</f>
        <v>0</v>
      </c>
      <c r="H21" s="68">
        <f ca="1">SUM(OFFSET(stattunnel!$B$366,IFERROR(MATCH(Bd_PF!H20,stattunnel!$A$367:$A$1004,0),0),0,1,66))</f>
        <v>0</v>
      </c>
      <c r="I21" s="68">
        <f ca="1">SUM(OFFSET(stattunnel!$B$366,IFERROR(MATCH(Bd_PF!I20,stattunnel!$A$367:$A$1004,0),0),0,1,66))</f>
        <v>0</v>
      </c>
      <c r="J21" s="68">
        <f ca="1">SUM(OFFSET(stattunnel!$B$366,IFERROR(MATCH(Bd_PF!J20,stattunnel!$A$367:$A$1004,0),0),0,1,66))</f>
        <v>0</v>
      </c>
      <c r="K21" s="68">
        <f ca="1">SUM(OFFSET(stattunnel!$B$366,IFERROR(MATCH(Bd_PF!K20,stattunnel!$A$367:$A$1004,0),0),0,1,66))</f>
        <v>0</v>
      </c>
      <c r="L21" s="68">
        <f ca="1">SUM(OFFSET(stattunnel!$B$366,IFERROR(MATCH(Bd_PF!L20,stattunnel!$A$367:$A$1004,0),0),0,1,66))</f>
        <v>0</v>
      </c>
      <c r="M21" s="68">
        <f ca="1">SUM(OFFSET(stattunnel!$B$366,IFERROR(MATCH(Bd_PF!M20,stattunnel!$A$367:$A$1004,0),0),0,1,66))</f>
        <v>0</v>
      </c>
      <c r="N21" s="68">
        <f ca="1">SUM(OFFSET(stattunnel!$B$366,IFERROR(MATCH(Bd_PF!N20,stattunnel!$A$367:$A$1004,0),0),0,1,66))</f>
        <v>0</v>
      </c>
      <c r="O21" s="68">
        <f ca="1">SUM(OFFSET(stattunnel!$B$366,IFERROR(MATCH(Bd_PF!O20,stattunnel!$A$367:$A$1004,0),0),0,1,66))</f>
        <v>0</v>
      </c>
      <c r="P21" s="68">
        <f ca="1">SUM(OFFSET(stattunnel!$B$366,IFERROR(MATCH(Bd_PF!P20,stattunnel!$A$367:$A$1004,0),0),0,1,66))</f>
        <v>0</v>
      </c>
      <c r="Q21" s="68">
        <f ca="1">SUM(OFFSET(stattunnel!$B$366,IFERROR(MATCH(Bd_PF!Q20,stattunnel!$A$367:$A$1004,0),0),0,1,66))</f>
        <v>0</v>
      </c>
      <c r="R21" s="68">
        <f ca="1">SUM(OFFSET(stattunnel!$B$366,IFERROR(MATCH(Bd_PF!R20,stattunnel!$A$367:$A$1004,0),0),0,1,66))</f>
        <v>0</v>
      </c>
      <c r="S21" s="68">
        <f ca="1">SUM(OFFSET(stattunnel!$B$366,IFERROR(MATCH(Bd_PF!S20,stattunnel!$A$367:$A$1004,0),0),0,1,66))</f>
        <v>0</v>
      </c>
      <c r="T21" s="68">
        <f ca="1">SUM(OFFSET(stattunnel!$B$366,IFERROR(MATCH(Bd_PF!T20,stattunnel!$A$367:$A$1004,0),0),0,1,66))</f>
        <v>0</v>
      </c>
      <c r="U21" s="68">
        <f ca="1">SUM(OFFSET(stattunnel!$B$366,IFERROR(MATCH(Bd_PF!U20,stattunnel!$A$367:$A$1004,0),0),0,1,66))</f>
        <v>0</v>
      </c>
      <c r="V21" s="68">
        <f ca="1">SUM(OFFSET(stattunnel!$B$366,IFERROR(MATCH(Bd_PF!V20,stattunnel!$A$367:$A$1004,0),0),0,1,66))</f>
        <v>0</v>
      </c>
      <c r="W21" s="68">
        <f ca="1">SUM(OFFSET(stattunnel!$B$366,IFERROR(MATCH(Bd_PF!W20,stattunnel!$A$367:$A$1004,0),0),0,1,66))</f>
        <v>0</v>
      </c>
      <c r="X21" s="68">
        <f ca="1">SUM(OFFSET(stattunnel!$B$366,IFERROR(MATCH(Bd_PF!X20,stattunnel!$A$367:$A$1004,0),0),0,1,66))</f>
        <v>0</v>
      </c>
      <c r="Y21" s="68">
        <f ca="1">SUM(OFFSET(stattunnel!$B$366,IFERROR(MATCH(Bd_PF!Y20,stattunnel!$A$367:$A$1004,0),0),0,1,66))</f>
        <v>0</v>
      </c>
      <c r="Z21" s="68">
        <f ca="1">SUM(OFFSET(stattunnel!$B$366,IFERROR(MATCH(Bd_PF!Z20,stattunnel!$A$367:$A$1004,0),0),0,1,66))</f>
        <v>0</v>
      </c>
      <c r="AA21" s="68">
        <f ca="1">SUM(OFFSET(stattunnel!$B$366,IFERROR(MATCH(Bd_PF!AA20,stattunnel!$A$367:$A$1004,0),0),0,1,66))</f>
        <v>0</v>
      </c>
      <c r="AB21" s="68">
        <f ca="1">SUM(OFFSET(stattunnel!$B$366,IFERROR(MATCH(Bd_PF!AB20,stattunnel!$A$367:$A$1004,0),0),0,1,66))</f>
        <v>0</v>
      </c>
      <c r="AC21" s="68">
        <f ca="1">SUM(OFFSET(stattunnel!$B$366,IFERROR(MATCH(Bd_PF!AC20,stattunnel!$A$367:$A$1004,0),0),0,1,66))</f>
        <v>0</v>
      </c>
      <c r="AD21" s="68">
        <f ca="1">SUM(OFFSET(stattunnel!$B$366,IFERROR(MATCH(Bd_PF!AD20,stattunnel!$A$367:$A$1004,0),0),0,1,66))</f>
        <v>0</v>
      </c>
      <c r="AE21" s="68">
        <f ca="1">SUM(OFFSET(stattunnel!$B$366,IFERROR(MATCH(Bd_PF!AE20,stattunnel!$A$367:$A$1004,0),0),0,1,66))</f>
        <v>0</v>
      </c>
      <c r="AF21" s="68">
        <f ca="1">SUM(OFFSET(stattunnel!$B$366,IFERROR(MATCH(Bd_PF!AF20,stattunnel!$A$367:$A$1004,0),0),0,1,66))</f>
        <v>0</v>
      </c>
      <c r="AG21" s="68">
        <f ca="1">SUM(OFFSET(stattunnel!$B$366,IFERROR(MATCH(Bd_PF!AG20,stattunnel!$A$367:$A$1004,0),0),0,1,66))</f>
        <v>0</v>
      </c>
      <c r="AH21" s="68">
        <f ca="1">SUM(OFFSET(stattunnel!$B$366,IFERROR(MATCH(Bd_PF!AH20,stattunnel!$A$367:$A$1004,0),0),0,1,66))</f>
        <v>0</v>
      </c>
      <c r="AI21" s="68">
        <f ca="1">SUM(OFFSET(stattunnel!$B$366,IFERROR(MATCH(Bd_PF!AI20,stattunnel!$A$367:$A$1004,0),0),0,1,66))</f>
        <v>0</v>
      </c>
      <c r="AJ21" s="68">
        <f ca="1">SUM(OFFSET(stattunnel!$B$366,IFERROR(MATCH(Bd_PF!AJ20,stattunnel!$A$367:$A$1004,0),0),0,1,66))</f>
        <v>0</v>
      </c>
      <c r="AK21" s="84">
        <f ca="1">AL21/7</f>
        <v>0</v>
      </c>
      <c r="AL21">
        <f ca="1">SUM(F21:AJ21)</f>
        <v>0</v>
      </c>
    </row>
    <row r="22" spans="1:38" ht="15.75" thickBot="1" x14ac:dyDescent="0.3">
      <c r="A22" s="31" t="s">
        <v>22</v>
      </c>
      <c r="B22" s="80">
        <v>2024</v>
      </c>
      <c r="D22" s="238">
        <v>43556</v>
      </c>
      <c r="E22" s="239"/>
      <c r="F22" s="47">
        <v>43556</v>
      </c>
      <c r="G22" s="47">
        <v>43557</v>
      </c>
      <c r="H22" s="47">
        <v>43558</v>
      </c>
      <c r="I22" s="47">
        <v>43559</v>
      </c>
      <c r="J22" s="47">
        <v>43560</v>
      </c>
      <c r="K22" s="47">
        <v>43561</v>
      </c>
      <c r="L22" s="47">
        <v>43562</v>
      </c>
      <c r="M22" s="47">
        <v>43563</v>
      </c>
      <c r="N22" s="47">
        <v>43564</v>
      </c>
      <c r="O22" s="47">
        <v>43565</v>
      </c>
      <c r="P22" s="47">
        <v>43566</v>
      </c>
      <c r="Q22" s="47">
        <v>43567</v>
      </c>
      <c r="R22" s="47">
        <v>43568</v>
      </c>
      <c r="S22" s="47">
        <v>43569</v>
      </c>
      <c r="T22" s="47">
        <v>43570</v>
      </c>
      <c r="U22" s="47">
        <v>43571</v>
      </c>
      <c r="V22" s="47">
        <v>43572</v>
      </c>
      <c r="W22" s="47">
        <v>43573</v>
      </c>
      <c r="X22" s="47">
        <v>43574</v>
      </c>
      <c r="Y22" s="47">
        <v>43575</v>
      </c>
      <c r="Z22" s="47">
        <v>43576</v>
      </c>
      <c r="AA22" s="47">
        <v>43577</v>
      </c>
      <c r="AB22" s="47">
        <v>43578</v>
      </c>
      <c r="AC22" s="47">
        <v>43579</v>
      </c>
      <c r="AD22" s="47">
        <v>43580</v>
      </c>
      <c r="AE22" s="47">
        <v>43581</v>
      </c>
      <c r="AF22" s="47">
        <v>43582</v>
      </c>
      <c r="AG22" s="47">
        <v>43583</v>
      </c>
      <c r="AH22" s="47">
        <v>43584</v>
      </c>
      <c r="AI22" s="47">
        <v>43585</v>
      </c>
      <c r="AJ22" s="48"/>
      <c r="AK22" s="84"/>
    </row>
    <row r="23" spans="1:38" ht="15.75" thickBot="1" x14ac:dyDescent="0.3">
      <c r="A23" s="31" t="s">
        <v>23</v>
      </c>
      <c r="B23" s="80">
        <v>2025</v>
      </c>
      <c r="D23" s="232"/>
      <c r="E23" s="233"/>
      <c r="F23" s="68">
        <f ca="1">SUM(OFFSET(statplateformes!$B$1,IFERROR(MATCH(Bd_PF!F22,statplateformes!$A$2:$A$730,0),0),0,1,66))</f>
        <v>0</v>
      </c>
      <c r="G23" s="68">
        <f ca="1">SUM(OFFSET(stattunnel!$B$366,IFERROR(MATCH(Bd_PF!G22,stattunnel!$A$367:$A$1004,0),0),0,1,66))</f>
        <v>0</v>
      </c>
      <c r="H23" s="68">
        <f ca="1">SUM(OFFSET(stattunnel!$B$366,IFERROR(MATCH(Bd_PF!H22,stattunnel!$A$367:$A$1004,0),0),0,1,66))</f>
        <v>0</v>
      </c>
      <c r="I23" s="68">
        <f ca="1">SUM(OFFSET(stattunnel!$B$366,IFERROR(MATCH(Bd_PF!I22,stattunnel!$A$367:$A$1004,0),0),0,1,66))</f>
        <v>0</v>
      </c>
      <c r="J23" s="68">
        <f ca="1">SUM(OFFSET(stattunnel!$B$366,IFERROR(MATCH(Bd_PF!J22,stattunnel!$A$367:$A$1004,0),0),0,1,66))</f>
        <v>0</v>
      </c>
      <c r="K23" s="68">
        <f ca="1">SUM(OFFSET(stattunnel!$B$366,IFERROR(MATCH(Bd_PF!K22,stattunnel!$A$367:$A$1004,0),0),0,1,66))</f>
        <v>0</v>
      </c>
      <c r="L23" s="68">
        <f ca="1">SUM(OFFSET(stattunnel!$B$366,IFERROR(MATCH(Bd_PF!L22,stattunnel!$A$367:$A$1004,0),0),0,1,66))</f>
        <v>0</v>
      </c>
      <c r="M23" s="68">
        <f ca="1">SUM(OFFSET(stattunnel!$B$366,IFERROR(MATCH(Bd_PF!M22,stattunnel!$A$367:$A$1004,0),0),0,1,66))</f>
        <v>0</v>
      </c>
      <c r="N23" s="68">
        <f ca="1">SUM(OFFSET(stattunnel!$B$366,IFERROR(MATCH(Bd_PF!N22,stattunnel!$A$367:$A$1004,0),0),0,1,66))</f>
        <v>0</v>
      </c>
      <c r="O23" s="68">
        <f ca="1">SUM(OFFSET(stattunnel!$B$366,IFERROR(MATCH(Bd_PF!O22,stattunnel!$A$367:$A$1004,0),0),0,1,66))</f>
        <v>0</v>
      </c>
      <c r="P23" s="68">
        <f ca="1">SUM(OFFSET(stattunnel!$B$366,IFERROR(MATCH(Bd_PF!P22,stattunnel!$A$367:$A$1004,0),0),0,1,66))</f>
        <v>0</v>
      </c>
      <c r="Q23" s="68">
        <f ca="1">SUM(OFFSET(stattunnel!$B$366,IFERROR(MATCH(Bd_PF!Q22,stattunnel!$A$367:$A$1004,0),0),0,1,66))</f>
        <v>0</v>
      </c>
      <c r="R23" s="68">
        <f ca="1">SUM(OFFSET(stattunnel!$B$366,IFERROR(MATCH(Bd_PF!R22,stattunnel!$A$367:$A$1004,0),0),0,1,66))</f>
        <v>0</v>
      </c>
      <c r="S23" s="68">
        <f ca="1">SUM(OFFSET(stattunnel!$B$366,IFERROR(MATCH(Bd_PF!S22,stattunnel!$A$367:$A$1004,0),0),0,1,66))</f>
        <v>0</v>
      </c>
      <c r="T23" s="68">
        <f ca="1">SUM(OFFSET(stattunnel!$B$366,IFERROR(MATCH(Bd_PF!T22,stattunnel!$A$367:$A$1004,0),0),0,1,66))</f>
        <v>0</v>
      </c>
      <c r="U23" s="68">
        <f ca="1">SUM(OFFSET(stattunnel!$B$366,IFERROR(MATCH(Bd_PF!U22,stattunnel!$A$367:$A$1004,0),0),0,1,66))</f>
        <v>0</v>
      </c>
      <c r="V23" s="68">
        <f ca="1">SUM(OFFSET(stattunnel!$B$366,IFERROR(MATCH(Bd_PF!V22,stattunnel!$A$367:$A$1004,0),0),0,1,66))</f>
        <v>0</v>
      </c>
      <c r="W23" s="68">
        <f ca="1">SUM(OFFSET(stattunnel!$B$366,IFERROR(MATCH(Bd_PF!W22,stattunnel!$A$367:$A$1004,0),0),0,1,66))</f>
        <v>0</v>
      </c>
      <c r="X23" s="68">
        <f ca="1">SUM(OFFSET(stattunnel!$B$366,IFERROR(MATCH(Bd_PF!X22,stattunnel!$A$367:$A$1004,0),0),0,1,66))</f>
        <v>0</v>
      </c>
      <c r="Y23" s="68">
        <f ca="1">SUM(OFFSET(stattunnel!$B$366,IFERROR(MATCH(Bd_PF!Y22,stattunnel!$A$367:$A$1004,0),0),0,1,66))</f>
        <v>0</v>
      </c>
      <c r="Z23" s="68">
        <f ca="1">SUM(OFFSET(stattunnel!$B$366,IFERROR(MATCH(Bd_PF!Z22,stattunnel!$A$367:$A$1004,0),0),0,1,66))</f>
        <v>0</v>
      </c>
      <c r="AA23" s="68">
        <f ca="1">SUM(OFFSET(stattunnel!$B$366,IFERROR(MATCH(Bd_PF!AA22,stattunnel!$A$367:$A$1004,0),0),0,1,66))</f>
        <v>0</v>
      </c>
      <c r="AB23" s="68">
        <f ca="1">SUM(OFFSET(stattunnel!$B$366,IFERROR(MATCH(Bd_PF!AB22,stattunnel!$A$367:$A$1004,0),0),0,1,66))</f>
        <v>0</v>
      </c>
      <c r="AC23" s="68">
        <f ca="1">SUM(OFFSET(stattunnel!$B$366,IFERROR(MATCH(Bd_PF!AC22,stattunnel!$A$367:$A$1004,0),0),0,1,66))</f>
        <v>0</v>
      </c>
      <c r="AD23" s="68">
        <f ca="1">SUM(OFFSET(stattunnel!$B$366,IFERROR(MATCH(Bd_PF!AD22,stattunnel!$A$367:$A$1004,0),0),0,1,66))</f>
        <v>0</v>
      </c>
      <c r="AE23" s="68">
        <f ca="1">SUM(OFFSET(stattunnel!$B$366,IFERROR(MATCH(Bd_PF!AE22,stattunnel!$A$367:$A$1004,0),0),0,1,66))</f>
        <v>0</v>
      </c>
      <c r="AF23" s="68">
        <f ca="1">SUM(OFFSET(stattunnel!$B$366,IFERROR(MATCH(Bd_PF!AF22,stattunnel!$A$367:$A$1004,0),0),0,1,66))</f>
        <v>0</v>
      </c>
      <c r="AG23" s="68">
        <f ca="1">SUM(OFFSET(stattunnel!$B$366,IFERROR(MATCH(Bd_PF!AG22,stattunnel!$A$367:$A$1004,0),0),0,1,66))</f>
        <v>0</v>
      </c>
      <c r="AH23" s="68">
        <f ca="1">SUM(OFFSET(stattunnel!$B$366,IFERROR(MATCH(Bd_PF!AH22,stattunnel!$A$367:$A$1004,0),0),0,1,66))</f>
        <v>0</v>
      </c>
      <c r="AI23" s="68">
        <f ca="1">SUM(OFFSET(stattunnel!$B$366,IFERROR(MATCH(Bd_PF!AI22,stattunnel!$A$367:$A$1004,0),0),0,1,66))</f>
        <v>0</v>
      </c>
      <c r="AJ23" s="68"/>
      <c r="AK23" s="84">
        <f ca="1">AL23/7</f>
        <v>0</v>
      </c>
      <c r="AL23">
        <f ca="1">SUM(F23:AJ23)</f>
        <v>0</v>
      </c>
    </row>
    <row r="24" spans="1:38" ht="15.75" thickBot="1" x14ac:dyDescent="0.3">
      <c r="A24" s="31" t="s">
        <v>24</v>
      </c>
      <c r="D24" s="270">
        <v>43586</v>
      </c>
      <c r="E24" s="271"/>
      <c r="F24" s="49">
        <v>43586</v>
      </c>
      <c r="G24" s="49">
        <v>43587</v>
      </c>
      <c r="H24" s="49">
        <v>43588</v>
      </c>
      <c r="I24" s="49">
        <v>43589</v>
      </c>
      <c r="J24" s="49">
        <v>43590</v>
      </c>
      <c r="K24" s="49">
        <v>43591</v>
      </c>
      <c r="L24" s="49">
        <v>43592</v>
      </c>
      <c r="M24" s="49">
        <v>43593</v>
      </c>
      <c r="N24" s="49">
        <v>43594</v>
      </c>
      <c r="O24" s="49">
        <v>43595</v>
      </c>
      <c r="P24" s="49">
        <v>43596</v>
      </c>
      <c r="Q24" s="49">
        <v>43597</v>
      </c>
      <c r="R24" s="49">
        <v>43598</v>
      </c>
      <c r="S24" s="49">
        <v>43599</v>
      </c>
      <c r="T24" s="49">
        <v>43600</v>
      </c>
      <c r="U24" s="49">
        <v>43601</v>
      </c>
      <c r="V24" s="49">
        <v>43602</v>
      </c>
      <c r="W24" s="49">
        <v>43603</v>
      </c>
      <c r="X24" s="49">
        <v>43604</v>
      </c>
      <c r="Y24" s="49">
        <v>43605</v>
      </c>
      <c r="Z24" s="49">
        <v>43606</v>
      </c>
      <c r="AA24" s="49">
        <v>43607</v>
      </c>
      <c r="AB24" s="49">
        <v>43608</v>
      </c>
      <c r="AC24" s="49">
        <v>43609</v>
      </c>
      <c r="AD24" s="49">
        <v>43610</v>
      </c>
      <c r="AE24" s="49">
        <v>43611</v>
      </c>
      <c r="AF24" s="49">
        <v>43612</v>
      </c>
      <c r="AG24" s="49">
        <v>43613</v>
      </c>
      <c r="AH24" s="49">
        <v>43614</v>
      </c>
      <c r="AI24" s="49">
        <v>43615</v>
      </c>
      <c r="AJ24" s="49">
        <v>43616</v>
      </c>
      <c r="AK24" s="84"/>
    </row>
    <row r="25" spans="1:38" ht="15.75" thickBot="1" x14ac:dyDescent="0.3">
      <c r="A25" s="31" t="s">
        <v>25</v>
      </c>
      <c r="D25" s="236"/>
      <c r="E25" s="237"/>
      <c r="F25" s="68">
        <f ca="1">SUM(OFFSET(statplateformes!$B$1,IFERROR(MATCH(Bd_PF!F24,statplateformes!$A$2:$A$730,0),0),0,1,66))</f>
        <v>0</v>
      </c>
      <c r="G25" s="68">
        <f ca="1">SUM(OFFSET(statplateformes!$B$1,IFERROR(MATCH(Bd_PF!G24,statplateformes!$A$2:$A$730,0),0),0,1,66))</f>
        <v>0</v>
      </c>
      <c r="H25" s="68">
        <f ca="1">SUM(OFFSET(statplateformes!$B$1,IFERROR(MATCH(Bd_PF!H24,statplateformes!$A$2:$A$730,0),0),0,1,66))</f>
        <v>0</v>
      </c>
      <c r="I25" s="68">
        <f ca="1">SUM(OFFSET(statplateformes!$B$1,IFERROR(MATCH(Bd_PF!I24,statplateformes!$A$2:$A$730,0),0),0,1,66))</f>
        <v>0</v>
      </c>
      <c r="J25" s="68">
        <f ca="1">SUM(OFFSET(statplateformes!$B$1,IFERROR(MATCH(Bd_PF!J24,statplateformes!$A$2:$A$730,0),0),0,1,66))</f>
        <v>0</v>
      </c>
      <c r="K25" s="68">
        <f ca="1">SUM(OFFSET(statplateformes!$B$1,IFERROR(MATCH(Bd_PF!K24,statplateformes!$A$2:$A$730,0),0),0,1,66))</f>
        <v>0</v>
      </c>
      <c r="L25" s="68">
        <f ca="1">SUM(OFFSET(statplateformes!$B$1,IFERROR(MATCH(Bd_PF!L24,statplateformes!$A$2:$A$730,0),0),0,1,66))</f>
        <v>0</v>
      </c>
      <c r="M25" s="68">
        <f ca="1">SUM(OFFSET(statplateformes!$B$1,IFERROR(MATCH(Bd_PF!M24,statplateformes!$A$2:$A$730,0),0),0,1,66))</f>
        <v>0</v>
      </c>
      <c r="N25" s="68">
        <f ca="1">SUM(OFFSET(statplateformes!$B$1,IFERROR(MATCH(Bd_PF!N24,statplateformes!$A$2:$A$730,0),0),0,1,66))</f>
        <v>0</v>
      </c>
      <c r="O25" s="68">
        <f ca="1">SUM(OFFSET(statplateformes!$B$1,IFERROR(MATCH(Bd_PF!O24,statplateformes!$A$2:$A$730,0),0),0,1,66))</f>
        <v>0</v>
      </c>
      <c r="P25" s="68">
        <f ca="1">SUM(OFFSET(statplateformes!$B$1,IFERROR(MATCH(Bd_PF!P24,statplateformes!$A$2:$A$730,0),0),0,1,66))</f>
        <v>0</v>
      </c>
      <c r="Q25" s="68">
        <f ca="1">SUM(OFFSET(statplateformes!$B$1,IFERROR(MATCH(Bd_PF!Q24,statplateformes!$A$2:$A$730,0),0),0,1,66))</f>
        <v>0</v>
      </c>
      <c r="R25" s="68">
        <f ca="1">SUM(OFFSET(statplateformes!$B$1,IFERROR(MATCH(Bd_PF!R24,statplateformes!$A$2:$A$730,0),0),0,1,66))</f>
        <v>0</v>
      </c>
      <c r="S25" s="68">
        <f ca="1">SUM(OFFSET(statplateformes!$B$1,IFERROR(MATCH(Bd_PF!S24,statplateformes!$A$2:$A$730,0),0),0,1,66))</f>
        <v>0</v>
      </c>
      <c r="T25" s="68">
        <f ca="1">SUM(OFFSET(statplateformes!$B$1,IFERROR(MATCH(Bd_PF!T24,statplateformes!$A$2:$A$730,0),0),0,1,66))</f>
        <v>0</v>
      </c>
      <c r="U25" s="68">
        <f ca="1">SUM(OFFSET(statplateformes!$B$1,IFERROR(MATCH(Bd_PF!U24,statplateformes!$A$2:$A$730,0),0),0,1,66))</f>
        <v>0</v>
      </c>
      <c r="V25" s="68">
        <f ca="1">SUM(OFFSET(statplateformes!$B$1,IFERROR(MATCH(Bd_PF!V24,statplateformes!$A$2:$A$730,0),0),0,1,66))</f>
        <v>0</v>
      </c>
      <c r="W25" s="68">
        <f ca="1">SUM(OFFSET(statplateformes!$B$1,IFERROR(MATCH(Bd_PF!W24,statplateformes!$A$2:$A$730,0),0),0,1,66))</f>
        <v>0</v>
      </c>
      <c r="X25" s="68">
        <f ca="1">SUM(OFFSET(statplateformes!$B$1,IFERROR(MATCH(Bd_PF!X24,statplateformes!$A$2:$A$730,0),0),0,1,66))</f>
        <v>0</v>
      </c>
      <c r="Y25" s="68">
        <f ca="1">SUM(OFFSET(statplateformes!$B$1,IFERROR(MATCH(Bd_PF!Y24,statplateformes!$A$2:$A$730,0),0),0,1,66))</f>
        <v>0</v>
      </c>
      <c r="Z25" s="68">
        <f ca="1">SUM(OFFSET(statplateformes!$B$1,IFERROR(MATCH(Bd_PF!Z24,statplateformes!$A$2:$A$730,0),0),0,1,66))</f>
        <v>0</v>
      </c>
      <c r="AA25" s="68">
        <f ca="1">SUM(OFFSET(statplateformes!$B$1,IFERROR(MATCH(Bd_PF!AA24,statplateformes!$A$2:$A$730,0),0),0,1,66))</f>
        <v>0</v>
      </c>
      <c r="AB25" s="68">
        <f ca="1">SUM(OFFSET(statplateformes!$B$1,IFERROR(MATCH(Bd_PF!AB24,statplateformes!$A$2:$A$730,0),0),0,1,66))</f>
        <v>0</v>
      </c>
      <c r="AC25" s="68">
        <f ca="1">SUM(OFFSET(statplateformes!$B$1,IFERROR(MATCH(Bd_PF!AC24,statplateformes!$A$2:$A$730,0),0),0,1,66))</f>
        <v>0</v>
      </c>
      <c r="AD25" s="68">
        <f ca="1">SUM(OFFSET(statplateformes!$B$1,IFERROR(MATCH(Bd_PF!AD24,statplateformes!$A$2:$A$730,0),0),0,1,66))</f>
        <v>0</v>
      </c>
      <c r="AE25" s="68">
        <f ca="1">SUM(OFFSET(statplateformes!$B$1,IFERROR(MATCH(Bd_PF!AE24,statplateformes!$A$2:$A$730,0),0),0,1,66))</f>
        <v>0</v>
      </c>
      <c r="AF25" s="68">
        <f ca="1">SUM(OFFSET(statplateformes!$B$1,IFERROR(MATCH(Bd_PF!AF24,statplateformes!$A$2:$A$730,0),0),0,1,66))</f>
        <v>0</v>
      </c>
      <c r="AG25" s="68">
        <f ca="1">SUM(OFFSET(statplateformes!$B$1,IFERROR(MATCH(Bd_PF!AG24,statplateformes!$A$2:$A$730,0),0),0,1,66))</f>
        <v>0</v>
      </c>
      <c r="AH25" s="68">
        <f ca="1">SUM(OFFSET(statplateformes!$B$1,IFERROR(MATCH(Bd_PF!AH24,statplateformes!$A$2:$A$730,0),0),0,1,66))</f>
        <v>0</v>
      </c>
      <c r="AI25" s="68">
        <f ca="1">SUM(OFFSET(statplateformes!$B$1,IFERROR(MATCH(Bd_PF!AI24,statplateformes!$A$2:$A$730,0),0),0,1,66))</f>
        <v>0</v>
      </c>
      <c r="AJ25" s="68">
        <f ca="1">SUM(OFFSET(statplateformes!$B$1,IFERROR(MATCH(Bd_PF!AJ24,statplateformes!$A$2:$A$730,0),0),0,1,66))</f>
        <v>0</v>
      </c>
      <c r="AK25" s="84">
        <f ca="1">AL25/7</f>
        <v>0</v>
      </c>
      <c r="AL25">
        <f ca="1">SUM(F25:AJ25)</f>
        <v>0</v>
      </c>
    </row>
    <row r="26" spans="1:38" ht="15.75" thickBot="1" x14ac:dyDescent="0.3">
      <c r="A26" s="31" t="s">
        <v>26</v>
      </c>
      <c r="D26" s="240">
        <v>43617</v>
      </c>
      <c r="E26" s="241"/>
      <c r="F26" s="50">
        <v>43617</v>
      </c>
      <c r="G26" s="50">
        <v>43618</v>
      </c>
      <c r="H26" s="50">
        <v>43619</v>
      </c>
      <c r="I26" s="50">
        <v>43620</v>
      </c>
      <c r="J26" s="50">
        <v>43621</v>
      </c>
      <c r="K26" s="50">
        <v>43622</v>
      </c>
      <c r="L26" s="50">
        <v>43623</v>
      </c>
      <c r="M26" s="50">
        <v>43624</v>
      </c>
      <c r="N26" s="50">
        <v>43625</v>
      </c>
      <c r="O26" s="50">
        <v>43626</v>
      </c>
      <c r="P26" s="50">
        <v>43627</v>
      </c>
      <c r="Q26" s="50">
        <v>43628</v>
      </c>
      <c r="R26" s="50">
        <v>43629</v>
      </c>
      <c r="S26" s="50">
        <v>43630</v>
      </c>
      <c r="T26" s="50">
        <v>43631</v>
      </c>
      <c r="U26" s="50">
        <v>43632</v>
      </c>
      <c r="V26" s="50">
        <v>43633</v>
      </c>
      <c r="W26" s="50">
        <v>43634</v>
      </c>
      <c r="X26" s="50">
        <v>43635</v>
      </c>
      <c r="Y26" s="50">
        <v>43636</v>
      </c>
      <c r="Z26" s="50">
        <v>43637</v>
      </c>
      <c r="AA26" s="50">
        <v>43638</v>
      </c>
      <c r="AB26" s="50">
        <v>43639</v>
      </c>
      <c r="AC26" s="50">
        <v>43640</v>
      </c>
      <c r="AD26" s="50">
        <v>43641</v>
      </c>
      <c r="AE26" s="50">
        <v>43642</v>
      </c>
      <c r="AF26" s="50">
        <v>43643</v>
      </c>
      <c r="AG26" s="50">
        <v>43644</v>
      </c>
      <c r="AH26" s="50">
        <v>43645</v>
      </c>
      <c r="AI26" s="50">
        <v>43646</v>
      </c>
      <c r="AJ26" s="51"/>
      <c r="AK26" s="84"/>
    </row>
    <row r="27" spans="1:38" ht="15.75" thickBot="1" x14ac:dyDescent="0.3">
      <c r="A27" s="31" t="s">
        <v>27</v>
      </c>
      <c r="D27" s="232"/>
      <c r="E27" s="233"/>
      <c r="F27" s="68">
        <f ca="1">SUM(OFFSET(statplateformes!$B$1,IFERROR(MATCH(Bd_PF!F26,statplateformes!$A$2:$A$730,0),0),0,1,66))</f>
        <v>0</v>
      </c>
      <c r="G27" s="68">
        <f ca="1">SUM(OFFSET(statplateformes!$B$1,IFERROR(MATCH(Bd_PF!G26,statplateformes!$A$2:$A$730,0),0),0,1,66))</f>
        <v>0</v>
      </c>
      <c r="H27" s="68">
        <f ca="1">SUM(OFFSET(statplateformes!$B$1,IFERROR(MATCH(Bd_PF!H26,statplateformes!$A$2:$A$730,0),0),0,1,66))</f>
        <v>0</v>
      </c>
      <c r="I27" s="68">
        <f ca="1">SUM(OFFSET(statplateformes!$B$1,IFERROR(MATCH(Bd_PF!I26,statplateformes!$A$2:$A$730,0),0),0,1,66))</f>
        <v>0</v>
      </c>
      <c r="J27" s="68">
        <f ca="1">SUM(OFFSET(statplateformes!$B$1,IFERROR(MATCH(Bd_PF!J26,statplateformes!$A$2:$A$730,0),0),0,1,66))</f>
        <v>0</v>
      </c>
      <c r="K27" s="68">
        <f ca="1">SUM(OFFSET(statplateformes!$B$1,IFERROR(MATCH(Bd_PF!K26,statplateformes!$A$2:$A$730,0),0),0,1,66))</f>
        <v>0</v>
      </c>
      <c r="L27" s="68">
        <f ca="1">SUM(OFFSET(statplateformes!$B$1,IFERROR(MATCH(Bd_PF!L26,statplateformes!$A$2:$A$730,0),0),0,1,66))</f>
        <v>0</v>
      </c>
      <c r="M27" s="68">
        <f ca="1">SUM(OFFSET(statplateformes!$B$1,IFERROR(MATCH(Bd_PF!M26,statplateformes!$A$2:$A$730,0),0),0,1,66))</f>
        <v>0</v>
      </c>
      <c r="N27" s="68">
        <f ca="1">SUM(OFFSET(statplateformes!$B$1,IFERROR(MATCH(Bd_PF!N26,statplateformes!$A$2:$A$730,0),0),0,1,66))</f>
        <v>0</v>
      </c>
      <c r="O27" s="68">
        <f ca="1">SUM(OFFSET(statplateformes!$B$1,IFERROR(MATCH(Bd_PF!O26,statplateformes!$A$2:$A$730,0),0),0,1,66))</f>
        <v>0</v>
      </c>
      <c r="P27" s="68">
        <f ca="1">SUM(OFFSET(statplateformes!$B$1,IFERROR(MATCH(Bd_PF!P26,statplateformes!$A$2:$A$730,0),0),0,1,66))</f>
        <v>0</v>
      </c>
      <c r="Q27" s="68">
        <f ca="1">SUM(OFFSET(statplateformes!$B$1,IFERROR(MATCH(Bd_PF!Q26,statplateformes!$A$2:$A$730,0),0),0,1,66))</f>
        <v>0</v>
      </c>
      <c r="R27" s="68">
        <f ca="1">SUM(OFFSET(statplateformes!$B$1,IFERROR(MATCH(Bd_PF!R26,statplateformes!$A$2:$A$730,0),0),0,1,66))</f>
        <v>0</v>
      </c>
      <c r="S27" s="68">
        <f ca="1">SUM(OFFSET(statplateformes!$B$1,IFERROR(MATCH(Bd_PF!S26,statplateformes!$A$2:$A$730,0),0),0,1,66))</f>
        <v>0</v>
      </c>
      <c r="T27" s="68">
        <f ca="1">SUM(OFFSET(statplateformes!$B$1,IFERROR(MATCH(Bd_PF!T26,statplateformes!$A$2:$A$730,0),0),0,1,66))</f>
        <v>0</v>
      </c>
      <c r="U27" s="68">
        <f ca="1">SUM(OFFSET(statplateformes!$B$1,IFERROR(MATCH(Bd_PF!U26,statplateformes!$A$2:$A$730,0),0),0,1,66))</f>
        <v>0</v>
      </c>
      <c r="V27" s="68">
        <f ca="1">SUM(OFFSET(statplateformes!$B$1,IFERROR(MATCH(Bd_PF!V26,statplateformes!$A$2:$A$730,0),0),0,1,66))</f>
        <v>0</v>
      </c>
      <c r="W27" s="68">
        <f ca="1">SUM(OFFSET(statplateformes!$B$1,IFERROR(MATCH(Bd_PF!W26,statplateformes!$A$2:$A$730,0),0),0,1,66))</f>
        <v>0</v>
      </c>
      <c r="X27" s="68">
        <f ca="1">SUM(OFFSET(statplateformes!$B$1,IFERROR(MATCH(Bd_PF!X26,statplateformes!$A$2:$A$730,0),0),0,1,66))</f>
        <v>0</v>
      </c>
      <c r="Y27" s="68">
        <f ca="1">SUM(OFFSET(statplateformes!$B$1,IFERROR(MATCH(Bd_PF!Y26,statplateformes!$A$2:$A$730,0),0),0,1,66))</f>
        <v>0</v>
      </c>
      <c r="Z27" s="68">
        <f ca="1">SUM(OFFSET(statplateformes!$B$1,IFERROR(MATCH(Bd_PF!Z26,statplateformes!$A$2:$A$730,0),0),0,1,66))</f>
        <v>0</v>
      </c>
      <c r="AA27" s="68">
        <f ca="1">SUM(OFFSET(statplateformes!$B$1,IFERROR(MATCH(Bd_PF!AA26,statplateformes!$A$2:$A$730,0),0),0,1,66))</f>
        <v>0</v>
      </c>
      <c r="AB27" s="68">
        <f ca="1">SUM(OFFSET(statplateformes!$B$1,IFERROR(MATCH(Bd_PF!AB26,statplateformes!$A$2:$A$730,0),0),0,1,66))</f>
        <v>0</v>
      </c>
      <c r="AC27" s="68">
        <f ca="1">SUM(OFFSET(statplateformes!$B$1,IFERROR(MATCH(Bd_PF!AC26,statplateformes!$A$2:$A$730,0),0),0,1,66))</f>
        <v>0</v>
      </c>
      <c r="AD27" s="68">
        <f ca="1">SUM(OFFSET(statplateformes!$B$1,IFERROR(MATCH(Bd_PF!AD26,statplateformes!$A$2:$A$730,0),0),0,1,66))</f>
        <v>0</v>
      </c>
      <c r="AE27" s="68">
        <f ca="1">SUM(OFFSET(statplateformes!$B$1,IFERROR(MATCH(Bd_PF!AE26,statplateformes!$A$2:$A$730,0),0),0,1,66))</f>
        <v>0</v>
      </c>
      <c r="AF27" s="68">
        <f ca="1">SUM(OFFSET(statplateformes!$B$1,IFERROR(MATCH(Bd_PF!AF26,statplateformes!$A$2:$A$730,0),0),0,1,66))</f>
        <v>0</v>
      </c>
      <c r="AG27" s="68">
        <f ca="1">SUM(OFFSET(statplateformes!$B$1,IFERROR(MATCH(Bd_PF!AG26,statplateformes!$A$2:$A$730,0),0),0,1,66))</f>
        <v>0</v>
      </c>
      <c r="AH27" s="68">
        <f ca="1">SUM(OFFSET(statplateformes!$B$1,IFERROR(MATCH(Bd_PF!AH26,statplateformes!$A$2:$A$730,0),0),0,1,66))</f>
        <v>0</v>
      </c>
      <c r="AI27" s="68">
        <f ca="1">SUM(OFFSET(statplateformes!$B$1,IFERROR(MATCH(Bd_PF!AI26,statplateformes!$A$2:$A$730,0),0),0,1,66))</f>
        <v>0</v>
      </c>
      <c r="AJ27" s="68"/>
      <c r="AK27" s="84">
        <f ca="1">AL27/7</f>
        <v>0</v>
      </c>
      <c r="AL27">
        <f ca="1">SUM(F27:AJ27)</f>
        <v>0</v>
      </c>
    </row>
    <row r="28" spans="1:38" ht="15.75" thickBot="1" x14ac:dyDescent="0.3">
      <c r="A28" s="31" t="s">
        <v>28</v>
      </c>
      <c r="D28" s="244">
        <v>43647</v>
      </c>
      <c r="E28" s="245"/>
      <c r="F28" s="52">
        <v>43647</v>
      </c>
      <c r="G28" s="52">
        <v>43648</v>
      </c>
      <c r="H28" s="52">
        <v>43649</v>
      </c>
      <c r="I28" s="52">
        <v>43650</v>
      </c>
      <c r="J28" s="52">
        <v>43651</v>
      </c>
      <c r="K28" s="52">
        <v>43652</v>
      </c>
      <c r="L28" s="52">
        <v>43653</v>
      </c>
      <c r="M28" s="52">
        <v>43654</v>
      </c>
      <c r="N28" s="52">
        <v>43655</v>
      </c>
      <c r="O28" s="52">
        <v>43656</v>
      </c>
      <c r="P28" s="52">
        <v>43657</v>
      </c>
      <c r="Q28" s="52">
        <v>43658</v>
      </c>
      <c r="R28" s="52">
        <v>43659</v>
      </c>
      <c r="S28" s="52">
        <v>43660</v>
      </c>
      <c r="T28" s="52">
        <v>43661</v>
      </c>
      <c r="U28" s="52">
        <v>43662</v>
      </c>
      <c r="V28" s="52">
        <v>43663</v>
      </c>
      <c r="W28" s="52">
        <v>43664</v>
      </c>
      <c r="X28" s="52">
        <v>43665</v>
      </c>
      <c r="Y28" s="52">
        <v>43666</v>
      </c>
      <c r="Z28" s="52">
        <v>43667</v>
      </c>
      <c r="AA28" s="52">
        <v>43668</v>
      </c>
      <c r="AB28" s="52">
        <v>43669</v>
      </c>
      <c r="AC28" s="52">
        <v>43670</v>
      </c>
      <c r="AD28" s="52">
        <v>43671</v>
      </c>
      <c r="AE28" s="52">
        <v>43672</v>
      </c>
      <c r="AF28" s="52">
        <v>43673</v>
      </c>
      <c r="AG28" s="52">
        <v>43674</v>
      </c>
      <c r="AH28" s="52">
        <v>43675</v>
      </c>
      <c r="AI28" s="52">
        <v>43676</v>
      </c>
      <c r="AJ28" s="52">
        <v>43677</v>
      </c>
      <c r="AK28" s="84"/>
    </row>
    <row r="29" spans="1:38" ht="15.75" thickBot="1" x14ac:dyDescent="0.3">
      <c r="A29" s="31" t="s">
        <v>29</v>
      </c>
      <c r="D29" s="236"/>
      <c r="E29" s="237"/>
      <c r="F29" s="68">
        <f ca="1">SUM(OFFSET(statplateformes!$B$1,IFERROR(MATCH(Bd_PF!F28,statplateformes!$A$2:$A$730,0),0),0,1,66))</f>
        <v>0</v>
      </c>
      <c r="G29" s="68">
        <f ca="1">SUM(OFFSET(statplateformes!$B$1,IFERROR(MATCH(Bd_PF!G28,statplateformes!$A$2:$A$730,0),0),0,1,66))</f>
        <v>0</v>
      </c>
      <c r="H29" s="68">
        <f ca="1">SUM(OFFSET(statplateformes!$B$1,IFERROR(MATCH(Bd_PF!H28,statplateformes!$A$2:$A$730,0),0),0,1,66))</f>
        <v>0</v>
      </c>
      <c r="I29" s="68">
        <f ca="1">SUM(OFFSET(statplateformes!$B$1,IFERROR(MATCH(Bd_PF!I28,statplateformes!$A$2:$A$730,0),0),0,1,66))</f>
        <v>0</v>
      </c>
      <c r="J29" s="68">
        <f ca="1">SUM(OFFSET(statplateformes!$B$1,IFERROR(MATCH(Bd_PF!J28,statplateformes!$A$2:$A$730,0),0),0,1,66))</f>
        <v>0</v>
      </c>
      <c r="K29" s="68">
        <f ca="1">SUM(OFFSET(statplateformes!$B$1,IFERROR(MATCH(Bd_PF!K28,statplateformes!$A$2:$A$730,0),0),0,1,66))</f>
        <v>0</v>
      </c>
      <c r="L29" s="68">
        <f ca="1">SUM(OFFSET(statplateformes!$B$1,IFERROR(MATCH(Bd_PF!L28,statplateformes!$A$2:$A$730,0),0),0,1,66))</f>
        <v>0</v>
      </c>
      <c r="M29" s="68">
        <f ca="1">SUM(OFFSET(statplateformes!$B$1,IFERROR(MATCH(Bd_PF!M28,statplateformes!$A$2:$A$730,0),0),0,1,66))</f>
        <v>0</v>
      </c>
      <c r="N29" s="68">
        <f ca="1">SUM(OFFSET(statplateformes!$B$1,IFERROR(MATCH(Bd_PF!N28,statplateformes!$A$2:$A$730,0),0),0,1,66))</f>
        <v>0</v>
      </c>
      <c r="O29" s="68">
        <f ca="1">SUM(OFFSET(statplateformes!$B$1,IFERROR(MATCH(Bd_PF!O28,statplateformes!$A$2:$A$730,0),0),0,1,66))</f>
        <v>0</v>
      </c>
      <c r="P29" s="68">
        <f ca="1">SUM(OFFSET(statplateformes!$B$1,IFERROR(MATCH(Bd_PF!P28,statplateformes!$A$2:$A$730,0),0),0,1,66))</f>
        <v>0</v>
      </c>
      <c r="Q29" s="68">
        <f ca="1">SUM(OFFSET(statplateformes!$B$1,IFERROR(MATCH(Bd_PF!Q28,statplateformes!$A$2:$A$730,0),0),0,1,66))</f>
        <v>0</v>
      </c>
      <c r="R29" s="68">
        <f ca="1">SUM(OFFSET(statplateformes!$B$1,IFERROR(MATCH(Bd_PF!R28,statplateformes!$A$2:$A$730,0),0),0,1,66))</f>
        <v>0</v>
      </c>
      <c r="S29" s="68">
        <f ca="1">SUM(OFFSET(statplateformes!$B$1,IFERROR(MATCH(Bd_PF!S28,statplateformes!$A$2:$A$730,0),0),0,1,66))</f>
        <v>0</v>
      </c>
      <c r="T29" s="68">
        <f ca="1">SUM(OFFSET(statplateformes!$B$1,IFERROR(MATCH(Bd_PF!T28,statplateformes!$A$2:$A$730,0),0),0,1,66))</f>
        <v>0</v>
      </c>
      <c r="U29" s="68">
        <f ca="1">SUM(OFFSET(statplateformes!$B$1,IFERROR(MATCH(Bd_PF!U28,statplateformes!$A$2:$A$730,0),0),0,1,66))</f>
        <v>0</v>
      </c>
      <c r="V29" s="68">
        <f ca="1">SUM(OFFSET(statplateformes!$B$1,IFERROR(MATCH(Bd_PF!V28,statplateformes!$A$2:$A$730,0),0),0,1,66))</f>
        <v>0</v>
      </c>
      <c r="W29" s="68">
        <f ca="1">SUM(OFFSET(statplateformes!$B$1,IFERROR(MATCH(Bd_PF!W28,statplateformes!$A$2:$A$730,0),0),0,1,66))</f>
        <v>0</v>
      </c>
      <c r="X29" s="68">
        <f ca="1">SUM(OFFSET(statplateformes!$B$1,IFERROR(MATCH(Bd_PF!X28,statplateformes!$A$2:$A$730,0),0),0,1,66))</f>
        <v>0</v>
      </c>
      <c r="Y29" s="68">
        <f ca="1">SUM(OFFSET(statplateformes!$B$1,IFERROR(MATCH(Bd_PF!Y28,statplateformes!$A$2:$A$730,0),0),0,1,66))</f>
        <v>0</v>
      </c>
      <c r="Z29" s="68">
        <f ca="1">SUM(OFFSET(statplateformes!$B$1,IFERROR(MATCH(Bd_PF!Z28,statplateformes!$A$2:$A$730,0),0),0,1,66))</f>
        <v>0</v>
      </c>
      <c r="AA29" s="68">
        <f ca="1">SUM(OFFSET(statplateformes!$B$1,IFERROR(MATCH(Bd_PF!AA28,statplateformes!$A$2:$A$730,0),0),0,1,66))</f>
        <v>0</v>
      </c>
      <c r="AB29" s="68">
        <f ca="1">SUM(OFFSET(statplateformes!$B$1,IFERROR(MATCH(Bd_PF!AB28,statplateformes!$A$2:$A$730,0),0),0,1,66))</f>
        <v>0</v>
      </c>
      <c r="AC29" s="68">
        <f ca="1">SUM(OFFSET(statplateformes!$B$1,IFERROR(MATCH(Bd_PF!AC28,statplateformes!$A$2:$A$730,0),0),0,1,66))</f>
        <v>0</v>
      </c>
      <c r="AD29" s="68">
        <f ca="1">SUM(OFFSET(statplateformes!$B$1,IFERROR(MATCH(Bd_PF!AD28,statplateformes!$A$2:$A$730,0),0),0,1,66))</f>
        <v>0</v>
      </c>
      <c r="AE29" s="68">
        <f ca="1">SUM(OFFSET(statplateformes!$B$1,IFERROR(MATCH(Bd_PF!AE28,statplateformes!$A$2:$A$730,0),0),0,1,66))</f>
        <v>0</v>
      </c>
      <c r="AF29" s="68">
        <f ca="1">SUM(OFFSET(statplateformes!$B$1,IFERROR(MATCH(Bd_PF!AF28,statplateformes!$A$2:$A$730,0),0),0,1,66))</f>
        <v>0</v>
      </c>
      <c r="AG29" s="68">
        <f ca="1">SUM(OFFSET(statplateformes!$B$1,IFERROR(MATCH(Bd_PF!AG28,statplateformes!$A$2:$A$730,0),0),0,1,66))</f>
        <v>0</v>
      </c>
      <c r="AH29" s="68">
        <f ca="1">SUM(OFFSET(statplateformes!$B$1,IFERROR(MATCH(Bd_PF!AH28,statplateformes!$A$2:$A$730,0),0),0,1,66))</f>
        <v>0</v>
      </c>
      <c r="AI29" s="68">
        <f ca="1">SUM(OFFSET(statplateformes!$B$1,IFERROR(MATCH(Bd_PF!AI28,statplateformes!$A$2:$A$730,0),0),0,1,66))</f>
        <v>0</v>
      </c>
      <c r="AJ29" s="68">
        <f ca="1">SUM(OFFSET(statplateformes!$B$1,IFERROR(MATCH(Bd_PF!AJ28,statplateformes!$A$2:$A$730,0),0),0,1,66))</f>
        <v>0</v>
      </c>
      <c r="AK29" s="84">
        <f ca="1">AL29/7</f>
        <v>0</v>
      </c>
      <c r="AL29">
        <f ca="1">SUM(F29:AJ29)</f>
        <v>0</v>
      </c>
    </row>
    <row r="30" spans="1:38" ht="15.75" thickBot="1" x14ac:dyDescent="0.3">
      <c r="A30" s="31" t="s">
        <v>30</v>
      </c>
      <c r="D30" s="246">
        <v>43678</v>
      </c>
      <c r="E30" s="247"/>
      <c r="F30" s="53">
        <v>43678</v>
      </c>
      <c r="G30" s="53">
        <v>43679</v>
      </c>
      <c r="H30" s="53">
        <v>43680</v>
      </c>
      <c r="I30" s="53">
        <v>43681</v>
      </c>
      <c r="J30" s="53">
        <v>43682</v>
      </c>
      <c r="K30" s="53">
        <v>43683</v>
      </c>
      <c r="L30" s="53">
        <v>43684</v>
      </c>
      <c r="M30" s="53">
        <v>43685</v>
      </c>
      <c r="N30" s="53">
        <v>43686</v>
      </c>
      <c r="O30" s="53">
        <v>43687</v>
      </c>
      <c r="P30" s="53">
        <v>43688</v>
      </c>
      <c r="Q30" s="53">
        <v>43689</v>
      </c>
      <c r="R30" s="53">
        <v>43690</v>
      </c>
      <c r="S30" s="53">
        <v>43691</v>
      </c>
      <c r="T30" s="53">
        <v>43692</v>
      </c>
      <c r="U30" s="53">
        <v>43693</v>
      </c>
      <c r="V30" s="53">
        <v>43694</v>
      </c>
      <c r="W30" s="53">
        <v>43695</v>
      </c>
      <c r="X30" s="53">
        <v>43696</v>
      </c>
      <c r="Y30" s="53">
        <v>43697</v>
      </c>
      <c r="Z30" s="53">
        <v>43698</v>
      </c>
      <c r="AA30" s="53">
        <v>43699</v>
      </c>
      <c r="AB30" s="53">
        <v>43700</v>
      </c>
      <c r="AC30" s="53">
        <v>43701</v>
      </c>
      <c r="AD30" s="53">
        <v>43702</v>
      </c>
      <c r="AE30" s="53">
        <v>43703</v>
      </c>
      <c r="AF30" s="53">
        <v>43704</v>
      </c>
      <c r="AG30" s="53">
        <v>43705</v>
      </c>
      <c r="AH30" s="53">
        <v>43706</v>
      </c>
      <c r="AI30" s="53">
        <v>43707</v>
      </c>
      <c r="AJ30" s="53">
        <v>43708</v>
      </c>
      <c r="AK30" s="84"/>
    </row>
    <row r="31" spans="1:38" ht="15.75" thickBot="1" x14ac:dyDescent="0.3">
      <c r="A31" s="31" t="s">
        <v>31</v>
      </c>
      <c r="D31" s="232"/>
      <c r="E31" s="233"/>
      <c r="F31" s="68">
        <f ca="1">SUM(OFFSET(statplateformes!$B$1,IFERROR(MATCH(Bd_PF!F30,statplateformes!$A$2:$A$730,0),0),0,1,66))</f>
        <v>0</v>
      </c>
      <c r="G31" s="68">
        <f ca="1">SUM(OFFSET(statplateformes!$B$1,IFERROR(MATCH(Bd_PF!G30,statplateformes!$A$2:$A$730,0),0),0,1,66))</f>
        <v>0</v>
      </c>
      <c r="H31" s="68">
        <f ca="1">SUM(OFFSET(statplateformes!$B$1,IFERROR(MATCH(Bd_PF!H30,statplateformes!$A$2:$A$730,0),0),0,1,66))</f>
        <v>0</v>
      </c>
      <c r="I31" s="68">
        <f ca="1">SUM(OFFSET(statplateformes!$B$1,IFERROR(MATCH(Bd_PF!I30,statplateformes!$A$2:$A$730,0),0),0,1,66))</f>
        <v>0</v>
      </c>
      <c r="J31" s="68">
        <f ca="1">SUM(OFFSET(statplateformes!$B$1,IFERROR(MATCH(Bd_PF!J30,statplateformes!$A$2:$A$730,0),0),0,1,66))</f>
        <v>0</v>
      </c>
      <c r="K31" s="68">
        <f ca="1">SUM(OFFSET(statplateformes!$B$1,IFERROR(MATCH(Bd_PF!K30,statplateformes!$A$2:$A$730,0),0),0,1,66))</f>
        <v>0</v>
      </c>
      <c r="L31" s="68">
        <f ca="1">SUM(OFFSET(statplateformes!$B$1,IFERROR(MATCH(Bd_PF!L30,statplateformes!$A$2:$A$730,0),0),0,1,66))</f>
        <v>0</v>
      </c>
      <c r="M31" s="68">
        <f ca="1">SUM(OFFSET(statplateformes!$B$1,IFERROR(MATCH(Bd_PF!M30,statplateformes!$A$2:$A$730,0),0),0,1,66))</f>
        <v>0</v>
      </c>
      <c r="N31" s="68">
        <f ca="1">SUM(OFFSET(statplateformes!$B$1,IFERROR(MATCH(Bd_PF!N30,statplateformes!$A$2:$A$730,0),0),0,1,66))</f>
        <v>0</v>
      </c>
      <c r="O31" s="68">
        <f ca="1">SUM(OFFSET(statplateformes!$B$1,IFERROR(MATCH(Bd_PF!O30,statplateformes!$A$2:$A$730,0),0),0,1,66))</f>
        <v>0</v>
      </c>
      <c r="P31" s="68">
        <f ca="1">SUM(OFFSET(statplateformes!$B$1,IFERROR(MATCH(Bd_PF!P30,statplateformes!$A$2:$A$730,0),0),0,1,66))</f>
        <v>0</v>
      </c>
      <c r="Q31" s="68">
        <f ca="1">SUM(OFFSET(statplateformes!$B$1,IFERROR(MATCH(Bd_PF!Q30,statplateformes!$A$2:$A$730,0),0),0,1,66))</f>
        <v>0</v>
      </c>
      <c r="R31" s="68">
        <f ca="1">SUM(OFFSET(statplateformes!$B$1,IFERROR(MATCH(Bd_PF!R30,statplateformes!$A$2:$A$730,0),0),0,1,66))</f>
        <v>0</v>
      </c>
      <c r="S31" s="68">
        <f ca="1">SUM(OFFSET(statplateformes!$B$1,IFERROR(MATCH(Bd_PF!S30,statplateformes!$A$2:$A$730,0),0),0,1,66))</f>
        <v>0</v>
      </c>
      <c r="T31" s="68">
        <f ca="1">SUM(OFFSET(statplateformes!$B$1,IFERROR(MATCH(Bd_PF!T30,statplateformes!$A$2:$A$730,0),0),0,1,66))</f>
        <v>0</v>
      </c>
      <c r="U31" s="68">
        <f ca="1">SUM(OFFSET(statplateformes!$B$1,IFERROR(MATCH(Bd_PF!U30,statplateformes!$A$2:$A$730,0),0),0,1,66))</f>
        <v>0</v>
      </c>
      <c r="V31" s="68">
        <f ca="1">SUM(OFFSET(statplateformes!$B$1,IFERROR(MATCH(Bd_PF!V30,statplateformes!$A$2:$A$730,0),0),0,1,66))</f>
        <v>0</v>
      </c>
      <c r="W31" s="68">
        <f ca="1">SUM(OFFSET(statplateformes!$B$1,IFERROR(MATCH(Bd_PF!W30,statplateformes!$A$2:$A$730,0),0),0,1,66))</f>
        <v>0</v>
      </c>
      <c r="X31" s="68">
        <f ca="1">SUM(OFFSET(statplateformes!$B$1,IFERROR(MATCH(Bd_PF!X30,statplateformes!$A$2:$A$730,0),0),0,1,66))</f>
        <v>0</v>
      </c>
      <c r="Y31" s="68">
        <f ca="1">SUM(OFFSET(statplateformes!$B$1,IFERROR(MATCH(Bd_PF!Y30,statplateformes!$A$2:$A$730,0),0),0,1,66))</f>
        <v>0</v>
      </c>
      <c r="Z31" s="68">
        <f ca="1">SUM(OFFSET(statplateformes!$B$1,IFERROR(MATCH(Bd_PF!Z30,statplateformes!$A$2:$A$730,0),0),0,1,66))</f>
        <v>0</v>
      </c>
      <c r="AA31" s="68">
        <f ca="1">SUM(OFFSET(statplateformes!$B$1,IFERROR(MATCH(Bd_PF!AA30,statplateformes!$A$2:$A$730,0),0),0,1,66))</f>
        <v>0</v>
      </c>
      <c r="AB31" s="68">
        <f ca="1">SUM(OFFSET(statplateformes!$B$1,IFERROR(MATCH(Bd_PF!AB30,statplateformes!$A$2:$A$730,0),0),0,1,66))</f>
        <v>0</v>
      </c>
      <c r="AC31" s="68">
        <f ca="1">SUM(OFFSET(statplateformes!$B$1,IFERROR(MATCH(Bd_PF!AC30,statplateformes!$A$2:$A$730,0),0),0,1,66))</f>
        <v>0</v>
      </c>
      <c r="AD31" s="68">
        <f ca="1">SUM(OFFSET(statplateformes!$B$1,IFERROR(MATCH(Bd_PF!AD30,statplateformes!$A$2:$A$730,0),0),0,1,66))</f>
        <v>0</v>
      </c>
      <c r="AE31" s="68">
        <f ca="1">SUM(OFFSET(statplateformes!$B$1,IFERROR(MATCH(Bd_PF!AE30,statplateformes!$A$2:$A$730,0),0),0,1,66))</f>
        <v>0</v>
      </c>
      <c r="AF31" s="68">
        <f ca="1">SUM(OFFSET(statplateformes!$B$1,IFERROR(MATCH(Bd_PF!AF30,statplateformes!$A$2:$A$730,0),0),0,1,66))</f>
        <v>0</v>
      </c>
      <c r="AG31" s="68">
        <f ca="1">SUM(OFFSET(statplateformes!$B$1,IFERROR(MATCH(Bd_PF!AG30,statplateformes!$A$2:$A$730,0),0),0,1,66))</f>
        <v>0</v>
      </c>
      <c r="AH31" s="68">
        <f ca="1">SUM(OFFSET(statplateformes!$B$1,IFERROR(MATCH(Bd_PF!AH30,statplateformes!$A$2:$A$730,0),0),0,1,66))</f>
        <v>0</v>
      </c>
      <c r="AI31" s="68">
        <f ca="1">SUM(OFFSET(statplateformes!$B$1,IFERROR(MATCH(Bd_PF!AI30,statplateformes!$A$2:$A$730,0),0),0,1,66))</f>
        <v>0</v>
      </c>
      <c r="AJ31" s="68">
        <f ca="1">SUM(OFFSET(statplateformes!$B$1,IFERROR(MATCH(Bd_PF!AJ30,statplateformes!$A$2:$A$730,0),0),0,1,66))</f>
        <v>0</v>
      </c>
      <c r="AK31" s="84">
        <f ca="1">AL31/7</f>
        <v>0</v>
      </c>
      <c r="AL31">
        <f ca="1">SUM(F31:AJ31)</f>
        <v>0</v>
      </c>
    </row>
    <row r="32" spans="1:38" ht="15.75" thickBot="1" x14ac:dyDescent="0.3">
      <c r="A32" s="31" t="s">
        <v>32</v>
      </c>
      <c r="D32" s="272">
        <v>43709</v>
      </c>
      <c r="E32" s="273"/>
      <c r="F32" s="54">
        <v>43709</v>
      </c>
      <c r="G32" s="54">
        <v>43710</v>
      </c>
      <c r="H32" s="54">
        <v>43711</v>
      </c>
      <c r="I32" s="54">
        <v>43712</v>
      </c>
      <c r="J32" s="54">
        <v>43713</v>
      </c>
      <c r="K32" s="54">
        <v>43714</v>
      </c>
      <c r="L32" s="54">
        <v>43715</v>
      </c>
      <c r="M32" s="54">
        <v>43716</v>
      </c>
      <c r="N32" s="54">
        <v>43717</v>
      </c>
      <c r="O32" s="54">
        <v>43718</v>
      </c>
      <c r="P32" s="54">
        <v>43719</v>
      </c>
      <c r="Q32" s="54">
        <v>43720</v>
      </c>
      <c r="R32" s="54">
        <v>43721</v>
      </c>
      <c r="S32" s="54">
        <v>43722</v>
      </c>
      <c r="T32" s="54">
        <v>43723</v>
      </c>
      <c r="U32" s="54">
        <v>43724</v>
      </c>
      <c r="V32" s="54">
        <v>43725</v>
      </c>
      <c r="W32" s="54">
        <v>43726</v>
      </c>
      <c r="X32" s="54">
        <v>43727</v>
      </c>
      <c r="Y32" s="54">
        <v>43728</v>
      </c>
      <c r="Z32" s="54">
        <v>43729</v>
      </c>
      <c r="AA32" s="54">
        <v>43730</v>
      </c>
      <c r="AB32" s="54">
        <v>43731</v>
      </c>
      <c r="AC32" s="54">
        <v>43732</v>
      </c>
      <c r="AD32" s="54">
        <v>43733</v>
      </c>
      <c r="AE32" s="54">
        <v>43734</v>
      </c>
      <c r="AF32" s="54">
        <v>43735</v>
      </c>
      <c r="AG32" s="54">
        <v>43736</v>
      </c>
      <c r="AH32" s="54">
        <v>43737</v>
      </c>
      <c r="AI32" s="54">
        <v>43738</v>
      </c>
      <c r="AJ32" s="54"/>
      <c r="AK32" s="84"/>
    </row>
    <row r="33" spans="1:38" ht="15.75" thickBot="1" x14ac:dyDescent="0.3">
      <c r="A33" s="31" t="s">
        <v>33</v>
      </c>
      <c r="D33" s="236"/>
      <c r="E33" s="237"/>
      <c r="F33" s="68">
        <f ca="1">SUM(OFFSET(statplateformes!$B$1,IFERROR(MATCH(Bd_PF!F32,statplateformes!$A$2:$A$730,0),0),0,1,66))</f>
        <v>0</v>
      </c>
      <c r="G33" s="68">
        <f ca="1">SUM(OFFSET(statplateformes!$B$1,IFERROR(MATCH(Bd_PF!G32,statplateformes!$A$2:$A$730,0),0),0,1,66))</f>
        <v>0</v>
      </c>
      <c r="H33" s="68">
        <f ca="1">SUM(OFFSET(statplateformes!$B$1,IFERROR(MATCH(Bd_PF!H32,statplateformes!$A$2:$A$730,0),0),0,1,66))</f>
        <v>0</v>
      </c>
      <c r="I33" s="68">
        <f ca="1">SUM(OFFSET(statplateformes!$B$1,IFERROR(MATCH(Bd_PF!I32,statplateformes!$A$2:$A$730,0),0),0,1,66))</f>
        <v>0</v>
      </c>
      <c r="J33" s="68">
        <f ca="1">SUM(OFFSET(statplateformes!$B$1,IFERROR(MATCH(Bd_PF!J32,statplateformes!$A$2:$A$730,0),0),0,1,66))</f>
        <v>0</v>
      </c>
      <c r="K33" s="68">
        <f ca="1">SUM(OFFSET(statplateformes!$B$1,IFERROR(MATCH(Bd_PF!K32,statplateformes!$A$2:$A$730,0),0),0,1,66))</f>
        <v>0</v>
      </c>
      <c r="L33" s="68">
        <f ca="1">SUM(OFFSET(statplateformes!$B$1,IFERROR(MATCH(Bd_PF!L32,statplateformes!$A$2:$A$730,0),0),0,1,66))</f>
        <v>0</v>
      </c>
      <c r="M33" s="68">
        <f ca="1">SUM(OFFSET(statplateformes!$B$1,IFERROR(MATCH(Bd_PF!M32,statplateformes!$A$2:$A$730,0),0),0,1,66))</f>
        <v>0</v>
      </c>
      <c r="N33" s="68">
        <f ca="1">SUM(OFFSET(statplateformes!$B$1,IFERROR(MATCH(Bd_PF!N32,statplateformes!$A$2:$A$730,0),0),0,1,66))</f>
        <v>0</v>
      </c>
      <c r="O33" s="68">
        <f ca="1">SUM(OFFSET(statplateformes!$B$1,IFERROR(MATCH(Bd_PF!O32,statplateformes!$A$2:$A$730,0),0),0,1,66))</f>
        <v>0</v>
      </c>
      <c r="P33" s="68">
        <f ca="1">SUM(OFFSET(statplateformes!$B$1,IFERROR(MATCH(Bd_PF!P32,statplateformes!$A$2:$A$730,0),0),0,1,66))</f>
        <v>0</v>
      </c>
      <c r="Q33" s="68">
        <f ca="1">SUM(OFFSET(statplateformes!$B$1,IFERROR(MATCH(Bd_PF!Q32,statplateformes!$A$2:$A$730,0),0),0,1,66))</f>
        <v>0</v>
      </c>
      <c r="R33" s="68">
        <f ca="1">SUM(OFFSET(statplateformes!$B$1,IFERROR(MATCH(Bd_PF!R32,statplateformes!$A$2:$A$730,0),0),0,1,66))</f>
        <v>0</v>
      </c>
      <c r="S33" s="68">
        <f ca="1">SUM(OFFSET(statplateformes!$B$1,IFERROR(MATCH(Bd_PF!S32,statplateformes!$A$2:$A$730,0),0),0,1,66))</f>
        <v>0</v>
      </c>
      <c r="T33" s="68">
        <f ca="1">SUM(OFFSET(statplateformes!$B$1,IFERROR(MATCH(Bd_PF!T32,statplateformes!$A$2:$A$730,0),0),0,1,66))</f>
        <v>0</v>
      </c>
      <c r="U33" s="68">
        <f ca="1">SUM(OFFSET(statplateformes!$B$1,IFERROR(MATCH(Bd_PF!U32,statplateformes!$A$2:$A$730,0),0),0,1,66))</f>
        <v>0</v>
      </c>
      <c r="V33" s="68">
        <f ca="1">SUM(OFFSET(statplateformes!$B$1,IFERROR(MATCH(Bd_PF!V32,statplateformes!$A$2:$A$730,0),0),0,1,66))</f>
        <v>0</v>
      </c>
      <c r="W33" s="68">
        <f ca="1">SUM(OFFSET(statplateformes!$B$1,IFERROR(MATCH(Bd_PF!W32,statplateformes!$A$2:$A$730,0),0),0,1,66))</f>
        <v>0</v>
      </c>
      <c r="X33" s="68">
        <f ca="1">SUM(OFFSET(statplateformes!$B$1,IFERROR(MATCH(Bd_PF!X32,statplateformes!$A$2:$A$730,0),0),0,1,66))</f>
        <v>0</v>
      </c>
      <c r="Y33" s="68">
        <f ca="1">SUM(OFFSET(statplateformes!$B$1,IFERROR(MATCH(Bd_PF!Y32,statplateformes!$A$2:$A$730,0),0),0,1,66))</f>
        <v>0</v>
      </c>
      <c r="Z33" s="68">
        <f ca="1">SUM(OFFSET(statplateformes!$B$1,IFERROR(MATCH(Bd_PF!Z32,statplateformes!$A$2:$A$730,0),0),0,1,66))</f>
        <v>0</v>
      </c>
      <c r="AA33" s="68">
        <f ca="1">SUM(OFFSET(statplateformes!$B$1,IFERROR(MATCH(Bd_PF!AA32,statplateformes!$A$2:$A$730,0),0),0,1,66))</f>
        <v>0</v>
      </c>
      <c r="AB33" s="68">
        <f ca="1">SUM(OFFSET(statplateformes!$B$1,IFERROR(MATCH(Bd_PF!AB32,statplateformes!$A$2:$A$730,0),0),0,1,66))</f>
        <v>0</v>
      </c>
      <c r="AC33" s="68">
        <f ca="1">SUM(OFFSET(statplateformes!$B$1,IFERROR(MATCH(Bd_PF!AC32,statplateformes!$A$2:$A$730,0),0),0,1,66))</f>
        <v>0</v>
      </c>
      <c r="AD33" s="68">
        <f ca="1">SUM(OFFSET(statplateformes!$B$1,IFERROR(MATCH(Bd_PF!AD32,statplateformes!$A$2:$A$730,0),0),0,1,66))</f>
        <v>0</v>
      </c>
      <c r="AE33" s="68">
        <f ca="1">SUM(OFFSET(statplateformes!$B$1,IFERROR(MATCH(Bd_PF!AE32,statplateformes!$A$2:$A$730,0),0),0,1,66))</f>
        <v>0</v>
      </c>
      <c r="AF33" s="68">
        <f ca="1">SUM(OFFSET(statplateformes!$B$1,IFERROR(MATCH(Bd_PF!AF32,statplateformes!$A$2:$A$730,0),0),0,1,66))</f>
        <v>0</v>
      </c>
      <c r="AG33" s="68">
        <f ca="1">SUM(OFFSET(statplateformes!$B$1,IFERROR(MATCH(Bd_PF!AG32,statplateformes!$A$2:$A$730,0),0),0,1,66))</f>
        <v>0</v>
      </c>
      <c r="AH33" s="68">
        <f ca="1">SUM(OFFSET(statplateformes!$B$1,IFERROR(MATCH(Bd_PF!AH32,statplateformes!$A$2:$A$730,0),0),0,1,66))</f>
        <v>0</v>
      </c>
      <c r="AI33" s="68">
        <f ca="1">SUM(OFFSET(statplateformes!$B$1,IFERROR(MATCH(Bd_PF!AI32,statplateformes!$A$2:$A$730,0),0),0,1,66))</f>
        <v>0</v>
      </c>
      <c r="AJ33" s="68"/>
      <c r="AK33" s="84">
        <f ca="1">AL33/7</f>
        <v>0</v>
      </c>
      <c r="AL33">
        <f ca="1">SUM(F33:AJ33)</f>
        <v>0</v>
      </c>
    </row>
    <row r="34" spans="1:38" ht="15.75" thickBot="1" x14ac:dyDescent="0.3">
      <c r="A34" s="31" t="s">
        <v>34</v>
      </c>
      <c r="D34" s="265">
        <v>43739</v>
      </c>
      <c r="E34" s="266"/>
      <c r="F34" s="55">
        <v>43739</v>
      </c>
      <c r="G34" s="55">
        <v>43740</v>
      </c>
      <c r="H34" s="55">
        <v>43741</v>
      </c>
      <c r="I34" s="55">
        <v>43742</v>
      </c>
      <c r="J34" s="55">
        <v>43743</v>
      </c>
      <c r="K34" s="55">
        <v>43744</v>
      </c>
      <c r="L34" s="55">
        <v>43745</v>
      </c>
      <c r="M34" s="55">
        <v>43746</v>
      </c>
      <c r="N34" s="55">
        <v>43747</v>
      </c>
      <c r="O34" s="55">
        <v>43748</v>
      </c>
      <c r="P34" s="55">
        <v>43749</v>
      </c>
      <c r="Q34" s="55">
        <v>43750</v>
      </c>
      <c r="R34" s="55">
        <v>43751</v>
      </c>
      <c r="S34" s="55">
        <v>43752</v>
      </c>
      <c r="T34" s="55">
        <v>43753</v>
      </c>
      <c r="U34" s="55">
        <v>43754</v>
      </c>
      <c r="V34" s="55">
        <v>43755</v>
      </c>
      <c r="W34" s="55">
        <v>43756</v>
      </c>
      <c r="X34" s="55">
        <v>43757</v>
      </c>
      <c r="Y34" s="55">
        <v>43758</v>
      </c>
      <c r="Z34" s="55">
        <v>43759</v>
      </c>
      <c r="AA34" s="55">
        <v>43760</v>
      </c>
      <c r="AB34" s="55">
        <v>43761</v>
      </c>
      <c r="AC34" s="55">
        <v>43762</v>
      </c>
      <c r="AD34" s="55">
        <v>43763</v>
      </c>
      <c r="AE34" s="55">
        <v>43764</v>
      </c>
      <c r="AF34" s="55">
        <v>43765</v>
      </c>
      <c r="AG34" s="55">
        <v>43766</v>
      </c>
      <c r="AH34" s="55">
        <v>43767</v>
      </c>
      <c r="AI34" s="55">
        <v>43768</v>
      </c>
      <c r="AJ34" s="55">
        <v>43769</v>
      </c>
      <c r="AK34" s="84"/>
    </row>
    <row r="35" spans="1:38" ht="15.75" thickBot="1" x14ac:dyDescent="0.3">
      <c r="A35" s="31" t="s">
        <v>35</v>
      </c>
      <c r="D35" s="232"/>
      <c r="E35" s="233"/>
      <c r="F35" s="68">
        <f ca="1">SUM(OFFSET(statplateformes!$B$1,IFERROR(MATCH(Bd_PF!F34,statplateformes!$A$2:$A$730,0),0),0,1,66))</f>
        <v>0</v>
      </c>
      <c r="G35" s="68">
        <f ca="1">SUM(OFFSET(statplateformes!$B$1,IFERROR(MATCH(Bd_PF!G34,statplateformes!$A$2:$A$730,0),0),0,1,66))</f>
        <v>0</v>
      </c>
      <c r="H35" s="68">
        <f ca="1">SUM(OFFSET(statplateformes!$B$1,IFERROR(MATCH(Bd_PF!H34,statplateformes!$A$2:$A$730,0),0),0,1,66))</f>
        <v>0</v>
      </c>
      <c r="I35" s="68">
        <f ca="1">SUM(OFFSET(statplateformes!$B$1,IFERROR(MATCH(Bd_PF!I34,statplateformes!$A$2:$A$730,0),0),0,1,66))</f>
        <v>0</v>
      </c>
      <c r="J35" s="68">
        <f ca="1">SUM(OFFSET(statplateformes!$B$1,IFERROR(MATCH(Bd_PF!J34,statplateformes!$A$2:$A$730,0),0),0,1,66))</f>
        <v>0</v>
      </c>
      <c r="K35" s="68">
        <f ca="1">SUM(OFFSET(statplateformes!$B$1,IFERROR(MATCH(Bd_PF!K34,statplateformes!$A$2:$A$730,0),0),0,1,66))</f>
        <v>0</v>
      </c>
      <c r="L35" s="68">
        <f ca="1">SUM(OFFSET(statplateformes!$B$1,IFERROR(MATCH(Bd_PF!L34,statplateformes!$A$2:$A$730,0),0),0,1,66))</f>
        <v>0</v>
      </c>
      <c r="M35" s="68">
        <f ca="1">SUM(OFFSET(statplateformes!$B$1,IFERROR(MATCH(Bd_PF!M34,statplateformes!$A$2:$A$730,0),0),0,1,66))</f>
        <v>0</v>
      </c>
      <c r="N35" s="68">
        <f ca="1">SUM(OFFSET(statplateformes!$B$1,IFERROR(MATCH(Bd_PF!N34,statplateformes!$A$2:$A$730,0),0),0,1,66))</f>
        <v>0</v>
      </c>
      <c r="O35" s="68">
        <f ca="1">SUM(OFFSET(statplateformes!$B$1,IFERROR(MATCH(Bd_PF!O34,statplateformes!$A$2:$A$730,0),0),0,1,66))</f>
        <v>0</v>
      </c>
      <c r="P35" s="68">
        <f ca="1">SUM(OFFSET(statplateformes!$B$1,IFERROR(MATCH(Bd_PF!P34,statplateformes!$A$2:$A$730,0),0),0,1,66))</f>
        <v>0</v>
      </c>
      <c r="Q35" s="68">
        <f ca="1">SUM(OFFSET(statplateformes!$B$1,IFERROR(MATCH(Bd_PF!Q34,statplateformes!$A$2:$A$730,0),0),0,1,66))</f>
        <v>0</v>
      </c>
      <c r="R35" s="68">
        <f ca="1">SUM(OFFSET(statplateformes!$B$1,IFERROR(MATCH(Bd_PF!R34,statplateformes!$A$2:$A$730,0),0),0,1,66))</f>
        <v>0</v>
      </c>
      <c r="S35" s="68">
        <f ca="1">SUM(OFFSET(statplateformes!$B$1,IFERROR(MATCH(Bd_PF!S34,statplateformes!$A$2:$A$730,0),0),0,1,66))</f>
        <v>0</v>
      </c>
      <c r="T35" s="68">
        <f ca="1">SUM(OFFSET(statplateformes!$B$1,IFERROR(MATCH(Bd_PF!T34,statplateformes!$A$2:$A$730,0),0),0,1,66))</f>
        <v>0</v>
      </c>
      <c r="U35" s="68">
        <f ca="1">SUM(OFFSET(statplateformes!$B$1,IFERROR(MATCH(Bd_PF!U34,statplateformes!$A$2:$A$730,0),0),0,1,66))</f>
        <v>0</v>
      </c>
      <c r="V35" s="68">
        <f ca="1">SUM(OFFSET(statplateformes!$B$1,IFERROR(MATCH(Bd_PF!V34,statplateformes!$A$2:$A$730,0),0),0,1,66))</f>
        <v>0</v>
      </c>
      <c r="W35" s="68">
        <f ca="1">SUM(OFFSET(statplateformes!$B$1,IFERROR(MATCH(Bd_PF!W34,statplateformes!$A$2:$A$730,0),0),0,1,66))</f>
        <v>0</v>
      </c>
      <c r="X35" s="68">
        <f ca="1">SUM(OFFSET(statplateformes!$B$1,IFERROR(MATCH(Bd_PF!X34,statplateformes!$A$2:$A$730,0),0),0,1,66))</f>
        <v>0</v>
      </c>
      <c r="Y35" s="68">
        <f ca="1">SUM(OFFSET(statplateformes!$B$1,IFERROR(MATCH(Bd_PF!Y34,statplateformes!$A$2:$A$730,0),0),0,1,66))</f>
        <v>0</v>
      </c>
      <c r="Z35" s="68">
        <f ca="1">SUM(OFFSET(statplateformes!$B$1,IFERROR(MATCH(Bd_PF!Z34,statplateformes!$A$2:$A$730,0),0),0,1,66))</f>
        <v>0</v>
      </c>
      <c r="AA35" s="68">
        <f ca="1">SUM(OFFSET(statplateformes!$B$1,IFERROR(MATCH(Bd_PF!AA34,statplateformes!$A$2:$A$730,0),0),0,1,66))</f>
        <v>0</v>
      </c>
      <c r="AB35" s="68">
        <f ca="1">SUM(OFFSET(statplateformes!$B$1,IFERROR(MATCH(Bd_PF!AB34,statplateformes!$A$2:$A$730,0),0),0,1,66))</f>
        <v>0</v>
      </c>
      <c r="AC35" s="68">
        <f ca="1">SUM(OFFSET(statplateformes!$B$1,IFERROR(MATCH(Bd_PF!AC34,statplateformes!$A$2:$A$730,0),0),0,1,66))</f>
        <v>0</v>
      </c>
      <c r="AD35" s="68">
        <f ca="1">SUM(OFFSET(statplateformes!$B$1,IFERROR(MATCH(Bd_PF!AD34,statplateformes!$A$2:$A$730,0),0),0,1,66))</f>
        <v>0</v>
      </c>
      <c r="AE35" s="68">
        <f ca="1">SUM(OFFSET(statplateformes!$B$1,IFERROR(MATCH(Bd_PF!AE34,statplateformes!$A$2:$A$730,0),0),0,1,66))</f>
        <v>0</v>
      </c>
      <c r="AF35" s="68">
        <f ca="1">SUM(OFFSET(statplateformes!$B$1,IFERROR(MATCH(Bd_PF!AF34,statplateformes!$A$2:$A$730,0),0),0,1,66))</f>
        <v>0</v>
      </c>
      <c r="AG35" s="68">
        <f ca="1">SUM(OFFSET(statplateformes!$B$1,IFERROR(MATCH(Bd_PF!AG34,statplateformes!$A$2:$A$730,0),0),0,1,66))</f>
        <v>0</v>
      </c>
      <c r="AH35" s="68">
        <f ca="1">SUM(OFFSET(statplateformes!$B$1,IFERROR(MATCH(Bd_PF!AH34,statplateformes!$A$2:$A$730,0),0),0,1,66))</f>
        <v>0</v>
      </c>
      <c r="AI35" s="68">
        <f ca="1">SUM(OFFSET(statplateformes!$B$1,IFERROR(MATCH(Bd_PF!AI34,statplateformes!$A$2:$A$730,0),0),0,1,66))</f>
        <v>0</v>
      </c>
      <c r="AJ35" s="68">
        <f ca="1">SUM(OFFSET(statplateformes!$B$1,IFERROR(MATCH(Bd_PF!AJ34,statplateformes!$A$2:$A$730,0),0),0,1,66))</f>
        <v>0</v>
      </c>
      <c r="AK35" s="84">
        <f ca="1">AL35/7</f>
        <v>0</v>
      </c>
      <c r="AL35">
        <f ca="1">SUM(F35:AJ35)</f>
        <v>0</v>
      </c>
    </row>
    <row r="36" spans="1:38" ht="15.75" thickBot="1" x14ac:dyDescent="0.3">
      <c r="A36" s="31" t="s">
        <v>36</v>
      </c>
      <c r="D36" s="228">
        <v>43770</v>
      </c>
      <c r="E36" s="229"/>
      <c r="F36" s="56">
        <v>43770</v>
      </c>
      <c r="G36" s="56">
        <v>43771</v>
      </c>
      <c r="H36" s="56">
        <v>43772</v>
      </c>
      <c r="I36" s="56">
        <v>43773</v>
      </c>
      <c r="J36" s="56">
        <v>43774</v>
      </c>
      <c r="K36" s="56">
        <v>43775</v>
      </c>
      <c r="L36" s="56">
        <v>43776</v>
      </c>
      <c r="M36" s="56">
        <v>43777</v>
      </c>
      <c r="N36" s="56">
        <v>43778</v>
      </c>
      <c r="O36" s="56">
        <v>43779</v>
      </c>
      <c r="P36" s="56">
        <v>43780</v>
      </c>
      <c r="Q36" s="56">
        <v>43781</v>
      </c>
      <c r="R36" s="56">
        <v>43782</v>
      </c>
      <c r="S36" s="56">
        <v>43783</v>
      </c>
      <c r="T36" s="56">
        <v>43784</v>
      </c>
      <c r="U36" s="56">
        <v>43785</v>
      </c>
      <c r="V36" s="56">
        <v>43786</v>
      </c>
      <c r="W36" s="56">
        <v>43787</v>
      </c>
      <c r="X36" s="56">
        <v>43788</v>
      </c>
      <c r="Y36" s="56">
        <v>43789</v>
      </c>
      <c r="Z36" s="56">
        <v>43790</v>
      </c>
      <c r="AA36" s="56">
        <v>43791</v>
      </c>
      <c r="AB36" s="56">
        <v>43792</v>
      </c>
      <c r="AC36" s="56">
        <v>43793</v>
      </c>
      <c r="AD36" s="56">
        <v>43794</v>
      </c>
      <c r="AE36" s="56">
        <v>43795</v>
      </c>
      <c r="AF36" s="56">
        <v>43796</v>
      </c>
      <c r="AG36" s="56">
        <v>43797</v>
      </c>
      <c r="AH36" s="56">
        <v>43798</v>
      </c>
      <c r="AI36" s="56">
        <v>43799</v>
      </c>
      <c r="AJ36" s="57"/>
      <c r="AK36" s="84"/>
    </row>
    <row r="37" spans="1:38" ht="15.75" thickBot="1" x14ac:dyDescent="0.3">
      <c r="A37" s="31" t="s">
        <v>37</v>
      </c>
      <c r="D37" s="236"/>
      <c r="E37" s="237"/>
      <c r="F37" s="68">
        <f ca="1">SUM(OFFSET(statplateformes!$B$1,IFERROR(MATCH(Bd_PF!F36,statplateformes!$A$2:$A$730,0),0),0,1,66))</f>
        <v>0</v>
      </c>
      <c r="G37" s="68">
        <f ca="1">SUM(OFFSET(statplateformes!$B$1,IFERROR(MATCH(Bd_PF!G36,statplateformes!$A$2:$A$730,0),0),0,1,66))</f>
        <v>0</v>
      </c>
      <c r="H37" s="68">
        <f ca="1">SUM(OFFSET(statplateformes!$B$1,IFERROR(MATCH(Bd_PF!H36,statplateformes!$A$2:$A$730,0),0),0,1,66))</f>
        <v>0</v>
      </c>
      <c r="I37" s="68">
        <f ca="1">SUM(OFFSET(statplateformes!$B$1,IFERROR(MATCH(Bd_PF!I36,statplateformes!$A$2:$A$730,0),0),0,1,66))</f>
        <v>0</v>
      </c>
      <c r="J37" s="68">
        <f ca="1">SUM(OFFSET(statplateformes!$B$1,IFERROR(MATCH(Bd_PF!J36,statplateformes!$A$2:$A$730,0),0),0,1,66))</f>
        <v>0</v>
      </c>
      <c r="K37" s="68">
        <f ca="1">SUM(OFFSET(statplateformes!$B$1,IFERROR(MATCH(Bd_PF!K36,statplateformes!$A$2:$A$730,0),0),0,1,66))</f>
        <v>0</v>
      </c>
      <c r="L37" s="68">
        <f ca="1">SUM(OFFSET(statplateformes!$B$1,IFERROR(MATCH(Bd_PF!L36,statplateformes!$A$2:$A$730,0),0),0,1,66))</f>
        <v>0</v>
      </c>
      <c r="M37" s="68">
        <f ca="1">SUM(OFFSET(statplateformes!$B$1,IFERROR(MATCH(Bd_PF!M36,statplateformes!$A$2:$A$730,0),0),0,1,66))</f>
        <v>0</v>
      </c>
      <c r="N37" s="68">
        <f ca="1">SUM(OFFSET(statplateformes!$B$1,IFERROR(MATCH(Bd_PF!N36,statplateformes!$A$2:$A$730,0),0),0,1,66))</f>
        <v>0</v>
      </c>
      <c r="O37" s="68">
        <f ca="1">SUM(OFFSET(statplateformes!$B$1,IFERROR(MATCH(Bd_PF!O36,statplateformes!$A$2:$A$730,0),0),0,1,66))</f>
        <v>0</v>
      </c>
      <c r="P37" s="68">
        <f ca="1">SUM(OFFSET(statplateformes!$B$1,IFERROR(MATCH(Bd_PF!P36,statplateformes!$A$2:$A$730,0),0),0,1,66))</f>
        <v>0</v>
      </c>
      <c r="Q37" s="68">
        <f ca="1">SUM(OFFSET(statplateformes!$B$1,IFERROR(MATCH(Bd_PF!Q36,statplateformes!$A$2:$A$730,0),0),0,1,66))</f>
        <v>0</v>
      </c>
      <c r="R37" s="68">
        <f ca="1">SUM(OFFSET(statplateformes!$B$1,IFERROR(MATCH(Bd_PF!R36,statplateformes!$A$2:$A$730,0),0),0,1,66))</f>
        <v>0</v>
      </c>
      <c r="S37" s="68">
        <f ca="1">SUM(OFFSET(statplateformes!$B$1,IFERROR(MATCH(Bd_PF!S36,statplateformes!$A$2:$A$730,0),0),0,1,66))</f>
        <v>0</v>
      </c>
      <c r="T37" s="68">
        <f ca="1">SUM(OFFSET(statplateformes!$B$1,IFERROR(MATCH(Bd_PF!T36,statplateformes!$A$2:$A$730,0),0),0,1,66))</f>
        <v>0</v>
      </c>
      <c r="U37" s="68">
        <f ca="1">SUM(OFFSET(statplateformes!$B$1,IFERROR(MATCH(Bd_PF!U36,statplateformes!$A$2:$A$730,0),0),0,1,66))</f>
        <v>0</v>
      </c>
      <c r="V37" s="68">
        <f ca="1">SUM(OFFSET(statplateformes!$B$1,IFERROR(MATCH(Bd_PF!V36,statplateformes!$A$2:$A$730,0),0),0,1,66))</f>
        <v>0</v>
      </c>
      <c r="W37" s="68">
        <f ca="1">SUM(OFFSET(statplateformes!$B$1,IFERROR(MATCH(Bd_PF!W36,statplateformes!$A$2:$A$730,0),0),0,1,66))</f>
        <v>0</v>
      </c>
      <c r="X37" s="68">
        <f ca="1">SUM(OFFSET(statplateformes!$B$1,IFERROR(MATCH(Bd_PF!X36,statplateformes!$A$2:$A$730,0),0),0,1,66))</f>
        <v>0</v>
      </c>
      <c r="Y37" s="68">
        <f ca="1">SUM(OFFSET(statplateformes!$B$1,IFERROR(MATCH(Bd_PF!Y36,statplateformes!$A$2:$A$730,0),0),0,1,66))</f>
        <v>0</v>
      </c>
      <c r="Z37" s="68">
        <f ca="1">SUM(OFFSET(statplateformes!$B$1,IFERROR(MATCH(Bd_PF!Z36,statplateformes!$A$2:$A$730,0),0),0,1,66))</f>
        <v>0</v>
      </c>
      <c r="AA37" s="68">
        <f ca="1">SUM(OFFSET(statplateformes!$B$1,IFERROR(MATCH(Bd_PF!AA36,statplateformes!$A$2:$A$730,0),0),0,1,66))</f>
        <v>0</v>
      </c>
      <c r="AB37" s="68">
        <f ca="1">SUM(OFFSET(statplateformes!$B$1,IFERROR(MATCH(Bd_PF!AB36,statplateformes!$A$2:$A$730,0),0),0,1,66))</f>
        <v>0</v>
      </c>
      <c r="AC37" s="68">
        <f ca="1">SUM(OFFSET(statplateformes!$B$1,IFERROR(MATCH(Bd_PF!AC36,statplateformes!$A$2:$A$730,0),0),0,1,66))</f>
        <v>0</v>
      </c>
      <c r="AD37" s="68">
        <f ca="1">SUM(OFFSET(statplateformes!$B$1,IFERROR(MATCH(Bd_PF!AD36,statplateformes!$A$2:$A$730,0),0),0,1,66))</f>
        <v>0</v>
      </c>
      <c r="AE37" s="68">
        <f ca="1">SUM(OFFSET(statplateformes!$B$1,IFERROR(MATCH(Bd_PF!AE36,statplateformes!$A$2:$A$730,0),0),0,1,66))</f>
        <v>0</v>
      </c>
      <c r="AF37" s="68">
        <f ca="1">SUM(OFFSET(statplateformes!$B$1,IFERROR(MATCH(Bd_PF!AF36,statplateformes!$A$2:$A$730,0),0),0,1,66))</f>
        <v>0</v>
      </c>
      <c r="AG37" s="68">
        <f ca="1">SUM(OFFSET(statplateformes!$B$1,IFERROR(MATCH(Bd_PF!AG36,statplateformes!$A$2:$A$730,0),0),0,1,66))</f>
        <v>0</v>
      </c>
      <c r="AH37" s="68">
        <f ca="1">SUM(OFFSET(statplateformes!$B$1,IFERROR(MATCH(Bd_PF!AH36,statplateformes!$A$2:$A$730,0),0),0,1,66))</f>
        <v>0</v>
      </c>
      <c r="AI37" s="68">
        <f ca="1">SUM(OFFSET(statplateformes!$B$1,IFERROR(MATCH(Bd_PF!AI36,statplateformes!$A$2:$A$730,0),0),0,1,66))</f>
        <v>0</v>
      </c>
      <c r="AJ37" s="68"/>
      <c r="AK37" s="84">
        <f ca="1">AL37/7</f>
        <v>0</v>
      </c>
      <c r="AL37">
        <f ca="1">SUM(F37:AJ37)</f>
        <v>0</v>
      </c>
    </row>
    <row r="38" spans="1:38" ht="15.75" thickBot="1" x14ac:dyDescent="0.3">
      <c r="A38" s="31" t="s">
        <v>38</v>
      </c>
      <c r="D38" s="242">
        <v>43800</v>
      </c>
      <c r="E38" s="243"/>
      <c r="F38" s="58">
        <v>43800</v>
      </c>
      <c r="G38" s="58">
        <v>43801</v>
      </c>
      <c r="H38" s="58">
        <v>43802</v>
      </c>
      <c r="I38" s="58">
        <v>43803</v>
      </c>
      <c r="J38" s="58">
        <v>43804</v>
      </c>
      <c r="K38" s="58">
        <v>43805</v>
      </c>
      <c r="L38" s="58">
        <v>43806</v>
      </c>
      <c r="M38" s="58">
        <v>43807</v>
      </c>
      <c r="N38" s="58">
        <v>43808</v>
      </c>
      <c r="O38" s="58">
        <v>43809</v>
      </c>
      <c r="P38" s="58">
        <v>43810</v>
      </c>
      <c r="Q38" s="58">
        <v>43811</v>
      </c>
      <c r="R38" s="58">
        <v>43812</v>
      </c>
      <c r="S38" s="58">
        <v>43813</v>
      </c>
      <c r="T38" s="58">
        <v>43814</v>
      </c>
      <c r="U38" s="58">
        <v>43815</v>
      </c>
      <c r="V38" s="58">
        <v>43816</v>
      </c>
      <c r="W38" s="58">
        <v>43817</v>
      </c>
      <c r="X38" s="58">
        <v>43818</v>
      </c>
      <c r="Y38" s="58">
        <v>43819</v>
      </c>
      <c r="Z38" s="58">
        <v>43820</v>
      </c>
      <c r="AA38" s="58">
        <v>43821</v>
      </c>
      <c r="AB38" s="58">
        <v>43822</v>
      </c>
      <c r="AC38" s="58">
        <v>43823</v>
      </c>
      <c r="AD38" s="58">
        <v>43824</v>
      </c>
      <c r="AE38" s="58">
        <v>43825</v>
      </c>
      <c r="AF38" s="58">
        <v>43826</v>
      </c>
      <c r="AG38" s="58">
        <v>43827</v>
      </c>
      <c r="AH38" s="58">
        <v>43828</v>
      </c>
      <c r="AI38" s="58">
        <v>43829</v>
      </c>
      <c r="AJ38" s="58">
        <v>43830</v>
      </c>
      <c r="AK38" s="84"/>
    </row>
    <row r="39" spans="1:38" ht="15.75" thickBot="1" x14ac:dyDescent="0.3">
      <c r="A39" s="31" t="s">
        <v>39</v>
      </c>
      <c r="D39" s="232"/>
      <c r="E39" s="233"/>
      <c r="F39" s="68">
        <f ca="1">SUM(OFFSET(statplateformes!$B$1,IFERROR(MATCH(Bd_PF!F38,statplateformes!$A$2:$A$730,0),0),0,1,66))</f>
        <v>0</v>
      </c>
      <c r="G39" s="68">
        <f ca="1">SUM(OFFSET(statplateformes!$B$1,IFERROR(MATCH(Bd_PF!G38,statplateformes!$A$2:$A$730,0),0),0,1,66))</f>
        <v>0</v>
      </c>
      <c r="H39" s="68">
        <f ca="1">SUM(OFFSET(statplateformes!$B$1,IFERROR(MATCH(Bd_PF!H38,statplateformes!$A$2:$A$730,0),0),0,1,66))</f>
        <v>0</v>
      </c>
      <c r="I39" s="68">
        <f ca="1">SUM(OFFSET(statplateformes!$B$1,IFERROR(MATCH(Bd_PF!I38,statplateformes!$A$2:$A$730,0),0),0,1,66))</f>
        <v>0</v>
      </c>
      <c r="J39" s="68">
        <f ca="1">SUM(OFFSET(statplateformes!$B$1,IFERROR(MATCH(Bd_PF!J38,statplateformes!$A$2:$A$730,0),0),0,1,66))</f>
        <v>0</v>
      </c>
      <c r="K39" s="68">
        <f ca="1">SUM(OFFSET(statplateformes!$B$1,IFERROR(MATCH(Bd_PF!K38,statplateformes!$A$2:$A$730,0),0),0,1,66))</f>
        <v>0</v>
      </c>
      <c r="L39" s="68">
        <f ca="1">SUM(OFFSET(statplateformes!$B$1,IFERROR(MATCH(Bd_PF!L38,statplateformes!$A$2:$A$730,0),0),0,1,66))</f>
        <v>0</v>
      </c>
      <c r="M39" s="68">
        <f ca="1">SUM(OFFSET(statplateformes!$B$1,IFERROR(MATCH(Bd_PF!M38,statplateformes!$A$2:$A$730,0),0),0,1,66))</f>
        <v>0</v>
      </c>
      <c r="N39" s="68">
        <f ca="1">SUM(OFFSET(statplateformes!$B$1,IFERROR(MATCH(Bd_PF!N38,statplateformes!$A$2:$A$730,0),0),0,1,66))</f>
        <v>0</v>
      </c>
      <c r="O39" s="68">
        <f ca="1">SUM(OFFSET(statplateformes!$B$1,IFERROR(MATCH(Bd_PF!O38,statplateformes!$A$2:$A$730,0),0),0,1,66))</f>
        <v>0</v>
      </c>
      <c r="P39" s="68">
        <f ca="1">SUM(OFFSET(statplateformes!$B$1,IFERROR(MATCH(Bd_PF!P38,statplateformes!$A$2:$A$730,0),0),0,1,66))</f>
        <v>0</v>
      </c>
      <c r="Q39" s="68">
        <f ca="1">SUM(OFFSET(statplateformes!$B$1,IFERROR(MATCH(Bd_PF!Q38,statplateformes!$A$2:$A$730,0),0),0,1,66))</f>
        <v>0</v>
      </c>
      <c r="R39" s="68">
        <f ca="1">SUM(OFFSET(statplateformes!$B$1,IFERROR(MATCH(Bd_PF!R38,statplateformes!$A$2:$A$730,0),0),0,1,66))</f>
        <v>0</v>
      </c>
      <c r="S39" s="68">
        <f ca="1">SUM(OFFSET(statplateformes!$B$1,IFERROR(MATCH(Bd_PF!S38,statplateformes!$A$2:$A$730,0),0),0,1,66))</f>
        <v>0</v>
      </c>
      <c r="T39" s="68">
        <f ca="1">SUM(OFFSET(statplateformes!$B$1,IFERROR(MATCH(Bd_PF!T38,statplateformes!$A$2:$A$730,0),0),0,1,66))</f>
        <v>0</v>
      </c>
      <c r="U39" s="68">
        <f ca="1">SUM(OFFSET(statplateformes!$B$1,IFERROR(MATCH(Bd_PF!U38,statplateformes!$A$2:$A$730,0),0),0,1,66))</f>
        <v>0</v>
      </c>
      <c r="V39" s="68">
        <f ca="1">SUM(OFFSET(statplateformes!$B$1,IFERROR(MATCH(Bd_PF!V38,statplateformes!$A$2:$A$730,0),0),0,1,66))</f>
        <v>0</v>
      </c>
      <c r="W39" s="68">
        <f ca="1">SUM(OFFSET(statplateformes!$B$1,IFERROR(MATCH(Bd_PF!W38,statplateformes!$A$2:$A$730,0),0),0,1,66))</f>
        <v>0</v>
      </c>
      <c r="X39" s="68">
        <f ca="1">SUM(OFFSET(statplateformes!$B$1,IFERROR(MATCH(Bd_PF!X38,statplateformes!$A$2:$A$730,0),0),0,1,66))</f>
        <v>0</v>
      </c>
      <c r="Y39" s="68">
        <f ca="1">SUM(OFFSET(statplateformes!$B$1,IFERROR(MATCH(Bd_PF!Y38,statplateformes!$A$2:$A$730,0),0),0,1,66))</f>
        <v>0</v>
      </c>
      <c r="Z39" s="68">
        <f ca="1">SUM(OFFSET(statplateformes!$B$1,IFERROR(MATCH(Bd_PF!Z38,statplateformes!$A$2:$A$730,0),0),0,1,66))</f>
        <v>0</v>
      </c>
      <c r="AA39" s="68">
        <f ca="1">SUM(OFFSET(statplateformes!$B$1,IFERROR(MATCH(Bd_PF!AA38,statplateformes!$A$2:$A$730,0),0),0,1,66))</f>
        <v>0</v>
      </c>
      <c r="AB39" s="68">
        <f ca="1">SUM(OFFSET(statplateformes!$B$1,IFERROR(MATCH(Bd_PF!AB38,statplateformes!$A$2:$A$730,0),0),0,1,66))</f>
        <v>0</v>
      </c>
      <c r="AC39" s="68">
        <f ca="1">SUM(OFFSET(statplateformes!$B$1,IFERROR(MATCH(Bd_PF!AC38,statplateformes!$A$2:$A$730,0),0),0,1,66))</f>
        <v>0</v>
      </c>
      <c r="AD39" s="68">
        <f ca="1">SUM(OFFSET(statplateformes!$B$1,IFERROR(MATCH(Bd_PF!AD38,statplateformes!$A$2:$A$730,0),0),0,1,66))</f>
        <v>0</v>
      </c>
      <c r="AE39" s="68">
        <f ca="1">SUM(OFFSET(statplateformes!$B$1,IFERROR(MATCH(Bd_PF!AE38,statplateformes!$A$2:$A$730,0),0),0,1,66))</f>
        <v>0</v>
      </c>
      <c r="AF39" s="68">
        <f ca="1">SUM(OFFSET(statplateformes!$B$1,IFERROR(MATCH(Bd_PF!AF38,statplateformes!$A$2:$A$730,0),0),0,1,66))</f>
        <v>0</v>
      </c>
      <c r="AG39" s="68">
        <f ca="1">SUM(OFFSET(statplateformes!$B$1,IFERROR(MATCH(Bd_PF!AG38,statplateformes!$A$2:$A$730,0),0),0,1,66))</f>
        <v>0</v>
      </c>
      <c r="AH39" s="68">
        <f ca="1">SUM(OFFSET(statplateformes!$B$1,IFERROR(MATCH(Bd_PF!AH38,statplateformes!$A$2:$A$730,0),0),0,1,66))</f>
        <v>0</v>
      </c>
      <c r="AI39" s="68">
        <f ca="1">SUM(OFFSET(statplateformes!$B$1,IFERROR(MATCH(Bd_PF!AI38,statplateformes!$A$2:$A$730,0),0),0,1,66))</f>
        <v>0</v>
      </c>
      <c r="AJ39" s="68">
        <f ca="1">SUM(OFFSET(statplateformes!$B$1,IFERROR(MATCH(Bd_PF!AJ38,statplateformes!$A$2:$A$730,0),0),0,1,66))</f>
        <v>0</v>
      </c>
      <c r="AK39" s="84">
        <f ca="1">AL39/7</f>
        <v>0</v>
      </c>
      <c r="AL39">
        <f ca="1">SUM(F39:AJ39)</f>
        <v>0</v>
      </c>
    </row>
    <row r="40" spans="1:38" x14ac:dyDescent="0.25">
      <c r="A40" s="31" t="s">
        <v>40</v>
      </c>
    </row>
    <row r="41" spans="1:38" x14ac:dyDescent="0.25">
      <c r="A41" s="31" t="s">
        <v>41</v>
      </c>
      <c r="F41" s="69" t="e">
        <f>#REF!</f>
        <v>#REF!</v>
      </c>
      <c r="G41" s="69" t="e">
        <f t="shared" ref="G41:AJ41" si="3">F41+1</f>
        <v>#REF!</v>
      </c>
      <c r="H41" s="69" t="e">
        <f t="shared" si="3"/>
        <v>#REF!</v>
      </c>
      <c r="I41" s="69" t="e">
        <f t="shared" si="3"/>
        <v>#REF!</v>
      </c>
      <c r="J41" s="69" t="e">
        <f t="shared" si="3"/>
        <v>#REF!</v>
      </c>
      <c r="K41" s="69" t="e">
        <f t="shared" si="3"/>
        <v>#REF!</v>
      </c>
      <c r="L41" s="69" t="e">
        <f t="shared" si="3"/>
        <v>#REF!</v>
      </c>
      <c r="M41" s="69" t="e">
        <f t="shared" si="3"/>
        <v>#REF!</v>
      </c>
      <c r="N41" s="69" t="e">
        <f t="shared" si="3"/>
        <v>#REF!</v>
      </c>
      <c r="O41" s="69" t="e">
        <f t="shared" si="3"/>
        <v>#REF!</v>
      </c>
      <c r="P41" s="69" t="e">
        <f t="shared" si="3"/>
        <v>#REF!</v>
      </c>
      <c r="Q41" s="69" t="e">
        <f t="shared" si="3"/>
        <v>#REF!</v>
      </c>
      <c r="R41" s="69" t="e">
        <f t="shared" si="3"/>
        <v>#REF!</v>
      </c>
      <c r="S41" s="69" t="e">
        <f t="shared" si="3"/>
        <v>#REF!</v>
      </c>
      <c r="T41" s="69" t="e">
        <f t="shared" si="3"/>
        <v>#REF!</v>
      </c>
      <c r="U41" s="69" t="e">
        <f t="shared" si="3"/>
        <v>#REF!</v>
      </c>
      <c r="V41" s="69" t="e">
        <f t="shared" si="3"/>
        <v>#REF!</v>
      </c>
      <c r="W41" s="69" t="e">
        <f t="shared" si="3"/>
        <v>#REF!</v>
      </c>
      <c r="X41" s="69" t="e">
        <f t="shared" si="3"/>
        <v>#REF!</v>
      </c>
      <c r="Y41" s="69" t="e">
        <f t="shared" si="3"/>
        <v>#REF!</v>
      </c>
      <c r="Z41" s="69" t="e">
        <f t="shared" si="3"/>
        <v>#REF!</v>
      </c>
      <c r="AA41" s="69" t="e">
        <f t="shared" si="3"/>
        <v>#REF!</v>
      </c>
      <c r="AB41" s="69" t="e">
        <f t="shared" si="3"/>
        <v>#REF!</v>
      </c>
      <c r="AC41" s="69" t="e">
        <f t="shared" si="3"/>
        <v>#REF!</v>
      </c>
      <c r="AD41" s="69" t="e">
        <f t="shared" si="3"/>
        <v>#REF!</v>
      </c>
      <c r="AE41" s="69" t="e">
        <f t="shared" si="3"/>
        <v>#REF!</v>
      </c>
      <c r="AF41" s="69" t="e">
        <f t="shared" si="3"/>
        <v>#REF!</v>
      </c>
      <c r="AG41" s="69" t="e">
        <f t="shared" si="3"/>
        <v>#REF!</v>
      </c>
      <c r="AH41" s="69" t="e">
        <f t="shared" si="3"/>
        <v>#REF!</v>
      </c>
      <c r="AI41" s="69" t="e">
        <f t="shared" si="3"/>
        <v>#REF!</v>
      </c>
      <c r="AJ41" s="69" t="e">
        <f t="shared" si="3"/>
        <v>#REF!</v>
      </c>
    </row>
    <row r="42" spans="1:38" x14ac:dyDescent="0.25">
      <c r="A42" s="31" t="s">
        <v>42</v>
      </c>
      <c r="F42" s="71" t="e">
        <f ca="1">OFFSET($D16,MATCH($F$41,$D$16:$D$39,0),DAY(F$41)+1)</f>
        <v>#REF!</v>
      </c>
      <c r="G42" s="71" t="e">
        <f t="shared" ref="G42:AI42" ca="1" si="4">SUM(OFFSET($D16,MATCH($F$41,$D$16:$D$39,0),DAY(G$41)+1))</f>
        <v>#REF!</v>
      </c>
      <c r="H42" s="71" t="e">
        <f t="shared" ca="1" si="4"/>
        <v>#REF!</v>
      </c>
      <c r="I42" s="71" t="e">
        <f t="shared" ca="1" si="4"/>
        <v>#REF!</v>
      </c>
      <c r="J42" s="71" t="e">
        <f t="shared" ca="1" si="4"/>
        <v>#REF!</v>
      </c>
      <c r="K42" s="71" t="e">
        <f t="shared" ca="1" si="4"/>
        <v>#REF!</v>
      </c>
      <c r="L42" s="71" t="e">
        <f t="shared" ca="1" si="4"/>
        <v>#REF!</v>
      </c>
      <c r="M42" s="71" t="e">
        <f t="shared" ca="1" si="4"/>
        <v>#REF!</v>
      </c>
      <c r="N42" s="71" t="e">
        <f t="shared" ca="1" si="4"/>
        <v>#REF!</v>
      </c>
      <c r="O42" s="71" t="e">
        <f t="shared" ca="1" si="4"/>
        <v>#REF!</v>
      </c>
      <c r="P42" s="71" t="e">
        <f t="shared" ca="1" si="4"/>
        <v>#REF!</v>
      </c>
      <c r="Q42" s="71" t="e">
        <f t="shared" ca="1" si="4"/>
        <v>#REF!</v>
      </c>
      <c r="R42" s="71" t="e">
        <f t="shared" ca="1" si="4"/>
        <v>#REF!</v>
      </c>
      <c r="S42" s="71" t="e">
        <f t="shared" ca="1" si="4"/>
        <v>#REF!</v>
      </c>
      <c r="T42" s="71" t="e">
        <f t="shared" ca="1" si="4"/>
        <v>#REF!</v>
      </c>
      <c r="U42" s="71" t="e">
        <f t="shared" ca="1" si="4"/>
        <v>#REF!</v>
      </c>
      <c r="V42" s="71" t="e">
        <f t="shared" ca="1" si="4"/>
        <v>#REF!</v>
      </c>
      <c r="W42" s="71" t="e">
        <f t="shared" ca="1" si="4"/>
        <v>#REF!</v>
      </c>
      <c r="X42" s="71" t="e">
        <f t="shared" ca="1" si="4"/>
        <v>#REF!</v>
      </c>
      <c r="Y42" s="71" t="e">
        <f t="shared" ca="1" si="4"/>
        <v>#REF!</v>
      </c>
      <c r="Z42" s="71" t="e">
        <f t="shared" ca="1" si="4"/>
        <v>#REF!</v>
      </c>
      <c r="AA42" s="71" t="e">
        <f t="shared" ca="1" si="4"/>
        <v>#REF!</v>
      </c>
      <c r="AB42" s="71" t="e">
        <f t="shared" ca="1" si="4"/>
        <v>#REF!</v>
      </c>
      <c r="AC42" s="71" t="e">
        <f t="shared" ca="1" si="4"/>
        <v>#REF!</v>
      </c>
      <c r="AD42" s="71" t="e">
        <f t="shared" ca="1" si="4"/>
        <v>#REF!</v>
      </c>
      <c r="AE42" s="71" t="e">
        <f t="shared" ca="1" si="4"/>
        <v>#REF!</v>
      </c>
      <c r="AF42" s="71" t="e">
        <f t="shared" ca="1" si="4"/>
        <v>#REF!</v>
      </c>
      <c r="AG42" s="71" t="e">
        <f t="shared" ca="1" si="4"/>
        <v>#REF!</v>
      </c>
      <c r="AH42" s="71" t="e">
        <f t="shared" ca="1" si="4"/>
        <v>#REF!</v>
      </c>
      <c r="AI42" s="71" t="e">
        <f t="shared" ca="1" si="4"/>
        <v>#REF!</v>
      </c>
      <c r="AJ42" s="71">
        <f ca="1">OFFSET(AJ17,MATCH(AJ16,AJ$16:AJ$39,0)+1,0)</f>
        <v>0</v>
      </c>
    </row>
    <row r="43" spans="1:38" x14ac:dyDescent="0.25">
      <c r="A43" s="31" t="s">
        <v>43</v>
      </c>
      <c r="F43" s="72" t="e">
        <f ca="1">F42/24</f>
        <v>#REF!</v>
      </c>
      <c r="G43" s="72" t="e">
        <f t="shared" ref="G43:AJ43" ca="1" si="5">G42/24</f>
        <v>#REF!</v>
      </c>
      <c r="H43" s="72" t="e">
        <f t="shared" ca="1" si="5"/>
        <v>#REF!</v>
      </c>
      <c r="I43" s="72" t="e">
        <f t="shared" ca="1" si="5"/>
        <v>#REF!</v>
      </c>
      <c r="J43" s="72" t="e">
        <f t="shared" ca="1" si="5"/>
        <v>#REF!</v>
      </c>
      <c r="K43" s="72" t="e">
        <f t="shared" ca="1" si="5"/>
        <v>#REF!</v>
      </c>
      <c r="L43" s="72" t="e">
        <f t="shared" ca="1" si="5"/>
        <v>#REF!</v>
      </c>
      <c r="M43" s="72" t="e">
        <f t="shared" ca="1" si="5"/>
        <v>#REF!</v>
      </c>
      <c r="N43" s="72" t="e">
        <f t="shared" ca="1" si="5"/>
        <v>#REF!</v>
      </c>
      <c r="O43" s="72" t="e">
        <f t="shared" ca="1" si="5"/>
        <v>#REF!</v>
      </c>
      <c r="P43" s="72" t="e">
        <f t="shared" ca="1" si="5"/>
        <v>#REF!</v>
      </c>
      <c r="Q43" s="72" t="e">
        <f t="shared" ca="1" si="5"/>
        <v>#REF!</v>
      </c>
      <c r="R43" s="72" t="e">
        <f t="shared" ca="1" si="5"/>
        <v>#REF!</v>
      </c>
      <c r="S43" s="72" t="e">
        <f t="shared" ca="1" si="5"/>
        <v>#REF!</v>
      </c>
      <c r="T43" s="72" t="e">
        <f t="shared" ca="1" si="5"/>
        <v>#REF!</v>
      </c>
      <c r="U43" s="72" t="e">
        <f t="shared" ca="1" si="5"/>
        <v>#REF!</v>
      </c>
      <c r="V43" s="72" t="e">
        <f t="shared" ca="1" si="5"/>
        <v>#REF!</v>
      </c>
      <c r="W43" s="72" t="e">
        <f t="shared" ca="1" si="5"/>
        <v>#REF!</v>
      </c>
      <c r="X43" s="72" t="e">
        <f t="shared" ca="1" si="5"/>
        <v>#REF!</v>
      </c>
      <c r="Y43" s="72" t="e">
        <f t="shared" ca="1" si="5"/>
        <v>#REF!</v>
      </c>
      <c r="Z43" s="72" t="e">
        <f t="shared" ca="1" si="5"/>
        <v>#REF!</v>
      </c>
      <c r="AA43" s="72" t="e">
        <f t="shared" ca="1" si="5"/>
        <v>#REF!</v>
      </c>
      <c r="AB43" s="72" t="e">
        <f t="shared" ca="1" si="5"/>
        <v>#REF!</v>
      </c>
      <c r="AC43" s="72" t="e">
        <f t="shared" ca="1" si="5"/>
        <v>#REF!</v>
      </c>
      <c r="AD43" s="72" t="e">
        <f t="shared" ca="1" si="5"/>
        <v>#REF!</v>
      </c>
      <c r="AE43" s="72" t="e">
        <f t="shared" ca="1" si="5"/>
        <v>#REF!</v>
      </c>
      <c r="AF43" s="72" t="e">
        <f t="shared" ca="1" si="5"/>
        <v>#REF!</v>
      </c>
      <c r="AG43" s="72" t="e">
        <f t="shared" ca="1" si="5"/>
        <v>#REF!</v>
      </c>
      <c r="AH43" s="72" t="e">
        <f t="shared" ca="1" si="5"/>
        <v>#REF!</v>
      </c>
      <c r="AI43" s="72" t="e">
        <f t="shared" ca="1" si="5"/>
        <v>#REF!</v>
      </c>
      <c r="AJ43" s="72">
        <f t="shared" ca="1" si="5"/>
        <v>0</v>
      </c>
    </row>
    <row r="44" spans="1:38" x14ac:dyDescent="0.25">
      <c r="A44" s="31" t="s">
        <v>44</v>
      </c>
      <c r="F44" s="72" t="e">
        <f ca="1">IF(F42=0,"",F42/7)</f>
        <v>#REF!</v>
      </c>
      <c r="G44" s="72" t="e">
        <f t="shared" ref="G44:AJ44" ca="1" si="6">IF(G42=0,"",G42/7)</f>
        <v>#REF!</v>
      </c>
      <c r="H44" s="72" t="e">
        <f t="shared" ca="1" si="6"/>
        <v>#REF!</v>
      </c>
      <c r="I44" s="72" t="e">
        <f t="shared" ca="1" si="6"/>
        <v>#REF!</v>
      </c>
      <c r="J44" s="72" t="e">
        <f t="shared" ca="1" si="6"/>
        <v>#REF!</v>
      </c>
      <c r="K44" s="72" t="e">
        <f t="shared" ca="1" si="6"/>
        <v>#REF!</v>
      </c>
      <c r="L44" s="72" t="e">
        <f t="shared" ca="1" si="6"/>
        <v>#REF!</v>
      </c>
      <c r="M44" s="72" t="e">
        <f t="shared" ca="1" si="6"/>
        <v>#REF!</v>
      </c>
      <c r="N44" s="72" t="e">
        <f t="shared" ca="1" si="6"/>
        <v>#REF!</v>
      </c>
      <c r="O44" s="72" t="e">
        <f t="shared" ca="1" si="6"/>
        <v>#REF!</v>
      </c>
      <c r="P44" s="72" t="e">
        <f t="shared" ca="1" si="6"/>
        <v>#REF!</v>
      </c>
      <c r="Q44" s="72" t="e">
        <f t="shared" ca="1" si="6"/>
        <v>#REF!</v>
      </c>
      <c r="R44" s="72" t="e">
        <f t="shared" ca="1" si="6"/>
        <v>#REF!</v>
      </c>
      <c r="S44" s="72" t="e">
        <f t="shared" ca="1" si="6"/>
        <v>#REF!</v>
      </c>
      <c r="T44" s="72" t="e">
        <f t="shared" ca="1" si="6"/>
        <v>#REF!</v>
      </c>
      <c r="U44" s="72" t="e">
        <f t="shared" ca="1" si="6"/>
        <v>#REF!</v>
      </c>
      <c r="V44" s="72" t="e">
        <f t="shared" ca="1" si="6"/>
        <v>#REF!</v>
      </c>
      <c r="W44" s="72" t="e">
        <f t="shared" ca="1" si="6"/>
        <v>#REF!</v>
      </c>
      <c r="X44" s="72" t="e">
        <f t="shared" ca="1" si="6"/>
        <v>#REF!</v>
      </c>
      <c r="Y44" s="72" t="e">
        <f t="shared" ca="1" si="6"/>
        <v>#REF!</v>
      </c>
      <c r="Z44" s="72" t="e">
        <f t="shared" ca="1" si="6"/>
        <v>#REF!</v>
      </c>
      <c r="AA44" s="72" t="e">
        <f t="shared" ca="1" si="6"/>
        <v>#REF!</v>
      </c>
      <c r="AB44" s="72" t="e">
        <f t="shared" ca="1" si="6"/>
        <v>#REF!</v>
      </c>
      <c r="AC44" s="72" t="e">
        <f t="shared" ca="1" si="6"/>
        <v>#REF!</v>
      </c>
      <c r="AD44" s="72" t="e">
        <f t="shared" ca="1" si="6"/>
        <v>#REF!</v>
      </c>
      <c r="AE44" s="72" t="e">
        <f t="shared" ca="1" si="6"/>
        <v>#REF!</v>
      </c>
      <c r="AF44" s="72" t="e">
        <f t="shared" ca="1" si="6"/>
        <v>#REF!</v>
      </c>
      <c r="AG44" s="72" t="e">
        <f t="shared" ca="1" si="6"/>
        <v>#REF!</v>
      </c>
      <c r="AH44" s="72" t="e">
        <f t="shared" ca="1" si="6"/>
        <v>#REF!</v>
      </c>
      <c r="AI44" s="72" t="e">
        <f t="shared" ca="1" si="6"/>
        <v>#REF!</v>
      </c>
      <c r="AJ44" s="72" t="str">
        <f t="shared" ca="1" si="6"/>
        <v/>
      </c>
    </row>
    <row r="45" spans="1:38" x14ac:dyDescent="0.25">
      <c r="A45" s="31" t="s">
        <v>45</v>
      </c>
      <c r="O45" s="77"/>
    </row>
    <row r="46" spans="1:38" x14ac:dyDescent="0.25">
      <c r="A46" s="31" t="s">
        <v>46</v>
      </c>
    </row>
    <row r="47" spans="1:38" x14ac:dyDescent="0.25">
      <c r="A47" s="31" t="s">
        <v>47</v>
      </c>
      <c r="J47" s="78"/>
    </row>
    <row r="48" spans="1:38" x14ac:dyDescent="0.25">
      <c r="A48" s="31" t="s">
        <v>48</v>
      </c>
    </row>
    <row r="49" spans="1:1" x14ac:dyDescent="0.25">
      <c r="A49" s="31" t="s">
        <v>49</v>
      </c>
    </row>
    <row r="50" spans="1:1" x14ac:dyDescent="0.25">
      <c r="A50" s="31" t="s">
        <v>50</v>
      </c>
    </row>
    <row r="51" spans="1:1" x14ac:dyDescent="0.25">
      <c r="A51" s="31" t="s">
        <v>51</v>
      </c>
    </row>
    <row r="52" spans="1:1" x14ac:dyDescent="0.25">
      <c r="A52" s="31" t="s">
        <v>52</v>
      </c>
    </row>
    <row r="53" spans="1:1" x14ac:dyDescent="0.25">
      <c r="A53" s="31" t="s">
        <v>53</v>
      </c>
    </row>
    <row r="54" spans="1:1" x14ac:dyDescent="0.25">
      <c r="A54" s="31" t="s">
        <v>54</v>
      </c>
    </row>
    <row r="55" spans="1:1" x14ac:dyDescent="0.25">
      <c r="A55" s="31" t="s">
        <v>55</v>
      </c>
    </row>
    <row r="56" spans="1:1" x14ac:dyDescent="0.25">
      <c r="A56" s="31" t="s">
        <v>56</v>
      </c>
    </row>
    <row r="57" spans="1:1" x14ac:dyDescent="0.25">
      <c r="A57" s="31" t="s">
        <v>57</v>
      </c>
    </row>
  </sheetData>
  <customSheetViews>
    <customSheetView guid="{DB8733A5-8EF1-4C78-8D8C-CD0FB1863DA0}" state="hidden">
      <selection activeCell="D39" sqref="D39:E39"/>
      <pageMargins left="0.7" right="0.7" top="0.75" bottom="0.75" header="0.3" footer="0.3"/>
    </customSheetView>
    <customSheetView guid="{05EC79B2-E0E8-4BD5-AF91-46AA63940802}" state="hidden">
      <selection activeCell="D39" sqref="D39:E39"/>
      <pageMargins left="0.7" right="0.7" top="0.75" bottom="0.75" header="0.3" footer="0.3"/>
    </customSheetView>
    <customSheetView guid="{D6DA32A2-D829-4D60-A32F-1C3434F99BC6}" state="hidden">
      <selection activeCell="I13" sqref="I13"/>
      <pageMargins left="0.7" right="0.7" top="0.75" bottom="0.75" header="0.3" footer="0.3"/>
    </customSheetView>
    <customSheetView guid="{294CB196-716B-43E9-A7C8-4861A3F25685}" state="hidden">
      <selection activeCell="I13" sqref="I13"/>
      <pageMargins left="0.7" right="0.7" top="0.75" bottom="0.75" header="0.3" footer="0.3"/>
    </customSheetView>
    <customSheetView guid="{B47E4528-4193-47FA-BDBA-9C99FC807ED3}" state="hidden">
      <selection activeCell="I13" sqref="I13"/>
      <pageMargins left="0.7" right="0.7" top="0.75" bottom="0.75" header="0.3" footer="0.3"/>
    </customSheetView>
    <customSheetView guid="{31F5F635-AC11-4411-B0C3-83D053493483}" state="hidden">
      <selection activeCell="I13" sqref="I13"/>
      <pageMargins left="0.7" right="0.7" top="0.75" bottom="0.75" header="0.3" footer="0.3"/>
    </customSheetView>
    <customSheetView guid="{8FD0291B-A169-45C6-8315-2D1B3E22F96D}" state="hidden">
      <selection activeCell="I13" sqref="I13"/>
      <pageMargins left="0.7" right="0.7" top="0.75" bottom="0.75" header="0.3" footer="0.3"/>
    </customSheetView>
    <customSheetView guid="{08D8D3B7-1529-4874-A98E-E98A8D9F9921}" state="hidden">
      <selection activeCell="I13" sqref="I13"/>
      <pageMargins left="0.7" right="0.7" top="0.75" bottom="0.75" header="0.3" footer="0.3"/>
    </customSheetView>
    <customSheetView guid="{AD182103-47BA-4BD6-8FAB-0569F05CEF97}" state="hidden" topLeftCell="A16">
      <selection activeCell="L51" sqref="L51"/>
      <pageMargins left="0.7" right="0.7" top="0.75" bottom="0.75" header="0.3" footer="0.3"/>
    </customSheetView>
    <customSheetView guid="{8A2DE55C-D6A4-4447-A0D5-B45D3DF6F0EB}" state="hidden" topLeftCell="A16">
      <selection activeCell="L51" sqref="L51"/>
      <pageMargins left="0.7" right="0.7" top="0.75" bottom="0.75" header="0.3" footer="0.3"/>
    </customSheetView>
    <customSheetView guid="{660F69B3-8B92-47E5-B723-00E085ABEA62}" state="hidden" topLeftCell="A16">
      <selection activeCell="L51" sqref="L51"/>
      <pageMargins left="0.7" right="0.7" top="0.75" bottom="0.75" header="0.3" footer="0.3"/>
    </customSheetView>
    <customSheetView guid="{55B86D05-2EE1-47D2-B8ED-3E58614F1E18}" state="hidden" topLeftCell="A16">
      <selection activeCell="L51" sqref="L51"/>
      <pageMargins left="0.7" right="0.7" top="0.75" bottom="0.75" header="0.3" footer="0.3"/>
    </customSheetView>
    <customSheetView guid="{4F19312B-5D0C-4241-AB7F-DEB9DC94D12C}" state="hidden">
      <selection activeCell="I13" sqref="I13"/>
      <pageMargins left="0.7" right="0.7" top="0.75" bottom="0.75" header="0.3" footer="0.3"/>
    </customSheetView>
    <customSheetView guid="{39017580-0DBD-4718-BF70-D0C640CEE437}" state="hidden">
      <selection activeCell="I13" sqref="I13"/>
      <pageMargins left="0.7" right="0.7" top="0.75" bottom="0.75" header="0.3" footer="0.3"/>
    </customSheetView>
    <customSheetView guid="{566939CC-5BB6-4AD5-9E33-E7CE58089770}" state="hidden">
      <selection activeCell="I13" sqref="I13"/>
      <pageMargins left="0.7" right="0.7" top="0.75" bottom="0.75" header="0.3" footer="0.3"/>
    </customSheetView>
    <customSheetView guid="{8C7DD989-BDF2-4D55-B9C7-AE671BCB4054}" state="hidden">
      <selection activeCell="I13" sqref="I13"/>
      <pageMargins left="0.7" right="0.7" top="0.75" bottom="0.75" header="0.3" footer="0.3"/>
    </customSheetView>
    <customSheetView guid="{A8233638-4F8B-4EA1-AAB2-C55FBB614668}" state="hidden">
      <selection activeCell="I13" sqref="I13"/>
      <pageMargins left="0.7" right="0.7" top="0.75" bottom="0.75" header="0.3" footer="0.3"/>
    </customSheetView>
    <customSheetView guid="{B1ADF8E8-30A1-4C41-A0F8-2A3415185454}" state="hidden">
      <selection activeCell="I13" sqref="I13"/>
      <pageMargins left="0.7" right="0.7" top="0.75" bottom="0.75" header="0.3" footer="0.3"/>
    </customSheetView>
    <customSheetView guid="{122285D5-C445-4641-B906-3D160AF5A029}" state="hidden">
      <selection activeCell="I13" sqref="I13"/>
      <pageMargins left="0.7" right="0.7" top="0.75" bottom="0.75" header="0.3" footer="0.3"/>
    </customSheetView>
    <customSheetView guid="{EE492F06-3943-4B52-8C26-96BF20DC357D}" state="hidden">
      <selection activeCell="I13" sqref="I13"/>
      <pageMargins left="0.7" right="0.7" top="0.75" bottom="0.75" header="0.3" footer="0.3"/>
    </customSheetView>
    <customSheetView guid="{F075734E-466E-424D-AAB3-F953E84A0CE4}" state="hidden">
      <selection activeCell="I13" sqref="I13"/>
      <pageMargins left="0.7" right="0.7" top="0.75" bottom="0.75" header="0.3" footer="0.3"/>
    </customSheetView>
  </customSheetViews>
  <mergeCells count="36">
    <mergeCell ref="D37:E37"/>
    <mergeCell ref="D38:E38"/>
    <mergeCell ref="D39:E39"/>
    <mergeCell ref="D31:E31"/>
    <mergeCell ref="D32:E32"/>
    <mergeCell ref="D33:E33"/>
    <mergeCell ref="D34:E34"/>
    <mergeCell ref="D35:E35"/>
    <mergeCell ref="D36:E36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S10:T10"/>
    <mergeCell ref="D18:E18"/>
    <mergeCell ref="C1:E1"/>
    <mergeCell ref="C2:E2"/>
    <mergeCell ref="C6:E6"/>
    <mergeCell ref="C7:E7"/>
    <mergeCell ref="C10:E10"/>
    <mergeCell ref="C11:E11"/>
    <mergeCell ref="S11:T11"/>
    <mergeCell ref="D15:E15"/>
    <mergeCell ref="D16:E16"/>
    <mergeCell ref="D17:E17"/>
    <mergeCell ref="C4:E4"/>
    <mergeCell ref="C5:E5"/>
    <mergeCell ref="C12:E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72"/>
  <sheetViews>
    <sheetView tabSelected="1" topLeftCell="AK1" workbookViewId="0">
      <selection activeCell="AO12" sqref="AO12"/>
    </sheetView>
  </sheetViews>
  <sheetFormatPr defaultRowHeight="15" x14ac:dyDescent="0.25"/>
  <cols>
    <col min="1" max="1" width="15.7109375" customWidth="1"/>
    <col min="2" max="34" width="10.7109375" customWidth="1"/>
    <col min="35" max="35" width="10.42578125" bestFit="1" customWidth="1"/>
    <col min="37" max="47" width="15.7109375" style="102" customWidth="1"/>
    <col min="48" max="48" width="17.28515625" style="102" customWidth="1"/>
    <col min="49" max="59" width="15.7109375" style="102" customWidth="1"/>
    <col min="60" max="60" width="17.140625" style="102" customWidth="1"/>
    <col min="61" max="67" width="15.7109375" style="102" customWidth="1"/>
    <col min="68" max="71" width="15.7109375" customWidth="1"/>
    <col min="72" max="72" width="18" customWidth="1"/>
    <col min="73" max="75" width="15.7109375" customWidth="1"/>
  </cols>
  <sheetData>
    <row r="1" spans="1:75" ht="15.75" thickBot="1" x14ac:dyDescent="0.3">
      <c r="A1" s="133">
        <v>43101</v>
      </c>
      <c r="B1" s="103">
        <v>43101</v>
      </c>
      <c r="C1" s="50">
        <v>43102</v>
      </c>
      <c r="D1" s="103">
        <v>43103</v>
      </c>
      <c r="E1" s="50">
        <v>43104</v>
      </c>
      <c r="F1" s="103">
        <v>43105</v>
      </c>
      <c r="G1" s="50">
        <v>43106</v>
      </c>
      <c r="H1" s="103">
        <v>43107</v>
      </c>
      <c r="I1" s="50">
        <v>43108</v>
      </c>
      <c r="J1" s="103">
        <v>43109</v>
      </c>
      <c r="K1" s="50">
        <v>43110</v>
      </c>
      <c r="L1" s="103">
        <v>43111</v>
      </c>
      <c r="M1" s="50">
        <v>43112</v>
      </c>
      <c r="N1" s="103">
        <v>43113</v>
      </c>
      <c r="O1" s="50">
        <v>43114</v>
      </c>
      <c r="P1" s="103">
        <v>43115</v>
      </c>
      <c r="Q1" s="50">
        <v>43116</v>
      </c>
      <c r="R1" s="103">
        <v>43117</v>
      </c>
      <c r="S1" s="50">
        <v>43118</v>
      </c>
      <c r="T1" s="103">
        <v>43119</v>
      </c>
      <c r="U1" s="50">
        <v>43120</v>
      </c>
      <c r="V1" s="103">
        <v>43121</v>
      </c>
      <c r="W1" s="50">
        <v>43122</v>
      </c>
      <c r="X1" s="103">
        <v>43123</v>
      </c>
      <c r="Y1" s="50">
        <v>43124</v>
      </c>
      <c r="Z1" s="103">
        <v>43125</v>
      </c>
      <c r="AA1" s="50">
        <v>43126</v>
      </c>
      <c r="AB1" s="103">
        <v>43127</v>
      </c>
      <c r="AC1" s="50">
        <v>43128</v>
      </c>
      <c r="AD1" s="103">
        <v>43129</v>
      </c>
      <c r="AE1" s="50">
        <v>43130</v>
      </c>
      <c r="AF1" s="103">
        <v>43131</v>
      </c>
      <c r="AG1" s="36" t="s">
        <v>70</v>
      </c>
      <c r="AH1" s="36" t="s">
        <v>63</v>
      </c>
      <c r="AK1" s="131">
        <f>Stat_mensuel!J6</f>
        <v>43497</v>
      </c>
      <c r="AL1" s="131">
        <f t="shared" ref="AL1:BO1" si="0">AK1+1</f>
        <v>43498</v>
      </c>
      <c r="AM1" s="131">
        <f t="shared" si="0"/>
        <v>43499</v>
      </c>
      <c r="AN1" s="131">
        <f t="shared" si="0"/>
        <v>43500</v>
      </c>
      <c r="AO1" s="131">
        <f t="shared" si="0"/>
        <v>43501</v>
      </c>
      <c r="AP1" s="131">
        <f t="shared" si="0"/>
        <v>43502</v>
      </c>
      <c r="AQ1" s="131">
        <f t="shared" si="0"/>
        <v>43503</v>
      </c>
      <c r="AR1" s="131">
        <f t="shared" si="0"/>
        <v>43504</v>
      </c>
      <c r="AS1" s="131">
        <f t="shared" si="0"/>
        <v>43505</v>
      </c>
      <c r="AT1" s="131">
        <f t="shared" si="0"/>
        <v>43506</v>
      </c>
      <c r="AU1" s="131">
        <f t="shared" si="0"/>
        <v>43507</v>
      </c>
      <c r="AV1" s="131">
        <f t="shared" si="0"/>
        <v>43508</v>
      </c>
      <c r="AW1" s="131">
        <f t="shared" si="0"/>
        <v>43509</v>
      </c>
      <c r="AX1" s="131">
        <f t="shared" si="0"/>
        <v>43510</v>
      </c>
      <c r="AY1" s="131">
        <f t="shared" si="0"/>
        <v>43511</v>
      </c>
      <c r="AZ1" s="131">
        <f t="shared" si="0"/>
        <v>43512</v>
      </c>
      <c r="BA1" s="131">
        <f t="shared" si="0"/>
        <v>43513</v>
      </c>
      <c r="BB1" s="131">
        <f t="shared" si="0"/>
        <v>43514</v>
      </c>
      <c r="BC1" s="131">
        <f t="shared" si="0"/>
        <v>43515</v>
      </c>
      <c r="BD1" s="131">
        <f t="shared" si="0"/>
        <v>43516</v>
      </c>
      <c r="BE1" s="131">
        <f t="shared" si="0"/>
        <v>43517</v>
      </c>
      <c r="BF1" s="131">
        <f t="shared" si="0"/>
        <v>43518</v>
      </c>
      <c r="BG1" s="131">
        <f t="shared" si="0"/>
        <v>43519</v>
      </c>
      <c r="BH1" s="131">
        <f t="shared" si="0"/>
        <v>43520</v>
      </c>
      <c r="BI1" s="131">
        <f t="shared" si="0"/>
        <v>43521</v>
      </c>
      <c r="BJ1" s="131">
        <f t="shared" si="0"/>
        <v>43522</v>
      </c>
      <c r="BK1" s="131">
        <f t="shared" si="0"/>
        <v>43523</v>
      </c>
      <c r="BL1" s="131">
        <f t="shared" si="0"/>
        <v>43524</v>
      </c>
      <c r="BM1" s="131">
        <f t="shared" si="0"/>
        <v>43525</v>
      </c>
      <c r="BN1" s="131">
        <f t="shared" si="0"/>
        <v>43526</v>
      </c>
      <c r="BO1" s="131">
        <f t="shared" si="0"/>
        <v>43527</v>
      </c>
    </row>
    <row r="2" spans="1:75" ht="15.75" thickBot="1" x14ac:dyDescent="0.3">
      <c r="A2" s="140"/>
      <c r="B2" s="104">
        <f>LOOKUP(B1,stattunnel!$A:$A,stattunnel!$BP:$BP)</f>
        <v>0</v>
      </c>
      <c r="C2" s="104">
        <f>LOOKUP(C1,stattunnel!$A:$A,stattunnel!$BP:$BP)</f>
        <v>0</v>
      </c>
      <c r="D2" s="104">
        <f>LOOKUP(D1,stattunnel!$A:$A,stattunnel!$BP:$BP)</f>
        <v>0</v>
      </c>
      <c r="E2" s="104">
        <f>LOOKUP(E1,stattunnel!$A:$A,stattunnel!$BP:$BP)</f>
        <v>0</v>
      </c>
      <c r="F2" s="104">
        <f>LOOKUP(F1,stattunnel!$A:$A,stattunnel!$BP:$BP)</f>
        <v>0</v>
      </c>
      <c r="G2" s="104">
        <f>LOOKUP(G1,stattunnel!$A:$A,stattunnel!$BP:$BP)</f>
        <v>0</v>
      </c>
      <c r="H2" s="104">
        <f>LOOKUP(H1,stattunnel!$A:$A,stattunnel!$BP:$BP)</f>
        <v>0</v>
      </c>
      <c r="I2" s="104">
        <f>LOOKUP(I1,stattunnel!$A:$A,stattunnel!$BP:$BP)</f>
        <v>0</v>
      </c>
      <c r="J2" s="104">
        <f>LOOKUP(J1,stattunnel!$A:$A,stattunnel!$BP:$BP)</f>
        <v>0</v>
      </c>
      <c r="K2" s="104">
        <f>LOOKUP(K1,stattunnel!$A:$A,stattunnel!$BP:$BP)</f>
        <v>0</v>
      </c>
      <c r="L2" s="104">
        <f>LOOKUP(L1,stattunnel!$A:$A,stattunnel!$BP:$BP)</f>
        <v>0</v>
      </c>
      <c r="M2" s="104">
        <f>LOOKUP(M1,stattunnel!$A:$A,stattunnel!$BP:$BP)</f>
        <v>0</v>
      </c>
      <c r="N2" s="104">
        <f>LOOKUP(N1,stattunnel!$A:$A,stattunnel!$BP:$BP)</f>
        <v>0</v>
      </c>
      <c r="O2" s="104">
        <f>LOOKUP(O1,stattunnel!$A:$A,stattunnel!$BP:$BP)</f>
        <v>0</v>
      </c>
      <c r="P2" s="104">
        <f>LOOKUP(P1,stattunnel!$A:$A,stattunnel!$BP:$BP)</f>
        <v>0</v>
      </c>
      <c r="Q2" s="104">
        <f>LOOKUP(Q1,stattunnel!$A:$A,stattunnel!$BP:$BP)</f>
        <v>0</v>
      </c>
      <c r="R2" s="104">
        <f>LOOKUP(R1,stattunnel!$A:$A,stattunnel!$BP:$BP)</f>
        <v>0</v>
      </c>
      <c r="S2" s="104">
        <f>LOOKUP(S1,stattunnel!$A:$A,stattunnel!$BP:$BP)</f>
        <v>0</v>
      </c>
      <c r="T2" s="104">
        <f>LOOKUP(T1,stattunnel!$A:$A,stattunnel!$BP:$BP)</f>
        <v>0</v>
      </c>
      <c r="U2" s="104">
        <f>LOOKUP(U1,stattunnel!$A:$A,stattunnel!$BP:$BP)</f>
        <v>0</v>
      </c>
      <c r="V2" s="104">
        <f>LOOKUP(V1,stattunnel!$A:$A,stattunnel!$BP:$BP)</f>
        <v>0</v>
      </c>
      <c r="W2" s="104">
        <f>LOOKUP(W1,stattunnel!$A:$A,stattunnel!$BP:$BP)</f>
        <v>0</v>
      </c>
      <c r="X2" s="104">
        <f>LOOKUP(X1,stattunnel!$A:$A,stattunnel!$BP:$BP)</f>
        <v>0</v>
      </c>
      <c r="Y2" s="104">
        <f>LOOKUP(Y1,stattunnel!$A:$A,stattunnel!$BP:$BP)</f>
        <v>0</v>
      </c>
      <c r="Z2" s="104">
        <f>LOOKUP(Z1,stattunnel!$A:$A,stattunnel!$BP:$BP)</f>
        <v>0</v>
      </c>
      <c r="AA2" s="104">
        <f>LOOKUP(AA1,stattunnel!$A:$A,stattunnel!$BP:$BP)</f>
        <v>0</v>
      </c>
      <c r="AB2" s="104">
        <f>LOOKUP(AB1,stattunnel!$A:$A,stattunnel!$BP:$BP)</f>
        <v>0</v>
      </c>
      <c r="AC2" s="104">
        <f>LOOKUP(AC1,stattunnel!$A:$A,stattunnel!$BP:$BP)</f>
        <v>0</v>
      </c>
      <c r="AD2" s="104">
        <f>LOOKUP(AD1,stattunnel!$A:$A,stattunnel!$BP:$BP)</f>
        <v>0</v>
      </c>
      <c r="AE2" s="104">
        <f>LOOKUP(AE1,stattunnel!$A:$A,stattunnel!$BP:$BP)</f>
        <v>0</v>
      </c>
      <c r="AF2" s="104">
        <f>LOOKUP(AF1,stattunnel!$A:$A,stattunnel!$BP:$BP)</f>
        <v>0</v>
      </c>
      <c r="AG2" s="105">
        <f>AH2/7</f>
        <v>0</v>
      </c>
      <c r="AH2" s="36">
        <f>SUM(B2:AF2)</f>
        <v>0</v>
      </c>
      <c r="AI2">
        <v>31</v>
      </c>
      <c r="AJ2" s="154">
        <f t="shared" ref="AJ2:AJ14" si="1">AH2/AI2</f>
        <v>0</v>
      </c>
      <c r="AK2" s="71">
        <f ca="1">SUM(OFFSET($A1,MATCH($AK1,$A:$A,0),DAY(AK$1)))</f>
        <v>61</v>
      </c>
      <c r="AL2" s="71">
        <f ca="1">SUM(OFFSET($A1,MATCH($AK1,$A:$A,0),DAY(AK$1)+1))</f>
        <v>0</v>
      </c>
      <c r="AM2" s="71">
        <f ca="1">SUM(OFFSET($A1,MATCH($AK1,$A:$A,0),DAY(AL$1)+1))</f>
        <v>0</v>
      </c>
      <c r="AN2" s="71">
        <f t="shared" ref="AN2:BO2" ca="1" si="2">SUM(OFFSET($A1,MATCH($AK1,$A:$A,0),DAY(AM$1)+1))</f>
        <v>10</v>
      </c>
      <c r="AO2" s="71">
        <f t="shared" ca="1" si="2"/>
        <v>144</v>
      </c>
      <c r="AP2" s="71">
        <f t="shared" ca="1" si="2"/>
        <v>216</v>
      </c>
      <c r="AQ2" s="71">
        <f t="shared" ca="1" si="2"/>
        <v>444</v>
      </c>
      <c r="AR2" s="71">
        <f ca="1">SUM(OFFSET($A1,MATCH($AK1,$A:$A,0),DAY(AQ$1)+1))</f>
        <v>177</v>
      </c>
      <c r="AS2" s="71">
        <f t="shared" ca="1" si="2"/>
        <v>0</v>
      </c>
      <c r="AT2" s="71">
        <f t="shared" ca="1" si="2"/>
        <v>0</v>
      </c>
      <c r="AU2" s="71">
        <f t="shared" ca="1" si="2"/>
        <v>0</v>
      </c>
      <c r="AV2" s="71">
        <f t="shared" ca="1" si="2"/>
        <v>0</v>
      </c>
      <c r="AW2" s="71">
        <f t="shared" ca="1" si="2"/>
        <v>0</v>
      </c>
      <c r="AX2" s="71">
        <f t="shared" ca="1" si="2"/>
        <v>0</v>
      </c>
      <c r="AY2" s="71">
        <f t="shared" ca="1" si="2"/>
        <v>0</v>
      </c>
      <c r="AZ2" s="71">
        <f t="shared" ca="1" si="2"/>
        <v>0</v>
      </c>
      <c r="BA2" s="71">
        <f t="shared" ca="1" si="2"/>
        <v>0</v>
      </c>
      <c r="BB2" s="71">
        <f t="shared" ca="1" si="2"/>
        <v>0</v>
      </c>
      <c r="BC2" s="71">
        <f t="shared" ca="1" si="2"/>
        <v>0</v>
      </c>
      <c r="BD2" s="71">
        <f t="shared" ca="1" si="2"/>
        <v>0</v>
      </c>
      <c r="BE2" s="71">
        <f t="shared" ca="1" si="2"/>
        <v>0</v>
      </c>
      <c r="BF2" s="71">
        <f t="shared" ca="1" si="2"/>
        <v>0</v>
      </c>
      <c r="BG2" s="71">
        <f t="shared" ca="1" si="2"/>
        <v>0</v>
      </c>
      <c r="BH2" s="71">
        <f t="shared" ca="1" si="2"/>
        <v>0</v>
      </c>
      <c r="BI2" s="71">
        <f t="shared" ca="1" si="2"/>
        <v>0</v>
      </c>
      <c r="BJ2" s="71">
        <f t="shared" ca="1" si="2"/>
        <v>0</v>
      </c>
      <c r="BK2" s="71">
        <f t="shared" ca="1" si="2"/>
        <v>0</v>
      </c>
      <c r="BL2" s="71">
        <f t="shared" ca="1" si="2"/>
        <v>0</v>
      </c>
      <c r="BM2" s="71">
        <f t="shared" ca="1" si="2"/>
        <v>0</v>
      </c>
      <c r="BN2" s="71">
        <f t="shared" ca="1" si="2"/>
        <v>0</v>
      </c>
      <c r="BO2" s="71">
        <f t="shared" ca="1" si="2"/>
        <v>0</v>
      </c>
    </row>
    <row r="3" spans="1:75" ht="15.75" thickBot="1" x14ac:dyDescent="0.3">
      <c r="A3" s="138">
        <v>43132</v>
      </c>
      <c r="B3" s="106">
        <v>43132</v>
      </c>
      <c r="C3" s="106">
        <v>43133</v>
      </c>
      <c r="D3" s="106">
        <v>43134</v>
      </c>
      <c r="E3" s="106">
        <v>43135</v>
      </c>
      <c r="F3" s="106">
        <v>43136</v>
      </c>
      <c r="G3" s="106">
        <v>43137</v>
      </c>
      <c r="H3" s="106">
        <v>43138</v>
      </c>
      <c r="I3" s="106">
        <v>43139</v>
      </c>
      <c r="J3" s="106">
        <v>43140</v>
      </c>
      <c r="K3" s="106">
        <v>43141</v>
      </c>
      <c r="L3" s="106">
        <v>43142</v>
      </c>
      <c r="M3" s="106">
        <v>43143</v>
      </c>
      <c r="N3" s="106">
        <v>43144</v>
      </c>
      <c r="O3" s="106">
        <v>43145</v>
      </c>
      <c r="P3" s="106">
        <v>43146</v>
      </c>
      <c r="Q3" s="106">
        <v>43147</v>
      </c>
      <c r="R3" s="106">
        <v>43148</v>
      </c>
      <c r="S3" s="106">
        <v>43149</v>
      </c>
      <c r="T3" s="106">
        <v>43150</v>
      </c>
      <c r="U3" s="106">
        <v>43151</v>
      </c>
      <c r="V3" s="106">
        <v>43152</v>
      </c>
      <c r="W3" s="106">
        <v>43153</v>
      </c>
      <c r="X3" s="106">
        <v>43154</v>
      </c>
      <c r="Y3" s="106">
        <v>43155</v>
      </c>
      <c r="Z3" s="106">
        <v>43156</v>
      </c>
      <c r="AA3" s="106">
        <v>43157</v>
      </c>
      <c r="AB3" s="106">
        <v>43158</v>
      </c>
      <c r="AC3" s="106">
        <v>43159</v>
      </c>
      <c r="AD3" s="107"/>
      <c r="AE3" s="107"/>
      <c r="AF3" s="107"/>
      <c r="AG3" s="108"/>
      <c r="AH3" s="1"/>
      <c r="AJ3" s="154"/>
      <c r="AK3" s="72">
        <f ca="1">AK2/24</f>
        <v>2.5416666666666665</v>
      </c>
      <c r="AL3" s="72">
        <f t="shared" ref="AL3:BO3" ca="1" si="3">AL2/24</f>
        <v>0</v>
      </c>
      <c r="AM3" s="72">
        <f t="shared" ca="1" si="3"/>
        <v>0</v>
      </c>
      <c r="AN3" s="72">
        <f t="shared" ca="1" si="3"/>
        <v>0.41666666666666669</v>
      </c>
      <c r="AO3" s="72">
        <f t="shared" ca="1" si="3"/>
        <v>6</v>
      </c>
      <c r="AP3" s="72">
        <f t="shared" ca="1" si="3"/>
        <v>9</v>
      </c>
      <c r="AQ3" s="72">
        <f t="shared" ca="1" si="3"/>
        <v>18.5</v>
      </c>
      <c r="AR3" s="72">
        <f t="shared" ca="1" si="3"/>
        <v>7.375</v>
      </c>
      <c r="AS3" s="72">
        <f t="shared" ca="1" si="3"/>
        <v>0</v>
      </c>
      <c r="AT3" s="72">
        <f t="shared" ca="1" si="3"/>
        <v>0</v>
      </c>
      <c r="AU3" s="72">
        <f t="shared" ca="1" si="3"/>
        <v>0</v>
      </c>
      <c r="AV3" s="72">
        <f t="shared" ca="1" si="3"/>
        <v>0</v>
      </c>
      <c r="AW3" s="72">
        <f t="shared" ca="1" si="3"/>
        <v>0</v>
      </c>
      <c r="AX3" s="72">
        <f t="shared" ca="1" si="3"/>
        <v>0</v>
      </c>
      <c r="AY3" s="72">
        <f t="shared" ca="1" si="3"/>
        <v>0</v>
      </c>
      <c r="AZ3" s="72">
        <f t="shared" ca="1" si="3"/>
        <v>0</v>
      </c>
      <c r="BA3" s="72">
        <f t="shared" ca="1" si="3"/>
        <v>0</v>
      </c>
      <c r="BB3" s="72">
        <f t="shared" ca="1" si="3"/>
        <v>0</v>
      </c>
      <c r="BC3" s="72">
        <f t="shared" ca="1" si="3"/>
        <v>0</v>
      </c>
      <c r="BD3" s="72">
        <f t="shared" ca="1" si="3"/>
        <v>0</v>
      </c>
      <c r="BE3" s="72">
        <f t="shared" ca="1" si="3"/>
        <v>0</v>
      </c>
      <c r="BF3" s="72">
        <f t="shared" ca="1" si="3"/>
        <v>0</v>
      </c>
      <c r="BG3" s="72">
        <f t="shared" ca="1" si="3"/>
        <v>0</v>
      </c>
      <c r="BH3" s="72">
        <f t="shared" ca="1" si="3"/>
        <v>0</v>
      </c>
      <c r="BI3" s="72">
        <f t="shared" ca="1" si="3"/>
        <v>0</v>
      </c>
      <c r="BJ3" s="72">
        <f t="shared" ca="1" si="3"/>
        <v>0</v>
      </c>
      <c r="BK3" s="72">
        <f t="shared" ca="1" si="3"/>
        <v>0</v>
      </c>
      <c r="BL3" s="72">
        <f t="shared" ca="1" si="3"/>
        <v>0</v>
      </c>
      <c r="BM3" s="72">
        <f t="shared" ca="1" si="3"/>
        <v>0</v>
      </c>
      <c r="BN3" s="72">
        <f t="shared" ca="1" si="3"/>
        <v>0</v>
      </c>
      <c r="BO3" s="72">
        <f t="shared" ca="1" si="3"/>
        <v>0</v>
      </c>
    </row>
    <row r="4" spans="1:75" ht="15.75" thickBot="1" x14ac:dyDescent="0.3">
      <c r="A4" s="139"/>
      <c r="B4" s="109">
        <f>LOOKUP(B3,stattunnel!$A:$A,stattunnel!$BP:$BP)</f>
        <v>0</v>
      </c>
      <c r="C4" s="109">
        <f>LOOKUP(C3,stattunnel!$A:$A,stattunnel!$BP:$BP)</f>
        <v>0</v>
      </c>
      <c r="D4" s="109">
        <f>LOOKUP(D3,stattunnel!$A:$A,stattunnel!$BP:$BP)</f>
        <v>0</v>
      </c>
      <c r="E4" s="109">
        <f>LOOKUP(E3,stattunnel!$A:$A,stattunnel!$BP:$BP)</f>
        <v>0</v>
      </c>
      <c r="F4" s="109">
        <f>LOOKUP(F3,stattunnel!$A:$A,stattunnel!$BP:$BP)</f>
        <v>0</v>
      </c>
      <c r="G4" s="109">
        <f>LOOKUP(G3,stattunnel!$A:$A,stattunnel!$BP:$BP)</f>
        <v>0</v>
      </c>
      <c r="H4" s="109">
        <f>LOOKUP(H3,stattunnel!$A:$A,stattunnel!$BP:$BP)</f>
        <v>0</v>
      </c>
      <c r="I4" s="109">
        <f>LOOKUP(I3,stattunnel!$A:$A,stattunnel!$BP:$BP)</f>
        <v>0</v>
      </c>
      <c r="J4" s="109">
        <f>LOOKUP(J3,stattunnel!$A:$A,stattunnel!$BP:$BP)</f>
        <v>0</v>
      </c>
      <c r="K4" s="109">
        <f>LOOKUP(K3,stattunnel!$A:$A,stattunnel!$BP:$BP)</f>
        <v>0</v>
      </c>
      <c r="L4" s="109">
        <f>LOOKUP(L3,stattunnel!$A:$A,stattunnel!$BP:$BP)</f>
        <v>0</v>
      </c>
      <c r="M4" s="109">
        <f>LOOKUP(M3,stattunnel!$A:$A,stattunnel!$BP:$BP)</f>
        <v>0</v>
      </c>
      <c r="N4" s="109">
        <f>LOOKUP(N3,stattunnel!$A:$A,stattunnel!$BP:$BP)</f>
        <v>0</v>
      </c>
      <c r="O4" s="109">
        <f>LOOKUP(O3,stattunnel!$A:$A,stattunnel!$BP:$BP)</f>
        <v>0</v>
      </c>
      <c r="P4" s="109">
        <f>LOOKUP(P3,stattunnel!$A:$A,stattunnel!$BP:$BP)</f>
        <v>0</v>
      </c>
      <c r="Q4" s="109">
        <f>LOOKUP(Q3,stattunnel!$A:$A,stattunnel!$BP:$BP)</f>
        <v>0</v>
      </c>
      <c r="R4" s="109">
        <f>LOOKUP(R3,stattunnel!$A:$A,stattunnel!$BP:$BP)</f>
        <v>0</v>
      </c>
      <c r="S4" s="109">
        <f>LOOKUP(S3,stattunnel!$A:$A,stattunnel!$BP:$BP)</f>
        <v>0</v>
      </c>
      <c r="T4" s="109">
        <f>LOOKUP(T3,stattunnel!$A:$A,stattunnel!$BP:$BP)</f>
        <v>0</v>
      </c>
      <c r="U4" s="109">
        <f>LOOKUP(U3,stattunnel!$A:$A,stattunnel!$BP:$BP)</f>
        <v>0</v>
      </c>
      <c r="V4" s="109">
        <f>LOOKUP(V3,stattunnel!$A:$A,stattunnel!$BP:$BP)</f>
        <v>0</v>
      </c>
      <c r="W4" s="109">
        <f>LOOKUP(W3,stattunnel!$A:$A,stattunnel!$BP:$BP)</f>
        <v>0</v>
      </c>
      <c r="X4" s="109">
        <f>LOOKUP(X3,stattunnel!$A:$A,stattunnel!$BP:$BP)</f>
        <v>0</v>
      </c>
      <c r="Y4" s="109">
        <f>LOOKUP(Y3,stattunnel!$A:$A,stattunnel!$BP:$BP)</f>
        <v>0</v>
      </c>
      <c r="Z4" s="109">
        <f>LOOKUP(Z3,stattunnel!$A:$A,stattunnel!$BP:$BP)</f>
        <v>0</v>
      </c>
      <c r="AA4" s="109">
        <f>LOOKUP(AA3,stattunnel!$A:$A,stattunnel!$BP:$BP)</f>
        <v>0</v>
      </c>
      <c r="AB4" s="109">
        <f>LOOKUP(AB3,stattunnel!$A:$A,stattunnel!$BP:$BP)</f>
        <v>0</v>
      </c>
      <c r="AC4" s="109">
        <f>LOOKUP(AC3,stattunnel!$A:$A,stattunnel!$BP:$BP)</f>
        <v>0</v>
      </c>
      <c r="AD4" s="109"/>
      <c r="AE4" s="109"/>
      <c r="AF4" s="109"/>
      <c r="AG4" s="108">
        <f>AH4/7</f>
        <v>0</v>
      </c>
      <c r="AH4" s="1">
        <f>SUM(B4:AF4)</f>
        <v>0</v>
      </c>
      <c r="AI4">
        <v>28</v>
      </c>
      <c r="AJ4" s="154">
        <f t="shared" si="1"/>
        <v>0</v>
      </c>
      <c r="AK4" s="72">
        <f ca="1">IF(AK2=0,"",AK2/7)</f>
        <v>8.7142857142857135</v>
      </c>
      <c r="AL4" s="72" t="str">
        <f t="shared" ref="AL4:BO4" ca="1" si="4">IF(AL2=0,"",AL2/7)</f>
        <v/>
      </c>
      <c r="AM4" s="72" t="str">
        <f t="shared" ca="1" si="4"/>
        <v/>
      </c>
      <c r="AN4" s="72">
        <f t="shared" ca="1" si="4"/>
        <v>1.4285714285714286</v>
      </c>
      <c r="AO4" s="72">
        <f t="shared" ca="1" si="4"/>
        <v>20.571428571428573</v>
      </c>
      <c r="AP4" s="72">
        <f t="shared" ca="1" si="4"/>
        <v>30.857142857142858</v>
      </c>
      <c r="AQ4" s="72">
        <f t="shared" ca="1" si="4"/>
        <v>63.428571428571431</v>
      </c>
      <c r="AR4" s="72">
        <f t="shared" ca="1" si="4"/>
        <v>25.285714285714285</v>
      </c>
      <c r="AS4" s="72" t="str">
        <f t="shared" ca="1" si="4"/>
        <v/>
      </c>
      <c r="AT4" s="72" t="str">
        <f t="shared" ca="1" si="4"/>
        <v/>
      </c>
      <c r="AU4" s="72" t="str">
        <f t="shared" ca="1" si="4"/>
        <v/>
      </c>
      <c r="AV4" s="72" t="str">
        <f t="shared" ca="1" si="4"/>
        <v/>
      </c>
      <c r="AW4" s="72" t="str">
        <f t="shared" ca="1" si="4"/>
        <v/>
      </c>
      <c r="AX4" s="72" t="str">
        <f t="shared" ca="1" si="4"/>
        <v/>
      </c>
      <c r="AY4" s="72" t="str">
        <f t="shared" ca="1" si="4"/>
        <v/>
      </c>
      <c r="AZ4" s="72" t="str">
        <f t="shared" ca="1" si="4"/>
        <v/>
      </c>
      <c r="BA4" s="72" t="str">
        <f t="shared" ca="1" si="4"/>
        <v/>
      </c>
      <c r="BB4" s="72" t="str">
        <f t="shared" ca="1" si="4"/>
        <v/>
      </c>
      <c r="BC4" s="72" t="str">
        <f t="shared" ca="1" si="4"/>
        <v/>
      </c>
      <c r="BD4" s="72" t="str">
        <f t="shared" ca="1" si="4"/>
        <v/>
      </c>
      <c r="BE4" s="72" t="str">
        <f t="shared" ca="1" si="4"/>
        <v/>
      </c>
      <c r="BF4" s="72" t="str">
        <f t="shared" ca="1" si="4"/>
        <v/>
      </c>
      <c r="BG4" s="72" t="str">
        <f t="shared" ca="1" si="4"/>
        <v/>
      </c>
      <c r="BH4" s="72" t="str">
        <f t="shared" ca="1" si="4"/>
        <v/>
      </c>
      <c r="BI4" s="72" t="str">
        <f t="shared" ca="1" si="4"/>
        <v/>
      </c>
      <c r="BJ4" s="72" t="str">
        <f t="shared" ca="1" si="4"/>
        <v/>
      </c>
      <c r="BK4" s="72" t="str">
        <f t="shared" ca="1" si="4"/>
        <v/>
      </c>
      <c r="BL4" s="72" t="str">
        <f t="shared" ca="1" si="4"/>
        <v/>
      </c>
      <c r="BM4" s="72" t="str">
        <f t="shared" ca="1" si="4"/>
        <v/>
      </c>
      <c r="BN4" s="72" t="str">
        <f t="shared" ca="1" si="4"/>
        <v/>
      </c>
      <c r="BO4" s="72" t="str">
        <f t="shared" ca="1" si="4"/>
        <v/>
      </c>
    </row>
    <row r="5" spans="1:75" ht="15.75" thickBot="1" x14ac:dyDescent="0.3">
      <c r="A5" s="133">
        <v>43160</v>
      </c>
      <c r="B5" s="50">
        <v>43160</v>
      </c>
      <c r="C5" s="50">
        <v>43161</v>
      </c>
      <c r="D5" s="50">
        <v>43162</v>
      </c>
      <c r="E5" s="50">
        <v>43163</v>
      </c>
      <c r="F5" s="50">
        <v>43164</v>
      </c>
      <c r="G5" s="50">
        <v>43165</v>
      </c>
      <c r="H5" s="50">
        <v>43166</v>
      </c>
      <c r="I5" s="50">
        <v>43167</v>
      </c>
      <c r="J5" s="50">
        <v>43168</v>
      </c>
      <c r="K5" s="50">
        <v>43169</v>
      </c>
      <c r="L5" s="50">
        <v>43170</v>
      </c>
      <c r="M5" s="50">
        <v>43171</v>
      </c>
      <c r="N5" s="50">
        <v>43172</v>
      </c>
      <c r="O5" s="50">
        <v>43173</v>
      </c>
      <c r="P5" s="50">
        <v>43174</v>
      </c>
      <c r="Q5" s="50">
        <v>43175</v>
      </c>
      <c r="R5" s="50">
        <v>43176</v>
      </c>
      <c r="S5" s="50">
        <v>43177</v>
      </c>
      <c r="T5" s="50">
        <v>43178</v>
      </c>
      <c r="U5" s="50">
        <v>43179</v>
      </c>
      <c r="V5" s="50">
        <v>43180</v>
      </c>
      <c r="W5" s="50">
        <v>43181</v>
      </c>
      <c r="X5" s="50">
        <v>43182</v>
      </c>
      <c r="Y5" s="50">
        <v>43183</v>
      </c>
      <c r="Z5" s="50">
        <v>43184</v>
      </c>
      <c r="AA5" s="50">
        <v>43185</v>
      </c>
      <c r="AB5" s="50">
        <v>43186</v>
      </c>
      <c r="AC5" s="50">
        <v>43187</v>
      </c>
      <c r="AD5" s="50">
        <v>43188</v>
      </c>
      <c r="AE5" s="50">
        <v>43189</v>
      </c>
      <c r="AF5" s="50">
        <v>43190</v>
      </c>
      <c r="AG5" s="105"/>
      <c r="AH5" s="36"/>
      <c r="AJ5" s="154"/>
    </row>
    <row r="6" spans="1:75" ht="15.75" thickBot="1" x14ac:dyDescent="0.3">
      <c r="A6" s="140"/>
      <c r="B6" s="104">
        <f>LOOKUP(B5,stattunnel!$A:$A,stattunnel!$BP:$BP)</f>
        <v>0</v>
      </c>
      <c r="C6" s="104">
        <f>LOOKUP(C5,stattunnel!$A:$A,stattunnel!$BP:$BP)</f>
        <v>0</v>
      </c>
      <c r="D6" s="104">
        <f>LOOKUP(D5,stattunnel!$A:$A,stattunnel!$BP:$BP)</f>
        <v>0</v>
      </c>
      <c r="E6" s="104">
        <f>LOOKUP(E5,stattunnel!$A:$A,stattunnel!$BP:$BP)</f>
        <v>0</v>
      </c>
      <c r="F6" s="104">
        <f>LOOKUP(F5,stattunnel!$A:$A,stattunnel!$BP:$BP)</f>
        <v>0</v>
      </c>
      <c r="G6" s="104">
        <f>LOOKUP(G5,stattunnel!$A:$A,stattunnel!$BP:$BP)</f>
        <v>0</v>
      </c>
      <c r="H6" s="104">
        <f>LOOKUP(H5,stattunnel!$A:$A,stattunnel!$BP:$BP)</f>
        <v>0</v>
      </c>
      <c r="I6" s="104">
        <f>LOOKUP(I5,stattunnel!$A:$A,stattunnel!$BP:$BP)</f>
        <v>0</v>
      </c>
      <c r="J6" s="104">
        <f>LOOKUP(J5,stattunnel!$A:$A,stattunnel!$BP:$BP)</f>
        <v>0</v>
      </c>
      <c r="K6" s="104">
        <f>LOOKUP(K5,stattunnel!$A:$A,stattunnel!$BP:$BP)</f>
        <v>0</v>
      </c>
      <c r="L6" s="104">
        <f>LOOKUP(L5,stattunnel!$A:$A,stattunnel!$BP:$BP)</f>
        <v>0</v>
      </c>
      <c r="M6" s="104">
        <f>LOOKUP(M5,stattunnel!$A:$A,stattunnel!$BP:$BP)</f>
        <v>0</v>
      </c>
      <c r="N6" s="104">
        <f>LOOKUP(N5,stattunnel!$A:$A,stattunnel!$BP:$BP)</f>
        <v>0</v>
      </c>
      <c r="O6" s="104">
        <f>LOOKUP(O5,stattunnel!$A:$A,stattunnel!$BP:$BP)</f>
        <v>0</v>
      </c>
      <c r="P6" s="104">
        <f>LOOKUP(P5,stattunnel!$A:$A,stattunnel!$BP:$BP)</f>
        <v>0</v>
      </c>
      <c r="Q6" s="104">
        <f>LOOKUP(Q5,stattunnel!$A:$A,stattunnel!$BP:$BP)</f>
        <v>0</v>
      </c>
      <c r="R6" s="104">
        <f>LOOKUP(R5,stattunnel!$A:$A,stattunnel!$BP:$BP)</f>
        <v>0</v>
      </c>
      <c r="S6" s="104">
        <f>LOOKUP(S5,stattunnel!$A:$A,stattunnel!$BP:$BP)</f>
        <v>0</v>
      </c>
      <c r="T6" s="104">
        <f>LOOKUP(T5,stattunnel!$A:$A,stattunnel!$BP:$BP)</f>
        <v>0</v>
      </c>
      <c r="U6" s="104">
        <f>LOOKUP(U5,stattunnel!$A:$A,stattunnel!$BP:$BP)</f>
        <v>0</v>
      </c>
      <c r="V6" s="104">
        <f>LOOKUP(V5,stattunnel!$A:$A,stattunnel!$BP:$BP)</f>
        <v>0</v>
      </c>
      <c r="W6" s="104">
        <f>LOOKUP(W5,stattunnel!$A:$A,stattunnel!$BP:$BP)</f>
        <v>0</v>
      </c>
      <c r="X6" s="104">
        <f>LOOKUP(X5,stattunnel!$A:$A,stattunnel!$BP:$BP)</f>
        <v>0</v>
      </c>
      <c r="Y6" s="104">
        <f>LOOKUP(Y5,stattunnel!$A:$A,stattunnel!$BP:$BP)</f>
        <v>0</v>
      </c>
      <c r="Z6" s="104">
        <f>LOOKUP(Z5,stattunnel!$A:$A,stattunnel!$BP:$BP)</f>
        <v>0</v>
      </c>
      <c r="AA6" s="104">
        <f>LOOKUP(AA5,stattunnel!$A:$A,stattunnel!$BP:$BP)</f>
        <v>0</v>
      </c>
      <c r="AB6" s="104">
        <f>LOOKUP(AB5,stattunnel!$A:$A,stattunnel!$BP:$BP)</f>
        <v>0</v>
      </c>
      <c r="AC6" s="104">
        <f>LOOKUP(AC5,stattunnel!$A:$A,stattunnel!$BP:$BP)</f>
        <v>0</v>
      </c>
      <c r="AD6" s="104">
        <f>LOOKUP(AD5,stattunnel!$A:$A,stattunnel!$BP:$BP)</f>
        <v>0</v>
      </c>
      <c r="AE6" s="104">
        <f>LOOKUP(AE5,stattunnel!$A:$A,stattunnel!$BP:$BP)</f>
        <v>0</v>
      </c>
      <c r="AF6" s="104">
        <f>LOOKUP(AF5,stattunnel!$A:$A,stattunnel!$BP:$BP)</f>
        <v>0</v>
      </c>
      <c r="AG6" s="105">
        <f>AH6/7</f>
        <v>0</v>
      </c>
      <c r="AH6" s="36">
        <f>SUM(B6:AF6)</f>
        <v>0</v>
      </c>
      <c r="AI6">
        <v>31</v>
      </c>
      <c r="AJ6" s="154">
        <f t="shared" si="1"/>
        <v>0</v>
      </c>
      <c r="AN6" s="283">
        <v>2018</v>
      </c>
      <c r="AO6" s="284"/>
      <c r="AP6" s="284"/>
      <c r="AQ6" s="284"/>
      <c r="AR6" s="284"/>
      <c r="AS6" s="284"/>
      <c r="AT6" s="284"/>
      <c r="AU6" s="284"/>
      <c r="AV6" s="284"/>
      <c r="AW6" s="284"/>
      <c r="AX6" s="284"/>
      <c r="AY6" s="285"/>
      <c r="AZ6" s="286" t="s">
        <v>77</v>
      </c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8"/>
      <c r="BL6" s="275">
        <v>2020</v>
      </c>
      <c r="BM6" s="276"/>
      <c r="BN6" s="276"/>
      <c r="BO6" s="276"/>
      <c r="BP6" s="276"/>
      <c r="BQ6" s="276"/>
      <c r="BR6" s="276"/>
      <c r="BS6" s="276"/>
      <c r="BT6" s="276"/>
      <c r="BU6" s="276"/>
      <c r="BV6" s="276"/>
      <c r="BW6" s="277"/>
    </row>
    <row r="7" spans="1:75" ht="15.75" thickBot="1" x14ac:dyDescent="0.3">
      <c r="A7" s="138">
        <v>43191</v>
      </c>
      <c r="B7" s="106">
        <v>43191</v>
      </c>
      <c r="C7" s="106">
        <v>43192</v>
      </c>
      <c r="D7" s="106">
        <v>43193</v>
      </c>
      <c r="E7" s="106">
        <v>43194</v>
      </c>
      <c r="F7" s="106">
        <v>43195</v>
      </c>
      <c r="G7" s="106">
        <v>43196</v>
      </c>
      <c r="H7" s="106">
        <v>43197</v>
      </c>
      <c r="I7" s="106">
        <v>43198</v>
      </c>
      <c r="J7" s="106">
        <v>43199</v>
      </c>
      <c r="K7" s="106">
        <v>43200</v>
      </c>
      <c r="L7" s="106">
        <v>43201</v>
      </c>
      <c r="M7" s="106">
        <v>43202</v>
      </c>
      <c r="N7" s="106">
        <v>43203</v>
      </c>
      <c r="O7" s="106">
        <v>43204</v>
      </c>
      <c r="P7" s="106">
        <v>43205</v>
      </c>
      <c r="Q7" s="106">
        <v>43206</v>
      </c>
      <c r="R7" s="106">
        <v>43207</v>
      </c>
      <c r="S7" s="106">
        <v>43208</v>
      </c>
      <c r="T7" s="106">
        <v>43209</v>
      </c>
      <c r="U7" s="106">
        <v>43210</v>
      </c>
      <c r="V7" s="106">
        <v>43211</v>
      </c>
      <c r="W7" s="106">
        <v>43212</v>
      </c>
      <c r="X7" s="106">
        <v>43213</v>
      </c>
      <c r="Y7" s="106">
        <v>43214</v>
      </c>
      <c r="Z7" s="106">
        <v>43215</v>
      </c>
      <c r="AA7" s="106">
        <v>43216</v>
      </c>
      <c r="AB7" s="106">
        <v>43217</v>
      </c>
      <c r="AC7" s="106">
        <v>43218</v>
      </c>
      <c r="AD7" s="106">
        <v>43219</v>
      </c>
      <c r="AE7" s="106">
        <v>43220</v>
      </c>
      <c r="AF7" s="107"/>
      <c r="AG7" s="108"/>
      <c r="AH7" s="1"/>
      <c r="AJ7" s="154"/>
      <c r="AK7" s="278" t="s">
        <v>60</v>
      </c>
      <c r="AL7" s="279"/>
      <c r="AM7" s="280"/>
      <c r="AN7" s="174">
        <v>43101</v>
      </c>
      <c r="AO7" s="175">
        <v>43132</v>
      </c>
      <c r="AP7" s="176">
        <v>43160</v>
      </c>
      <c r="AQ7" s="176">
        <v>43191</v>
      </c>
      <c r="AR7" s="176">
        <v>43221</v>
      </c>
      <c r="AS7" s="175">
        <v>43252</v>
      </c>
      <c r="AT7" s="176">
        <v>43282</v>
      </c>
      <c r="AU7" s="176">
        <v>43313</v>
      </c>
      <c r="AV7" s="176">
        <v>43344</v>
      </c>
      <c r="AW7" s="175">
        <v>43374</v>
      </c>
      <c r="AX7" s="176">
        <v>43405</v>
      </c>
      <c r="AY7" s="176">
        <v>43435</v>
      </c>
      <c r="AZ7" s="177">
        <v>43466</v>
      </c>
      <c r="BA7" s="178">
        <v>43497</v>
      </c>
      <c r="BB7" s="177">
        <v>43525</v>
      </c>
      <c r="BC7" s="177">
        <v>43556</v>
      </c>
      <c r="BD7" s="177">
        <v>43586</v>
      </c>
      <c r="BE7" s="178">
        <v>43617</v>
      </c>
      <c r="BF7" s="177">
        <v>43647</v>
      </c>
      <c r="BG7" s="177">
        <v>43678</v>
      </c>
      <c r="BH7" s="177">
        <v>43709</v>
      </c>
      <c r="BI7" s="178">
        <v>43739</v>
      </c>
      <c r="BJ7" s="177">
        <v>43770</v>
      </c>
      <c r="BK7" s="177">
        <v>43800</v>
      </c>
      <c r="BL7" s="179">
        <v>43831</v>
      </c>
      <c r="BM7" s="180">
        <v>43862</v>
      </c>
      <c r="BN7" s="179">
        <v>43891</v>
      </c>
      <c r="BO7" s="179">
        <v>43922</v>
      </c>
      <c r="BP7" s="179">
        <v>43952</v>
      </c>
      <c r="BQ7" s="180">
        <v>43983</v>
      </c>
      <c r="BR7" s="179">
        <v>44013</v>
      </c>
      <c r="BS7" s="179">
        <v>44044</v>
      </c>
      <c r="BT7" s="179">
        <v>44075</v>
      </c>
      <c r="BU7" s="180">
        <v>44105</v>
      </c>
      <c r="BV7" s="179">
        <v>44136</v>
      </c>
      <c r="BW7" s="181">
        <v>44166</v>
      </c>
    </row>
    <row r="8" spans="1:75" ht="15.75" thickBot="1" x14ac:dyDescent="0.3">
      <c r="A8" s="139"/>
      <c r="B8" s="109">
        <f>LOOKUP(B7,stattunnel!$A:$A,stattunnel!$BP:$BP)</f>
        <v>0</v>
      </c>
      <c r="C8" s="109">
        <f>LOOKUP(C7,stattunnel!$A:$A,stattunnel!$BP:$BP)</f>
        <v>0</v>
      </c>
      <c r="D8" s="109">
        <f>LOOKUP(D7,stattunnel!$A:$A,stattunnel!$BP:$BP)</f>
        <v>0</v>
      </c>
      <c r="E8" s="109">
        <f>LOOKUP(E7,stattunnel!$A:$A,stattunnel!$BP:$BP)</f>
        <v>0</v>
      </c>
      <c r="F8" s="109">
        <f>LOOKUP(F7,stattunnel!$A:$A,stattunnel!$BP:$BP)</f>
        <v>0</v>
      </c>
      <c r="G8" s="109">
        <f>LOOKUP(G7,stattunnel!$A:$A,stattunnel!$BP:$BP)</f>
        <v>0</v>
      </c>
      <c r="H8" s="109">
        <f>LOOKUP(H7,stattunnel!$A:$A,stattunnel!$BP:$BP)</f>
        <v>0</v>
      </c>
      <c r="I8" s="109">
        <f>LOOKUP(I7,stattunnel!$A:$A,stattunnel!$BP:$BP)</f>
        <v>0</v>
      </c>
      <c r="J8" s="109">
        <f>LOOKUP(J7,stattunnel!$A:$A,stattunnel!$BP:$BP)</f>
        <v>0</v>
      </c>
      <c r="K8" s="109">
        <f>LOOKUP(K7,stattunnel!$A:$A,stattunnel!$BP:$BP)</f>
        <v>0</v>
      </c>
      <c r="L8" s="109">
        <f>LOOKUP(L7,stattunnel!$A:$A,stattunnel!$BP:$BP)</f>
        <v>0</v>
      </c>
      <c r="M8" s="109">
        <f>LOOKUP(M7,stattunnel!$A:$A,stattunnel!$BP:$BP)</f>
        <v>0</v>
      </c>
      <c r="N8" s="109">
        <f>LOOKUP(N7,stattunnel!$A:$A,stattunnel!$BP:$BP)</f>
        <v>0</v>
      </c>
      <c r="O8" s="109">
        <f>LOOKUP(O7,stattunnel!$A:$A,stattunnel!$BP:$BP)</f>
        <v>0</v>
      </c>
      <c r="P8" s="109">
        <f>LOOKUP(P7,stattunnel!$A:$A,stattunnel!$BP:$BP)</f>
        <v>0</v>
      </c>
      <c r="Q8" s="109">
        <f>LOOKUP(Q7,stattunnel!$A:$A,stattunnel!$BP:$BP)</f>
        <v>0</v>
      </c>
      <c r="R8" s="109">
        <f>LOOKUP(R7,stattunnel!$A:$A,stattunnel!$BP:$BP)</f>
        <v>0</v>
      </c>
      <c r="S8" s="109">
        <f>LOOKUP(S7,stattunnel!$A:$A,stattunnel!$BP:$BP)</f>
        <v>0</v>
      </c>
      <c r="T8" s="109">
        <f>LOOKUP(T7,stattunnel!$A:$A,stattunnel!$BP:$BP)</f>
        <v>0</v>
      </c>
      <c r="U8" s="109">
        <f>LOOKUP(U7,stattunnel!$A:$A,stattunnel!$BP:$BP)</f>
        <v>0</v>
      </c>
      <c r="V8" s="109">
        <f>LOOKUP(V7,stattunnel!$A:$A,stattunnel!$BP:$BP)</f>
        <v>0</v>
      </c>
      <c r="W8" s="109">
        <f>LOOKUP(W7,stattunnel!$A:$A,stattunnel!$BP:$BP)</f>
        <v>0</v>
      </c>
      <c r="X8" s="109">
        <f>LOOKUP(X7,stattunnel!$A:$A,stattunnel!$BP:$BP)</f>
        <v>0</v>
      </c>
      <c r="Y8" s="109">
        <f>LOOKUP(Y7,stattunnel!$A:$A,stattunnel!$BP:$BP)</f>
        <v>0</v>
      </c>
      <c r="Z8" s="109">
        <f>LOOKUP(Z7,stattunnel!$A:$A,stattunnel!$BP:$BP)</f>
        <v>0</v>
      </c>
      <c r="AA8" s="109">
        <f>LOOKUP(AA7,stattunnel!$A:$A,stattunnel!$BP:$BP)</f>
        <v>0</v>
      </c>
      <c r="AB8" s="109">
        <f>LOOKUP(AB7,stattunnel!$A:$A,stattunnel!$BP:$BP)</f>
        <v>0</v>
      </c>
      <c r="AC8" s="109">
        <f>LOOKUP(AC7,stattunnel!$A:$A,stattunnel!$BP:$BP)</f>
        <v>0</v>
      </c>
      <c r="AD8" s="109">
        <f>LOOKUP(AD7,stattunnel!$A:$A,stattunnel!$BP:$BP)</f>
        <v>0</v>
      </c>
      <c r="AE8" s="109">
        <f>LOOKUP(AE7,stattunnel!$A:$A,stattunnel!$BP:$BP)</f>
        <v>0</v>
      </c>
      <c r="AF8" s="109"/>
      <c r="AG8" s="108">
        <f>AH8/7</f>
        <v>0</v>
      </c>
      <c r="AH8" s="1">
        <f>SUM(B8:AF8)</f>
        <v>0</v>
      </c>
      <c r="AI8">
        <v>30</v>
      </c>
      <c r="AJ8" s="154">
        <f t="shared" si="1"/>
        <v>0</v>
      </c>
      <c r="AK8" s="278" t="s">
        <v>64</v>
      </c>
      <c r="AL8" s="281"/>
      <c r="AM8" s="282"/>
      <c r="AN8" s="182">
        <f ca="1">(INDIRECT("AH"&amp;1+(COLUMNS($A:A))))/DAY(DATE(YEAR(AN$7),MONTH(AN$7)+1,0))</f>
        <v>0</v>
      </c>
      <c r="AO8" s="128">
        <f ca="1">(INDIRECT("AH"&amp;1+(COLUMNS($A:A)+2)))/DAY(DATE(YEAR(AO$7),MONTH(AO$7)+1,0))</f>
        <v>0</v>
      </c>
      <c r="AP8" s="128">
        <f ca="1">(INDIRECT("AH"&amp;1+(COLUMNS($A:A)+4)))/DAY(DATE(YEAR(AP$7),MONTH(AP$7)+1,0))</f>
        <v>0</v>
      </c>
      <c r="AQ8" s="128">
        <f ca="1">(INDIRECT("AH"&amp;1+(COLUMNS($A:$A)+6)))/DAY(DATE(YEAR(AQ$7),MONTH(AQ$7)+1,0))</f>
        <v>0</v>
      </c>
      <c r="AR8" s="128">
        <f ca="1">(INDIRECT("AH"&amp;1+(COLUMNS($A:$A)+8)))/DAY(DATE(YEAR(AR$7),MONTH(AR$7)+1,0))</f>
        <v>0</v>
      </c>
      <c r="AS8" s="128">
        <f ca="1">(INDIRECT("AH"&amp;1+(COLUMNS($A:$A)+10)))/DAY(DATE(YEAR(AS$7),MONTH(AS$7)+1,0))</f>
        <v>0</v>
      </c>
      <c r="AT8" s="128">
        <f ca="1">(INDIRECT("AH"&amp;1+(COLUMNS($A:$A)+12)))/DAY(DATE(YEAR(AT$7),MONTH(AT$7)+1,0))</f>
        <v>0</v>
      </c>
      <c r="AU8" s="128">
        <f ca="1">(INDIRECT("AH"&amp;1+(COLUMNS($A:$A)+14)))/DAY(DATE(YEAR(AU$7),MONTH(AU$7)+1,0))</f>
        <v>75.193548387096769</v>
      </c>
      <c r="AV8" s="128">
        <f ca="1">(INDIRECT("AH"&amp;1+(COLUMNS($A:$A)+16)))/DAY(DATE(YEAR(AV$7),MONTH(AV$7)+1,0))</f>
        <v>147.53333333333333</v>
      </c>
      <c r="AW8" s="128">
        <f ca="1">(INDIRECT("AH"&amp;1+(COLUMNS($A:$A)+18)))/DAY(DATE(YEAR(AW$7),MONTH(AW$7)+1,0))</f>
        <v>137.58064516129033</v>
      </c>
      <c r="AX8" s="128">
        <f ca="1">(INDIRECT("AH"&amp;1+(COLUMNS($A:$A)+20)))/DAY(DATE(YEAR(AX$7),MONTH(AX$7)+1,0))</f>
        <v>190.53333333333333</v>
      </c>
      <c r="AY8" s="128">
        <f ca="1">(INDIRECT("AH"&amp;1+(COLUMNS($A:$A)+22)))/DAY(DATE(YEAR(AY$7),MONTH(AY$7)+1,0))</f>
        <v>162.25806451612902</v>
      </c>
      <c r="AZ8" s="38">
        <f ca="1">(INDIRECT("AH"&amp;1+(COLUMNS($A:$A)+24)))/DAY(DATE(YEAR(AZ$7),MONTH(AZ$7)+1,0))</f>
        <v>167.12903225806451</v>
      </c>
      <c r="BA8" s="38">
        <f ca="1">(INDIRECT("AH"&amp;1+(COLUMNS($A:$A)+26)))/DAY(DATE(YEAR(BA$7),MONTH(BA$7)+1,0))</f>
        <v>37.571428571428569</v>
      </c>
      <c r="BB8" s="38">
        <f ca="1">(INDIRECT("AH"&amp;1+(COLUMNS($A:$A)+28)))/DAY(DATE(YEAR(BB$7),MONTH(BB$7)+1,0))</f>
        <v>0</v>
      </c>
      <c r="BC8" s="38">
        <f ca="1">(INDIRECT("AH"&amp;1+(COLUMNS($A:$A)+30)))/DAY(DATE(YEAR(BC$7),MONTH(BC$7)+1,0))</f>
        <v>0</v>
      </c>
      <c r="BD8" s="38">
        <f ca="1">(INDIRECT("AH"&amp;1+(COLUMNS($A:$A)+32)))/DAY(DATE(YEAR(BD$7),MONTH(BD$7)+1,0))</f>
        <v>0</v>
      </c>
      <c r="BE8" s="38">
        <f ca="1">(INDIRECT("AH"&amp;1+(COLUMNS($A:$A)+34)))/DAY(DATE(YEAR(BE$7),MONTH(BE$7)+1,0))</f>
        <v>0</v>
      </c>
      <c r="BF8" s="38">
        <f ca="1">(INDIRECT("AH"&amp;1+(COLUMNS($A:$A)+36)))/DAY(DATE(YEAR(BF$7),MONTH(BF$7)+1,0))</f>
        <v>0</v>
      </c>
      <c r="BG8" s="38">
        <f ca="1">(INDIRECT("AH"&amp;1+(COLUMNS($A:$A)+38)))/DAY(DATE(YEAR(BG$7),MONTH(BG$7)+1,0))</f>
        <v>0</v>
      </c>
      <c r="BH8" s="38">
        <f ca="1">(INDIRECT("AH"&amp;1+(COLUMNS($A:$A)+40)))/DAY(DATE(YEAR(BH$7),MONTH(BH$7)+1,0))</f>
        <v>0</v>
      </c>
      <c r="BI8" s="38">
        <f ca="1">(INDIRECT("AH"&amp;1+(COLUMNS($A:$A)+42)))/DAY(DATE(YEAR(BI$7),MONTH(BI$7)+1,0))</f>
        <v>0</v>
      </c>
      <c r="BJ8" s="38">
        <f ca="1">(INDIRECT("AH"&amp;1+(COLUMNS($A:$A)+44)))/DAY(DATE(YEAR(BJ$7),MONTH(BJ$7)+1,0))</f>
        <v>0</v>
      </c>
      <c r="BK8" s="38">
        <f ca="1">(INDIRECT("AH"&amp;1+(COLUMNS($A:$A)+46)))/DAY(DATE(YEAR(BK$7),MONTH(BK$7)+1,0))</f>
        <v>0</v>
      </c>
      <c r="BL8" s="148">
        <f ca="1">(INDIRECT("AH"&amp;1+(COLUMNS($A:$A)+48)))/DAY(DATE(YEAR(BL$7),MONTH(BL$7)+1,0))</f>
        <v>0</v>
      </c>
      <c r="BM8" s="148">
        <f ca="1">(INDIRECT("AH"&amp;1+(COLUMNS($A:$A)+50)))/DAY(DATE(YEAR(BM$7),MONTH(BM$7)+1,0))</f>
        <v>0</v>
      </c>
      <c r="BN8" s="148">
        <f ca="1">(INDIRECT("AH"&amp;1+(COLUMNS($A:$A)+52)))/DAY(DATE(YEAR(BN$7),MONTH(BN$7)+1,0))</f>
        <v>0</v>
      </c>
      <c r="BO8" s="148">
        <f ca="1">(INDIRECT("AH"&amp;1+(COLUMNS($A:$A)+54)))/DAY(DATE(YEAR(BO$7),MONTH(BO$7)+1,0))</f>
        <v>0</v>
      </c>
      <c r="BP8" s="148">
        <f ca="1">(INDIRECT("AH"&amp;1+(COLUMNS($A:$A)+56)))/DAY(DATE(YEAR(BP$7),MONTH(BP$7)+1,0))</f>
        <v>0</v>
      </c>
      <c r="BQ8" s="148">
        <f ca="1">(INDIRECT("AH"&amp;1+(COLUMNS($A:$A)+58)))/DAY(DATE(YEAR(BQ$7),MONTH(BQ$7)+1,0))</f>
        <v>0</v>
      </c>
      <c r="BR8" s="148">
        <f ca="1">(INDIRECT("AH"&amp;1+(COLUMNS($A:$A)+60)))/DAY(DATE(YEAR(BR$7),MONTH(BR$7)+1,0))</f>
        <v>0</v>
      </c>
      <c r="BS8" s="148">
        <f ca="1">(INDIRECT("AH"&amp;1+(COLUMNS($A:$A)+62)))/DAY(DATE(YEAR(BS$7),MONTH(BS$7)+1,0))</f>
        <v>0</v>
      </c>
      <c r="BT8" s="148">
        <f ca="1">(INDIRECT("AH"&amp;1+(COLUMNS($A:$A)+64)))/DAY(DATE(YEAR(BT$7),MONTH(BT$7)+1,0))</f>
        <v>0</v>
      </c>
      <c r="BU8" s="148">
        <f ca="1">(INDIRECT("AH"&amp;1+(COLUMNS($A:$A)+66)))/DAY(DATE(YEAR(BU$7),MONTH(BU$7)+1,0))</f>
        <v>0</v>
      </c>
      <c r="BV8" s="148">
        <f ca="1">(INDIRECT("AH"&amp;1+(COLUMNS($A:$A)+68)))/DAY(DATE(YEAR(BV$7),MONTH(BV$7)+1,0))</f>
        <v>0</v>
      </c>
      <c r="BW8" s="183">
        <f ca="1">(INDIRECT("AH"&amp;1+(COLUMNS($A:$A)+70)))/DAY(DATE(YEAR(BW$7),MONTH(BW$7)+1,0))</f>
        <v>0</v>
      </c>
    </row>
    <row r="9" spans="1:75" ht="15.75" thickBot="1" x14ac:dyDescent="0.3">
      <c r="A9" s="133">
        <v>43221</v>
      </c>
      <c r="B9" s="50">
        <v>43221</v>
      </c>
      <c r="C9" s="50">
        <v>43222</v>
      </c>
      <c r="D9" s="50">
        <v>43223</v>
      </c>
      <c r="E9" s="50">
        <v>43224</v>
      </c>
      <c r="F9" s="50">
        <v>43225</v>
      </c>
      <c r="G9" s="50">
        <v>43226</v>
      </c>
      <c r="H9" s="50">
        <v>43227</v>
      </c>
      <c r="I9" s="50">
        <v>43228</v>
      </c>
      <c r="J9" s="50">
        <v>43229</v>
      </c>
      <c r="K9" s="50">
        <v>43230</v>
      </c>
      <c r="L9" s="50">
        <v>43231</v>
      </c>
      <c r="M9" s="50">
        <v>43232</v>
      </c>
      <c r="N9" s="50">
        <v>43233</v>
      </c>
      <c r="O9" s="50">
        <v>43234</v>
      </c>
      <c r="P9" s="50">
        <v>43235</v>
      </c>
      <c r="Q9" s="50">
        <v>43236</v>
      </c>
      <c r="R9" s="50">
        <v>43237</v>
      </c>
      <c r="S9" s="50">
        <v>43238</v>
      </c>
      <c r="T9" s="50">
        <v>43239</v>
      </c>
      <c r="U9" s="50">
        <v>43240</v>
      </c>
      <c r="V9" s="50">
        <v>43241</v>
      </c>
      <c r="W9" s="50">
        <v>43242</v>
      </c>
      <c r="X9" s="50">
        <v>43243</v>
      </c>
      <c r="Y9" s="50">
        <v>43244</v>
      </c>
      <c r="Z9" s="50">
        <v>43245</v>
      </c>
      <c r="AA9" s="50">
        <v>43246</v>
      </c>
      <c r="AB9" s="50">
        <v>43247</v>
      </c>
      <c r="AC9" s="50">
        <v>43248</v>
      </c>
      <c r="AD9" s="50">
        <v>43249</v>
      </c>
      <c r="AE9" s="50">
        <v>43250</v>
      </c>
      <c r="AF9" s="50">
        <v>43251</v>
      </c>
      <c r="AG9" s="105"/>
      <c r="AH9" s="36"/>
      <c r="AJ9" s="154"/>
      <c r="AK9" s="278" t="s">
        <v>71</v>
      </c>
      <c r="AL9" s="281"/>
      <c r="AM9" s="282"/>
      <c r="AN9" s="184">
        <f>AG2</f>
        <v>0</v>
      </c>
      <c r="AO9" s="185">
        <f>AG4</f>
        <v>0</v>
      </c>
      <c r="AP9" s="186">
        <f>AG6</f>
        <v>0</v>
      </c>
      <c r="AQ9" s="185">
        <f>AG8</f>
        <v>0</v>
      </c>
      <c r="AR9" s="185">
        <f>AG10</f>
        <v>0</v>
      </c>
      <c r="AS9" s="185">
        <f>AG12</f>
        <v>0</v>
      </c>
      <c r="AT9" s="186">
        <f>AG14</f>
        <v>0</v>
      </c>
      <c r="AU9" s="185">
        <f>AG16</f>
        <v>333</v>
      </c>
      <c r="AV9" s="185">
        <f>AG18</f>
        <v>632.28571428571433</v>
      </c>
      <c r="AW9" s="185">
        <f>AG20</f>
        <v>609.28571428571433</v>
      </c>
      <c r="AX9" s="185">
        <f>AG22</f>
        <v>816.57142857142856</v>
      </c>
      <c r="AY9" s="185">
        <f>AG24</f>
        <v>718.57142857142856</v>
      </c>
      <c r="AZ9" s="187">
        <f>AG26</f>
        <v>740.14285714285711</v>
      </c>
      <c r="BA9" s="188">
        <f>AG28</f>
        <v>150.28571428571428</v>
      </c>
      <c r="BB9" s="187">
        <f>AG30</f>
        <v>0</v>
      </c>
      <c r="BC9" s="188">
        <f>AG32</f>
        <v>0</v>
      </c>
      <c r="BD9" s="188">
        <f>AG34</f>
        <v>0</v>
      </c>
      <c r="BE9" s="188">
        <f>AG36</f>
        <v>0</v>
      </c>
      <c r="BF9" s="187">
        <f>AG38</f>
        <v>0</v>
      </c>
      <c r="BG9" s="188">
        <f>AG40</f>
        <v>0</v>
      </c>
      <c r="BH9" s="188">
        <f>AG42</f>
        <v>0</v>
      </c>
      <c r="BI9" s="188">
        <f>AG44</f>
        <v>0</v>
      </c>
      <c r="BJ9" s="188">
        <f>AG46</f>
        <v>0</v>
      </c>
      <c r="BK9" s="188">
        <f>AG48</f>
        <v>0</v>
      </c>
      <c r="BL9" s="189">
        <f>AS26</f>
        <v>0</v>
      </c>
      <c r="BM9" s="190">
        <f>AS28</f>
        <v>0</v>
      </c>
      <c r="BN9" s="189">
        <f>AS30</f>
        <v>0</v>
      </c>
      <c r="BO9" s="190">
        <f>AS32</f>
        <v>0</v>
      </c>
      <c r="BP9" s="190">
        <f>AS34</f>
        <v>0</v>
      </c>
      <c r="BQ9" s="190">
        <f>AS36</f>
        <v>0</v>
      </c>
      <c r="BR9" s="189">
        <f>AS38</f>
        <v>0</v>
      </c>
      <c r="BS9" s="190">
        <f>AS40</f>
        <v>0</v>
      </c>
      <c r="BT9" s="190">
        <f>AS42</f>
        <v>0</v>
      </c>
      <c r="BU9" s="190">
        <f>AS44</f>
        <v>0</v>
      </c>
      <c r="BV9" s="190">
        <f>AS46</f>
        <v>0</v>
      </c>
      <c r="BW9" s="191">
        <f>AS48</f>
        <v>0</v>
      </c>
    </row>
    <row r="10" spans="1:75" ht="15.75" thickBot="1" x14ac:dyDescent="0.3">
      <c r="A10" s="140"/>
      <c r="B10" s="104">
        <f>LOOKUP(B9,stattunnel!$A:$A,stattunnel!$BP:$BP)</f>
        <v>0</v>
      </c>
      <c r="C10" s="104">
        <f>LOOKUP(C9,stattunnel!$A:$A,stattunnel!$BP:$BP)</f>
        <v>0</v>
      </c>
      <c r="D10" s="104">
        <f>LOOKUP(D9,stattunnel!$A:$A,stattunnel!$BP:$BP)</f>
        <v>0</v>
      </c>
      <c r="E10" s="104">
        <f>LOOKUP(E9,stattunnel!$A:$A,stattunnel!$BP:$BP)</f>
        <v>0</v>
      </c>
      <c r="F10" s="104">
        <f>LOOKUP(F9,stattunnel!$A:$A,stattunnel!$BP:$BP)</f>
        <v>0</v>
      </c>
      <c r="G10" s="104">
        <f>LOOKUP(G9,stattunnel!$A:$A,stattunnel!$BP:$BP)</f>
        <v>0</v>
      </c>
      <c r="H10" s="104">
        <f>LOOKUP(H9,stattunnel!$A:$A,stattunnel!$BP:$BP)</f>
        <v>0</v>
      </c>
      <c r="I10" s="104">
        <f>LOOKUP(I9,stattunnel!$A:$A,stattunnel!$BP:$BP)</f>
        <v>0</v>
      </c>
      <c r="J10" s="104">
        <f>LOOKUP(J9,stattunnel!$A:$A,stattunnel!$BP:$BP)</f>
        <v>0</v>
      </c>
      <c r="K10" s="104">
        <f>LOOKUP(K9,stattunnel!$A:$A,stattunnel!$BP:$BP)</f>
        <v>0</v>
      </c>
      <c r="L10" s="104">
        <f>LOOKUP(L9,stattunnel!$A:$A,stattunnel!$BP:$BP)</f>
        <v>0</v>
      </c>
      <c r="M10" s="104">
        <f>LOOKUP(M9,stattunnel!$A:$A,stattunnel!$BP:$BP)</f>
        <v>0</v>
      </c>
      <c r="N10" s="104">
        <f>LOOKUP(N9,stattunnel!$A:$A,stattunnel!$BP:$BP)</f>
        <v>0</v>
      </c>
      <c r="O10" s="104">
        <f>LOOKUP(O9,stattunnel!$A:$A,stattunnel!$BP:$BP)</f>
        <v>0</v>
      </c>
      <c r="P10" s="104">
        <f>LOOKUP(P9,stattunnel!$A:$A,stattunnel!$BP:$BP)</f>
        <v>0</v>
      </c>
      <c r="Q10" s="104">
        <f>LOOKUP(Q9,stattunnel!$A:$A,stattunnel!$BP:$BP)</f>
        <v>0</v>
      </c>
      <c r="R10" s="104">
        <f>LOOKUP(R9,stattunnel!$A:$A,stattunnel!$BP:$BP)</f>
        <v>0</v>
      </c>
      <c r="S10" s="104">
        <f>LOOKUP(S9,stattunnel!$A:$A,stattunnel!$BP:$BP)</f>
        <v>0</v>
      </c>
      <c r="T10" s="104">
        <f>LOOKUP(T9,stattunnel!$A:$A,stattunnel!$BP:$BP)</f>
        <v>0</v>
      </c>
      <c r="U10" s="104">
        <f>LOOKUP(U9,stattunnel!$A:$A,stattunnel!$BP:$BP)</f>
        <v>0</v>
      </c>
      <c r="V10" s="104">
        <f>LOOKUP(V9,stattunnel!$A:$A,stattunnel!$BP:$BP)</f>
        <v>0</v>
      </c>
      <c r="W10" s="104">
        <f>LOOKUP(W9,stattunnel!$A:$A,stattunnel!$BP:$BP)</f>
        <v>0</v>
      </c>
      <c r="X10" s="104">
        <f>LOOKUP(X9,stattunnel!$A:$A,stattunnel!$BP:$BP)</f>
        <v>0</v>
      </c>
      <c r="Y10" s="104">
        <f>LOOKUP(Y9,stattunnel!$A:$A,stattunnel!$BP:$BP)</f>
        <v>0</v>
      </c>
      <c r="Z10" s="104">
        <f>LOOKUP(Z9,stattunnel!$A:$A,stattunnel!$BP:$BP)</f>
        <v>0</v>
      </c>
      <c r="AA10" s="104">
        <f>LOOKUP(AA9,stattunnel!$A:$A,stattunnel!$BP:$BP)</f>
        <v>0</v>
      </c>
      <c r="AB10" s="104">
        <f>LOOKUP(AB9,stattunnel!$A:$A,stattunnel!$BP:$BP)</f>
        <v>0</v>
      </c>
      <c r="AC10" s="104">
        <f>LOOKUP(AC9,stattunnel!$A:$A,stattunnel!$BP:$BP)</f>
        <v>0</v>
      </c>
      <c r="AD10" s="104">
        <f>LOOKUP(AD9,stattunnel!$A:$A,stattunnel!$BP:$BP)</f>
        <v>0</v>
      </c>
      <c r="AE10" s="104">
        <f>LOOKUP(AE9,stattunnel!$A:$A,stattunnel!$BP:$BP)</f>
        <v>0</v>
      </c>
      <c r="AF10" s="104">
        <f>LOOKUP(AF9,stattunnel!$A:$A,stattunnel!$BP:$BP)</f>
        <v>0</v>
      </c>
      <c r="AG10" s="105">
        <f>AH10/7</f>
        <v>0</v>
      </c>
      <c r="AH10" s="36">
        <f>SUM(B10:AF10)</f>
        <v>0</v>
      </c>
      <c r="AI10">
        <v>31</v>
      </c>
      <c r="AJ10" s="154">
        <f t="shared" si="1"/>
        <v>0</v>
      </c>
    </row>
    <row r="11" spans="1:75" ht="15.75" thickBot="1" x14ac:dyDescent="0.3">
      <c r="A11" s="138">
        <v>43252</v>
      </c>
      <c r="B11" s="106">
        <v>43252</v>
      </c>
      <c r="C11" s="106">
        <v>43253</v>
      </c>
      <c r="D11" s="106">
        <v>43254</v>
      </c>
      <c r="E11" s="106">
        <v>43255</v>
      </c>
      <c r="F11" s="106">
        <v>43256</v>
      </c>
      <c r="G11" s="106">
        <v>43257</v>
      </c>
      <c r="H11" s="106">
        <v>43258</v>
      </c>
      <c r="I11" s="106">
        <v>43259</v>
      </c>
      <c r="J11" s="106">
        <v>43260</v>
      </c>
      <c r="K11" s="106">
        <v>43261</v>
      </c>
      <c r="L11" s="106">
        <v>43262</v>
      </c>
      <c r="M11" s="106">
        <v>43263</v>
      </c>
      <c r="N11" s="106">
        <v>43264</v>
      </c>
      <c r="O11" s="106">
        <v>43265</v>
      </c>
      <c r="P11" s="106">
        <v>43266</v>
      </c>
      <c r="Q11" s="106">
        <v>43267</v>
      </c>
      <c r="R11" s="106">
        <v>43268</v>
      </c>
      <c r="S11" s="106">
        <v>43269</v>
      </c>
      <c r="T11" s="106">
        <v>43270</v>
      </c>
      <c r="U11" s="106">
        <v>43271</v>
      </c>
      <c r="V11" s="106">
        <v>43272</v>
      </c>
      <c r="W11" s="106">
        <v>43273</v>
      </c>
      <c r="X11" s="106">
        <v>43274</v>
      </c>
      <c r="Y11" s="106">
        <v>43275</v>
      </c>
      <c r="Z11" s="106">
        <v>43276</v>
      </c>
      <c r="AA11" s="106">
        <v>43277</v>
      </c>
      <c r="AB11" s="106">
        <v>43278</v>
      </c>
      <c r="AC11" s="106">
        <v>43279</v>
      </c>
      <c r="AD11" s="106">
        <v>43280</v>
      </c>
      <c r="AE11" s="106">
        <v>43281</v>
      </c>
      <c r="AF11" s="107"/>
      <c r="AG11" s="108"/>
      <c r="AH11" s="1"/>
      <c r="AJ11" s="154"/>
    </row>
    <row r="12" spans="1:75" ht="15.75" thickBot="1" x14ac:dyDescent="0.3">
      <c r="A12" s="139"/>
      <c r="B12" s="109">
        <f>LOOKUP(B11,stattunnel!$A:$A,stattunnel!$BP:$BP)</f>
        <v>0</v>
      </c>
      <c r="C12" s="109">
        <f>LOOKUP(C11,stattunnel!$A:$A,stattunnel!$BP:$BP)</f>
        <v>0</v>
      </c>
      <c r="D12" s="109">
        <f>LOOKUP(D11,stattunnel!$A:$A,stattunnel!$BP:$BP)</f>
        <v>0</v>
      </c>
      <c r="E12" s="109">
        <f>LOOKUP(E11,stattunnel!$A:$A,stattunnel!$BP:$BP)</f>
        <v>0</v>
      </c>
      <c r="F12" s="109">
        <f>LOOKUP(F11,stattunnel!$A:$A,stattunnel!$BP:$BP)</f>
        <v>0</v>
      </c>
      <c r="G12" s="109">
        <f>LOOKUP(G11,stattunnel!$A:$A,stattunnel!$BP:$BP)</f>
        <v>0</v>
      </c>
      <c r="H12" s="109">
        <f>LOOKUP(H11,stattunnel!$A:$A,stattunnel!$BP:$BP)</f>
        <v>0</v>
      </c>
      <c r="I12" s="109">
        <f>LOOKUP(I11,stattunnel!$A:$A,stattunnel!$BP:$BP)</f>
        <v>0</v>
      </c>
      <c r="J12" s="109">
        <f>LOOKUP(J11,stattunnel!$A:$A,stattunnel!$BP:$BP)</f>
        <v>0</v>
      </c>
      <c r="K12" s="109">
        <f>LOOKUP(K11,stattunnel!$A:$A,stattunnel!$BP:$BP)</f>
        <v>0</v>
      </c>
      <c r="L12" s="109">
        <f>LOOKUP(L11,stattunnel!$A:$A,stattunnel!$BP:$BP)</f>
        <v>0</v>
      </c>
      <c r="M12" s="109">
        <f>LOOKUP(M11,stattunnel!$A:$A,stattunnel!$BP:$BP)</f>
        <v>0</v>
      </c>
      <c r="N12" s="109">
        <f>LOOKUP(N11,stattunnel!$A:$A,stattunnel!$BP:$BP)</f>
        <v>0</v>
      </c>
      <c r="O12" s="109">
        <f>LOOKUP(O11,stattunnel!$A:$A,stattunnel!$BP:$BP)</f>
        <v>0</v>
      </c>
      <c r="P12" s="109">
        <f>LOOKUP(P11,stattunnel!$A:$A,stattunnel!$BP:$BP)</f>
        <v>0</v>
      </c>
      <c r="Q12" s="109">
        <f>LOOKUP(Q11,stattunnel!$A:$A,stattunnel!$BP:$BP)</f>
        <v>0</v>
      </c>
      <c r="R12" s="109">
        <f>LOOKUP(R11,stattunnel!$A:$A,stattunnel!$BP:$BP)</f>
        <v>0</v>
      </c>
      <c r="S12" s="109">
        <f>LOOKUP(S11,stattunnel!$A:$A,stattunnel!$BP:$BP)</f>
        <v>0</v>
      </c>
      <c r="T12" s="109">
        <f>LOOKUP(T11,stattunnel!$A:$A,stattunnel!$BP:$BP)</f>
        <v>0</v>
      </c>
      <c r="U12" s="109">
        <f>LOOKUP(U11,stattunnel!$A:$A,stattunnel!$BP:$BP)</f>
        <v>0</v>
      </c>
      <c r="V12" s="109">
        <f>LOOKUP(V11,stattunnel!$A:$A,stattunnel!$BP:$BP)</f>
        <v>0</v>
      </c>
      <c r="W12" s="109">
        <f>LOOKUP(W11,stattunnel!$A:$A,stattunnel!$BP:$BP)</f>
        <v>0</v>
      </c>
      <c r="X12" s="109">
        <f>LOOKUP(X11,stattunnel!$A:$A,stattunnel!$BP:$BP)</f>
        <v>0</v>
      </c>
      <c r="Y12" s="109">
        <f>LOOKUP(Y11,stattunnel!$A:$A,stattunnel!$BP:$BP)</f>
        <v>0</v>
      </c>
      <c r="Z12" s="109">
        <f>LOOKUP(Z11,stattunnel!$A:$A,stattunnel!$BP:$BP)</f>
        <v>0</v>
      </c>
      <c r="AA12" s="109">
        <f>LOOKUP(AA11,stattunnel!$A:$A,stattunnel!$BP:$BP)</f>
        <v>0</v>
      </c>
      <c r="AB12" s="109">
        <f>LOOKUP(AB11,stattunnel!$A:$A,stattunnel!$BP:$BP)</f>
        <v>0</v>
      </c>
      <c r="AC12" s="109">
        <f>LOOKUP(AC11,stattunnel!$A:$A,stattunnel!$BP:$BP)</f>
        <v>0</v>
      </c>
      <c r="AD12" s="109">
        <f>LOOKUP(AD11,stattunnel!$A:$A,stattunnel!$BP:$BP)</f>
        <v>0</v>
      </c>
      <c r="AE12" s="109">
        <f>LOOKUP(AE11,stattunnel!$A:$A,stattunnel!$BP:$BP)</f>
        <v>0</v>
      </c>
      <c r="AF12" s="109"/>
      <c r="AG12" s="108">
        <f>AH12/7</f>
        <v>0</v>
      </c>
      <c r="AH12" s="1">
        <f>SUM(B12:AF12)</f>
        <v>0</v>
      </c>
      <c r="AI12">
        <v>30</v>
      </c>
      <c r="AJ12" s="154">
        <f t="shared" si="1"/>
        <v>0</v>
      </c>
      <c r="AL12" s="295">
        <v>2018</v>
      </c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</row>
    <row r="13" spans="1:75" ht="15.75" thickBot="1" x14ac:dyDescent="0.3">
      <c r="A13" s="141">
        <v>43282</v>
      </c>
      <c r="B13" s="50">
        <v>43282</v>
      </c>
      <c r="C13" s="50">
        <v>43283</v>
      </c>
      <c r="D13" s="50">
        <v>43284</v>
      </c>
      <c r="E13" s="50">
        <v>43285</v>
      </c>
      <c r="F13" s="50">
        <v>43286</v>
      </c>
      <c r="G13" s="50">
        <v>43287</v>
      </c>
      <c r="H13" s="50">
        <v>43288</v>
      </c>
      <c r="I13" s="50">
        <v>43289</v>
      </c>
      <c r="J13" s="50">
        <v>43290</v>
      </c>
      <c r="K13" s="50">
        <v>43291</v>
      </c>
      <c r="L13" s="50">
        <v>43292</v>
      </c>
      <c r="M13" s="50">
        <v>43293</v>
      </c>
      <c r="N13" s="50">
        <v>43294</v>
      </c>
      <c r="O13" s="50">
        <v>43295</v>
      </c>
      <c r="P13" s="50">
        <v>43296</v>
      </c>
      <c r="Q13" s="50">
        <v>43297</v>
      </c>
      <c r="R13" s="50">
        <v>43298</v>
      </c>
      <c r="S13" s="50">
        <v>43299</v>
      </c>
      <c r="T13" s="50">
        <v>43300</v>
      </c>
      <c r="U13" s="50">
        <v>43301</v>
      </c>
      <c r="V13" s="50">
        <v>43302</v>
      </c>
      <c r="W13" s="50">
        <v>43303</v>
      </c>
      <c r="X13" s="50">
        <v>43304</v>
      </c>
      <c r="Y13" s="50">
        <v>43305</v>
      </c>
      <c r="Z13" s="50">
        <v>43306</v>
      </c>
      <c r="AA13" s="50">
        <v>43307</v>
      </c>
      <c r="AB13" s="50">
        <v>43308</v>
      </c>
      <c r="AC13" s="50">
        <v>43309</v>
      </c>
      <c r="AD13" s="50">
        <v>43310</v>
      </c>
      <c r="AE13" s="50">
        <v>43311</v>
      </c>
      <c r="AF13" s="50">
        <v>43312</v>
      </c>
      <c r="AG13" s="105"/>
      <c r="AH13" s="36"/>
      <c r="AJ13" s="154"/>
      <c r="AL13" s="295">
        <v>2019</v>
      </c>
      <c r="AN13" s="152"/>
      <c r="AO13" s="152"/>
      <c r="AP13" s="152"/>
      <c r="AQ13" s="152"/>
      <c r="AR13" s="149"/>
      <c r="AS13" s="149"/>
      <c r="AT13" s="149"/>
      <c r="AU13" s="149"/>
      <c r="AV13" s="149"/>
      <c r="AW13" s="149"/>
      <c r="AX13" s="149"/>
      <c r="AY13" s="149"/>
    </row>
    <row r="14" spans="1:75" ht="15.75" thickBot="1" x14ac:dyDescent="0.3">
      <c r="A14" s="140"/>
      <c r="B14" s="104">
        <f>LOOKUP(B13,stattunnel!$A:$A,stattunnel!$BP:$BP)</f>
        <v>0</v>
      </c>
      <c r="C14" s="104">
        <f>LOOKUP(C13,stattunnel!$A:$A,stattunnel!$BP:$BP)</f>
        <v>0</v>
      </c>
      <c r="D14" s="104">
        <f>LOOKUP(D13,stattunnel!$A:$A,stattunnel!$BP:$BP)</f>
        <v>0</v>
      </c>
      <c r="E14" s="104">
        <f>LOOKUP(E13,stattunnel!$A:$A,stattunnel!$BP:$BP)</f>
        <v>0</v>
      </c>
      <c r="F14" s="104">
        <f>LOOKUP(F13,stattunnel!$A:$A,stattunnel!$BP:$BP)</f>
        <v>0</v>
      </c>
      <c r="G14" s="104">
        <f>LOOKUP(G13,stattunnel!$A:$A,stattunnel!$BP:$BP)</f>
        <v>0</v>
      </c>
      <c r="H14" s="104">
        <f>LOOKUP(H13,stattunnel!$A:$A,stattunnel!$BP:$BP)</f>
        <v>0</v>
      </c>
      <c r="I14" s="104">
        <f>LOOKUP(I13,stattunnel!$A:$A,stattunnel!$BP:$BP)</f>
        <v>0</v>
      </c>
      <c r="J14" s="104">
        <f>LOOKUP(J13,stattunnel!$A:$A,stattunnel!$BP:$BP)</f>
        <v>0</v>
      </c>
      <c r="K14" s="104">
        <f>LOOKUP(K13,stattunnel!$A:$A,stattunnel!$BP:$BP)</f>
        <v>0</v>
      </c>
      <c r="L14" s="104">
        <f>LOOKUP(L13,stattunnel!$A:$A,stattunnel!$BP:$BP)</f>
        <v>0</v>
      </c>
      <c r="M14" s="104">
        <f>LOOKUP(M13,stattunnel!$A:$A,stattunnel!$BP:$BP)</f>
        <v>0</v>
      </c>
      <c r="N14" s="104">
        <f>LOOKUP(N13,stattunnel!$A:$A,stattunnel!$BP:$BP)</f>
        <v>0</v>
      </c>
      <c r="O14" s="104">
        <f>LOOKUP(O13,stattunnel!$A:$A,stattunnel!$BP:$BP)</f>
        <v>0</v>
      </c>
      <c r="P14" s="104">
        <f>LOOKUP(P13,stattunnel!$A:$A,stattunnel!$BP:$BP)</f>
        <v>0</v>
      </c>
      <c r="Q14" s="104">
        <f>LOOKUP(Q13,stattunnel!$A:$A,stattunnel!$BP:$BP)</f>
        <v>0</v>
      </c>
      <c r="R14" s="104">
        <f>LOOKUP(R13,stattunnel!$A:$A,stattunnel!$BP:$BP)</f>
        <v>0</v>
      </c>
      <c r="S14" s="104">
        <f>LOOKUP(S13,stattunnel!$A:$A,stattunnel!$BP:$BP)</f>
        <v>0</v>
      </c>
      <c r="T14" s="104">
        <f>LOOKUP(T13,stattunnel!$A:$A,stattunnel!$BP:$BP)</f>
        <v>0</v>
      </c>
      <c r="U14" s="104">
        <f>LOOKUP(U13,stattunnel!$A:$A,stattunnel!$BP:$BP)</f>
        <v>0</v>
      </c>
      <c r="V14" s="104">
        <f>LOOKUP(V13,stattunnel!$A:$A,stattunnel!$BP:$BP)</f>
        <v>0</v>
      </c>
      <c r="W14" s="104">
        <f>LOOKUP(W13,stattunnel!$A:$A,stattunnel!$BP:$BP)</f>
        <v>0</v>
      </c>
      <c r="X14" s="104">
        <f>LOOKUP(X13,stattunnel!$A:$A,stattunnel!$BP:$BP)</f>
        <v>0</v>
      </c>
      <c r="Y14" s="104">
        <f>LOOKUP(Y13,stattunnel!$A:$A,stattunnel!$BP:$BP)</f>
        <v>0</v>
      </c>
      <c r="Z14" s="104">
        <f>LOOKUP(Z13,stattunnel!$A:$A,stattunnel!$BP:$BP)</f>
        <v>0</v>
      </c>
      <c r="AA14" s="104">
        <f>LOOKUP(AA13,stattunnel!$A:$A,stattunnel!$BP:$BP)</f>
        <v>0</v>
      </c>
      <c r="AB14" s="104">
        <f>LOOKUP(AB13,stattunnel!$A:$A,stattunnel!$BP:$BP)</f>
        <v>0</v>
      </c>
      <c r="AC14" s="104">
        <f>LOOKUP(AC13,stattunnel!$A:$A,stattunnel!$BP:$BP)</f>
        <v>0</v>
      </c>
      <c r="AD14" s="104">
        <f>LOOKUP(AD13,stattunnel!$A:$A,stattunnel!$BP:$BP)</f>
        <v>0</v>
      </c>
      <c r="AE14" s="104">
        <f>LOOKUP(AE13,stattunnel!$A:$A,stattunnel!$BP:$BP)</f>
        <v>0</v>
      </c>
      <c r="AF14" s="104">
        <f>LOOKUP(AF13,stattunnel!$A:$A,stattunnel!$BP:$BP)</f>
        <v>0</v>
      </c>
      <c r="AG14" s="105">
        <f>AH14/7</f>
        <v>0</v>
      </c>
      <c r="AH14" s="36">
        <f>SUM(B14:AF14)</f>
        <v>0</v>
      </c>
      <c r="AI14">
        <v>31</v>
      </c>
      <c r="AJ14" s="154">
        <f t="shared" si="1"/>
        <v>0</v>
      </c>
      <c r="AL14" s="295">
        <v>2020</v>
      </c>
      <c r="AM14" s="153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</row>
    <row r="15" spans="1:75" ht="15.75" thickBot="1" x14ac:dyDescent="0.3">
      <c r="A15" s="138">
        <v>43313</v>
      </c>
      <c r="B15" s="106">
        <v>43313</v>
      </c>
      <c r="C15" s="106">
        <v>43314</v>
      </c>
      <c r="D15" s="106">
        <v>43315</v>
      </c>
      <c r="E15" s="106">
        <v>43316</v>
      </c>
      <c r="F15" s="106">
        <v>43317</v>
      </c>
      <c r="G15" s="106">
        <v>43318</v>
      </c>
      <c r="H15" s="106">
        <v>43319</v>
      </c>
      <c r="I15" s="106">
        <v>43320</v>
      </c>
      <c r="J15" s="106">
        <v>43321</v>
      </c>
      <c r="K15" s="106">
        <v>43322</v>
      </c>
      <c r="L15" s="106">
        <v>43323</v>
      </c>
      <c r="M15" s="106">
        <v>43324</v>
      </c>
      <c r="N15" s="106">
        <v>43325</v>
      </c>
      <c r="O15" s="106">
        <v>43326</v>
      </c>
      <c r="P15" s="106">
        <v>43327</v>
      </c>
      <c r="Q15" s="106">
        <v>43328</v>
      </c>
      <c r="R15" s="106">
        <v>43329</v>
      </c>
      <c r="S15" s="106">
        <v>43330</v>
      </c>
      <c r="T15" s="106">
        <v>43331</v>
      </c>
      <c r="U15" s="106">
        <v>43332</v>
      </c>
      <c r="V15" s="106">
        <v>43333</v>
      </c>
      <c r="W15" s="106">
        <v>43334</v>
      </c>
      <c r="X15" s="106">
        <v>43335</v>
      </c>
      <c r="Y15" s="106">
        <v>43336</v>
      </c>
      <c r="Z15" s="106">
        <v>43337</v>
      </c>
      <c r="AA15" s="106">
        <v>43338</v>
      </c>
      <c r="AB15" s="106">
        <v>43339</v>
      </c>
      <c r="AC15" s="106">
        <v>43340</v>
      </c>
      <c r="AD15" s="106">
        <v>43341</v>
      </c>
      <c r="AE15" s="106">
        <v>43342</v>
      </c>
      <c r="AF15" s="106">
        <v>43343</v>
      </c>
      <c r="AG15" s="108"/>
      <c r="AH15" s="1"/>
      <c r="AJ15" s="154"/>
      <c r="AM15" s="153"/>
      <c r="AN15" s="173">
        <v>2019</v>
      </c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</row>
    <row r="16" spans="1:75" ht="15.75" thickBot="1" x14ac:dyDescent="0.3">
      <c r="A16" s="139"/>
      <c r="B16" s="109">
        <f>LOOKUP(B15,stattunnel!$A:$A,stattunnel!$BP:$BP)</f>
        <v>15</v>
      </c>
      <c r="C16" s="109">
        <f>LOOKUP(C15,stattunnel!$A:$A,stattunnel!$BP:$BP)</f>
        <v>75</v>
      </c>
      <c r="D16" s="109">
        <f>LOOKUP(D15,stattunnel!$A:$A,stattunnel!$BP:$BP)</f>
        <v>28</v>
      </c>
      <c r="E16" s="109">
        <f>LOOKUP(E15,stattunnel!$A:$A,stattunnel!$BP:$BP)</f>
        <v>0</v>
      </c>
      <c r="F16" s="109">
        <f>LOOKUP(F15,stattunnel!$A:$A,stattunnel!$BP:$BP)</f>
        <v>4</v>
      </c>
      <c r="G16" s="109">
        <f>LOOKUP(G15,stattunnel!$A:$A,stattunnel!$BP:$BP)</f>
        <v>85</v>
      </c>
      <c r="H16" s="109">
        <f>LOOKUP(H15,stattunnel!$A:$A,stattunnel!$BP:$BP)</f>
        <v>332</v>
      </c>
      <c r="I16" s="109">
        <f>LOOKUP(I15,stattunnel!$A:$A,stattunnel!$BP:$BP)</f>
        <v>231</v>
      </c>
      <c r="J16" s="109">
        <f>LOOKUP(J15,stattunnel!$A:$A,stattunnel!$BP:$BP)</f>
        <v>240</v>
      </c>
      <c r="K16" s="109">
        <f>LOOKUP(K15,stattunnel!$A:$A,stattunnel!$BP:$BP)</f>
        <v>25</v>
      </c>
      <c r="L16" s="109">
        <f>LOOKUP(L15,stattunnel!$A:$A,stattunnel!$BP:$BP)</f>
        <v>0</v>
      </c>
      <c r="M16" s="109">
        <f>LOOKUP(M15,stattunnel!$A:$A,stattunnel!$BP:$BP)</f>
        <v>0</v>
      </c>
      <c r="N16" s="109">
        <f>LOOKUP(N15,stattunnel!$A:$A,stattunnel!$BP:$BP)</f>
        <v>8</v>
      </c>
      <c r="O16" s="109">
        <f>LOOKUP(O15,stattunnel!$A:$A,stattunnel!$BP:$BP)</f>
        <v>28</v>
      </c>
      <c r="P16" s="109">
        <f>LOOKUP(P15,stattunnel!$A:$A,stattunnel!$BP:$BP)</f>
        <v>25</v>
      </c>
      <c r="Q16" s="109">
        <f>LOOKUP(Q15,stattunnel!$A:$A,stattunnel!$BP:$BP)</f>
        <v>44</v>
      </c>
      <c r="R16" s="109">
        <f>LOOKUP(R15,stattunnel!$A:$A,stattunnel!$BP:$BP)</f>
        <v>0</v>
      </c>
      <c r="S16" s="109">
        <f>LOOKUP(S15,stattunnel!$A:$A,stattunnel!$BP:$BP)</f>
        <v>0</v>
      </c>
      <c r="T16" s="109">
        <f>LOOKUP(T15,stattunnel!$A:$A,stattunnel!$BP:$BP)</f>
        <v>0</v>
      </c>
      <c r="U16" s="109">
        <f>LOOKUP(U15,stattunnel!$A:$A,stattunnel!$BP:$BP)</f>
        <v>104</v>
      </c>
      <c r="V16" s="109">
        <f>LOOKUP(V15,stattunnel!$A:$A,stattunnel!$BP:$BP)</f>
        <v>272</v>
      </c>
      <c r="W16" s="109">
        <f>LOOKUP(W15,stattunnel!$A:$A,stattunnel!$BP:$BP)</f>
        <v>264</v>
      </c>
      <c r="X16" s="109">
        <f>LOOKUP(X15,stattunnel!$A:$A,stattunnel!$BP:$BP)</f>
        <v>153</v>
      </c>
      <c r="Y16" s="109">
        <f>LOOKUP(Y15,stattunnel!$A:$A,stattunnel!$BP:$BP)</f>
        <v>154</v>
      </c>
      <c r="Z16" s="109">
        <f>LOOKUP(Z15,stattunnel!$A:$A,stattunnel!$BP:$BP)</f>
        <v>0</v>
      </c>
      <c r="AA16" s="109">
        <f>LOOKUP(AA15,stattunnel!$A:$A,stattunnel!$BP:$BP)</f>
        <v>0</v>
      </c>
      <c r="AB16" s="109">
        <f>LOOKUP(AB15,stattunnel!$A:$A,stattunnel!$BP:$BP)</f>
        <v>33</v>
      </c>
      <c r="AC16" s="109">
        <f>LOOKUP(AC15,stattunnel!$A:$A,stattunnel!$BP:$BP)</f>
        <v>50</v>
      </c>
      <c r="AD16" s="109">
        <f>LOOKUP(AD15,stattunnel!$A:$A,stattunnel!$BP:$BP)</f>
        <v>63</v>
      </c>
      <c r="AE16" s="109">
        <f>LOOKUP(AE15,stattunnel!$A:$A,stattunnel!$BP:$BP)</f>
        <v>65</v>
      </c>
      <c r="AF16" s="109">
        <f>LOOKUP(AF15,stattunnel!$A:$A,stattunnel!$BP:$BP)</f>
        <v>33</v>
      </c>
      <c r="AG16" s="108">
        <f>AH16/7</f>
        <v>333</v>
      </c>
      <c r="AH16" s="1">
        <f>SUM(B16:AF16)</f>
        <v>2331</v>
      </c>
      <c r="AI16">
        <v>31</v>
      </c>
      <c r="AJ16" s="154">
        <f>AH16/AI16</f>
        <v>75.193548387096769</v>
      </c>
      <c r="AM16" s="161"/>
      <c r="AN16" s="170" t="str">
        <f>("1 gennaio " &amp;  $AN15)</f>
        <v>1 gennaio 2019</v>
      </c>
      <c r="AO16" s="171" t="str">
        <f>("1 febbraio " &amp;  $AN15)</f>
        <v>1 febbraio 2019</v>
      </c>
      <c r="AP16" s="171" t="str">
        <f>("1 marzo " &amp;  $AN15)</f>
        <v>1 marzo 2019</v>
      </c>
      <c r="AQ16" s="171" t="str">
        <f>("1 aprile "&amp;  $AN15)</f>
        <v>1 aprile 2019</v>
      </c>
      <c r="AR16" s="171" t="str">
        <f>("1 maggio " &amp;  $AN15)</f>
        <v>1 maggio 2019</v>
      </c>
      <c r="AS16" s="171" t="str">
        <f>("1 giugno " &amp;  $AN15)</f>
        <v>1 giugno 2019</v>
      </c>
      <c r="AT16" s="171" t="str">
        <f>("1 luglio " &amp;  $AN15)</f>
        <v>1 luglio 2019</v>
      </c>
      <c r="AU16" s="171" t="str">
        <f>("1 agosto " &amp;  $AN15)</f>
        <v>1 agosto 2019</v>
      </c>
      <c r="AV16" s="171" t="str">
        <f>("1 settembre " &amp;  $AN15)</f>
        <v>1 settembre 2019</v>
      </c>
      <c r="AW16" s="171" t="str">
        <f>("1 ottobre " &amp;  $AN15)</f>
        <v>1 ottobre 2019</v>
      </c>
      <c r="AX16" s="171" t="str">
        <f>("1 novembre " &amp;  $AN15)</f>
        <v>1 novembre 2019</v>
      </c>
      <c r="AY16" s="172" t="str">
        <f>("1 dicembre " &amp;  $AN15)</f>
        <v>1 dicembre 2019</v>
      </c>
    </row>
    <row r="17" spans="1:63" ht="15.75" thickBot="1" x14ac:dyDescent="0.3">
      <c r="A17" s="133">
        <v>43344</v>
      </c>
      <c r="B17" s="50">
        <v>43344</v>
      </c>
      <c r="C17" s="50">
        <v>43345</v>
      </c>
      <c r="D17" s="50">
        <v>43346</v>
      </c>
      <c r="E17" s="50">
        <v>43347</v>
      </c>
      <c r="F17" s="50">
        <v>43348</v>
      </c>
      <c r="G17" s="50">
        <v>43349</v>
      </c>
      <c r="H17" s="50">
        <v>43350</v>
      </c>
      <c r="I17" s="50">
        <v>43351</v>
      </c>
      <c r="J17" s="50">
        <v>43352</v>
      </c>
      <c r="K17" s="50">
        <v>43353</v>
      </c>
      <c r="L17" s="50">
        <v>43354</v>
      </c>
      <c r="M17" s="50">
        <v>43355</v>
      </c>
      <c r="N17" s="50">
        <v>43356</v>
      </c>
      <c r="O17" s="50">
        <v>43357</v>
      </c>
      <c r="P17" s="50">
        <v>43358</v>
      </c>
      <c r="Q17" s="50">
        <v>43359</v>
      </c>
      <c r="R17" s="50">
        <v>43360</v>
      </c>
      <c r="S17" s="50">
        <v>43361</v>
      </c>
      <c r="T17" s="50">
        <v>43362</v>
      </c>
      <c r="U17" s="50">
        <v>43363</v>
      </c>
      <c r="V17" s="50">
        <v>43364</v>
      </c>
      <c r="W17" s="50">
        <v>43365</v>
      </c>
      <c r="X17" s="50">
        <v>43366</v>
      </c>
      <c r="Y17" s="50">
        <v>43367</v>
      </c>
      <c r="Z17" s="50">
        <v>43368</v>
      </c>
      <c r="AA17" s="50">
        <v>43369</v>
      </c>
      <c r="AB17" s="50">
        <v>43370</v>
      </c>
      <c r="AC17" s="50">
        <v>43371</v>
      </c>
      <c r="AD17" s="50">
        <v>43372</v>
      </c>
      <c r="AE17" s="50">
        <v>43373</v>
      </c>
      <c r="AF17" s="50"/>
      <c r="AG17" s="105"/>
      <c r="AH17" s="36"/>
      <c r="AJ17" s="154"/>
      <c r="AM17" s="166" t="s">
        <v>75</v>
      </c>
      <c r="AN17" s="167" t="e">
        <f ca="1">OFFSET($AN16,MATCH($AN$16,$AN$24:$AN$35,0),DAY(AN$16)-1)</f>
        <v>#N/A</v>
      </c>
      <c r="AO17" s="168" t="e">
        <f>HLOOKUP($AO16,$AN7:$BW7,2,FALSE)</f>
        <v>#N/A</v>
      </c>
      <c r="AP17" s="168" t="e">
        <f>VLOOKUP($AN16,$AN6:$BW6,$AN8:$BW8,1)</f>
        <v>#N/A</v>
      </c>
      <c r="AQ17" s="168" t="e">
        <f t="shared" ref="AQ17:AY17" si="5">LOOKUP($AN16,$AN6:$BW6,$AN8:$BW8)</f>
        <v>#N/A</v>
      </c>
      <c r="AR17" s="168" t="e">
        <f t="shared" si="5"/>
        <v>#N/A</v>
      </c>
      <c r="AS17" s="168" t="e">
        <f t="shared" si="5"/>
        <v>#N/A</v>
      </c>
      <c r="AT17" s="168" t="e">
        <f t="shared" si="5"/>
        <v>#N/A</v>
      </c>
      <c r="AU17" s="168" t="e">
        <f>HLOOKUP(AU16,AN7:BW9,MATCH($AU16,$AN7:$BW7,0),FALSE)</f>
        <v>#N/A</v>
      </c>
      <c r="AV17" s="168" t="e">
        <f t="shared" si="5"/>
        <v>#N/A</v>
      </c>
      <c r="AW17" s="168" t="e">
        <f t="shared" si="5"/>
        <v>#N/A</v>
      </c>
      <c r="AX17" s="168" t="e">
        <f t="shared" si="5"/>
        <v>#N/A</v>
      </c>
      <c r="AY17" s="169" t="e">
        <f t="shared" si="5"/>
        <v>#N/A</v>
      </c>
    </row>
    <row r="18" spans="1:63" ht="15.75" thickBot="1" x14ac:dyDescent="0.3">
      <c r="A18" s="140"/>
      <c r="B18" s="104">
        <f>LOOKUP(B17,stattunnel!$A:$A,stattunnel!$BP:$BP)</f>
        <v>0</v>
      </c>
      <c r="C18" s="104">
        <f>LOOKUP(C17,stattunnel!$A:$A,stattunnel!$BP:$BP)</f>
        <v>0</v>
      </c>
      <c r="D18" s="104">
        <f>LOOKUP(D17,stattunnel!$A:$A,stattunnel!$BP:$BP)</f>
        <v>219</v>
      </c>
      <c r="E18" s="104">
        <f>LOOKUP(E17,stattunnel!$A:$A,stattunnel!$BP:$BP)</f>
        <v>181</v>
      </c>
      <c r="F18" s="104">
        <f>LOOKUP(F17,stattunnel!$A:$A,stattunnel!$BP:$BP)</f>
        <v>21</v>
      </c>
      <c r="G18" s="104">
        <f>LOOKUP(G17,stattunnel!$A:$A,stattunnel!$BP:$BP)</f>
        <v>59</v>
      </c>
      <c r="H18" s="104">
        <f>LOOKUP(H17,stattunnel!$A:$A,stattunnel!$BP:$BP)</f>
        <v>16</v>
      </c>
      <c r="I18" s="104">
        <f>LOOKUP(I17,stattunnel!$A:$A,stattunnel!$BP:$BP)</f>
        <v>2</v>
      </c>
      <c r="J18" s="104">
        <f>LOOKUP(J17,stattunnel!$A:$A,stattunnel!$BP:$BP)</f>
        <v>0</v>
      </c>
      <c r="K18" s="104">
        <f>LOOKUP(K17,stattunnel!$A:$A,stattunnel!$BP:$BP)</f>
        <v>47</v>
      </c>
      <c r="L18" s="104">
        <f>LOOKUP(L17,stattunnel!$A:$A,stattunnel!$BP:$BP)</f>
        <v>108</v>
      </c>
      <c r="M18" s="104">
        <f>LOOKUP(M17,stattunnel!$A:$A,stattunnel!$BP:$BP)</f>
        <v>216</v>
      </c>
      <c r="N18" s="104">
        <f>LOOKUP(N17,stattunnel!$A:$A,stattunnel!$BP:$BP)</f>
        <v>455</v>
      </c>
      <c r="O18" s="104">
        <f>LOOKUP(O17,stattunnel!$A:$A,stattunnel!$BP:$BP)</f>
        <v>135</v>
      </c>
      <c r="P18" s="104">
        <f>LOOKUP(P17,stattunnel!$A:$A,stattunnel!$BP:$BP)</f>
        <v>106</v>
      </c>
      <c r="Q18" s="104">
        <f>LOOKUP(Q17,stattunnel!$A:$A,stattunnel!$BP:$BP)</f>
        <v>90</v>
      </c>
      <c r="R18" s="104">
        <f>LOOKUP(R17,stattunnel!$A:$A,stattunnel!$BP:$BP)</f>
        <v>143</v>
      </c>
      <c r="S18" s="104">
        <f>LOOKUP(S17,stattunnel!$A:$A,stattunnel!$BP:$BP)</f>
        <v>29</v>
      </c>
      <c r="T18" s="104">
        <f>LOOKUP(T17,stattunnel!$A:$A,stattunnel!$BP:$BP)</f>
        <v>122</v>
      </c>
      <c r="U18" s="104">
        <f>LOOKUP(U17,stattunnel!$A:$A,stattunnel!$BP:$BP)</f>
        <v>83</v>
      </c>
      <c r="V18" s="104">
        <f>LOOKUP(V17,stattunnel!$A:$A,stattunnel!$BP:$BP)</f>
        <v>322</v>
      </c>
      <c r="W18" s="104">
        <f>LOOKUP(W17,stattunnel!$A:$A,stattunnel!$BP:$BP)</f>
        <v>69</v>
      </c>
      <c r="X18" s="104">
        <f>LOOKUP(X17,stattunnel!$A:$A,stattunnel!$BP:$BP)</f>
        <v>0</v>
      </c>
      <c r="Y18" s="104">
        <f>LOOKUP(Y17,stattunnel!$A:$A,stattunnel!$BP:$BP)</f>
        <v>297</v>
      </c>
      <c r="Z18" s="104">
        <f>LOOKUP(Z17,stattunnel!$A:$A,stattunnel!$BP:$BP)</f>
        <v>505</v>
      </c>
      <c r="AA18" s="104">
        <f>LOOKUP(AA17,stattunnel!$A:$A,stattunnel!$BP:$BP)</f>
        <v>604</v>
      </c>
      <c r="AB18" s="104">
        <f>LOOKUP(AB17,stattunnel!$A:$A,stattunnel!$BP:$BP)</f>
        <v>459</v>
      </c>
      <c r="AC18" s="104">
        <f>LOOKUP(AC17,stattunnel!$A:$A,stattunnel!$BP:$BP)</f>
        <v>53</v>
      </c>
      <c r="AD18" s="104">
        <f>LOOKUP(AD17,stattunnel!$A:$A,stattunnel!$BP:$BP)</f>
        <v>43</v>
      </c>
      <c r="AE18" s="104">
        <f>LOOKUP(AE17,stattunnel!$A:$A,stattunnel!$BP:$BP)</f>
        <v>42</v>
      </c>
      <c r="AF18" s="104"/>
      <c r="AG18" s="105">
        <f>AH18/7</f>
        <v>632.28571428571433</v>
      </c>
      <c r="AH18" s="36">
        <f>SUM(B18:AF18)</f>
        <v>4426</v>
      </c>
      <c r="AI18">
        <v>30</v>
      </c>
      <c r="AJ18" s="154">
        <f t="shared" ref="AJ18:AJ28" si="6">AH18/AI18</f>
        <v>147.53333333333333</v>
      </c>
      <c r="AM18" s="165" t="s">
        <v>76</v>
      </c>
      <c r="AN18" s="164" t="e">
        <f>HLOOKUP($AN16,AN7:BW9,3,FALSE)</f>
        <v>#N/A</v>
      </c>
      <c r="AO18" s="162" t="e">
        <f>VLOOKUP($AO16,$AN6:$BW6,$AN9:$BW9,FALSE)</f>
        <v>#N/A</v>
      </c>
      <c r="AP18" s="162" t="e">
        <f>VLOOKUP($AN16,$AN6:$BW6,$AN9:$BW9,FALSE)</f>
        <v>#N/A</v>
      </c>
      <c r="AQ18" s="162" t="e">
        <f t="shared" ref="AO18:AT18" si="7">VLOOKUP($AN16,$AN6:$BW6,$AN9:$BW9,FALSE)</f>
        <v>#N/A</v>
      </c>
      <c r="AR18" s="162" t="e">
        <f t="shared" si="7"/>
        <v>#N/A</v>
      </c>
      <c r="AS18" s="162" t="e">
        <f t="shared" si="7"/>
        <v>#N/A</v>
      </c>
      <c r="AT18" s="162" t="e">
        <f t="shared" si="7"/>
        <v>#N/A</v>
      </c>
      <c r="AU18" s="162" t="e">
        <f>LOOKUP($AN16,$AN6:$BW6,$AN9:$BW9)</f>
        <v>#N/A</v>
      </c>
      <c r="AV18" s="162" t="e">
        <f t="shared" ref="AV18:AY18" si="8">VLOOKUP($AN16,$AN6:$BW6,$AN9:$BW9,FALSE)</f>
        <v>#N/A</v>
      </c>
      <c r="AW18" s="162" t="e">
        <f t="shared" si="8"/>
        <v>#N/A</v>
      </c>
      <c r="AX18" s="162" t="e">
        <f t="shared" si="8"/>
        <v>#N/A</v>
      </c>
      <c r="AY18" s="163" t="e">
        <f t="shared" si="8"/>
        <v>#N/A</v>
      </c>
      <c r="AZ18" s="132"/>
      <c r="BA18" s="132"/>
    </row>
    <row r="19" spans="1:63" ht="15.75" thickBot="1" x14ac:dyDescent="0.3">
      <c r="A19" s="138">
        <v>43374</v>
      </c>
      <c r="B19" s="106">
        <v>43374</v>
      </c>
      <c r="C19" s="106">
        <v>43375</v>
      </c>
      <c r="D19" s="106">
        <v>43376</v>
      </c>
      <c r="E19" s="106">
        <v>43377</v>
      </c>
      <c r="F19" s="106">
        <v>43378</v>
      </c>
      <c r="G19" s="106">
        <v>43379</v>
      </c>
      <c r="H19" s="106">
        <v>43380</v>
      </c>
      <c r="I19" s="106">
        <v>43381</v>
      </c>
      <c r="J19" s="106">
        <v>43382</v>
      </c>
      <c r="K19" s="106">
        <v>43383</v>
      </c>
      <c r="L19" s="106">
        <v>43384</v>
      </c>
      <c r="M19" s="106">
        <v>43385</v>
      </c>
      <c r="N19" s="106">
        <v>43386</v>
      </c>
      <c r="O19" s="106">
        <v>43387</v>
      </c>
      <c r="P19" s="106">
        <v>43388</v>
      </c>
      <c r="Q19" s="106">
        <v>43389</v>
      </c>
      <c r="R19" s="106">
        <v>43390</v>
      </c>
      <c r="S19" s="106">
        <v>43391</v>
      </c>
      <c r="T19" s="106">
        <v>43392</v>
      </c>
      <c r="U19" s="106">
        <v>43393</v>
      </c>
      <c r="V19" s="106">
        <v>43394</v>
      </c>
      <c r="W19" s="106">
        <v>43395</v>
      </c>
      <c r="X19" s="106">
        <v>43396</v>
      </c>
      <c r="Y19" s="106">
        <v>43397</v>
      </c>
      <c r="Z19" s="106">
        <v>43398</v>
      </c>
      <c r="AA19" s="106">
        <v>43399</v>
      </c>
      <c r="AB19" s="106">
        <v>43400</v>
      </c>
      <c r="AC19" s="106">
        <v>43401</v>
      </c>
      <c r="AD19" s="106">
        <v>43402</v>
      </c>
      <c r="AE19" s="106">
        <v>43403</v>
      </c>
      <c r="AF19" s="106">
        <v>43404</v>
      </c>
      <c r="AG19" s="108"/>
      <c r="AH19" s="1"/>
      <c r="AJ19" s="154"/>
      <c r="AM19" s="153"/>
    </row>
    <row r="20" spans="1:63" ht="15.75" thickBot="1" x14ac:dyDescent="0.3">
      <c r="A20" s="139"/>
      <c r="B20" s="109">
        <f>LOOKUP(B19,stattunnel!$A:$A,stattunnel!$BP:$BP)</f>
        <v>440</v>
      </c>
      <c r="C20" s="109">
        <f>LOOKUP(C19,stattunnel!$A:$A,stattunnel!$BP:$BP)</f>
        <v>262</v>
      </c>
      <c r="D20" s="109">
        <f>LOOKUP(D19,stattunnel!$A:$A,stattunnel!$BP:$BP)</f>
        <v>116</v>
      </c>
      <c r="E20" s="109">
        <f>LOOKUP(E19,stattunnel!$A:$A,stattunnel!$BP:$BP)</f>
        <v>128</v>
      </c>
      <c r="F20" s="109">
        <f>LOOKUP(F19,stattunnel!$A:$A,stattunnel!$BP:$BP)</f>
        <v>55</v>
      </c>
      <c r="G20" s="109">
        <f>LOOKUP(G19,stattunnel!$A:$A,stattunnel!$BP:$BP)</f>
        <v>23</v>
      </c>
      <c r="H20" s="109">
        <f>LOOKUP(H19,stattunnel!$A:$A,stattunnel!$BP:$BP)</f>
        <v>7</v>
      </c>
      <c r="I20" s="109">
        <f>LOOKUP(I19,stattunnel!$A:$A,stattunnel!$BP:$BP)</f>
        <v>182</v>
      </c>
      <c r="J20" s="109">
        <f>LOOKUP(J19,stattunnel!$A:$A,stattunnel!$BP:$BP)</f>
        <v>376</v>
      </c>
      <c r="K20" s="109">
        <f>LOOKUP(K19,stattunnel!$A:$A,stattunnel!$BP:$BP)</f>
        <v>103</v>
      </c>
      <c r="L20" s="109">
        <f>LOOKUP(L19,stattunnel!$A:$A,stattunnel!$BP:$BP)</f>
        <v>88</v>
      </c>
      <c r="M20" s="109">
        <f>LOOKUP(M19,stattunnel!$A:$A,stattunnel!$BP:$BP)</f>
        <v>143</v>
      </c>
      <c r="N20" s="109">
        <f>LOOKUP(N19,stattunnel!$A:$A,stattunnel!$BP:$BP)</f>
        <v>41</v>
      </c>
      <c r="O20" s="109">
        <f>LOOKUP(O19,stattunnel!$A:$A,stattunnel!$BP:$BP)</f>
        <v>18</v>
      </c>
      <c r="P20" s="109">
        <f>LOOKUP(P19,stattunnel!$A:$A,stattunnel!$BP:$BP)</f>
        <v>138</v>
      </c>
      <c r="Q20" s="109">
        <f>LOOKUP(Q19,stattunnel!$A:$A,stattunnel!$BP:$BP)</f>
        <v>75</v>
      </c>
      <c r="R20" s="109">
        <f>LOOKUP(R19,stattunnel!$A:$A,stattunnel!$BP:$BP)</f>
        <v>66</v>
      </c>
      <c r="S20" s="109">
        <f>LOOKUP(S19,stattunnel!$A:$A,stattunnel!$BP:$BP)</f>
        <v>287</v>
      </c>
      <c r="T20" s="109">
        <f>LOOKUP(T19,stattunnel!$A:$A,stattunnel!$BP:$BP)</f>
        <v>116</v>
      </c>
      <c r="U20" s="109">
        <f>LOOKUP(U19,stattunnel!$A:$A,stattunnel!$BP:$BP)</f>
        <v>101</v>
      </c>
      <c r="V20" s="109">
        <f>LOOKUP(V19,stattunnel!$A:$A,stattunnel!$BP:$BP)</f>
        <v>52</v>
      </c>
      <c r="W20" s="109">
        <f>LOOKUP(W19,stattunnel!$A:$A,stattunnel!$BP:$BP)</f>
        <v>81</v>
      </c>
      <c r="X20" s="109">
        <f>LOOKUP(X19,stattunnel!$A:$A,stattunnel!$BP:$BP)</f>
        <v>366</v>
      </c>
      <c r="Y20" s="109">
        <f>LOOKUP(Y19,stattunnel!$A:$A,stattunnel!$BP:$BP)</f>
        <v>329</v>
      </c>
      <c r="Z20" s="109">
        <f>LOOKUP(Z19,stattunnel!$A:$A,stattunnel!$BP:$BP)</f>
        <v>129</v>
      </c>
      <c r="AA20" s="109">
        <f>LOOKUP(AA19,stattunnel!$A:$A,stattunnel!$BP:$BP)</f>
        <v>199</v>
      </c>
      <c r="AB20" s="109">
        <f>LOOKUP(AB19,stattunnel!$A:$A,stattunnel!$BP:$BP)</f>
        <v>22</v>
      </c>
      <c r="AC20" s="109">
        <f>LOOKUP(AC19,stattunnel!$A:$A,stattunnel!$BP:$BP)</f>
        <v>22</v>
      </c>
      <c r="AD20" s="109">
        <f>LOOKUP(AD19,stattunnel!$A:$A,stattunnel!$BP:$BP)</f>
        <v>136</v>
      </c>
      <c r="AE20" s="109">
        <f>LOOKUP(AE19,stattunnel!$A:$A,stattunnel!$BP:$BP)</f>
        <v>85</v>
      </c>
      <c r="AF20" s="109">
        <f>LOOKUP(AF19,stattunnel!$A:$A,stattunnel!$BP:$BP)</f>
        <v>79</v>
      </c>
      <c r="AG20" s="108">
        <f>AH20/7</f>
        <v>609.28571428571433</v>
      </c>
      <c r="AH20" s="1">
        <f>SUM(B20:AF20)</f>
        <v>4265</v>
      </c>
      <c r="AI20">
        <v>31</v>
      </c>
      <c r="AJ20" s="154">
        <f t="shared" si="6"/>
        <v>137.58064516129033</v>
      </c>
      <c r="AM20" s="153"/>
    </row>
    <row r="21" spans="1:63" ht="15.75" thickBot="1" x14ac:dyDescent="0.3">
      <c r="A21" s="133">
        <v>43405</v>
      </c>
      <c r="B21" s="50">
        <v>43405</v>
      </c>
      <c r="C21" s="50">
        <v>43406</v>
      </c>
      <c r="D21" s="50">
        <v>43407</v>
      </c>
      <c r="E21" s="50">
        <v>43408</v>
      </c>
      <c r="F21" s="50">
        <v>43409</v>
      </c>
      <c r="G21" s="50">
        <v>43410</v>
      </c>
      <c r="H21" s="50">
        <v>43411</v>
      </c>
      <c r="I21" s="50">
        <v>43412</v>
      </c>
      <c r="J21" s="50">
        <v>43413</v>
      </c>
      <c r="K21" s="50">
        <v>43414</v>
      </c>
      <c r="L21" s="50">
        <v>43415</v>
      </c>
      <c r="M21" s="50">
        <v>43416</v>
      </c>
      <c r="N21" s="50">
        <v>43417</v>
      </c>
      <c r="O21" s="50">
        <v>43418</v>
      </c>
      <c r="P21" s="50">
        <v>43419</v>
      </c>
      <c r="Q21" s="50">
        <v>43420</v>
      </c>
      <c r="R21" s="50">
        <v>43421</v>
      </c>
      <c r="S21" s="50">
        <v>43422</v>
      </c>
      <c r="T21" s="50">
        <v>43423</v>
      </c>
      <c r="U21" s="50">
        <v>43424</v>
      </c>
      <c r="V21" s="50">
        <v>43425</v>
      </c>
      <c r="W21" s="50">
        <v>43426</v>
      </c>
      <c r="X21" s="50">
        <v>43427</v>
      </c>
      <c r="Y21" s="50">
        <v>43428</v>
      </c>
      <c r="Z21" s="50">
        <v>43429</v>
      </c>
      <c r="AA21" s="50">
        <v>43430</v>
      </c>
      <c r="AB21" s="50">
        <v>43431</v>
      </c>
      <c r="AC21" s="50">
        <v>43432</v>
      </c>
      <c r="AD21" s="50">
        <v>43433</v>
      </c>
      <c r="AE21" s="50">
        <v>43434</v>
      </c>
      <c r="AF21" s="51"/>
      <c r="AG21" s="105"/>
      <c r="AH21" s="36"/>
      <c r="AJ21" s="154"/>
      <c r="AM21" s="153"/>
    </row>
    <row r="22" spans="1:63" ht="15.75" thickBot="1" x14ac:dyDescent="0.3">
      <c r="A22" s="140"/>
      <c r="B22" s="104">
        <f>LOOKUP(B21,stattunnel!$A:$A,stattunnel!$BP:$BP)</f>
        <v>0</v>
      </c>
      <c r="C22" s="104">
        <f>LOOKUP(C21,stattunnel!$A:$A,stattunnel!$BP:$BP)</f>
        <v>0</v>
      </c>
      <c r="D22" s="104">
        <f>LOOKUP(D21,stattunnel!$A:$A,stattunnel!$BP:$BP)</f>
        <v>0</v>
      </c>
      <c r="E22" s="104">
        <f>LOOKUP(E21,stattunnel!$A:$A,stattunnel!$BP:$BP)</f>
        <v>0</v>
      </c>
      <c r="F22" s="104">
        <f>LOOKUP(F21,stattunnel!$A:$A,stattunnel!$BP:$BP)</f>
        <v>187</v>
      </c>
      <c r="G22" s="104">
        <f>LOOKUP(G21,stattunnel!$A:$A,stattunnel!$BP:$BP)</f>
        <v>919</v>
      </c>
      <c r="H22" s="104">
        <f>LOOKUP(H21,stattunnel!$A:$A,stattunnel!$BP:$BP)</f>
        <v>238</v>
      </c>
      <c r="I22" s="104">
        <f>LOOKUP(I21,stattunnel!$A:$A,stattunnel!$BP:$BP)</f>
        <v>627</v>
      </c>
      <c r="J22" s="104">
        <f>LOOKUP(J21,stattunnel!$A:$A,stattunnel!$BP:$BP)</f>
        <v>259</v>
      </c>
      <c r="K22" s="104">
        <f>LOOKUP(K21,stattunnel!$A:$A,stattunnel!$BP:$BP)</f>
        <v>14</v>
      </c>
      <c r="L22" s="104">
        <f>LOOKUP(L21,stattunnel!$A:$A,stattunnel!$BP:$BP)</f>
        <v>0</v>
      </c>
      <c r="M22" s="104">
        <f>LOOKUP(M21,stattunnel!$A:$A,stattunnel!$BP:$BP)</f>
        <v>42</v>
      </c>
      <c r="N22" s="104">
        <f>LOOKUP(N21,stattunnel!$A:$A,stattunnel!$BP:$BP)</f>
        <v>116</v>
      </c>
      <c r="O22" s="104">
        <f>LOOKUP(O21,stattunnel!$A:$A,stattunnel!$BP:$BP)</f>
        <v>307</v>
      </c>
      <c r="P22" s="104">
        <f>LOOKUP(P21,stattunnel!$A:$A,stattunnel!$BP:$BP)</f>
        <v>272</v>
      </c>
      <c r="Q22" s="104">
        <f>LOOKUP(Q21,stattunnel!$A:$A,stattunnel!$BP:$BP)</f>
        <v>266</v>
      </c>
      <c r="R22" s="104">
        <f>LOOKUP(R21,stattunnel!$A:$A,stattunnel!$BP:$BP)</f>
        <v>148</v>
      </c>
      <c r="S22" s="104">
        <f>LOOKUP(S21,stattunnel!$A:$A,stattunnel!$BP:$BP)</f>
        <v>0</v>
      </c>
      <c r="T22" s="104">
        <f>LOOKUP(T21,stattunnel!$A:$A,stattunnel!$BP:$BP)</f>
        <v>87</v>
      </c>
      <c r="U22" s="104">
        <f>LOOKUP(U21,stattunnel!$A:$A,stattunnel!$BP:$BP)</f>
        <v>112</v>
      </c>
      <c r="V22" s="104">
        <f>LOOKUP(V21,stattunnel!$A:$A,stattunnel!$BP:$BP)</f>
        <v>284</v>
      </c>
      <c r="W22" s="104">
        <f>LOOKUP(W21,stattunnel!$A:$A,stattunnel!$BP:$BP)</f>
        <v>334</v>
      </c>
      <c r="X22" s="104">
        <f>LOOKUP(X21,stattunnel!$A:$A,stattunnel!$BP:$BP)</f>
        <v>126</v>
      </c>
      <c r="Y22" s="104">
        <f>LOOKUP(Y21,stattunnel!$A:$A,stattunnel!$BP:$BP)</f>
        <v>0</v>
      </c>
      <c r="Z22" s="104">
        <f>LOOKUP(Z21,stattunnel!$A:$A,stattunnel!$BP:$BP)</f>
        <v>0</v>
      </c>
      <c r="AA22" s="104">
        <f>LOOKUP(AA21,stattunnel!$A:$A,stattunnel!$BP:$BP)</f>
        <v>260</v>
      </c>
      <c r="AB22" s="104">
        <f>LOOKUP(AB21,stattunnel!$A:$A,stattunnel!$BP:$BP)</f>
        <v>222</v>
      </c>
      <c r="AC22" s="104">
        <f>LOOKUP(AC21,stattunnel!$A:$A,stattunnel!$BP:$BP)</f>
        <v>345</v>
      </c>
      <c r="AD22" s="104">
        <f>LOOKUP(AD21,stattunnel!$A:$A,stattunnel!$BP:$BP)</f>
        <v>345</v>
      </c>
      <c r="AE22" s="104">
        <f>LOOKUP(AE21,stattunnel!$A:$A,stattunnel!$BP:$BP)</f>
        <v>206</v>
      </c>
      <c r="AF22" s="104"/>
      <c r="AG22" s="105">
        <f>AH22/7</f>
        <v>816.57142857142856</v>
      </c>
      <c r="AH22" s="36">
        <f>SUM(B22:AF22)</f>
        <v>5716</v>
      </c>
      <c r="AI22">
        <v>30</v>
      </c>
      <c r="AJ22" s="154">
        <f t="shared" si="6"/>
        <v>190.53333333333333</v>
      </c>
      <c r="AM22"/>
      <c r="AN22"/>
      <c r="AO22"/>
      <c r="AP22"/>
      <c r="AQ22"/>
      <c r="AR22"/>
      <c r="AS22"/>
      <c r="AT22"/>
      <c r="AU22"/>
      <c r="AV22"/>
      <c r="AW22"/>
      <c r="AX22"/>
    </row>
    <row r="23" spans="1:63" ht="15.75" thickBot="1" x14ac:dyDescent="0.3">
      <c r="A23" s="138">
        <v>43435</v>
      </c>
      <c r="B23" s="106">
        <v>43435</v>
      </c>
      <c r="C23" s="106">
        <v>43436</v>
      </c>
      <c r="D23" s="106">
        <v>43437</v>
      </c>
      <c r="E23" s="106">
        <v>43438</v>
      </c>
      <c r="F23" s="106">
        <v>43439</v>
      </c>
      <c r="G23" s="106">
        <v>43440</v>
      </c>
      <c r="H23" s="106">
        <v>43441</v>
      </c>
      <c r="I23" s="106">
        <v>43442</v>
      </c>
      <c r="J23" s="106">
        <v>43443</v>
      </c>
      <c r="K23" s="106">
        <v>43444</v>
      </c>
      <c r="L23" s="106">
        <v>43445</v>
      </c>
      <c r="M23" s="106">
        <v>43446</v>
      </c>
      <c r="N23" s="106">
        <v>43447</v>
      </c>
      <c r="O23" s="106">
        <v>43448</v>
      </c>
      <c r="P23" s="106">
        <v>43449</v>
      </c>
      <c r="Q23" s="106">
        <v>43450</v>
      </c>
      <c r="R23" s="106">
        <v>43451</v>
      </c>
      <c r="S23" s="106">
        <v>43452</v>
      </c>
      <c r="T23" s="106">
        <v>43453</v>
      </c>
      <c r="U23" s="106">
        <v>43454</v>
      </c>
      <c r="V23" s="106">
        <v>43455</v>
      </c>
      <c r="W23" s="106">
        <v>43456</v>
      </c>
      <c r="X23" s="106">
        <v>43457</v>
      </c>
      <c r="Y23" s="106">
        <v>43458</v>
      </c>
      <c r="Z23" s="106">
        <v>43459</v>
      </c>
      <c r="AA23" s="106">
        <v>43460</v>
      </c>
      <c r="AB23" s="106">
        <v>43461</v>
      </c>
      <c r="AC23" s="106">
        <v>43462</v>
      </c>
      <c r="AD23" s="106">
        <v>43463</v>
      </c>
      <c r="AE23" s="106">
        <v>43464</v>
      </c>
      <c r="AF23" s="106">
        <v>43465</v>
      </c>
      <c r="AG23" s="108"/>
      <c r="AH23" s="1"/>
      <c r="AJ23" s="154"/>
      <c r="AM23"/>
      <c r="AN23" s="20" t="s">
        <v>78</v>
      </c>
      <c r="AO23" s="20" t="s">
        <v>79</v>
      </c>
      <c r="AP23" s="20" t="s">
        <v>80</v>
      </c>
      <c r="AQ23"/>
      <c r="AR23" s="75"/>
      <c r="AS23"/>
      <c r="AT23"/>
      <c r="AU23"/>
      <c r="AV23"/>
      <c r="AW23"/>
      <c r="AX23"/>
    </row>
    <row r="24" spans="1:63" ht="15.75" thickBot="1" x14ac:dyDescent="0.3">
      <c r="A24" s="139"/>
      <c r="B24" s="109">
        <f>LOOKUP(B23,stattunnel!$A:$A,stattunnel!$BP:$BP)</f>
        <v>26</v>
      </c>
      <c r="C24" s="109">
        <f>LOOKUP(C23,stattunnel!$A:$A,stattunnel!$BP:$BP)</f>
        <v>0</v>
      </c>
      <c r="D24" s="109">
        <f>LOOKUP(D23,stattunnel!$A:$A,stattunnel!$BP:$BP)</f>
        <v>272</v>
      </c>
      <c r="E24" s="109">
        <f>LOOKUP(E23,stattunnel!$A:$A,stattunnel!$BP:$BP)</f>
        <v>370</v>
      </c>
      <c r="F24" s="109">
        <f>LOOKUP(F23,stattunnel!$A:$A,stattunnel!$BP:$BP)</f>
        <v>414</v>
      </c>
      <c r="G24" s="109">
        <f>LOOKUP(G23,stattunnel!$A:$A,stattunnel!$BP:$BP)</f>
        <v>480</v>
      </c>
      <c r="H24" s="109">
        <f>LOOKUP(H23,stattunnel!$A:$A,stattunnel!$BP:$BP)</f>
        <v>141</v>
      </c>
      <c r="I24" s="109">
        <f>LOOKUP(I23,stattunnel!$A:$A,stattunnel!$BP:$BP)</f>
        <v>0</v>
      </c>
      <c r="J24" s="109">
        <f>LOOKUP(J23,stattunnel!$A:$A,stattunnel!$BP:$BP)</f>
        <v>0</v>
      </c>
      <c r="K24" s="109">
        <f>LOOKUP(K23,stattunnel!$A:$A,stattunnel!$BP:$BP)</f>
        <v>96</v>
      </c>
      <c r="L24" s="109">
        <f>LOOKUP(L23,stattunnel!$A:$A,stattunnel!$BP:$BP)</f>
        <v>615</v>
      </c>
      <c r="M24" s="109">
        <f>LOOKUP(M23,stattunnel!$A:$A,stattunnel!$BP:$BP)</f>
        <v>592</v>
      </c>
      <c r="N24" s="109">
        <f>LOOKUP(N23,stattunnel!$A:$A,stattunnel!$BP:$BP)</f>
        <v>374</v>
      </c>
      <c r="O24" s="109">
        <f>LOOKUP(O23,stattunnel!$A:$A,stattunnel!$BP:$BP)</f>
        <v>402</v>
      </c>
      <c r="P24" s="109">
        <f>LOOKUP(P23,stattunnel!$A:$A,stattunnel!$BP:$BP)</f>
        <v>84</v>
      </c>
      <c r="Q24" s="109">
        <f>LOOKUP(Q23,stattunnel!$A:$A,stattunnel!$BP:$BP)</f>
        <v>15</v>
      </c>
      <c r="R24" s="109">
        <f>LOOKUP(R23,stattunnel!$A:$A,stattunnel!$BP:$BP)</f>
        <v>138</v>
      </c>
      <c r="S24" s="109">
        <f>LOOKUP(S23,stattunnel!$A:$A,stattunnel!$BP:$BP)</f>
        <v>597</v>
      </c>
      <c r="T24" s="109">
        <f>LOOKUP(T23,stattunnel!$A:$A,stattunnel!$BP:$BP)</f>
        <v>249</v>
      </c>
      <c r="U24" s="109">
        <f>LOOKUP(U23,stattunnel!$A:$A,stattunnel!$BP:$BP)</f>
        <v>89</v>
      </c>
      <c r="V24" s="109">
        <f>LOOKUP(V23,stattunnel!$A:$A,stattunnel!$BP:$BP)</f>
        <v>76</v>
      </c>
      <c r="W24" s="109">
        <f>LOOKUP(W23,stattunnel!$A:$A,stattunnel!$BP:$BP)</f>
        <v>0</v>
      </c>
      <c r="X24" s="109">
        <f>LOOKUP(X23,stattunnel!$A:$A,stattunnel!$BP:$BP)</f>
        <v>0</v>
      </c>
      <c r="Y24" s="109">
        <f>LOOKUP(Y23,stattunnel!$A:$A,stattunnel!$BP:$BP)</f>
        <v>0</v>
      </c>
      <c r="Z24" s="109">
        <f>LOOKUP(Z23,stattunnel!$A:$A,stattunnel!$BP:$BP)</f>
        <v>0</v>
      </c>
      <c r="AA24" s="109">
        <f>LOOKUP(AA23,stattunnel!$A:$A,stattunnel!$BP:$BP)</f>
        <v>0</v>
      </c>
      <c r="AB24" s="109">
        <f>LOOKUP(AB23,stattunnel!$A:$A,stattunnel!$BP:$BP)</f>
        <v>0</v>
      </c>
      <c r="AC24" s="109">
        <f>LOOKUP(AC23,stattunnel!$A:$A,stattunnel!$BP:$BP)</f>
        <v>0</v>
      </c>
      <c r="AD24" s="109">
        <f>LOOKUP(AD23,stattunnel!$A:$A,stattunnel!$BP:$BP)</f>
        <v>0</v>
      </c>
      <c r="AE24" s="109">
        <f>LOOKUP(AE23,stattunnel!$A:$A,stattunnel!$BP:$BP)</f>
        <v>0</v>
      </c>
      <c r="AF24" s="109">
        <f>LOOKUP(AF23,stattunnel!$A:$A,stattunnel!$BP:$BP)</f>
        <v>0</v>
      </c>
      <c r="AG24" s="108">
        <f>AH24/7</f>
        <v>718.57142857142856</v>
      </c>
      <c r="AH24" s="1">
        <f>SUM(B24:AF24)</f>
        <v>5030</v>
      </c>
      <c r="AI24">
        <v>31</v>
      </c>
      <c r="AJ24" s="154">
        <f t="shared" si="6"/>
        <v>162.25806451612902</v>
      </c>
      <c r="AM24"/>
      <c r="AN24" s="291">
        <v>43101</v>
      </c>
      <c r="AO24" s="292">
        <f ca="1">AN8</f>
        <v>0</v>
      </c>
      <c r="AP24" s="293"/>
      <c r="AQ24"/>
      <c r="AR24"/>
      <c r="AS24"/>
      <c r="AT24"/>
      <c r="AU24"/>
      <c r="AV24"/>
      <c r="AW24"/>
      <c r="AX24"/>
    </row>
    <row r="25" spans="1:63" ht="15.75" thickBot="1" x14ac:dyDescent="0.3">
      <c r="A25" s="144">
        <v>43466</v>
      </c>
      <c r="B25" s="114">
        <v>43466</v>
      </c>
      <c r="C25" s="115">
        <v>43467</v>
      </c>
      <c r="D25" s="114">
        <v>43468</v>
      </c>
      <c r="E25" s="115">
        <v>43469</v>
      </c>
      <c r="F25" s="114">
        <v>43470</v>
      </c>
      <c r="G25" s="115">
        <v>43471</v>
      </c>
      <c r="H25" s="114">
        <v>43472</v>
      </c>
      <c r="I25" s="115">
        <v>43473</v>
      </c>
      <c r="J25" s="114">
        <v>43474</v>
      </c>
      <c r="K25" s="115">
        <v>43475</v>
      </c>
      <c r="L25" s="114">
        <v>43476</v>
      </c>
      <c r="M25" s="115">
        <v>43477</v>
      </c>
      <c r="N25" s="114">
        <v>43478</v>
      </c>
      <c r="O25" s="115">
        <v>43479</v>
      </c>
      <c r="P25" s="114">
        <v>43480</v>
      </c>
      <c r="Q25" s="115">
        <v>43481</v>
      </c>
      <c r="R25" s="114">
        <v>43482</v>
      </c>
      <c r="S25" s="115">
        <v>43483</v>
      </c>
      <c r="T25" s="114">
        <v>43484</v>
      </c>
      <c r="U25" s="115">
        <v>43485</v>
      </c>
      <c r="V25" s="114">
        <v>43486</v>
      </c>
      <c r="W25" s="115">
        <v>43487</v>
      </c>
      <c r="X25" s="114">
        <v>43488</v>
      </c>
      <c r="Y25" s="115">
        <v>43489</v>
      </c>
      <c r="Z25" s="114">
        <v>43490</v>
      </c>
      <c r="AA25" s="115">
        <v>43491</v>
      </c>
      <c r="AB25" s="114">
        <v>43492</v>
      </c>
      <c r="AC25" s="115">
        <v>43493</v>
      </c>
      <c r="AD25" s="114">
        <v>43494</v>
      </c>
      <c r="AE25" s="115">
        <v>43495</v>
      </c>
      <c r="AF25" s="114">
        <v>43496</v>
      </c>
      <c r="AG25" s="116"/>
      <c r="AH25" s="116"/>
      <c r="AI25" s="129"/>
      <c r="AJ25" s="154"/>
      <c r="AM25"/>
      <c r="AN25" s="289">
        <v>43132</v>
      </c>
      <c r="AO25" s="292">
        <f ca="1">AO8</f>
        <v>0</v>
      </c>
      <c r="AP25" s="293"/>
      <c r="AQ25"/>
      <c r="AR25"/>
      <c r="AS25"/>
      <c r="AT25"/>
      <c r="AU25"/>
      <c r="AV25"/>
      <c r="AW25"/>
      <c r="AX25"/>
    </row>
    <row r="26" spans="1:63" ht="15.75" thickBot="1" x14ac:dyDescent="0.3">
      <c r="A26" s="145"/>
      <c r="B26" s="117">
        <f>LOOKUP(B25,stattunnel!$A:$A,stattunnel!$BP:$BP)</f>
        <v>0</v>
      </c>
      <c r="C26" s="117">
        <f>LOOKUP(C25,stattunnel!$A:$A,stattunnel!$BP:$BP)</f>
        <v>18</v>
      </c>
      <c r="D26" s="117">
        <f>LOOKUP(D25,stattunnel!$A:$A,stattunnel!$BP:$BP)</f>
        <v>2</v>
      </c>
      <c r="E26" s="117">
        <f>LOOKUP(E25,stattunnel!$A:$A,stattunnel!$BP:$BP)</f>
        <v>8</v>
      </c>
      <c r="F26" s="117">
        <f>LOOKUP(F25,stattunnel!$A:$A,stattunnel!$BP:$BP)</f>
        <v>0</v>
      </c>
      <c r="G26" s="117">
        <f>LOOKUP(G25,stattunnel!$A:$A,stattunnel!$BP:$BP)</f>
        <v>0</v>
      </c>
      <c r="H26" s="117">
        <f>LOOKUP(H25,stattunnel!$A:$A,stattunnel!$BP:$BP)</f>
        <v>10</v>
      </c>
      <c r="I26" s="117">
        <f>LOOKUP(I25,stattunnel!$A:$A,stattunnel!$BP:$BP)</f>
        <v>273</v>
      </c>
      <c r="J26" s="117">
        <f>LOOKUP(J25,stattunnel!$A:$A,stattunnel!$BP:$BP)</f>
        <v>424</v>
      </c>
      <c r="K26" s="117">
        <f>LOOKUP(K25,stattunnel!$A:$A,stattunnel!$BP:$BP)</f>
        <v>225</v>
      </c>
      <c r="L26" s="117">
        <f>LOOKUP(L25,stattunnel!$A:$A,stattunnel!$BP:$BP)</f>
        <v>139</v>
      </c>
      <c r="M26" s="117">
        <f>LOOKUP(M25,stattunnel!$A:$A,stattunnel!$BP:$BP)</f>
        <v>3</v>
      </c>
      <c r="N26" s="117">
        <f>LOOKUP(N25,stattunnel!$A:$A,stattunnel!$BP:$BP)</f>
        <v>0</v>
      </c>
      <c r="O26" s="117">
        <f>LOOKUP(O25,stattunnel!$A:$A,stattunnel!$BP:$BP)</f>
        <v>228</v>
      </c>
      <c r="P26" s="117">
        <f>LOOKUP(P25,stattunnel!$A:$A,stattunnel!$BP:$BP)</f>
        <v>204</v>
      </c>
      <c r="Q26" s="117">
        <f>LOOKUP(Q25,stattunnel!$A:$A,stattunnel!$BP:$BP)</f>
        <v>369</v>
      </c>
      <c r="R26" s="117">
        <f>LOOKUP(R25,stattunnel!$A:$A,stattunnel!$BP:$BP)</f>
        <v>401</v>
      </c>
      <c r="S26" s="117">
        <f>LOOKUP(S25,stattunnel!$A:$A,stattunnel!$BP:$BP)</f>
        <v>180</v>
      </c>
      <c r="T26" s="117">
        <f>LOOKUP(T25,stattunnel!$A:$A,stattunnel!$BP:$BP)</f>
        <v>32</v>
      </c>
      <c r="U26" s="117">
        <f>LOOKUP(U25,stattunnel!$A:$A,stattunnel!$BP:$BP)</f>
        <v>0</v>
      </c>
      <c r="V26" s="117">
        <f>LOOKUP(V25,stattunnel!$A:$A,stattunnel!$BP:$BP)</f>
        <v>611</v>
      </c>
      <c r="W26" s="117">
        <f>LOOKUP(W25,stattunnel!$A:$A,stattunnel!$BP:$BP)</f>
        <v>193</v>
      </c>
      <c r="X26" s="117">
        <f>LOOKUP(X25,stattunnel!$A:$A,stattunnel!$BP:$BP)</f>
        <v>121</v>
      </c>
      <c r="Y26" s="117">
        <f>LOOKUP(Y25,stattunnel!$A:$A,stattunnel!$BP:$BP)</f>
        <v>187</v>
      </c>
      <c r="Z26" s="117">
        <f>LOOKUP(Z25,stattunnel!$A:$A,stattunnel!$BP:$BP)</f>
        <v>301</v>
      </c>
      <c r="AA26" s="117">
        <f>LOOKUP(AA25,stattunnel!$A:$A,stattunnel!$BP:$BP)</f>
        <v>18</v>
      </c>
      <c r="AB26" s="117">
        <f>LOOKUP(AB25,stattunnel!$A:$A,stattunnel!$BP:$BP)</f>
        <v>0</v>
      </c>
      <c r="AC26" s="117">
        <f>LOOKUP(AC25,stattunnel!$A:$A,stattunnel!$BP:$BP)</f>
        <v>209</v>
      </c>
      <c r="AD26" s="117">
        <f>LOOKUP(AD25,stattunnel!$A:$A,stattunnel!$BP:$BP)</f>
        <v>393</v>
      </c>
      <c r="AE26" s="117">
        <f>LOOKUP(AE25,stattunnel!$A:$A,stattunnel!$BP:$BP)</f>
        <v>422</v>
      </c>
      <c r="AF26" s="117">
        <f>LOOKUP(AF25,stattunnel!$A:$A,stattunnel!$BP:$BP)</f>
        <v>210</v>
      </c>
      <c r="AG26" s="118">
        <f>AH26/7</f>
        <v>740.14285714285711</v>
      </c>
      <c r="AH26" s="116">
        <f>SUM(B26:AF26)</f>
        <v>5181</v>
      </c>
      <c r="AI26" s="130">
        <v>31</v>
      </c>
      <c r="AJ26" s="154">
        <f t="shared" si="6"/>
        <v>167.12903225806451</v>
      </c>
      <c r="AM26"/>
      <c r="AN26" s="289">
        <v>43160</v>
      </c>
      <c r="AO26" s="292">
        <f ca="1">AP8</f>
        <v>0</v>
      </c>
      <c r="AP26" s="293"/>
      <c r="AQ26"/>
      <c r="AR26"/>
      <c r="AS26"/>
      <c r="AT26"/>
      <c r="AU26"/>
      <c r="AV26"/>
      <c r="AW26"/>
      <c r="AX26"/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</row>
    <row r="27" spans="1:63" ht="15.75" thickBot="1" x14ac:dyDescent="0.3">
      <c r="A27" s="142">
        <v>43497</v>
      </c>
      <c r="B27" s="52">
        <v>43497</v>
      </c>
      <c r="C27" s="52">
        <v>43498</v>
      </c>
      <c r="D27" s="52">
        <v>43499</v>
      </c>
      <c r="E27" s="52">
        <v>43500</v>
      </c>
      <c r="F27" s="52">
        <v>43501</v>
      </c>
      <c r="G27" s="52">
        <v>43502</v>
      </c>
      <c r="H27" s="52">
        <v>43503</v>
      </c>
      <c r="I27" s="52">
        <v>43504</v>
      </c>
      <c r="J27" s="52">
        <v>43505</v>
      </c>
      <c r="K27" s="52">
        <v>43506</v>
      </c>
      <c r="L27" s="52">
        <v>43507</v>
      </c>
      <c r="M27" s="52">
        <v>43508</v>
      </c>
      <c r="N27" s="52">
        <v>43509</v>
      </c>
      <c r="O27" s="52">
        <v>43510</v>
      </c>
      <c r="P27" s="52">
        <v>43511</v>
      </c>
      <c r="Q27" s="52">
        <v>43512</v>
      </c>
      <c r="R27" s="52">
        <v>43513</v>
      </c>
      <c r="S27" s="52">
        <v>43514</v>
      </c>
      <c r="T27" s="52">
        <v>43515</v>
      </c>
      <c r="U27" s="52">
        <v>43516</v>
      </c>
      <c r="V27" s="52">
        <v>43517</v>
      </c>
      <c r="W27" s="52">
        <v>43518</v>
      </c>
      <c r="X27" s="52">
        <v>43519</v>
      </c>
      <c r="Y27" s="52">
        <v>43520</v>
      </c>
      <c r="Z27" s="52">
        <v>43521</v>
      </c>
      <c r="AA27" s="52">
        <v>43522</v>
      </c>
      <c r="AB27" s="52">
        <v>43523</v>
      </c>
      <c r="AC27" s="52">
        <v>43524</v>
      </c>
      <c r="AD27" s="113"/>
      <c r="AE27" s="113"/>
      <c r="AF27" s="113"/>
      <c r="AG27" s="112"/>
      <c r="AH27" s="110"/>
      <c r="AI27" s="130"/>
      <c r="AJ27" s="154"/>
      <c r="AM27"/>
      <c r="AN27" s="289">
        <v>43191</v>
      </c>
      <c r="AO27" s="292">
        <f ca="1">AQ8</f>
        <v>0</v>
      </c>
      <c r="AP27" s="293"/>
      <c r="AQ27"/>
      <c r="AR27"/>
      <c r="AS27"/>
      <c r="AT27"/>
      <c r="AU27"/>
      <c r="AV27"/>
      <c r="AW27"/>
      <c r="AX27"/>
    </row>
    <row r="28" spans="1:63" ht="15.75" thickBot="1" x14ac:dyDescent="0.3">
      <c r="A28" s="143"/>
      <c r="B28" s="111">
        <f>LOOKUP(B27,stattunnel!$A:$A,stattunnel!$BP:$BP)</f>
        <v>61</v>
      </c>
      <c r="C28" s="111">
        <f>LOOKUP(C27,stattunnel!$A:$A,stattunnel!$BP:$BP)</f>
        <v>0</v>
      </c>
      <c r="D28" s="111">
        <f>LOOKUP(D27,stattunnel!$A:$A,stattunnel!$BP:$BP)</f>
        <v>0</v>
      </c>
      <c r="E28" s="111">
        <f>LOOKUP(E27,stattunnel!$A:$A,stattunnel!$BP:$BP)</f>
        <v>10</v>
      </c>
      <c r="F28" s="111">
        <f>LOOKUP(F27,stattunnel!$A:$A,stattunnel!$BP:$BP)</f>
        <v>144</v>
      </c>
      <c r="G28" s="111">
        <f>LOOKUP(G27,stattunnel!$A:$A,stattunnel!$BP:$BP)</f>
        <v>216</v>
      </c>
      <c r="H28" s="111">
        <f>LOOKUP(H27,stattunnel!$A:$A,stattunnel!$BP:$BP)</f>
        <v>444</v>
      </c>
      <c r="I28" s="111">
        <f>LOOKUP(I27,stattunnel!$A:$A,stattunnel!$BP:$BP)</f>
        <v>177</v>
      </c>
      <c r="J28" s="111">
        <f>LOOKUP(J27,stattunnel!$A:$A,stattunnel!$BP:$BP)</f>
        <v>0</v>
      </c>
      <c r="K28" s="111">
        <f>LOOKUP(K27,stattunnel!$A:$A,stattunnel!$BP:$BP)</f>
        <v>0</v>
      </c>
      <c r="L28" s="111">
        <f>LOOKUP(L27,stattunnel!$A:$A,stattunnel!$BP:$BP)</f>
        <v>0</v>
      </c>
      <c r="M28" s="111">
        <f>LOOKUP(M27,stattunnel!$A:$A,stattunnel!$BP:$BP)</f>
        <v>0</v>
      </c>
      <c r="N28" s="111">
        <f>LOOKUP(N27,stattunnel!$A:$A,stattunnel!$BP:$BP)</f>
        <v>0</v>
      </c>
      <c r="O28" s="111">
        <f>LOOKUP(O27,stattunnel!$A:$A,stattunnel!$BP:$BP)</f>
        <v>0</v>
      </c>
      <c r="P28" s="111">
        <f>LOOKUP(P27,stattunnel!$A:$A,stattunnel!$BP:$BP)</f>
        <v>0</v>
      </c>
      <c r="Q28" s="111">
        <f>LOOKUP(Q27,stattunnel!$A:$A,stattunnel!$BP:$BP)</f>
        <v>0</v>
      </c>
      <c r="R28" s="111">
        <f>LOOKUP(R27,stattunnel!$A:$A,stattunnel!$BP:$BP)</f>
        <v>0</v>
      </c>
      <c r="S28" s="111">
        <f>LOOKUP(S27,stattunnel!$A:$A,stattunnel!$BP:$BP)</f>
        <v>0</v>
      </c>
      <c r="T28" s="111">
        <f>LOOKUP(T27,stattunnel!$A:$A,stattunnel!$BP:$BP)</f>
        <v>0</v>
      </c>
      <c r="U28" s="111">
        <f>LOOKUP(U27,stattunnel!$A:$A,stattunnel!$BP:$BP)</f>
        <v>0</v>
      </c>
      <c r="V28" s="111">
        <f>LOOKUP(V27,stattunnel!$A:$A,stattunnel!$BP:$BP)</f>
        <v>0</v>
      </c>
      <c r="W28" s="111">
        <f>LOOKUP(W27,stattunnel!$A:$A,stattunnel!$BP:$BP)</f>
        <v>0</v>
      </c>
      <c r="X28" s="111">
        <f>LOOKUP(X27,stattunnel!$A:$A,stattunnel!$BP:$BP)</f>
        <v>0</v>
      </c>
      <c r="Y28" s="111">
        <f>LOOKUP(Y27,stattunnel!$A:$A,stattunnel!$BP:$BP)</f>
        <v>0</v>
      </c>
      <c r="Z28" s="111">
        <f>LOOKUP(Z27,stattunnel!$A:$A,stattunnel!$BP:$BP)</f>
        <v>0</v>
      </c>
      <c r="AA28" s="111">
        <f>LOOKUP(AA27,stattunnel!$A:$A,stattunnel!$BP:$BP)</f>
        <v>0</v>
      </c>
      <c r="AB28" s="111">
        <f>LOOKUP(AB27,stattunnel!$A:$A,stattunnel!$BP:$BP)</f>
        <v>0</v>
      </c>
      <c r="AC28" s="111">
        <f>LOOKUP(AC27,stattunnel!$A:$A,stattunnel!$BP:$BP)</f>
        <v>0</v>
      </c>
      <c r="AD28" s="111"/>
      <c r="AE28" s="111"/>
      <c r="AF28" s="111"/>
      <c r="AG28" s="112">
        <f>AH28/7</f>
        <v>150.28571428571428</v>
      </c>
      <c r="AH28" s="110">
        <f>SUM(B28:AF28)</f>
        <v>1052</v>
      </c>
      <c r="AI28" s="130">
        <v>28</v>
      </c>
      <c r="AJ28" s="154">
        <f t="shared" si="6"/>
        <v>37.571428571428569</v>
      </c>
      <c r="AM28"/>
      <c r="AN28" s="289">
        <v>43221</v>
      </c>
      <c r="AO28" s="292">
        <f ca="1">AR8</f>
        <v>0</v>
      </c>
      <c r="AP28" s="293"/>
      <c r="AQ28"/>
      <c r="AR28"/>
      <c r="AS28"/>
      <c r="AT28"/>
      <c r="AU28"/>
      <c r="AV28"/>
      <c r="AW28"/>
      <c r="AX28"/>
    </row>
    <row r="29" spans="1:63" ht="15.75" thickBot="1" x14ac:dyDescent="0.3">
      <c r="A29" s="144">
        <v>43525</v>
      </c>
      <c r="B29" s="115">
        <v>43525</v>
      </c>
      <c r="C29" s="115">
        <v>43526</v>
      </c>
      <c r="D29" s="115">
        <v>43527</v>
      </c>
      <c r="E29" s="115">
        <v>43528</v>
      </c>
      <c r="F29" s="115">
        <v>43529</v>
      </c>
      <c r="G29" s="115">
        <v>43530</v>
      </c>
      <c r="H29" s="115">
        <v>43531</v>
      </c>
      <c r="I29" s="115">
        <v>43532</v>
      </c>
      <c r="J29" s="115">
        <v>43533</v>
      </c>
      <c r="K29" s="115">
        <v>43534</v>
      </c>
      <c r="L29" s="115">
        <v>43535</v>
      </c>
      <c r="M29" s="115">
        <v>43536</v>
      </c>
      <c r="N29" s="115">
        <v>43537</v>
      </c>
      <c r="O29" s="115">
        <v>43538</v>
      </c>
      <c r="P29" s="115">
        <v>43539</v>
      </c>
      <c r="Q29" s="115">
        <v>43540</v>
      </c>
      <c r="R29" s="115">
        <v>43541</v>
      </c>
      <c r="S29" s="115">
        <v>43542</v>
      </c>
      <c r="T29" s="115">
        <v>43543</v>
      </c>
      <c r="U29" s="115">
        <v>43544</v>
      </c>
      <c r="V29" s="115">
        <v>43545</v>
      </c>
      <c r="W29" s="115">
        <v>43546</v>
      </c>
      <c r="X29" s="115">
        <v>43547</v>
      </c>
      <c r="Y29" s="115">
        <v>43548</v>
      </c>
      <c r="Z29" s="115">
        <v>43549</v>
      </c>
      <c r="AA29" s="115">
        <v>43550</v>
      </c>
      <c r="AB29" s="115">
        <v>43551</v>
      </c>
      <c r="AC29" s="115">
        <v>43552</v>
      </c>
      <c r="AD29" s="115">
        <v>43553</v>
      </c>
      <c r="AE29" s="115">
        <v>43554</v>
      </c>
      <c r="AF29" s="115">
        <v>43555</v>
      </c>
      <c r="AG29" s="118"/>
      <c r="AH29" s="116"/>
      <c r="AI29" s="129"/>
      <c r="AM29"/>
      <c r="AN29" s="289">
        <v>43252</v>
      </c>
      <c r="AO29" s="292">
        <f ca="1">AS8</f>
        <v>0</v>
      </c>
      <c r="AP29" s="293"/>
      <c r="AQ29"/>
      <c r="AR29"/>
      <c r="AS29"/>
      <c r="AT29"/>
      <c r="AU29"/>
      <c r="AV29"/>
      <c r="AW29"/>
      <c r="AX29"/>
    </row>
    <row r="30" spans="1:63" ht="15.75" thickBot="1" x14ac:dyDescent="0.3">
      <c r="A30" s="145"/>
      <c r="B30" s="117">
        <f>LOOKUP(B29,stattunnel!$A:$A,stattunnel!$BP:$BP)</f>
        <v>0</v>
      </c>
      <c r="C30" s="117">
        <f>LOOKUP(C29,stattunnel!$A:$A,stattunnel!$BP:$BP)</f>
        <v>0</v>
      </c>
      <c r="D30" s="117">
        <f>LOOKUP(D29,stattunnel!$A:$A,stattunnel!$BP:$BP)</f>
        <v>0</v>
      </c>
      <c r="E30" s="117">
        <f>LOOKUP(E29,stattunnel!$A:$A,stattunnel!$BP:$BP)</f>
        <v>0</v>
      </c>
      <c r="F30" s="117">
        <f>LOOKUP(F29,stattunnel!$A:$A,stattunnel!$BP:$BP)</f>
        <v>0</v>
      </c>
      <c r="G30" s="117">
        <f>LOOKUP(G29,stattunnel!$A:$A,stattunnel!$BP:$BP)</f>
        <v>0</v>
      </c>
      <c r="H30" s="117">
        <f>LOOKUP(H29,stattunnel!$A:$A,stattunnel!$BP:$BP)</f>
        <v>0</v>
      </c>
      <c r="I30" s="117">
        <f>LOOKUP(I29,stattunnel!$A:$A,stattunnel!$BP:$BP)</f>
        <v>0</v>
      </c>
      <c r="J30" s="117">
        <f>LOOKUP(J29,stattunnel!$A:$A,stattunnel!$BP:$BP)</f>
        <v>0</v>
      </c>
      <c r="K30" s="117">
        <f>LOOKUP(K29,stattunnel!$A:$A,stattunnel!$BP:$BP)</f>
        <v>0</v>
      </c>
      <c r="L30" s="117">
        <f>LOOKUP(L29,stattunnel!$A:$A,stattunnel!$BP:$BP)</f>
        <v>0</v>
      </c>
      <c r="M30" s="117">
        <f>LOOKUP(M29,stattunnel!$A:$A,stattunnel!$BP:$BP)</f>
        <v>0</v>
      </c>
      <c r="N30" s="117">
        <f>LOOKUP(N29,stattunnel!$A:$A,stattunnel!$BP:$BP)</f>
        <v>0</v>
      </c>
      <c r="O30" s="117">
        <f>LOOKUP(O29,stattunnel!$A:$A,stattunnel!$BP:$BP)</f>
        <v>0</v>
      </c>
      <c r="P30" s="117">
        <f>LOOKUP(P29,stattunnel!$A:$A,stattunnel!$BP:$BP)</f>
        <v>0</v>
      </c>
      <c r="Q30" s="117">
        <f>LOOKUP(Q29,stattunnel!$A:$A,stattunnel!$BP:$BP)</f>
        <v>0</v>
      </c>
      <c r="R30" s="117">
        <f>LOOKUP(R29,stattunnel!$A:$A,stattunnel!$BP:$BP)</f>
        <v>0</v>
      </c>
      <c r="S30" s="117">
        <f>LOOKUP(S29,stattunnel!$A:$A,stattunnel!$BP:$BP)</f>
        <v>0</v>
      </c>
      <c r="T30" s="117">
        <f>LOOKUP(T29,stattunnel!$A:$A,stattunnel!$BP:$BP)</f>
        <v>0</v>
      </c>
      <c r="U30" s="117">
        <f>LOOKUP(U29,stattunnel!$A:$A,stattunnel!$BP:$BP)</f>
        <v>0</v>
      </c>
      <c r="V30" s="117">
        <f>LOOKUP(V29,stattunnel!$A:$A,stattunnel!$BP:$BP)</f>
        <v>0</v>
      </c>
      <c r="W30" s="117">
        <f>LOOKUP(W29,stattunnel!$A:$A,stattunnel!$BP:$BP)</f>
        <v>0</v>
      </c>
      <c r="X30" s="117">
        <f>LOOKUP(X29,stattunnel!$A:$A,stattunnel!$BP:$BP)</f>
        <v>0</v>
      </c>
      <c r="Y30" s="117">
        <f>LOOKUP(Y29,stattunnel!$A:$A,stattunnel!$BP:$BP)</f>
        <v>0</v>
      </c>
      <c r="Z30" s="117">
        <f>LOOKUP(Z29,stattunnel!$A:$A,stattunnel!$BP:$BP)</f>
        <v>0</v>
      </c>
      <c r="AA30" s="117">
        <f>LOOKUP(AA29,stattunnel!$A:$A,stattunnel!$BP:$BP)</f>
        <v>0</v>
      </c>
      <c r="AB30" s="117">
        <f>LOOKUP(AB29,stattunnel!$A:$A,stattunnel!$BP:$BP)</f>
        <v>0</v>
      </c>
      <c r="AC30" s="117">
        <f>LOOKUP(AC29,stattunnel!$A:$A,stattunnel!$BP:$BP)</f>
        <v>0</v>
      </c>
      <c r="AD30" s="117">
        <f>LOOKUP(AD29,stattunnel!$A:$A,stattunnel!$BP:$BP)</f>
        <v>0</v>
      </c>
      <c r="AE30" s="117">
        <f>LOOKUP(AE29,stattunnel!$A:$A,stattunnel!$BP:$BP)</f>
        <v>0</v>
      </c>
      <c r="AF30" s="117">
        <f>LOOKUP(AF29,stattunnel!$A:$A,stattunnel!$BP:$BP)</f>
        <v>0</v>
      </c>
      <c r="AG30" s="118">
        <f>AH30/7</f>
        <v>0</v>
      </c>
      <c r="AH30" s="116">
        <f>SUM(B30:AF30)</f>
        <v>0</v>
      </c>
      <c r="AI30" s="130">
        <v>31</v>
      </c>
      <c r="AJ30" s="154">
        <f>AH30/AI30</f>
        <v>0</v>
      </c>
      <c r="AM30"/>
      <c r="AN30" s="289">
        <v>43282</v>
      </c>
      <c r="AO30" s="292">
        <f ca="1">AT8</f>
        <v>0</v>
      </c>
      <c r="AP30" s="293"/>
      <c r="AQ30"/>
      <c r="AR30"/>
      <c r="AS30"/>
      <c r="AT30"/>
      <c r="AU30"/>
      <c r="AV30"/>
      <c r="AW30"/>
      <c r="AX30"/>
    </row>
    <row r="31" spans="1:63" ht="15.75" thickBot="1" x14ac:dyDescent="0.3">
      <c r="A31" s="142">
        <v>43556</v>
      </c>
      <c r="B31" s="52">
        <v>43556</v>
      </c>
      <c r="C31" s="52">
        <v>43557</v>
      </c>
      <c r="D31" s="52">
        <v>43558</v>
      </c>
      <c r="E31" s="52">
        <v>43559</v>
      </c>
      <c r="F31" s="52">
        <v>43560</v>
      </c>
      <c r="G31" s="52">
        <v>43561</v>
      </c>
      <c r="H31" s="52">
        <v>43562</v>
      </c>
      <c r="I31" s="52">
        <v>43563</v>
      </c>
      <c r="J31" s="52">
        <v>43564</v>
      </c>
      <c r="K31" s="52">
        <v>43565</v>
      </c>
      <c r="L31" s="52">
        <v>43566</v>
      </c>
      <c r="M31" s="52">
        <v>43567</v>
      </c>
      <c r="N31" s="52">
        <v>43568</v>
      </c>
      <c r="O31" s="52">
        <v>43569</v>
      </c>
      <c r="P31" s="52">
        <v>43570</v>
      </c>
      <c r="Q31" s="52">
        <v>43571</v>
      </c>
      <c r="R31" s="52">
        <v>43572</v>
      </c>
      <c r="S31" s="52">
        <v>43573</v>
      </c>
      <c r="T31" s="52">
        <v>43574</v>
      </c>
      <c r="U31" s="52">
        <v>43575</v>
      </c>
      <c r="V31" s="52">
        <v>43576</v>
      </c>
      <c r="W31" s="52">
        <v>43577</v>
      </c>
      <c r="X31" s="52">
        <v>43578</v>
      </c>
      <c r="Y31" s="52">
        <v>43579</v>
      </c>
      <c r="Z31" s="52">
        <v>43580</v>
      </c>
      <c r="AA31" s="52">
        <v>43581</v>
      </c>
      <c r="AB31" s="52">
        <v>43582</v>
      </c>
      <c r="AC31" s="52">
        <v>43583</v>
      </c>
      <c r="AD31" s="52">
        <v>43584</v>
      </c>
      <c r="AE31" s="52">
        <v>43585</v>
      </c>
      <c r="AF31" s="113"/>
      <c r="AG31" s="112"/>
      <c r="AH31" s="110"/>
      <c r="AI31" s="130"/>
      <c r="AJ31" s="154"/>
      <c r="AM31"/>
      <c r="AN31" s="289">
        <v>43313</v>
      </c>
      <c r="AO31" s="292">
        <f ca="1">AU8</f>
        <v>75.193548387096769</v>
      </c>
      <c r="AP31" s="293"/>
      <c r="AQ31"/>
      <c r="AR31"/>
      <c r="AS31"/>
      <c r="AT31"/>
      <c r="AU31"/>
      <c r="AV31"/>
      <c r="AW31"/>
      <c r="AX31"/>
    </row>
    <row r="32" spans="1:63" ht="15.75" thickBot="1" x14ac:dyDescent="0.3">
      <c r="A32" s="143"/>
      <c r="B32" s="111">
        <f>LOOKUP(B31,stattunnel!$A:$A,stattunnel!$BP:$BP)</f>
        <v>0</v>
      </c>
      <c r="C32" s="111">
        <f>LOOKUP(C31,stattunnel!$A:$A,stattunnel!$BP:$BP)</f>
        <v>0</v>
      </c>
      <c r="D32" s="111">
        <f>LOOKUP(D31,stattunnel!$A:$A,stattunnel!$BP:$BP)</f>
        <v>0</v>
      </c>
      <c r="E32" s="111">
        <f>LOOKUP(E31,stattunnel!$A:$A,stattunnel!$BP:$BP)</f>
        <v>0</v>
      </c>
      <c r="F32" s="111">
        <f>LOOKUP(F31,stattunnel!$A:$A,stattunnel!$BP:$BP)</f>
        <v>0</v>
      </c>
      <c r="G32" s="111">
        <f>LOOKUP(G31,stattunnel!$A:$A,stattunnel!$BP:$BP)</f>
        <v>0</v>
      </c>
      <c r="H32" s="111">
        <f>LOOKUP(H31,stattunnel!$A:$A,stattunnel!$BP:$BP)</f>
        <v>0</v>
      </c>
      <c r="I32" s="111">
        <f>LOOKUP(I31,stattunnel!$A:$A,stattunnel!$BP:$BP)</f>
        <v>0</v>
      </c>
      <c r="J32" s="111">
        <f>LOOKUP(J31,stattunnel!$A:$A,stattunnel!$BP:$BP)</f>
        <v>0</v>
      </c>
      <c r="K32" s="111">
        <f>LOOKUP(K31,stattunnel!$A:$A,stattunnel!$BP:$BP)</f>
        <v>0</v>
      </c>
      <c r="L32" s="111">
        <f>LOOKUP(L31,stattunnel!$A:$A,stattunnel!$BP:$BP)</f>
        <v>0</v>
      </c>
      <c r="M32" s="111">
        <f>LOOKUP(M31,stattunnel!$A:$A,stattunnel!$BP:$BP)</f>
        <v>0</v>
      </c>
      <c r="N32" s="111">
        <f>LOOKUP(N31,stattunnel!$A:$A,stattunnel!$BP:$BP)</f>
        <v>0</v>
      </c>
      <c r="O32" s="111">
        <f>LOOKUP(O31,stattunnel!$A:$A,stattunnel!$BP:$BP)</f>
        <v>0</v>
      </c>
      <c r="P32" s="111">
        <f>LOOKUP(P31,stattunnel!$A:$A,stattunnel!$BP:$BP)</f>
        <v>0</v>
      </c>
      <c r="Q32" s="111">
        <f>LOOKUP(Q31,stattunnel!$A:$A,stattunnel!$BP:$BP)</f>
        <v>0</v>
      </c>
      <c r="R32" s="111">
        <f>LOOKUP(R31,stattunnel!$A:$A,stattunnel!$BP:$BP)</f>
        <v>0</v>
      </c>
      <c r="S32" s="111">
        <f>LOOKUP(S31,stattunnel!$A:$A,stattunnel!$BP:$BP)</f>
        <v>0</v>
      </c>
      <c r="T32" s="111">
        <f>LOOKUP(T31,stattunnel!$A:$A,stattunnel!$BP:$BP)</f>
        <v>0</v>
      </c>
      <c r="U32" s="111">
        <f>LOOKUP(U31,stattunnel!$A:$A,stattunnel!$BP:$BP)</f>
        <v>0</v>
      </c>
      <c r="V32" s="111">
        <f>LOOKUP(V31,stattunnel!$A:$A,stattunnel!$BP:$BP)</f>
        <v>0</v>
      </c>
      <c r="W32" s="111">
        <f>LOOKUP(W31,stattunnel!$A:$A,stattunnel!$BP:$BP)</f>
        <v>0</v>
      </c>
      <c r="X32" s="111">
        <f>LOOKUP(X31,stattunnel!$A:$A,stattunnel!$BP:$BP)</f>
        <v>0</v>
      </c>
      <c r="Y32" s="111">
        <f>LOOKUP(Y31,stattunnel!$A:$A,stattunnel!$BP:$BP)</f>
        <v>0</v>
      </c>
      <c r="Z32" s="111">
        <f>LOOKUP(Z31,stattunnel!$A:$A,stattunnel!$BP:$BP)</f>
        <v>0</v>
      </c>
      <c r="AA32" s="111">
        <f>LOOKUP(AA31,stattunnel!$A:$A,stattunnel!$BP:$BP)</f>
        <v>0</v>
      </c>
      <c r="AB32" s="111">
        <f>LOOKUP(AB31,stattunnel!$A:$A,stattunnel!$BP:$BP)</f>
        <v>0</v>
      </c>
      <c r="AC32" s="111">
        <f>LOOKUP(AC31,stattunnel!$A:$A,stattunnel!$BP:$BP)</f>
        <v>0</v>
      </c>
      <c r="AD32" s="111">
        <f>LOOKUP(AD31,stattunnel!$A:$A,stattunnel!$BP:$BP)</f>
        <v>0</v>
      </c>
      <c r="AE32" s="111">
        <f>LOOKUP(AE31,stattunnel!$A:$A,stattunnel!$BP:$BP)</f>
        <v>0</v>
      </c>
      <c r="AF32" s="111"/>
      <c r="AG32" s="112">
        <f>AH32/7</f>
        <v>0</v>
      </c>
      <c r="AH32" s="110">
        <f>SUM(B32:AF32)</f>
        <v>0</v>
      </c>
      <c r="AI32" s="130">
        <v>30</v>
      </c>
      <c r="AJ32" s="154">
        <f t="shared" ref="AJ32" si="9">AH32/AI32</f>
        <v>0</v>
      </c>
      <c r="AM32"/>
      <c r="AN32" s="290">
        <v>43344</v>
      </c>
      <c r="AO32" s="292">
        <f ca="1">AV8</f>
        <v>147.53333333333333</v>
      </c>
      <c r="AP32" s="293"/>
      <c r="AQ32"/>
      <c r="AR32"/>
      <c r="AS32"/>
      <c r="AT32"/>
      <c r="AU32"/>
      <c r="AV32"/>
      <c r="AW32"/>
      <c r="AX32"/>
    </row>
    <row r="33" spans="1:50" ht="15.75" thickBot="1" x14ac:dyDescent="0.3">
      <c r="A33" s="144">
        <v>43586</v>
      </c>
      <c r="B33" s="115">
        <v>43586</v>
      </c>
      <c r="C33" s="115">
        <v>43587</v>
      </c>
      <c r="D33" s="115">
        <v>43588</v>
      </c>
      <c r="E33" s="115">
        <v>43589</v>
      </c>
      <c r="F33" s="115">
        <v>43590</v>
      </c>
      <c r="G33" s="115">
        <v>43591</v>
      </c>
      <c r="H33" s="115">
        <v>43592</v>
      </c>
      <c r="I33" s="115">
        <v>43593</v>
      </c>
      <c r="J33" s="115">
        <v>43594</v>
      </c>
      <c r="K33" s="115">
        <v>43595</v>
      </c>
      <c r="L33" s="115">
        <v>43596</v>
      </c>
      <c r="M33" s="115">
        <v>43597</v>
      </c>
      <c r="N33" s="115">
        <v>43598</v>
      </c>
      <c r="O33" s="115">
        <v>43599</v>
      </c>
      <c r="P33" s="115">
        <v>43600</v>
      </c>
      <c r="Q33" s="115">
        <v>43601</v>
      </c>
      <c r="R33" s="115">
        <v>43602</v>
      </c>
      <c r="S33" s="115">
        <v>43603</v>
      </c>
      <c r="T33" s="115">
        <v>43604</v>
      </c>
      <c r="U33" s="115">
        <v>43605</v>
      </c>
      <c r="V33" s="115">
        <v>43606</v>
      </c>
      <c r="W33" s="115">
        <v>43607</v>
      </c>
      <c r="X33" s="115">
        <v>43608</v>
      </c>
      <c r="Y33" s="115">
        <v>43609</v>
      </c>
      <c r="Z33" s="115">
        <v>43610</v>
      </c>
      <c r="AA33" s="115">
        <v>43611</v>
      </c>
      <c r="AB33" s="115">
        <v>43612</v>
      </c>
      <c r="AC33" s="115">
        <v>43613</v>
      </c>
      <c r="AD33" s="115">
        <v>43614</v>
      </c>
      <c r="AE33" s="115">
        <v>43615</v>
      </c>
      <c r="AF33" s="115">
        <v>43616</v>
      </c>
      <c r="AG33" s="118"/>
      <c r="AH33" s="116"/>
      <c r="AI33" s="129"/>
      <c r="AJ33" s="154"/>
      <c r="AM33"/>
      <c r="AN33" s="289">
        <v>43374</v>
      </c>
      <c r="AO33" s="292">
        <f ca="1">AW8</f>
        <v>137.58064516129033</v>
      </c>
      <c r="AP33" s="293"/>
      <c r="AQ33"/>
      <c r="AR33"/>
      <c r="AS33"/>
      <c r="AT33"/>
      <c r="AU33"/>
      <c r="AV33"/>
      <c r="AW33"/>
      <c r="AX33"/>
    </row>
    <row r="34" spans="1:50" ht="15.75" thickBot="1" x14ac:dyDescent="0.3">
      <c r="A34" s="145"/>
      <c r="B34" s="117">
        <f>LOOKUP(B33,stattunnel!$A:$A,stattunnel!$BP:$BP)</f>
        <v>0</v>
      </c>
      <c r="C34" s="117">
        <f>LOOKUP(C33,stattunnel!$A:$A,stattunnel!$BP:$BP)</f>
        <v>0</v>
      </c>
      <c r="D34" s="117">
        <f>LOOKUP(D33,stattunnel!$A:$A,stattunnel!$BP:$BP)</f>
        <v>0</v>
      </c>
      <c r="E34" s="117">
        <f>LOOKUP(E33,stattunnel!$A:$A,stattunnel!$BP:$BP)</f>
        <v>0</v>
      </c>
      <c r="F34" s="117">
        <f>LOOKUP(F33,stattunnel!$A:$A,stattunnel!$BP:$BP)</f>
        <v>0</v>
      </c>
      <c r="G34" s="117">
        <f>LOOKUP(G33,stattunnel!$A:$A,stattunnel!$BP:$BP)</f>
        <v>0</v>
      </c>
      <c r="H34" s="117">
        <f>LOOKUP(H33,stattunnel!$A:$A,stattunnel!$BP:$BP)</f>
        <v>0</v>
      </c>
      <c r="I34" s="117">
        <f>LOOKUP(I33,stattunnel!$A:$A,stattunnel!$BP:$BP)</f>
        <v>0</v>
      </c>
      <c r="J34" s="117">
        <f>LOOKUP(J33,stattunnel!$A:$A,stattunnel!$BP:$BP)</f>
        <v>0</v>
      </c>
      <c r="K34" s="117">
        <f>LOOKUP(K33,stattunnel!$A:$A,stattunnel!$BP:$BP)</f>
        <v>0</v>
      </c>
      <c r="L34" s="117">
        <f>LOOKUP(L33,stattunnel!$A:$A,stattunnel!$BP:$BP)</f>
        <v>0</v>
      </c>
      <c r="M34" s="117">
        <f>LOOKUP(M33,stattunnel!$A:$A,stattunnel!$BP:$BP)</f>
        <v>0</v>
      </c>
      <c r="N34" s="117">
        <f>LOOKUP(N33,stattunnel!$A:$A,stattunnel!$BP:$BP)</f>
        <v>0</v>
      </c>
      <c r="O34" s="117">
        <f>LOOKUP(O33,stattunnel!$A:$A,stattunnel!$BP:$BP)</f>
        <v>0</v>
      </c>
      <c r="P34" s="117">
        <f>LOOKUP(P33,stattunnel!$A:$A,stattunnel!$BP:$BP)</f>
        <v>0</v>
      </c>
      <c r="Q34" s="117">
        <f>LOOKUP(Q33,stattunnel!$A:$A,stattunnel!$BP:$BP)</f>
        <v>0</v>
      </c>
      <c r="R34" s="117">
        <f>LOOKUP(R33,stattunnel!$A:$A,stattunnel!$BP:$BP)</f>
        <v>0</v>
      </c>
      <c r="S34" s="117">
        <f>LOOKUP(S33,stattunnel!$A:$A,stattunnel!$BP:$BP)</f>
        <v>0</v>
      </c>
      <c r="T34" s="117">
        <f>LOOKUP(T33,stattunnel!$A:$A,stattunnel!$BP:$BP)</f>
        <v>0</v>
      </c>
      <c r="U34" s="117">
        <f>LOOKUP(U33,stattunnel!$A:$A,stattunnel!$BP:$BP)</f>
        <v>0</v>
      </c>
      <c r="V34" s="117">
        <f>LOOKUP(V33,stattunnel!$A:$A,stattunnel!$BP:$BP)</f>
        <v>0</v>
      </c>
      <c r="W34" s="117">
        <f>LOOKUP(W33,stattunnel!$A:$A,stattunnel!$BP:$BP)</f>
        <v>0</v>
      </c>
      <c r="X34" s="117">
        <f>LOOKUP(X33,stattunnel!$A:$A,stattunnel!$BP:$BP)</f>
        <v>0</v>
      </c>
      <c r="Y34" s="117">
        <f>LOOKUP(Y33,stattunnel!$A:$A,stattunnel!$BP:$BP)</f>
        <v>0</v>
      </c>
      <c r="Z34" s="117">
        <f>LOOKUP(Z33,stattunnel!$A:$A,stattunnel!$BP:$BP)</f>
        <v>0</v>
      </c>
      <c r="AA34" s="117">
        <f>LOOKUP(AA33,stattunnel!$A:$A,stattunnel!$BP:$BP)</f>
        <v>0</v>
      </c>
      <c r="AB34" s="117">
        <f>LOOKUP(AB33,stattunnel!$A:$A,stattunnel!$BP:$BP)</f>
        <v>0</v>
      </c>
      <c r="AC34" s="117">
        <f>LOOKUP(AC33,stattunnel!$A:$A,stattunnel!$BP:$BP)</f>
        <v>0</v>
      </c>
      <c r="AD34" s="117">
        <f>LOOKUP(AD33,stattunnel!$A:$A,stattunnel!$BP:$BP)</f>
        <v>0</v>
      </c>
      <c r="AE34" s="117">
        <f>LOOKUP(AE33,stattunnel!$A:$A,stattunnel!$BP:$BP)</f>
        <v>0</v>
      </c>
      <c r="AF34" s="117">
        <f>LOOKUP(AF33,stattunnel!$A:$A,stattunnel!$BP:$BP)</f>
        <v>0</v>
      </c>
      <c r="AG34" s="118">
        <f>AH34/7</f>
        <v>0</v>
      </c>
      <c r="AH34" s="116">
        <f>SUM(B34:AF34)</f>
        <v>0</v>
      </c>
      <c r="AI34" s="129">
        <v>31</v>
      </c>
      <c r="AJ34" s="154">
        <f t="shared" ref="AJ34" si="10">AH34/AI34</f>
        <v>0</v>
      </c>
      <c r="AM34"/>
      <c r="AN34" s="289">
        <v>43405</v>
      </c>
      <c r="AO34" s="292">
        <f ca="1">AX8</f>
        <v>190.53333333333333</v>
      </c>
      <c r="AP34" s="293"/>
      <c r="AQ34"/>
      <c r="AR34"/>
      <c r="AS34"/>
      <c r="AT34"/>
      <c r="AU34"/>
      <c r="AV34"/>
      <c r="AW34"/>
      <c r="AX34"/>
    </row>
    <row r="35" spans="1:50" ht="15.75" thickBot="1" x14ac:dyDescent="0.3">
      <c r="A35" s="142">
        <v>43617</v>
      </c>
      <c r="B35" s="52">
        <v>43617</v>
      </c>
      <c r="C35" s="52">
        <v>43618</v>
      </c>
      <c r="D35" s="52">
        <v>43619</v>
      </c>
      <c r="E35" s="52">
        <v>43620</v>
      </c>
      <c r="F35" s="52">
        <v>43621</v>
      </c>
      <c r="G35" s="52">
        <v>43622</v>
      </c>
      <c r="H35" s="52">
        <v>43623</v>
      </c>
      <c r="I35" s="52">
        <v>43624</v>
      </c>
      <c r="J35" s="52">
        <v>43625</v>
      </c>
      <c r="K35" s="52">
        <v>43626</v>
      </c>
      <c r="L35" s="52">
        <v>43627</v>
      </c>
      <c r="M35" s="52">
        <v>43628</v>
      </c>
      <c r="N35" s="52">
        <v>43629</v>
      </c>
      <c r="O35" s="52">
        <v>43630</v>
      </c>
      <c r="P35" s="52">
        <v>43631</v>
      </c>
      <c r="Q35" s="52">
        <v>43632</v>
      </c>
      <c r="R35" s="52">
        <v>43633</v>
      </c>
      <c r="S35" s="52">
        <v>43634</v>
      </c>
      <c r="T35" s="52">
        <v>43635</v>
      </c>
      <c r="U35" s="52">
        <v>43636</v>
      </c>
      <c r="V35" s="52">
        <v>43637</v>
      </c>
      <c r="W35" s="52">
        <v>43638</v>
      </c>
      <c r="X35" s="52">
        <v>43639</v>
      </c>
      <c r="Y35" s="52">
        <v>43640</v>
      </c>
      <c r="Z35" s="52">
        <v>43641</v>
      </c>
      <c r="AA35" s="52">
        <v>43642</v>
      </c>
      <c r="AB35" s="52">
        <v>43643</v>
      </c>
      <c r="AC35" s="52">
        <v>43644</v>
      </c>
      <c r="AD35" s="52">
        <v>43645</v>
      </c>
      <c r="AE35" s="52">
        <v>43646</v>
      </c>
      <c r="AF35" s="113"/>
      <c r="AG35" s="112"/>
      <c r="AH35" s="110"/>
      <c r="AI35" s="130"/>
      <c r="AJ35" s="154"/>
      <c r="AM35" s="160"/>
      <c r="AN35" s="289">
        <v>43435</v>
      </c>
      <c r="AO35" s="292">
        <f ca="1">AY8</f>
        <v>162.25806451612902</v>
      </c>
      <c r="AP35" s="293"/>
    </row>
    <row r="36" spans="1:50" ht="15.75" thickBot="1" x14ac:dyDescent="0.3">
      <c r="A36" s="143"/>
      <c r="B36" s="111">
        <f>LOOKUP(B35,stattunnel!$A:$A,stattunnel!$BP:$BP)</f>
        <v>0</v>
      </c>
      <c r="C36" s="111">
        <f>LOOKUP(C35,stattunnel!$A:$A,stattunnel!$BP:$BP)</f>
        <v>0</v>
      </c>
      <c r="D36" s="111">
        <f>LOOKUP(D35,stattunnel!$A:$A,stattunnel!$BP:$BP)</f>
        <v>0</v>
      </c>
      <c r="E36" s="111">
        <f>LOOKUP(E35,stattunnel!$A:$A,stattunnel!$BP:$BP)</f>
        <v>0</v>
      </c>
      <c r="F36" s="111">
        <f>LOOKUP(F35,stattunnel!$A:$A,stattunnel!$BP:$BP)</f>
        <v>0</v>
      </c>
      <c r="G36" s="111">
        <f>LOOKUP(G35,stattunnel!$A:$A,stattunnel!$BP:$BP)</f>
        <v>0</v>
      </c>
      <c r="H36" s="111">
        <f>LOOKUP(H35,stattunnel!$A:$A,stattunnel!$BP:$BP)</f>
        <v>0</v>
      </c>
      <c r="I36" s="111">
        <f>LOOKUP(I35,stattunnel!$A:$A,stattunnel!$BP:$BP)</f>
        <v>0</v>
      </c>
      <c r="J36" s="111">
        <f>LOOKUP(J35,stattunnel!$A:$A,stattunnel!$BP:$BP)</f>
        <v>0</v>
      </c>
      <c r="K36" s="111">
        <f>LOOKUP(K35,stattunnel!$A:$A,stattunnel!$BP:$BP)</f>
        <v>0</v>
      </c>
      <c r="L36" s="111">
        <f>LOOKUP(L35,stattunnel!$A:$A,stattunnel!$BP:$BP)</f>
        <v>0</v>
      </c>
      <c r="M36" s="111">
        <f>LOOKUP(M35,stattunnel!$A:$A,stattunnel!$BP:$BP)</f>
        <v>0</v>
      </c>
      <c r="N36" s="111">
        <f>LOOKUP(N35,stattunnel!$A:$A,stattunnel!$BP:$BP)</f>
        <v>0</v>
      </c>
      <c r="O36" s="111">
        <f>LOOKUP(O35,stattunnel!$A:$A,stattunnel!$BP:$BP)</f>
        <v>0</v>
      </c>
      <c r="P36" s="111">
        <f>LOOKUP(P35,stattunnel!$A:$A,stattunnel!$BP:$BP)</f>
        <v>0</v>
      </c>
      <c r="Q36" s="111">
        <f>LOOKUP(Q35,stattunnel!$A:$A,stattunnel!$BP:$BP)</f>
        <v>0</v>
      </c>
      <c r="R36" s="111">
        <f>LOOKUP(R35,stattunnel!$A:$A,stattunnel!$BP:$BP)</f>
        <v>0</v>
      </c>
      <c r="S36" s="111">
        <f>LOOKUP(S35,stattunnel!$A:$A,stattunnel!$BP:$BP)</f>
        <v>0</v>
      </c>
      <c r="T36" s="111">
        <f>LOOKUP(T35,stattunnel!$A:$A,stattunnel!$BP:$BP)</f>
        <v>0</v>
      </c>
      <c r="U36" s="111">
        <f>LOOKUP(U35,stattunnel!$A:$A,stattunnel!$BP:$BP)</f>
        <v>0</v>
      </c>
      <c r="V36" s="111">
        <f>LOOKUP(V35,stattunnel!$A:$A,stattunnel!$BP:$BP)</f>
        <v>0</v>
      </c>
      <c r="W36" s="111">
        <f>LOOKUP(W35,stattunnel!$A:$A,stattunnel!$BP:$BP)</f>
        <v>0</v>
      </c>
      <c r="X36" s="111">
        <f>LOOKUP(X35,stattunnel!$A:$A,stattunnel!$BP:$BP)</f>
        <v>0</v>
      </c>
      <c r="Y36" s="111">
        <f>LOOKUP(Y35,stattunnel!$A:$A,stattunnel!$BP:$BP)</f>
        <v>0</v>
      </c>
      <c r="Z36" s="111">
        <f>LOOKUP(Z35,stattunnel!$A:$A,stattunnel!$BP:$BP)</f>
        <v>0</v>
      </c>
      <c r="AA36" s="111">
        <f>LOOKUP(AA35,stattunnel!$A:$A,stattunnel!$BP:$BP)</f>
        <v>0</v>
      </c>
      <c r="AB36" s="111">
        <f>LOOKUP(AB35,stattunnel!$A:$A,stattunnel!$BP:$BP)</f>
        <v>0</v>
      </c>
      <c r="AC36" s="111">
        <f>LOOKUP(AC35,stattunnel!$A:$A,stattunnel!$BP:$BP)</f>
        <v>0</v>
      </c>
      <c r="AD36" s="111">
        <f>LOOKUP(AD35,stattunnel!$A:$A,stattunnel!$BP:$BP)</f>
        <v>0</v>
      </c>
      <c r="AE36" s="111">
        <f>LOOKUP(AE35,stattunnel!$A:$A,stattunnel!$BP:$BP)</f>
        <v>0</v>
      </c>
      <c r="AF36" s="111"/>
      <c r="AG36" s="112">
        <f>AH36/7</f>
        <v>0</v>
      </c>
      <c r="AH36" s="110">
        <f>SUM(B36:AF36)</f>
        <v>0</v>
      </c>
      <c r="AI36" s="130">
        <v>30</v>
      </c>
      <c r="AJ36" s="154">
        <f t="shared" ref="AJ36" si="11">AH36/AI36</f>
        <v>0</v>
      </c>
      <c r="AM36" s="159"/>
    </row>
    <row r="37" spans="1:50" ht="15.75" thickBot="1" x14ac:dyDescent="0.3">
      <c r="A37" s="146">
        <v>43647</v>
      </c>
      <c r="B37" s="115">
        <v>43647</v>
      </c>
      <c r="C37" s="115">
        <v>43648</v>
      </c>
      <c r="D37" s="115">
        <v>43649</v>
      </c>
      <c r="E37" s="115">
        <v>43650</v>
      </c>
      <c r="F37" s="115">
        <v>43651</v>
      </c>
      <c r="G37" s="115">
        <v>43652</v>
      </c>
      <c r="H37" s="115">
        <v>43653</v>
      </c>
      <c r="I37" s="115">
        <v>43654</v>
      </c>
      <c r="J37" s="115">
        <v>43655</v>
      </c>
      <c r="K37" s="115">
        <v>43656</v>
      </c>
      <c r="L37" s="115">
        <v>43657</v>
      </c>
      <c r="M37" s="115">
        <v>43658</v>
      </c>
      <c r="N37" s="115">
        <v>43659</v>
      </c>
      <c r="O37" s="115">
        <v>43660</v>
      </c>
      <c r="P37" s="115">
        <v>43661</v>
      </c>
      <c r="Q37" s="115">
        <v>43662</v>
      </c>
      <c r="R37" s="115">
        <v>43663</v>
      </c>
      <c r="S37" s="115">
        <v>43664</v>
      </c>
      <c r="T37" s="115">
        <v>43665</v>
      </c>
      <c r="U37" s="115">
        <v>43666</v>
      </c>
      <c r="V37" s="115">
        <v>43667</v>
      </c>
      <c r="W37" s="115">
        <v>43668</v>
      </c>
      <c r="X37" s="115">
        <v>43669</v>
      </c>
      <c r="Y37" s="115">
        <v>43670</v>
      </c>
      <c r="Z37" s="115">
        <v>43671</v>
      </c>
      <c r="AA37" s="115">
        <v>43672</v>
      </c>
      <c r="AB37" s="115">
        <v>43673</v>
      </c>
      <c r="AC37" s="115">
        <v>43674</v>
      </c>
      <c r="AD37" s="115">
        <v>43675</v>
      </c>
      <c r="AE37" s="115">
        <v>43676</v>
      </c>
      <c r="AF37" s="115">
        <v>43677</v>
      </c>
      <c r="AG37" s="118"/>
      <c r="AH37" s="116"/>
      <c r="AI37" s="129"/>
      <c r="AJ37" s="154"/>
      <c r="AM37" s="159"/>
    </row>
    <row r="38" spans="1:50" ht="15.75" thickBot="1" x14ac:dyDescent="0.3">
      <c r="A38" s="145"/>
      <c r="B38" s="117">
        <f>LOOKUP(B37,stattunnel!$A:$A,stattunnel!$BP:$BP)</f>
        <v>0</v>
      </c>
      <c r="C38" s="117">
        <f>LOOKUP(C37,stattunnel!$A:$A,stattunnel!$BP:$BP)</f>
        <v>0</v>
      </c>
      <c r="D38" s="117">
        <f>LOOKUP(D37,stattunnel!$A:$A,stattunnel!$BP:$BP)</f>
        <v>0</v>
      </c>
      <c r="E38" s="117">
        <f>LOOKUP(E37,stattunnel!$A:$A,stattunnel!$BP:$BP)</f>
        <v>0</v>
      </c>
      <c r="F38" s="117">
        <f>LOOKUP(F37,stattunnel!$A:$A,stattunnel!$BP:$BP)</f>
        <v>0</v>
      </c>
      <c r="G38" s="117">
        <f>LOOKUP(G37,stattunnel!$A:$A,stattunnel!$BP:$BP)</f>
        <v>0</v>
      </c>
      <c r="H38" s="117">
        <f>LOOKUP(H37,stattunnel!$A:$A,stattunnel!$BP:$BP)</f>
        <v>0</v>
      </c>
      <c r="I38" s="117">
        <f>LOOKUP(I37,stattunnel!$A:$A,stattunnel!$BP:$BP)</f>
        <v>0</v>
      </c>
      <c r="J38" s="117">
        <f>LOOKUP(J37,stattunnel!$A:$A,stattunnel!$BP:$BP)</f>
        <v>0</v>
      </c>
      <c r="K38" s="117">
        <f>LOOKUP(K37,stattunnel!$A:$A,stattunnel!$BP:$BP)</f>
        <v>0</v>
      </c>
      <c r="L38" s="117">
        <f>LOOKUP(L37,stattunnel!$A:$A,stattunnel!$BP:$BP)</f>
        <v>0</v>
      </c>
      <c r="M38" s="117">
        <f>LOOKUP(M37,stattunnel!$A:$A,stattunnel!$BP:$BP)</f>
        <v>0</v>
      </c>
      <c r="N38" s="117">
        <f>LOOKUP(N37,stattunnel!$A:$A,stattunnel!$BP:$BP)</f>
        <v>0</v>
      </c>
      <c r="O38" s="117">
        <f>LOOKUP(O37,stattunnel!$A:$A,stattunnel!$BP:$BP)</f>
        <v>0</v>
      </c>
      <c r="P38" s="117">
        <f>LOOKUP(P37,stattunnel!$A:$A,stattunnel!$BP:$BP)</f>
        <v>0</v>
      </c>
      <c r="Q38" s="117">
        <f>LOOKUP(Q37,stattunnel!$A:$A,stattunnel!$BP:$BP)</f>
        <v>0</v>
      </c>
      <c r="R38" s="117">
        <f>LOOKUP(R37,stattunnel!$A:$A,stattunnel!$BP:$BP)</f>
        <v>0</v>
      </c>
      <c r="S38" s="117">
        <f>LOOKUP(S37,stattunnel!$A:$A,stattunnel!$BP:$BP)</f>
        <v>0</v>
      </c>
      <c r="T38" s="117">
        <f>LOOKUP(T37,stattunnel!$A:$A,stattunnel!$BP:$BP)</f>
        <v>0</v>
      </c>
      <c r="U38" s="117">
        <f>LOOKUP(U37,stattunnel!$A:$A,stattunnel!$BP:$BP)</f>
        <v>0</v>
      </c>
      <c r="V38" s="117">
        <f>LOOKUP(V37,stattunnel!$A:$A,stattunnel!$BP:$BP)</f>
        <v>0</v>
      </c>
      <c r="W38" s="117">
        <f>LOOKUP(W37,stattunnel!$A:$A,stattunnel!$BP:$BP)</f>
        <v>0</v>
      </c>
      <c r="X38" s="117">
        <f>LOOKUP(X37,stattunnel!$A:$A,stattunnel!$BP:$BP)</f>
        <v>0</v>
      </c>
      <c r="Y38" s="117">
        <f>LOOKUP(Y37,stattunnel!$A:$A,stattunnel!$BP:$BP)</f>
        <v>0</v>
      </c>
      <c r="Z38" s="117">
        <f>LOOKUP(Z37,stattunnel!$A:$A,stattunnel!$BP:$BP)</f>
        <v>0</v>
      </c>
      <c r="AA38" s="117">
        <f>LOOKUP(AA37,stattunnel!$A:$A,stattunnel!$BP:$BP)</f>
        <v>0</v>
      </c>
      <c r="AB38" s="117">
        <f>LOOKUP(AB37,stattunnel!$A:$A,stattunnel!$BP:$BP)</f>
        <v>0</v>
      </c>
      <c r="AC38" s="117">
        <f>LOOKUP(AC37,stattunnel!$A:$A,stattunnel!$BP:$BP)</f>
        <v>0</v>
      </c>
      <c r="AD38" s="117">
        <f>LOOKUP(AD37,stattunnel!$A:$A,stattunnel!$BP:$BP)</f>
        <v>0</v>
      </c>
      <c r="AE38" s="117">
        <f>LOOKUP(AE37,stattunnel!$A:$A,stattunnel!$BP:$BP)</f>
        <v>0</v>
      </c>
      <c r="AF38" s="117">
        <f>LOOKUP(AF37,stattunnel!$A:$A,stattunnel!$BP:$BP)</f>
        <v>0</v>
      </c>
      <c r="AG38" s="118">
        <f>AH38/7</f>
        <v>0</v>
      </c>
      <c r="AH38" s="116">
        <f>SUM(B38:AF38)</f>
        <v>0</v>
      </c>
      <c r="AI38" s="129">
        <v>31</v>
      </c>
      <c r="AJ38" s="154">
        <f t="shared" ref="AJ38" si="12">AH38/AI38</f>
        <v>0</v>
      </c>
      <c r="AM38" s="294"/>
    </row>
    <row r="39" spans="1:50" ht="15.75" thickBot="1" x14ac:dyDescent="0.3">
      <c r="A39" s="142">
        <v>43678</v>
      </c>
      <c r="B39" s="52">
        <v>43678</v>
      </c>
      <c r="C39" s="52">
        <v>43679</v>
      </c>
      <c r="D39" s="52">
        <v>43680</v>
      </c>
      <c r="E39" s="52">
        <v>43681</v>
      </c>
      <c r="F39" s="52">
        <v>43682</v>
      </c>
      <c r="G39" s="52">
        <v>43683</v>
      </c>
      <c r="H39" s="52">
        <v>43684</v>
      </c>
      <c r="I39" s="52">
        <v>43685</v>
      </c>
      <c r="J39" s="52">
        <v>43686</v>
      </c>
      <c r="K39" s="52">
        <v>43687</v>
      </c>
      <c r="L39" s="52">
        <v>43688</v>
      </c>
      <c r="M39" s="52">
        <v>43689</v>
      </c>
      <c r="N39" s="52">
        <v>43690</v>
      </c>
      <c r="O39" s="52">
        <v>43691</v>
      </c>
      <c r="P39" s="52">
        <v>43692</v>
      </c>
      <c r="Q39" s="52">
        <v>43693</v>
      </c>
      <c r="R39" s="52">
        <v>43694</v>
      </c>
      <c r="S39" s="52">
        <v>43695</v>
      </c>
      <c r="T39" s="52">
        <v>43696</v>
      </c>
      <c r="U39" s="52">
        <v>43697</v>
      </c>
      <c r="V39" s="52">
        <v>43698</v>
      </c>
      <c r="W39" s="52">
        <v>43699</v>
      </c>
      <c r="X39" s="52">
        <v>43700</v>
      </c>
      <c r="Y39" s="52">
        <v>43701</v>
      </c>
      <c r="Z39" s="52">
        <v>43702</v>
      </c>
      <c r="AA39" s="52">
        <v>43703</v>
      </c>
      <c r="AB39" s="52">
        <v>43704</v>
      </c>
      <c r="AC39" s="52">
        <v>43705</v>
      </c>
      <c r="AD39" s="52">
        <v>43706</v>
      </c>
      <c r="AE39" s="52">
        <v>43707</v>
      </c>
      <c r="AF39" s="52">
        <v>43708</v>
      </c>
      <c r="AG39" s="112"/>
      <c r="AH39" s="110"/>
      <c r="AI39" s="129"/>
      <c r="AJ39" s="154"/>
    </row>
    <row r="40" spans="1:50" ht="15.75" thickBot="1" x14ac:dyDescent="0.3">
      <c r="A40" s="143"/>
      <c r="B40" s="111">
        <f>LOOKUP(B39,stattunnel!$A:$A,stattunnel!$BP:$BP)</f>
        <v>0</v>
      </c>
      <c r="C40" s="111">
        <f>LOOKUP(C39,stattunnel!$A:$A,stattunnel!$BP:$BP)</f>
        <v>0</v>
      </c>
      <c r="D40" s="111">
        <f>LOOKUP(D39,stattunnel!$A:$A,stattunnel!$BP:$BP)</f>
        <v>0</v>
      </c>
      <c r="E40" s="111">
        <f>LOOKUP(E39,stattunnel!$A:$A,stattunnel!$BP:$BP)</f>
        <v>0</v>
      </c>
      <c r="F40" s="111">
        <f>LOOKUP(F39,stattunnel!$A:$A,stattunnel!$BP:$BP)</f>
        <v>0</v>
      </c>
      <c r="G40" s="111">
        <f>LOOKUP(G39,stattunnel!$A:$A,stattunnel!$BP:$BP)</f>
        <v>0</v>
      </c>
      <c r="H40" s="111">
        <f>LOOKUP(H39,stattunnel!$A:$A,stattunnel!$BP:$BP)</f>
        <v>0</v>
      </c>
      <c r="I40" s="111">
        <f>LOOKUP(I39,stattunnel!$A:$A,stattunnel!$BP:$BP)</f>
        <v>0</v>
      </c>
      <c r="J40" s="111">
        <f>LOOKUP(J39,stattunnel!$A:$A,stattunnel!$BP:$BP)</f>
        <v>0</v>
      </c>
      <c r="K40" s="111">
        <f>LOOKUP(K39,stattunnel!$A:$A,stattunnel!$BP:$BP)</f>
        <v>0</v>
      </c>
      <c r="L40" s="111">
        <f>LOOKUP(L39,stattunnel!$A:$A,stattunnel!$BP:$BP)</f>
        <v>0</v>
      </c>
      <c r="M40" s="111">
        <f>LOOKUP(M39,stattunnel!$A:$A,stattunnel!$BP:$BP)</f>
        <v>0</v>
      </c>
      <c r="N40" s="111">
        <f>LOOKUP(N39,stattunnel!$A:$A,stattunnel!$BP:$BP)</f>
        <v>0</v>
      </c>
      <c r="O40" s="111">
        <f>LOOKUP(O39,stattunnel!$A:$A,stattunnel!$BP:$BP)</f>
        <v>0</v>
      </c>
      <c r="P40" s="111">
        <f>LOOKUP(P39,stattunnel!$A:$A,stattunnel!$BP:$BP)</f>
        <v>0</v>
      </c>
      <c r="Q40" s="111">
        <f>LOOKUP(Q39,stattunnel!$A:$A,stattunnel!$BP:$BP)</f>
        <v>0</v>
      </c>
      <c r="R40" s="111">
        <f>LOOKUP(R39,stattunnel!$A:$A,stattunnel!$BP:$BP)</f>
        <v>0</v>
      </c>
      <c r="S40" s="111">
        <f>LOOKUP(S39,stattunnel!$A:$A,stattunnel!$BP:$BP)</f>
        <v>0</v>
      </c>
      <c r="T40" s="111">
        <f>LOOKUP(T39,stattunnel!$A:$A,stattunnel!$BP:$BP)</f>
        <v>0</v>
      </c>
      <c r="U40" s="111">
        <f>LOOKUP(U39,stattunnel!$A:$A,stattunnel!$BP:$BP)</f>
        <v>0</v>
      </c>
      <c r="V40" s="111">
        <f>LOOKUP(V39,stattunnel!$A:$A,stattunnel!$BP:$BP)</f>
        <v>0</v>
      </c>
      <c r="W40" s="111">
        <f>LOOKUP(W39,stattunnel!$A:$A,stattunnel!$BP:$BP)</f>
        <v>0</v>
      </c>
      <c r="X40" s="111">
        <f>LOOKUP(X39,stattunnel!$A:$A,stattunnel!$BP:$BP)</f>
        <v>0</v>
      </c>
      <c r="Y40" s="111">
        <f>LOOKUP(Y39,stattunnel!$A:$A,stattunnel!$BP:$BP)</f>
        <v>0</v>
      </c>
      <c r="Z40" s="111">
        <f>LOOKUP(Z39,stattunnel!$A:$A,stattunnel!$BP:$BP)</f>
        <v>0</v>
      </c>
      <c r="AA40" s="111">
        <f>LOOKUP(AA39,stattunnel!$A:$A,stattunnel!$BP:$BP)</f>
        <v>0</v>
      </c>
      <c r="AB40" s="111">
        <f>LOOKUP(AB39,stattunnel!$A:$A,stattunnel!$BP:$BP)</f>
        <v>0</v>
      </c>
      <c r="AC40" s="111">
        <f>LOOKUP(AC39,stattunnel!$A:$A,stattunnel!$BP:$BP)</f>
        <v>0</v>
      </c>
      <c r="AD40" s="111">
        <f>LOOKUP(AD39,stattunnel!$A:$A,stattunnel!$BP:$BP)</f>
        <v>0</v>
      </c>
      <c r="AE40" s="111">
        <f>LOOKUP(AE39,stattunnel!$A:$A,stattunnel!$BP:$BP)</f>
        <v>0</v>
      </c>
      <c r="AF40" s="111">
        <f>LOOKUP(AF39,stattunnel!$A:$A,stattunnel!$BP:$BP)</f>
        <v>0</v>
      </c>
      <c r="AG40" s="112">
        <f>AH40/7</f>
        <v>0</v>
      </c>
      <c r="AH40" s="110">
        <f>SUM(B40:AF40)</f>
        <v>0</v>
      </c>
      <c r="AI40" s="129">
        <v>31</v>
      </c>
      <c r="AJ40" s="154">
        <f t="shared" ref="AJ40" si="13">AH40/AI40</f>
        <v>0</v>
      </c>
    </row>
    <row r="41" spans="1:50" ht="15.75" thickBot="1" x14ac:dyDescent="0.3">
      <c r="A41" s="144">
        <v>43709</v>
      </c>
      <c r="B41" s="115">
        <v>43709</v>
      </c>
      <c r="C41" s="115">
        <v>43710</v>
      </c>
      <c r="D41" s="115">
        <v>43711</v>
      </c>
      <c r="E41" s="115">
        <v>43712</v>
      </c>
      <c r="F41" s="115">
        <v>43713</v>
      </c>
      <c r="G41" s="115">
        <v>43714</v>
      </c>
      <c r="H41" s="115">
        <v>43715</v>
      </c>
      <c r="I41" s="115">
        <v>43716</v>
      </c>
      <c r="J41" s="115">
        <v>43717</v>
      </c>
      <c r="K41" s="115">
        <v>43718</v>
      </c>
      <c r="L41" s="115">
        <v>43719</v>
      </c>
      <c r="M41" s="115">
        <v>43720</v>
      </c>
      <c r="N41" s="115">
        <v>43721</v>
      </c>
      <c r="O41" s="115">
        <v>43722</v>
      </c>
      <c r="P41" s="115">
        <v>43723</v>
      </c>
      <c r="Q41" s="115">
        <v>43724</v>
      </c>
      <c r="R41" s="115">
        <v>43725</v>
      </c>
      <c r="S41" s="115">
        <v>43726</v>
      </c>
      <c r="T41" s="115">
        <v>43727</v>
      </c>
      <c r="U41" s="115">
        <v>43728</v>
      </c>
      <c r="V41" s="115">
        <v>43729</v>
      </c>
      <c r="W41" s="115">
        <v>43730</v>
      </c>
      <c r="X41" s="115">
        <v>43731</v>
      </c>
      <c r="Y41" s="115">
        <v>43732</v>
      </c>
      <c r="Z41" s="115">
        <v>43733</v>
      </c>
      <c r="AA41" s="115">
        <v>43734</v>
      </c>
      <c r="AB41" s="115">
        <v>43735</v>
      </c>
      <c r="AC41" s="115">
        <v>43736</v>
      </c>
      <c r="AD41" s="115">
        <v>43737</v>
      </c>
      <c r="AE41" s="115">
        <v>43738</v>
      </c>
      <c r="AF41" s="115"/>
      <c r="AG41" s="118"/>
      <c r="AH41" s="116"/>
      <c r="AI41" s="79"/>
      <c r="AJ41" s="154"/>
    </row>
    <row r="42" spans="1:50" ht="15.75" thickBot="1" x14ac:dyDescent="0.3">
      <c r="A42" s="145"/>
      <c r="B42" s="117">
        <f>LOOKUP(B41,stattunnel!$A:$A,stattunnel!$BP:$BP)</f>
        <v>0</v>
      </c>
      <c r="C42" s="117">
        <f>LOOKUP(C41,stattunnel!$A:$A,stattunnel!$BP:$BP)</f>
        <v>0</v>
      </c>
      <c r="D42" s="117">
        <f>LOOKUP(D41,stattunnel!$A:$A,stattunnel!$BP:$BP)</f>
        <v>0</v>
      </c>
      <c r="E42" s="117">
        <f>LOOKUP(E41,stattunnel!$A:$A,stattunnel!$BP:$BP)</f>
        <v>0</v>
      </c>
      <c r="F42" s="117">
        <f>LOOKUP(F41,stattunnel!$A:$A,stattunnel!$BP:$BP)</f>
        <v>0</v>
      </c>
      <c r="G42" s="117">
        <f>LOOKUP(G41,stattunnel!$A:$A,stattunnel!$BP:$BP)</f>
        <v>0</v>
      </c>
      <c r="H42" s="117">
        <f>LOOKUP(H41,stattunnel!$A:$A,stattunnel!$BP:$BP)</f>
        <v>0</v>
      </c>
      <c r="I42" s="117">
        <f>LOOKUP(I41,stattunnel!$A:$A,stattunnel!$BP:$BP)</f>
        <v>0</v>
      </c>
      <c r="J42" s="117">
        <f>LOOKUP(J41,stattunnel!$A:$A,stattunnel!$BP:$BP)</f>
        <v>0</v>
      </c>
      <c r="K42" s="117">
        <f>LOOKUP(K41,stattunnel!$A:$A,stattunnel!$BP:$BP)</f>
        <v>0</v>
      </c>
      <c r="L42" s="117">
        <f>LOOKUP(L41,stattunnel!$A:$A,stattunnel!$BP:$BP)</f>
        <v>0</v>
      </c>
      <c r="M42" s="117">
        <f>LOOKUP(M41,stattunnel!$A:$A,stattunnel!$BP:$BP)</f>
        <v>0</v>
      </c>
      <c r="N42" s="117">
        <f>LOOKUP(N41,stattunnel!$A:$A,stattunnel!$BP:$BP)</f>
        <v>0</v>
      </c>
      <c r="O42" s="117">
        <f>LOOKUP(O41,stattunnel!$A:$A,stattunnel!$BP:$BP)</f>
        <v>0</v>
      </c>
      <c r="P42" s="117">
        <f>LOOKUP(P41,stattunnel!$A:$A,stattunnel!$BP:$BP)</f>
        <v>0</v>
      </c>
      <c r="Q42" s="117">
        <f>LOOKUP(Q41,stattunnel!$A:$A,stattunnel!$BP:$BP)</f>
        <v>0</v>
      </c>
      <c r="R42" s="117">
        <f>LOOKUP(R41,stattunnel!$A:$A,stattunnel!$BP:$BP)</f>
        <v>0</v>
      </c>
      <c r="S42" s="117">
        <f>LOOKUP(S41,stattunnel!$A:$A,stattunnel!$BP:$BP)</f>
        <v>0</v>
      </c>
      <c r="T42" s="117">
        <f>LOOKUP(T41,stattunnel!$A:$A,stattunnel!$BP:$BP)</f>
        <v>0</v>
      </c>
      <c r="U42" s="117">
        <f>LOOKUP(U41,stattunnel!$A:$A,stattunnel!$BP:$BP)</f>
        <v>0</v>
      </c>
      <c r="V42" s="117">
        <f>LOOKUP(V41,stattunnel!$A:$A,stattunnel!$BP:$BP)</f>
        <v>0</v>
      </c>
      <c r="W42" s="117">
        <f>LOOKUP(W41,stattunnel!$A:$A,stattunnel!$BP:$BP)</f>
        <v>0</v>
      </c>
      <c r="X42" s="117">
        <f>LOOKUP(X41,stattunnel!$A:$A,stattunnel!$BP:$BP)</f>
        <v>0</v>
      </c>
      <c r="Y42" s="117">
        <f>LOOKUP(Y41,stattunnel!$A:$A,stattunnel!$BP:$BP)</f>
        <v>0</v>
      </c>
      <c r="Z42" s="117">
        <f>LOOKUP(Z41,stattunnel!$A:$A,stattunnel!$BP:$BP)</f>
        <v>0</v>
      </c>
      <c r="AA42" s="117">
        <f>LOOKUP(AA41,stattunnel!$A:$A,stattunnel!$BP:$BP)</f>
        <v>0</v>
      </c>
      <c r="AB42" s="117">
        <f>LOOKUP(AB41,stattunnel!$A:$A,stattunnel!$BP:$BP)</f>
        <v>0</v>
      </c>
      <c r="AC42" s="117">
        <f>LOOKUP(AC41,stattunnel!$A:$A,stattunnel!$BP:$BP)</f>
        <v>0</v>
      </c>
      <c r="AD42" s="117">
        <f>LOOKUP(AD41,stattunnel!$A:$A,stattunnel!$BP:$BP)</f>
        <v>0</v>
      </c>
      <c r="AE42" s="117">
        <f>LOOKUP(AE41,stattunnel!$A:$A,stattunnel!$BP:$BP)</f>
        <v>0</v>
      </c>
      <c r="AF42" s="117"/>
      <c r="AG42" s="118">
        <f>AH42/7</f>
        <v>0</v>
      </c>
      <c r="AH42" s="116">
        <f>SUM(B42:AF42)</f>
        <v>0</v>
      </c>
      <c r="AI42" s="79">
        <v>30</v>
      </c>
      <c r="AJ42" s="154">
        <f t="shared" ref="AJ42" si="14">AH42/AI42</f>
        <v>0</v>
      </c>
    </row>
    <row r="43" spans="1:50" ht="15.75" thickBot="1" x14ac:dyDescent="0.3">
      <c r="A43" s="142">
        <v>43739</v>
      </c>
      <c r="B43" s="52">
        <v>43739</v>
      </c>
      <c r="C43" s="52">
        <v>43740</v>
      </c>
      <c r="D43" s="52">
        <v>43741</v>
      </c>
      <c r="E43" s="52">
        <v>43742</v>
      </c>
      <c r="F43" s="52">
        <v>43743</v>
      </c>
      <c r="G43" s="52">
        <v>43744</v>
      </c>
      <c r="H43" s="52">
        <v>43745</v>
      </c>
      <c r="I43" s="52">
        <v>43746</v>
      </c>
      <c r="J43" s="52">
        <v>43747</v>
      </c>
      <c r="K43" s="52">
        <v>43748</v>
      </c>
      <c r="L43" s="52">
        <v>43749</v>
      </c>
      <c r="M43" s="52">
        <v>43750</v>
      </c>
      <c r="N43" s="52">
        <v>43751</v>
      </c>
      <c r="O43" s="52">
        <v>43752</v>
      </c>
      <c r="P43" s="52">
        <v>43753</v>
      </c>
      <c r="Q43" s="52">
        <v>43754</v>
      </c>
      <c r="R43" s="52">
        <v>43755</v>
      </c>
      <c r="S43" s="52">
        <v>43756</v>
      </c>
      <c r="T43" s="52">
        <v>43757</v>
      </c>
      <c r="U43" s="52">
        <v>43758</v>
      </c>
      <c r="V43" s="52">
        <v>43759</v>
      </c>
      <c r="W43" s="52">
        <v>43760</v>
      </c>
      <c r="X43" s="52">
        <v>43761</v>
      </c>
      <c r="Y43" s="52">
        <v>43762</v>
      </c>
      <c r="Z43" s="52">
        <v>43763</v>
      </c>
      <c r="AA43" s="52">
        <v>43764</v>
      </c>
      <c r="AB43" s="52">
        <v>43765</v>
      </c>
      <c r="AC43" s="52">
        <v>43766</v>
      </c>
      <c r="AD43" s="52">
        <v>43767</v>
      </c>
      <c r="AE43" s="52">
        <v>43768</v>
      </c>
      <c r="AF43" s="52">
        <v>43769</v>
      </c>
      <c r="AG43" s="112"/>
      <c r="AH43" s="110"/>
      <c r="AI43" s="129"/>
      <c r="AJ43" s="154"/>
    </row>
    <row r="44" spans="1:50" ht="15.75" thickBot="1" x14ac:dyDescent="0.3">
      <c r="A44" s="143"/>
      <c r="B44" s="111">
        <f>LOOKUP(B43,stattunnel!$A:$A,stattunnel!$BP:$BP)</f>
        <v>0</v>
      </c>
      <c r="C44" s="111">
        <f>LOOKUP(C43,stattunnel!$A:$A,stattunnel!$BP:$BP)</f>
        <v>0</v>
      </c>
      <c r="D44" s="111">
        <f>LOOKUP(D43,stattunnel!$A:$A,stattunnel!$BP:$BP)</f>
        <v>0</v>
      </c>
      <c r="E44" s="111">
        <f>LOOKUP(E43,stattunnel!$A:$A,stattunnel!$BP:$BP)</f>
        <v>0</v>
      </c>
      <c r="F44" s="111">
        <f>LOOKUP(F43,stattunnel!$A:$A,stattunnel!$BP:$BP)</f>
        <v>0</v>
      </c>
      <c r="G44" s="111">
        <f>LOOKUP(G43,stattunnel!$A:$A,stattunnel!$BP:$BP)</f>
        <v>0</v>
      </c>
      <c r="H44" s="111">
        <f>LOOKUP(H43,stattunnel!$A:$A,stattunnel!$BP:$BP)</f>
        <v>0</v>
      </c>
      <c r="I44" s="111">
        <f>LOOKUP(I43,stattunnel!$A:$A,stattunnel!$BP:$BP)</f>
        <v>0</v>
      </c>
      <c r="J44" s="111">
        <f>LOOKUP(J43,stattunnel!$A:$A,stattunnel!$BP:$BP)</f>
        <v>0</v>
      </c>
      <c r="K44" s="111">
        <f>LOOKUP(K43,stattunnel!$A:$A,stattunnel!$BP:$BP)</f>
        <v>0</v>
      </c>
      <c r="L44" s="111">
        <f>LOOKUP(L43,stattunnel!$A:$A,stattunnel!$BP:$BP)</f>
        <v>0</v>
      </c>
      <c r="M44" s="111">
        <f>LOOKUP(M43,stattunnel!$A:$A,stattunnel!$BP:$BP)</f>
        <v>0</v>
      </c>
      <c r="N44" s="111">
        <f>LOOKUP(N43,stattunnel!$A:$A,stattunnel!$BP:$BP)</f>
        <v>0</v>
      </c>
      <c r="O44" s="111">
        <f>LOOKUP(O43,stattunnel!$A:$A,stattunnel!$BP:$BP)</f>
        <v>0</v>
      </c>
      <c r="P44" s="111">
        <f>LOOKUP(P43,stattunnel!$A:$A,stattunnel!$BP:$BP)</f>
        <v>0</v>
      </c>
      <c r="Q44" s="111">
        <f>LOOKUP(Q43,stattunnel!$A:$A,stattunnel!$BP:$BP)</f>
        <v>0</v>
      </c>
      <c r="R44" s="111">
        <f>LOOKUP(R43,stattunnel!$A:$A,stattunnel!$BP:$BP)</f>
        <v>0</v>
      </c>
      <c r="S44" s="111">
        <f>LOOKUP(S43,stattunnel!$A:$A,stattunnel!$BP:$BP)</f>
        <v>0</v>
      </c>
      <c r="T44" s="111">
        <f>LOOKUP(T43,stattunnel!$A:$A,stattunnel!$BP:$BP)</f>
        <v>0</v>
      </c>
      <c r="U44" s="111">
        <f>LOOKUP(U43,stattunnel!$A:$A,stattunnel!$BP:$BP)</f>
        <v>0</v>
      </c>
      <c r="V44" s="111">
        <f>LOOKUP(V43,stattunnel!$A:$A,stattunnel!$BP:$BP)</f>
        <v>0</v>
      </c>
      <c r="W44" s="111">
        <f>LOOKUP(W43,stattunnel!$A:$A,stattunnel!$BP:$BP)</f>
        <v>0</v>
      </c>
      <c r="X44" s="111">
        <f>LOOKUP(X43,stattunnel!$A:$A,stattunnel!$BP:$BP)</f>
        <v>0</v>
      </c>
      <c r="Y44" s="111">
        <f>LOOKUP(Y43,stattunnel!$A:$A,stattunnel!$BP:$BP)</f>
        <v>0</v>
      </c>
      <c r="Z44" s="111">
        <f>LOOKUP(Z43,stattunnel!$A:$A,stattunnel!$BP:$BP)</f>
        <v>0</v>
      </c>
      <c r="AA44" s="111">
        <f>LOOKUP(AA43,stattunnel!$A:$A,stattunnel!$BP:$BP)</f>
        <v>0</v>
      </c>
      <c r="AB44" s="111">
        <f>LOOKUP(AB43,stattunnel!$A:$A,stattunnel!$BP:$BP)</f>
        <v>0</v>
      </c>
      <c r="AC44" s="111">
        <f>LOOKUP(AC43,stattunnel!$A:$A,stattunnel!$BP:$BP)</f>
        <v>0</v>
      </c>
      <c r="AD44" s="111">
        <f>LOOKUP(AD43,stattunnel!$A:$A,stattunnel!$BP:$BP)</f>
        <v>0</v>
      </c>
      <c r="AE44" s="111">
        <f>LOOKUP(AE43,stattunnel!$A:$A,stattunnel!$BP:$BP)</f>
        <v>0</v>
      </c>
      <c r="AF44" s="111">
        <f>LOOKUP(AF43,stattunnel!$A:$A,stattunnel!$BP:$BP)</f>
        <v>0</v>
      </c>
      <c r="AG44" s="112">
        <f>AH44/7</f>
        <v>0</v>
      </c>
      <c r="AH44" s="110">
        <f>SUM(B44:AF44)</f>
        <v>0</v>
      </c>
      <c r="AI44" s="129">
        <v>31</v>
      </c>
      <c r="AJ44" s="154">
        <f t="shared" ref="AJ44" si="15">AH44/AI44</f>
        <v>0</v>
      </c>
    </row>
    <row r="45" spans="1:50" ht="15.75" thickBot="1" x14ac:dyDescent="0.3">
      <c r="A45" s="144">
        <v>43770</v>
      </c>
      <c r="B45" s="115">
        <v>43770</v>
      </c>
      <c r="C45" s="115">
        <v>43771</v>
      </c>
      <c r="D45" s="115">
        <v>43772</v>
      </c>
      <c r="E45" s="115">
        <v>43773</v>
      </c>
      <c r="F45" s="115">
        <v>43774</v>
      </c>
      <c r="G45" s="115">
        <v>43775</v>
      </c>
      <c r="H45" s="115">
        <v>43776</v>
      </c>
      <c r="I45" s="115">
        <v>43777</v>
      </c>
      <c r="J45" s="115">
        <v>43778</v>
      </c>
      <c r="K45" s="115">
        <v>43779</v>
      </c>
      <c r="L45" s="115">
        <v>43780</v>
      </c>
      <c r="M45" s="115">
        <v>43781</v>
      </c>
      <c r="N45" s="115">
        <v>43782</v>
      </c>
      <c r="O45" s="115">
        <v>43783</v>
      </c>
      <c r="P45" s="115">
        <v>43784</v>
      </c>
      <c r="Q45" s="115">
        <v>43785</v>
      </c>
      <c r="R45" s="115">
        <v>43786</v>
      </c>
      <c r="S45" s="115">
        <v>43787</v>
      </c>
      <c r="T45" s="115">
        <v>43788</v>
      </c>
      <c r="U45" s="115">
        <v>43789</v>
      </c>
      <c r="V45" s="115">
        <v>43790</v>
      </c>
      <c r="W45" s="115">
        <v>43791</v>
      </c>
      <c r="X45" s="115">
        <v>43792</v>
      </c>
      <c r="Y45" s="115">
        <v>43793</v>
      </c>
      <c r="Z45" s="115">
        <v>43794</v>
      </c>
      <c r="AA45" s="115">
        <v>43795</v>
      </c>
      <c r="AB45" s="115">
        <v>43796</v>
      </c>
      <c r="AC45" s="115">
        <v>43797</v>
      </c>
      <c r="AD45" s="115">
        <v>43798</v>
      </c>
      <c r="AE45" s="115">
        <v>43799</v>
      </c>
      <c r="AF45" s="119"/>
      <c r="AG45" s="118"/>
      <c r="AH45" s="116"/>
      <c r="AI45" s="130"/>
      <c r="AJ45" s="154"/>
    </row>
    <row r="46" spans="1:50" ht="15.75" thickBot="1" x14ac:dyDescent="0.3">
      <c r="A46" s="145"/>
      <c r="B46" s="117">
        <f>LOOKUP(B45,stattunnel!$A:$A,stattunnel!$BP:$BP)</f>
        <v>0</v>
      </c>
      <c r="C46" s="117">
        <f>LOOKUP(C45,stattunnel!$A:$A,stattunnel!$BP:$BP)</f>
        <v>0</v>
      </c>
      <c r="D46" s="117">
        <f>LOOKUP(D45,stattunnel!$A:$A,stattunnel!$BP:$BP)</f>
        <v>0</v>
      </c>
      <c r="E46" s="117">
        <f>LOOKUP(E45,stattunnel!$A:$A,stattunnel!$BP:$BP)</f>
        <v>0</v>
      </c>
      <c r="F46" s="117">
        <f>LOOKUP(F45,stattunnel!$A:$A,stattunnel!$BP:$BP)</f>
        <v>0</v>
      </c>
      <c r="G46" s="117">
        <f>LOOKUP(G45,stattunnel!$A:$A,stattunnel!$BP:$BP)</f>
        <v>0</v>
      </c>
      <c r="H46" s="117">
        <f>LOOKUP(H45,stattunnel!$A:$A,stattunnel!$BP:$BP)</f>
        <v>0</v>
      </c>
      <c r="I46" s="117">
        <f>LOOKUP(I45,stattunnel!$A:$A,stattunnel!$BP:$BP)</f>
        <v>0</v>
      </c>
      <c r="J46" s="117">
        <f>LOOKUP(J45,stattunnel!$A:$A,stattunnel!$BP:$BP)</f>
        <v>0</v>
      </c>
      <c r="K46" s="117">
        <f>LOOKUP(K45,stattunnel!$A:$A,stattunnel!$BP:$BP)</f>
        <v>0</v>
      </c>
      <c r="L46" s="117">
        <f>LOOKUP(L45,stattunnel!$A:$A,stattunnel!$BP:$BP)</f>
        <v>0</v>
      </c>
      <c r="M46" s="117">
        <f>LOOKUP(M45,stattunnel!$A:$A,stattunnel!$BP:$BP)</f>
        <v>0</v>
      </c>
      <c r="N46" s="117">
        <f>LOOKUP(N45,stattunnel!$A:$A,stattunnel!$BP:$BP)</f>
        <v>0</v>
      </c>
      <c r="O46" s="117">
        <f>LOOKUP(O45,stattunnel!$A:$A,stattunnel!$BP:$BP)</f>
        <v>0</v>
      </c>
      <c r="P46" s="117">
        <f>LOOKUP(P45,stattunnel!$A:$A,stattunnel!$BP:$BP)</f>
        <v>0</v>
      </c>
      <c r="Q46" s="117">
        <f>LOOKUP(Q45,stattunnel!$A:$A,stattunnel!$BP:$BP)</f>
        <v>0</v>
      </c>
      <c r="R46" s="117">
        <f>LOOKUP(R45,stattunnel!$A:$A,stattunnel!$BP:$BP)</f>
        <v>0</v>
      </c>
      <c r="S46" s="117">
        <f>LOOKUP(S45,stattunnel!$A:$A,stattunnel!$BP:$BP)</f>
        <v>0</v>
      </c>
      <c r="T46" s="117">
        <f>LOOKUP(T45,stattunnel!$A:$A,stattunnel!$BP:$BP)</f>
        <v>0</v>
      </c>
      <c r="U46" s="117">
        <f>LOOKUP(U45,stattunnel!$A:$A,stattunnel!$BP:$BP)</f>
        <v>0</v>
      </c>
      <c r="V46" s="117">
        <f>LOOKUP(V45,stattunnel!$A:$A,stattunnel!$BP:$BP)</f>
        <v>0</v>
      </c>
      <c r="W46" s="117">
        <f>LOOKUP(W45,stattunnel!$A:$A,stattunnel!$BP:$BP)</f>
        <v>0</v>
      </c>
      <c r="X46" s="117">
        <f>LOOKUP(X45,stattunnel!$A:$A,stattunnel!$BP:$BP)</f>
        <v>0</v>
      </c>
      <c r="Y46" s="117">
        <f>LOOKUP(Y45,stattunnel!$A:$A,stattunnel!$BP:$BP)</f>
        <v>0</v>
      </c>
      <c r="Z46" s="117">
        <f>LOOKUP(Z45,stattunnel!$A:$A,stattunnel!$BP:$BP)</f>
        <v>0</v>
      </c>
      <c r="AA46" s="117">
        <f>LOOKUP(AA45,stattunnel!$A:$A,stattunnel!$BP:$BP)</f>
        <v>0</v>
      </c>
      <c r="AB46" s="117">
        <f>LOOKUP(AB45,stattunnel!$A:$A,stattunnel!$BP:$BP)</f>
        <v>0</v>
      </c>
      <c r="AC46" s="117">
        <f>LOOKUP(AC45,stattunnel!$A:$A,stattunnel!$BP:$BP)</f>
        <v>0</v>
      </c>
      <c r="AD46" s="117">
        <f>LOOKUP(AD45,stattunnel!$A:$A,stattunnel!$BP:$BP)</f>
        <v>0</v>
      </c>
      <c r="AE46" s="117">
        <f>LOOKUP(AE45,stattunnel!$A:$A,stattunnel!$BP:$BP)</f>
        <v>0</v>
      </c>
      <c r="AF46" s="117"/>
      <c r="AG46" s="118">
        <f>AH46/7</f>
        <v>0</v>
      </c>
      <c r="AH46" s="116">
        <f>SUM(B46:AF46)</f>
        <v>0</v>
      </c>
      <c r="AI46" s="130">
        <v>30</v>
      </c>
      <c r="AJ46" s="154">
        <f t="shared" ref="AJ46" si="16">AH46/AI46</f>
        <v>0</v>
      </c>
    </row>
    <row r="47" spans="1:50" ht="15.75" thickBot="1" x14ac:dyDescent="0.3">
      <c r="A47" s="142">
        <v>43800</v>
      </c>
      <c r="B47" s="52">
        <v>43800</v>
      </c>
      <c r="C47" s="52">
        <v>43801</v>
      </c>
      <c r="D47" s="52">
        <v>43802</v>
      </c>
      <c r="E47" s="52">
        <v>43803</v>
      </c>
      <c r="F47" s="52">
        <v>43804</v>
      </c>
      <c r="G47" s="52">
        <v>43805</v>
      </c>
      <c r="H47" s="52">
        <v>43806</v>
      </c>
      <c r="I47" s="52">
        <v>43807</v>
      </c>
      <c r="J47" s="52">
        <v>43808</v>
      </c>
      <c r="K47" s="52">
        <v>43809</v>
      </c>
      <c r="L47" s="52">
        <v>43810</v>
      </c>
      <c r="M47" s="52">
        <v>43811</v>
      </c>
      <c r="N47" s="52">
        <v>43812</v>
      </c>
      <c r="O47" s="52">
        <v>43813</v>
      </c>
      <c r="P47" s="52">
        <v>43814</v>
      </c>
      <c r="Q47" s="52">
        <v>43815</v>
      </c>
      <c r="R47" s="52">
        <v>43816</v>
      </c>
      <c r="S47" s="52">
        <v>43817</v>
      </c>
      <c r="T47" s="52">
        <v>43818</v>
      </c>
      <c r="U47" s="52">
        <v>43819</v>
      </c>
      <c r="V47" s="52">
        <v>43820</v>
      </c>
      <c r="W47" s="52">
        <v>43821</v>
      </c>
      <c r="X47" s="52">
        <v>43822</v>
      </c>
      <c r="Y47" s="52">
        <v>43823</v>
      </c>
      <c r="Z47" s="52">
        <v>43824</v>
      </c>
      <c r="AA47" s="52">
        <v>43825</v>
      </c>
      <c r="AB47" s="52">
        <v>43826</v>
      </c>
      <c r="AC47" s="52">
        <v>43827</v>
      </c>
      <c r="AD47" s="52">
        <v>43828</v>
      </c>
      <c r="AE47" s="52">
        <v>43829</v>
      </c>
      <c r="AF47" s="52">
        <v>43830</v>
      </c>
      <c r="AG47" s="112"/>
      <c r="AH47" s="110"/>
      <c r="AI47" s="129"/>
      <c r="AJ47" s="154"/>
    </row>
    <row r="48" spans="1:50" ht="15.75" thickBot="1" x14ac:dyDescent="0.3">
      <c r="A48" s="143"/>
      <c r="B48" s="111">
        <f>LOOKUP(B47,stattunnel!$A:$A,stattunnel!$BP:$BP)</f>
        <v>0</v>
      </c>
      <c r="C48" s="111">
        <f>LOOKUP(C47,stattunnel!$A:$A,stattunnel!$BP:$BP)</f>
        <v>0</v>
      </c>
      <c r="D48" s="111">
        <f>LOOKUP(D47,stattunnel!$A:$A,stattunnel!$BP:$BP)</f>
        <v>0</v>
      </c>
      <c r="E48" s="111">
        <f>LOOKUP(E47,stattunnel!$A:$A,stattunnel!$BP:$BP)</f>
        <v>0</v>
      </c>
      <c r="F48" s="111">
        <f>LOOKUP(F47,stattunnel!$A:$A,stattunnel!$BP:$BP)</f>
        <v>0</v>
      </c>
      <c r="G48" s="111">
        <f>LOOKUP(G47,stattunnel!$A:$A,stattunnel!$BP:$BP)</f>
        <v>0</v>
      </c>
      <c r="H48" s="111">
        <f>LOOKUP(H47,stattunnel!$A:$A,stattunnel!$BP:$BP)</f>
        <v>0</v>
      </c>
      <c r="I48" s="111">
        <f>LOOKUP(I47,stattunnel!$A:$A,stattunnel!$BP:$BP)</f>
        <v>0</v>
      </c>
      <c r="J48" s="111">
        <f>LOOKUP(J47,stattunnel!$A:$A,stattunnel!$BP:$BP)</f>
        <v>0</v>
      </c>
      <c r="K48" s="111">
        <f>LOOKUP(K47,stattunnel!$A:$A,stattunnel!$BP:$BP)</f>
        <v>0</v>
      </c>
      <c r="L48" s="111">
        <f>LOOKUP(L47,stattunnel!$A:$A,stattunnel!$BP:$BP)</f>
        <v>0</v>
      </c>
      <c r="M48" s="111">
        <f>LOOKUP(M47,stattunnel!$A:$A,stattunnel!$BP:$BP)</f>
        <v>0</v>
      </c>
      <c r="N48" s="111">
        <f>LOOKUP(N47,stattunnel!$A:$A,stattunnel!$BP:$BP)</f>
        <v>0</v>
      </c>
      <c r="O48" s="111">
        <f>LOOKUP(O47,stattunnel!$A:$A,stattunnel!$BP:$BP)</f>
        <v>0</v>
      </c>
      <c r="P48" s="111">
        <f>LOOKUP(P47,stattunnel!$A:$A,stattunnel!$BP:$BP)</f>
        <v>0</v>
      </c>
      <c r="Q48" s="111">
        <f>LOOKUP(Q47,stattunnel!$A:$A,stattunnel!$BP:$BP)</f>
        <v>0</v>
      </c>
      <c r="R48" s="111">
        <f>LOOKUP(R47,stattunnel!$A:$A,stattunnel!$BP:$BP)</f>
        <v>0</v>
      </c>
      <c r="S48" s="111">
        <f>LOOKUP(S47,stattunnel!$A:$A,stattunnel!$BP:$BP)</f>
        <v>0</v>
      </c>
      <c r="T48" s="111">
        <f>LOOKUP(T47,stattunnel!$A:$A,stattunnel!$BP:$BP)</f>
        <v>0</v>
      </c>
      <c r="U48" s="111">
        <f>LOOKUP(U47,stattunnel!$A:$A,stattunnel!$BP:$BP)</f>
        <v>0</v>
      </c>
      <c r="V48" s="111">
        <f>LOOKUP(V47,stattunnel!$A:$A,stattunnel!$BP:$BP)</f>
        <v>0</v>
      </c>
      <c r="W48" s="111">
        <f>LOOKUP(W47,stattunnel!$A:$A,stattunnel!$BP:$BP)</f>
        <v>0</v>
      </c>
      <c r="X48" s="111">
        <f>LOOKUP(X47,stattunnel!$A:$A,stattunnel!$BP:$BP)</f>
        <v>0</v>
      </c>
      <c r="Y48" s="111">
        <f>LOOKUP(Y47,stattunnel!$A:$A,stattunnel!$BP:$BP)</f>
        <v>0</v>
      </c>
      <c r="Z48" s="111">
        <f>LOOKUP(Z47,stattunnel!$A:$A,stattunnel!$BP:$BP)</f>
        <v>0</v>
      </c>
      <c r="AA48" s="111">
        <f>LOOKUP(AA47,stattunnel!$A:$A,stattunnel!$BP:$BP)</f>
        <v>0</v>
      </c>
      <c r="AB48" s="111">
        <f>LOOKUP(AB47,stattunnel!$A:$A,stattunnel!$BP:$BP)</f>
        <v>0</v>
      </c>
      <c r="AC48" s="111">
        <f>LOOKUP(AC47,stattunnel!$A:$A,stattunnel!$BP:$BP)</f>
        <v>0</v>
      </c>
      <c r="AD48" s="111">
        <f>LOOKUP(AD47,stattunnel!$A:$A,stattunnel!$BP:$BP)</f>
        <v>0</v>
      </c>
      <c r="AE48" s="111">
        <f>LOOKUP(AE47,stattunnel!$A:$A,stattunnel!$BP:$BP)</f>
        <v>0</v>
      </c>
      <c r="AF48" s="111">
        <f>LOOKUP(AF47,stattunnel!$A:$A,stattunnel!$BP:$BP)</f>
        <v>0</v>
      </c>
      <c r="AG48" s="112">
        <f>AH48/7</f>
        <v>0</v>
      </c>
      <c r="AH48" s="110">
        <f>SUM(B48:AF48)</f>
        <v>0</v>
      </c>
      <c r="AI48" s="129">
        <v>31</v>
      </c>
      <c r="AJ48" s="154">
        <f t="shared" ref="AJ48" si="17">AH48/AI48</f>
        <v>0</v>
      </c>
    </row>
    <row r="49" spans="1:36" ht="15.75" thickBot="1" x14ac:dyDescent="0.3">
      <c r="A49" s="134">
        <v>43831</v>
      </c>
      <c r="B49" s="120">
        <v>43831</v>
      </c>
      <c r="C49" s="121">
        <v>43832</v>
      </c>
      <c r="D49" s="120">
        <v>43833</v>
      </c>
      <c r="E49" s="121">
        <v>43834</v>
      </c>
      <c r="F49" s="120">
        <v>43835</v>
      </c>
      <c r="G49" s="121">
        <v>43836</v>
      </c>
      <c r="H49" s="120">
        <v>43837</v>
      </c>
      <c r="I49" s="121">
        <v>43838</v>
      </c>
      <c r="J49" s="120">
        <v>43839</v>
      </c>
      <c r="K49" s="121">
        <v>43840</v>
      </c>
      <c r="L49" s="120">
        <v>43841</v>
      </c>
      <c r="M49" s="121">
        <v>43842</v>
      </c>
      <c r="N49" s="120">
        <v>43843</v>
      </c>
      <c r="O49" s="121">
        <v>43844</v>
      </c>
      <c r="P49" s="120">
        <v>43845</v>
      </c>
      <c r="Q49" s="121">
        <v>43846</v>
      </c>
      <c r="R49" s="120">
        <v>43847</v>
      </c>
      <c r="S49" s="121">
        <v>43848</v>
      </c>
      <c r="T49" s="120">
        <v>43849</v>
      </c>
      <c r="U49" s="121">
        <v>43850</v>
      </c>
      <c r="V49" s="120">
        <v>43851</v>
      </c>
      <c r="W49" s="121">
        <v>43852</v>
      </c>
      <c r="X49" s="120">
        <v>43853</v>
      </c>
      <c r="Y49" s="121">
        <v>43854</v>
      </c>
      <c r="Z49" s="120">
        <v>43855</v>
      </c>
      <c r="AA49" s="121">
        <v>43856</v>
      </c>
      <c r="AB49" s="120">
        <v>43857</v>
      </c>
      <c r="AC49" s="121">
        <v>43858</v>
      </c>
      <c r="AD49" s="120">
        <v>43859</v>
      </c>
      <c r="AE49" s="121">
        <v>43860</v>
      </c>
      <c r="AF49" s="120">
        <v>43861</v>
      </c>
      <c r="AG49" s="2"/>
      <c r="AH49" s="2"/>
      <c r="AI49" s="130"/>
      <c r="AJ49" s="154"/>
    </row>
    <row r="50" spans="1:36" ht="15.75" thickBot="1" x14ac:dyDescent="0.3">
      <c r="A50" s="136"/>
      <c r="B50" s="122">
        <f ca="1">SUM(OFFSET(stattunnel!$B$366,IFERROR(MATCH(#REF!,stattunnel!$A$367:$A$1004,0),0),0,1,66))</f>
        <v>0</v>
      </c>
      <c r="C50" s="122">
        <f ca="1">SUM(OFFSET(stattunnel!$B$366,IFERROR(MATCH(#REF!,stattunnel!$A$367:$A$1004,0),0),0,1,66))</f>
        <v>0</v>
      </c>
      <c r="D50" s="122">
        <f ca="1">SUM(OFFSET(stattunnel!$B$366,IFERROR(MATCH(#REF!,stattunnel!$A$367:$A$1004,0),0),0,1,66))</f>
        <v>0</v>
      </c>
      <c r="E50" s="122">
        <f ca="1">SUM(OFFSET(stattunnel!$B$366,IFERROR(MATCH(#REF!,stattunnel!$A$367:$A$1004,0),0),0,1,66))</f>
        <v>0</v>
      </c>
      <c r="F50" s="122">
        <f ca="1">SUM(OFFSET(stattunnel!$B$366,IFERROR(MATCH(#REF!,stattunnel!$A$367:$A$1004,0),0),0,1,66))</f>
        <v>0</v>
      </c>
      <c r="G50" s="122">
        <f ca="1">SUM(OFFSET(stattunnel!$B$366,IFERROR(MATCH(#REF!,stattunnel!$A$367:$A$1004,0),0),0,1,66))</f>
        <v>0</v>
      </c>
      <c r="H50" s="122">
        <f ca="1">SUM(OFFSET(stattunnel!$B$366,IFERROR(MATCH(#REF!,stattunnel!$A$367:$A$1004,0),0),0,1,66))</f>
        <v>0</v>
      </c>
      <c r="I50" s="122">
        <f ca="1">SUM(OFFSET(stattunnel!$B$366,IFERROR(MATCH(#REF!,stattunnel!$A$367:$A$1004,0),0),0,1,66))</f>
        <v>0</v>
      </c>
      <c r="J50" s="122">
        <f ca="1">SUM(OFFSET(stattunnel!$B$366,IFERROR(MATCH(#REF!,stattunnel!$A$367:$A$1004,0),0),0,1,66))</f>
        <v>0</v>
      </c>
      <c r="K50" s="122">
        <f ca="1">SUM(OFFSET(stattunnel!$B$366,IFERROR(MATCH(#REF!,stattunnel!$A$367:$A$1004,0),0),0,1,66))</f>
        <v>0</v>
      </c>
      <c r="L50" s="122">
        <f ca="1">SUM(OFFSET(stattunnel!$B$366,IFERROR(MATCH(#REF!,stattunnel!$A$367:$A$1004,0),0),0,1,66))</f>
        <v>0</v>
      </c>
      <c r="M50" s="122">
        <f ca="1">SUM(OFFSET(stattunnel!$B$366,IFERROR(MATCH(#REF!,stattunnel!$A$367:$A$1004,0),0),0,1,66))</f>
        <v>0</v>
      </c>
      <c r="N50" s="122">
        <f ca="1">SUM(OFFSET(stattunnel!$B$366,IFERROR(MATCH(#REF!,stattunnel!$A$367:$A$1004,0),0),0,1,66))</f>
        <v>0</v>
      </c>
      <c r="O50" s="122">
        <f ca="1">SUM(OFFSET(stattunnel!$B$366,IFERROR(MATCH(#REF!,stattunnel!$A$367:$A$1004,0),0),0,1,66))</f>
        <v>0</v>
      </c>
      <c r="P50" s="122">
        <f ca="1">SUM(OFFSET(stattunnel!$B$366,IFERROR(MATCH(#REF!,stattunnel!$A$367:$A$1004,0),0),0,1,66))</f>
        <v>0</v>
      </c>
      <c r="Q50" s="122">
        <f ca="1">SUM(OFFSET(stattunnel!$B$366,IFERROR(MATCH(#REF!,stattunnel!$A$367:$A$1004,0),0),0,1,66))</f>
        <v>0</v>
      </c>
      <c r="R50" s="122">
        <f ca="1">SUM(OFFSET(stattunnel!$B$366,IFERROR(MATCH(#REF!,stattunnel!$A$367:$A$1004,0),0),0,1,66))</f>
        <v>0</v>
      </c>
      <c r="S50" s="122">
        <f ca="1">SUM(OFFSET(stattunnel!$B$366,IFERROR(MATCH(#REF!,stattunnel!$A$367:$A$1004,0),0),0,1,66))</f>
        <v>0</v>
      </c>
      <c r="T50" s="122">
        <f ca="1">SUM(OFFSET(stattunnel!$B$366,IFERROR(MATCH(#REF!,stattunnel!$A$367:$A$1004,0),0),0,1,66))</f>
        <v>0</v>
      </c>
      <c r="U50" s="122">
        <f ca="1">SUM(OFFSET(stattunnel!$B$366,IFERROR(MATCH(#REF!,stattunnel!$A$367:$A$1004,0),0),0,1,66))</f>
        <v>0</v>
      </c>
      <c r="V50" s="122">
        <f ca="1">SUM(OFFSET(stattunnel!$B$366,IFERROR(MATCH(#REF!,stattunnel!$A$367:$A$1004,0),0),0,1,66))</f>
        <v>0</v>
      </c>
      <c r="W50" s="122">
        <f ca="1">SUM(OFFSET(stattunnel!$B$366,IFERROR(MATCH(#REF!,stattunnel!$A$367:$A$1004,0),0),0,1,66))</f>
        <v>0</v>
      </c>
      <c r="X50" s="122">
        <f ca="1">SUM(OFFSET(stattunnel!$B$366,IFERROR(MATCH(#REF!,stattunnel!$A$367:$A$1004,0),0),0,1,66))</f>
        <v>0</v>
      </c>
      <c r="Y50" s="122">
        <f ca="1">SUM(OFFSET(stattunnel!$B$366,IFERROR(MATCH(#REF!,stattunnel!$A$367:$A$1004,0),0),0,1,66))</f>
        <v>0</v>
      </c>
      <c r="Z50" s="122">
        <f ca="1">SUM(OFFSET(stattunnel!$B$366,IFERROR(MATCH(#REF!,stattunnel!$A$367:$A$1004,0),0),0,1,66))</f>
        <v>0</v>
      </c>
      <c r="AA50" s="122">
        <f ca="1">SUM(OFFSET(stattunnel!$B$366,IFERROR(MATCH(#REF!,stattunnel!$A$367:$A$1004,0),0),0,1,66))</f>
        <v>0</v>
      </c>
      <c r="AB50" s="122">
        <f ca="1">SUM(OFFSET(stattunnel!$B$366,IFERROR(MATCH(#REF!,stattunnel!$A$367:$A$1004,0),0),0,1,66))</f>
        <v>0</v>
      </c>
      <c r="AC50" s="122">
        <f ca="1">SUM(OFFSET(stattunnel!$B$366,IFERROR(MATCH(#REF!,stattunnel!$A$367:$A$1004,0),0),0,1,66))</f>
        <v>0</v>
      </c>
      <c r="AD50" s="122">
        <f ca="1">SUM(OFFSET(stattunnel!$B$366,IFERROR(MATCH(#REF!,stattunnel!$A$367:$A$1004,0),0),0,1,66))</f>
        <v>0</v>
      </c>
      <c r="AE50" s="122">
        <f ca="1">SUM(OFFSET(stattunnel!$B$366,IFERROR(MATCH(#REF!,stattunnel!$A$367:$A$1004,0),0),0,1,66))</f>
        <v>0</v>
      </c>
      <c r="AF50" s="122">
        <f ca="1">SUM(OFFSET(stattunnel!$B$366,IFERROR(MATCH(#REF!,stattunnel!$A$367:$A$1004,0),0),0,1,66))</f>
        <v>0</v>
      </c>
      <c r="AG50" s="123">
        <f ca="1">AH50/7</f>
        <v>0</v>
      </c>
      <c r="AH50" s="2">
        <f ca="1">SUM(B50:AF50)</f>
        <v>0</v>
      </c>
      <c r="AI50" s="130">
        <v>31</v>
      </c>
      <c r="AJ50" s="154">
        <f t="shared" ref="AJ50" ca="1" si="18">AH50/AI50</f>
        <v>0</v>
      </c>
    </row>
    <row r="51" spans="1:36" ht="15.75" thickBot="1" x14ac:dyDescent="0.3">
      <c r="A51" s="134">
        <v>43862</v>
      </c>
      <c r="B51" s="53">
        <v>43862</v>
      </c>
      <c r="C51" s="53">
        <v>43863</v>
      </c>
      <c r="D51" s="53">
        <v>43864</v>
      </c>
      <c r="E51" s="53">
        <v>43865</v>
      </c>
      <c r="F51" s="53">
        <v>43866</v>
      </c>
      <c r="G51" s="53">
        <v>43867</v>
      </c>
      <c r="H51" s="53">
        <v>43868</v>
      </c>
      <c r="I51" s="53">
        <v>43869</v>
      </c>
      <c r="J51" s="53">
        <v>43870</v>
      </c>
      <c r="K51" s="53">
        <v>43871</v>
      </c>
      <c r="L51" s="53">
        <v>43872</v>
      </c>
      <c r="M51" s="53">
        <v>43873</v>
      </c>
      <c r="N51" s="53">
        <v>43874</v>
      </c>
      <c r="O51" s="53">
        <v>43875</v>
      </c>
      <c r="P51" s="53">
        <v>43876</v>
      </c>
      <c r="Q51" s="53">
        <v>43877</v>
      </c>
      <c r="R51" s="53">
        <v>43878</v>
      </c>
      <c r="S51" s="53">
        <v>43879</v>
      </c>
      <c r="T51" s="53">
        <v>43880</v>
      </c>
      <c r="U51" s="53">
        <v>43881</v>
      </c>
      <c r="V51" s="53">
        <v>43882</v>
      </c>
      <c r="W51" s="53">
        <v>43883</v>
      </c>
      <c r="X51" s="53">
        <v>43884</v>
      </c>
      <c r="Y51" s="53">
        <v>43885</v>
      </c>
      <c r="Z51" s="53">
        <v>43886</v>
      </c>
      <c r="AA51" s="53">
        <v>43887</v>
      </c>
      <c r="AB51" s="53">
        <v>43888</v>
      </c>
      <c r="AC51" s="53">
        <v>43889</v>
      </c>
      <c r="AD51" s="53">
        <v>43890</v>
      </c>
      <c r="AE51" s="125"/>
      <c r="AF51" s="125"/>
      <c r="AG51" s="84"/>
      <c r="AH51" s="126"/>
      <c r="AI51" s="130"/>
      <c r="AJ51" s="154"/>
    </row>
    <row r="52" spans="1:36" ht="15.75" thickBot="1" x14ac:dyDescent="0.3">
      <c r="A52" s="135"/>
      <c r="B52" s="127">
        <f ca="1">SUM(OFFSET(stattunnel!$B$366,IFERROR(MATCH(#REF!,stattunnel!$A$367:$A$1004,0),0),0,1,66))</f>
        <v>0</v>
      </c>
      <c r="C52" s="127">
        <f ca="1">SUM(OFFSET(stattunnel!$B$366,IFERROR(MATCH(#REF!,stattunnel!$A$367:$A$1004,0),0),0,1,66))</f>
        <v>0</v>
      </c>
      <c r="D52" s="127">
        <f ca="1">SUM(OFFSET(stattunnel!$B$366,IFERROR(MATCH(#REF!,stattunnel!$A$367:$A$1004,0),0),0,1,66))</f>
        <v>0</v>
      </c>
      <c r="E52" s="127">
        <f ca="1">SUM(OFFSET(stattunnel!$B$366,IFERROR(MATCH(#REF!,stattunnel!$A$367:$A$1004,0),0),0,1,66))</f>
        <v>0</v>
      </c>
      <c r="F52" s="127">
        <f ca="1">SUM(OFFSET(stattunnel!$B$366,IFERROR(MATCH(#REF!,stattunnel!$A$367:$A$1004,0),0),0,1,66))</f>
        <v>0</v>
      </c>
      <c r="G52" s="127">
        <f ca="1">SUM(OFFSET(stattunnel!$B$366,IFERROR(MATCH(#REF!,stattunnel!$A$367:$A$1004,0),0),0,1,66))</f>
        <v>0</v>
      </c>
      <c r="H52" s="127">
        <f ca="1">SUM(OFFSET(stattunnel!$B$366,IFERROR(MATCH(#REF!,stattunnel!$A$367:$A$1004,0),0),0,1,66))</f>
        <v>0</v>
      </c>
      <c r="I52" s="127">
        <f ca="1">SUM(OFFSET(stattunnel!$B$366,IFERROR(MATCH(#REF!,stattunnel!$A$367:$A$1004,0),0),0,1,66))</f>
        <v>0</v>
      </c>
      <c r="J52" s="127">
        <f ca="1">SUM(OFFSET(stattunnel!$B$366,IFERROR(MATCH(#REF!,stattunnel!$A$367:$A$1004,0),0),0,1,66))</f>
        <v>0</v>
      </c>
      <c r="K52" s="127">
        <f ca="1">SUM(OFFSET(stattunnel!$B$366,IFERROR(MATCH(#REF!,stattunnel!$A$367:$A$1004,0),0),0,1,66))</f>
        <v>0</v>
      </c>
      <c r="L52" s="127">
        <f ca="1">SUM(OFFSET(stattunnel!$B$366,IFERROR(MATCH(#REF!,stattunnel!$A$367:$A$1004,0),0),0,1,66))</f>
        <v>0</v>
      </c>
      <c r="M52" s="127">
        <f ca="1">SUM(OFFSET(stattunnel!$B$366,IFERROR(MATCH(#REF!,stattunnel!$A$367:$A$1004,0),0),0,1,66))</f>
        <v>0</v>
      </c>
      <c r="N52" s="127">
        <f ca="1">SUM(OFFSET(stattunnel!$B$366,IFERROR(MATCH(#REF!,stattunnel!$A$367:$A$1004,0),0),0,1,66))</f>
        <v>0</v>
      </c>
      <c r="O52" s="127">
        <f ca="1">SUM(OFFSET(stattunnel!$B$366,IFERROR(MATCH(#REF!,stattunnel!$A$367:$A$1004,0),0),0,1,66))</f>
        <v>0</v>
      </c>
      <c r="P52" s="127">
        <f ca="1">SUM(OFFSET(stattunnel!$B$366,IFERROR(MATCH(#REF!,stattunnel!$A$367:$A$1004,0),0),0,1,66))</f>
        <v>0</v>
      </c>
      <c r="Q52" s="127">
        <f ca="1">SUM(OFFSET(stattunnel!$B$366,IFERROR(MATCH(#REF!,stattunnel!$A$367:$A$1004,0),0),0,1,66))</f>
        <v>0</v>
      </c>
      <c r="R52" s="127">
        <f ca="1">SUM(OFFSET(stattunnel!$B$366,IFERROR(MATCH(#REF!,stattunnel!$A$367:$A$1004,0),0),0,1,66))</f>
        <v>0</v>
      </c>
      <c r="S52" s="127">
        <f ca="1">SUM(OFFSET(stattunnel!$B$366,IFERROR(MATCH(#REF!,stattunnel!$A$367:$A$1004,0),0),0,1,66))</f>
        <v>0</v>
      </c>
      <c r="T52" s="127">
        <f ca="1">SUM(OFFSET(stattunnel!$B$366,IFERROR(MATCH(#REF!,stattunnel!$A$367:$A$1004,0),0),0,1,66))</f>
        <v>0</v>
      </c>
      <c r="U52" s="127">
        <f ca="1">SUM(OFFSET(stattunnel!$B$366,IFERROR(MATCH(#REF!,stattunnel!$A$367:$A$1004,0),0),0,1,66))</f>
        <v>0</v>
      </c>
      <c r="V52" s="127">
        <f ca="1">SUM(OFFSET(stattunnel!$B$366,IFERROR(MATCH(#REF!,stattunnel!$A$367:$A$1004,0),0),0,1,66))</f>
        <v>0</v>
      </c>
      <c r="W52" s="127">
        <f ca="1">SUM(OFFSET(stattunnel!$B$366,IFERROR(MATCH(#REF!,stattunnel!$A$367:$A$1004,0),0),0,1,66))</f>
        <v>0</v>
      </c>
      <c r="X52" s="127">
        <f ca="1">SUM(OFFSET(stattunnel!$B$366,IFERROR(MATCH(#REF!,stattunnel!$A$367:$A$1004,0),0),0,1,66))</f>
        <v>0</v>
      </c>
      <c r="Y52" s="127">
        <f ca="1">SUM(OFFSET(stattunnel!$B$366,IFERROR(MATCH(#REF!,stattunnel!$A$367:$A$1004,0),0),0,1,66))</f>
        <v>0</v>
      </c>
      <c r="Z52" s="127">
        <f ca="1">SUM(OFFSET(stattunnel!$B$366,IFERROR(MATCH(#REF!,stattunnel!$A$367:$A$1004,0),0),0,1,66))</f>
        <v>0</v>
      </c>
      <c r="AA52" s="127">
        <f ca="1">SUM(OFFSET(stattunnel!$B$366,IFERROR(MATCH(#REF!,stattunnel!$A$367:$A$1004,0),0),0,1,66))</f>
        <v>0</v>
      </c>
      <c r="AB52" s="127">
        <f ca="1">SUM(OFFSET(stattunnel!$B$366,IFERROR(MATCH(#REF!,stattunnel!$A$367:$A$1004,0),0),0,1,66))</f>
        <v>0</v>
      </c>
      <c r="AC52" s="127">
        <f ca="1">SUM(OFFSET(stattunnel!$B$366,IFERROR(MATCH(#REF!,stattunnel!$A$367:$A$1004,0),0),0,1,66))</f>
        <v>0</v>
      </c>
      <c r="AD52" s="127"/>
      <c r="AE52" s="127"/>
      <c r="AF52" s="127"/>
      <c r="AG52" s="84">
        <f ca="1">AH52/7</f>
        <v>0</v>
      </c>
      <c r="AH52" s="126">
        <f ca="1">SUM(B52:AF52)</f>
        <v>0</v>
      </c>
      <c r="AI52" s="130">
        <v>29</v>
      </c>
      <c r="AJ52" s="154">
        <f t="shared" ref="AJ52" ca="1" si="19">AH52/AI52</f>
        <v>0</v>
      </c>
    </row>
    <row r="53" spans="1:36" ht="15.75" thickBot="1" x14ac:dyDescent="0.3">
      <c r="A53" s="134">
        <v>43891</v>
      </c>
      <c r="B53" s="121">
        <v>43891</v>
      </c>
      <c r="C53" s="121">
        <v>43892</v>
      </c>
      <c r="D53" s="121">
        <v>43893</v>
      </c>
      <c r="E53" s="121">
        <v>43894</v>
      </c>
      <c r="F53" s="121">
        <v>43895</v>
      </c>
      <c r="G53" s="121">
        <v>43896</v>
      </c>
      <c r="H53" s="121">
        <v>43897</v>
      </c>
      <c r="I53" s="121">
        <v>43898</v>
      </c>
      <c r="J53" s="121">
        <v>43899</v>
      </c>
      <c r="K53" s="121">
        <v>43900</v>
      </c>
      <c r="L53" s="121">
        <v>43901</v>
      </c>
      <c r="M53" s="121">
        <v>43902</v>
      </c>
      <c r="N53" s="121">
        <v>43903</v>
      </c>
      <c r="O53" s="121">
        <v>43904</v>
      </c>
      <c r="P53" s="121">
        <v>43905</v>
      </c>
      <c r="Q53" s="121">
        <v>43906</v>
      </c>
      <c r="R53" s="121">
        <v>43907</v>
      </c>
      <c r="S53" s="121">
        <v>43908</v>
      </c>
      <c r="T53" s="121">
        <v>43909</v>
      </c>
      <c r="U53" s="121">
        <v>43910</v>
      </c>
      <c r="V53" s="121">
        <v>43911</v>
      </c>
      <c r="W53" s="121">
        <v>43912</v>
      </c>
      <c r="X53" s="121">
        <v>43913</v>
      </c>
      <c r="Y53" s="121">
        <v>43914</v>
      </c>
      <c r="Z53" s="121">
        <v>43915</v>
      </c>
      <c r="AA53" s="121">
        <v>43916</v>
      </c>
      <c r="AB53" s="121">
        <v>43917</v>
      </c>
      <c r="AC53" s="121">
        <v>43918</v>
      </c>
      <c r="AD53" s="121">
        <v>43919</v>
      </c>
      <c r="AE53" s="121">
        <v>43920</v>
      </c>
      <c r="AF53" s="121">
        <v>43921</v>
      </c>
      <c r="AG53" s="123"/>
      <c r="AH53" s="2"/>
      <c r="AI53" s="130"/>
      <c r="AJ53" s="154"/>
    </row>
    <row r="54" spans="1:36" ht="15.75" thickBot="1" x14ac:dyDescent="0.3">
      <c r="A54" s="136"/>
      <c r="B54" s="122">
        <f ca="1">SUM(OFFSET(stattunnel!$B$366,IFERROR(MATCH(#REF!,stattunnel!$A$367:$A$1004,0),0),0,1,66))</f>
        <v>0</v>
      </c>
      <c r="C54" s="122">
        <f ca="1">SUM(OFFSET(stattunnel!$B$366,IFERROR(MATCH(#REF!,stattunnel!$A$367:$A$1004,0),0),0,1,66))</f>
        <v>0</v>
      </c>
      <c r="D54" s="122">
        <f ca="1">SUM(OFFSET(stattunnel!$B$366,IFERROR(MATCH(#REF!,stattunnel!$A$367:$A$1004,0),0),0,1,66))</f>
        <v>0</v>
      </c>
      <c r="E54" s="122">
        <f ca="1">SUM(OFFSET(stattunnel!$B$366,IFERROR(MATCH(#REF!,stattunnel!$A$367:$A$1004,0),0),0,1,66))</f>
        <v>0</v>
      </c>
      <c r="F54" s="122">
        <f ca="1">SUM(OFFSET(stattunnel!$B$366,IFERROR(MATCH(#REF!,stattunnel!$A$367:$A$1004,0),0),0,1,66))</f>
        <v>0</v>
      </c>
      <c r="G54" s="122">
        <f ca="1">SUM(OFFSET(stattunnel!$B$366,IFERROR(MATCH(#REF!,stattunnel!$A$367:$A$1004,0),0),0,1,66))</f>
        <v>0</v>
      </c>
      <c r="H54" s="122">
        <f ca="1">SUM(OFFSET(stattunnel!$B$366,IFERROR(MATCH(#REF!,stattunnel!$A$367:$A$1004,0),0),0,1,66))</f>
        <v>0</v>
      </c>
      <c r="I54" s="122">
        <f ca="1">SUM(OFFSET(stattunnel!$B$366,IFERROR(MATCH(#REF!,stattunnel!$A$367:$A$1004,0),0),0,1,66))</f>
        <v>0</v>
      </c>
      <c r="J54" s="122">
        <f ca="1">SUM(OFFSET(stattunnel!$B$366,IFERROR(MATCH(#REF!,stattunnel!$A$367:$A$1004,0),0),0,1,66))</f>
        <v>0</v>
      </c>
      <c r="K54" s="122">
        <f ca="1">SUM(OFFSET(stattunnel!$B$366,IFERROR(MATCH(#REF!,stattunnel!$A$367:$A$1004,0),0),0,1,66))</f>
        <v>0</v>
      </c>
      <c r="L54" s="122">
        <f ca="1">SUM(OFFSET(stattunnel!$B$366,IFERROR(MATCH(#REF!,stattunnel!$A$367:$A$1004,0),0),0,1,66))</f>
        <v>0</v>
      </c>
      <c r="M54" s="122">
        <f ca="1">SUM(OFFSET(stattunnel!$B$366,IFERROR(MATCH(#REF!,stattunnel!$A$367:$A$1004,0),0),0,1,66))</f>
        <v>0</v>
      </c>
      <c r="N54" s="122">
        <f ca="1">SUM(OFFSET(stattunnel!$B$366,IFERROR(MATCH(#REF!,stattunnel!$A$367:$A$1004,0),0),0,1,66))</f>
        <v>0</v>
      </c>
      <c r="O54" s="122">
        <f ca="1">SUM(OFFSET(stattunnel!$B$366,IFERROR(MATCH(#REF!,stattunnel!$A$367:$A$1004,0),0),0,1,66))</f>
        <v>0</v>
      </c>
      <c r="P54" s="122">
        <f ca="1">SUM(OFFSET(stattunnel!$B$366,IFERROR(MATCH(#REF!,stattunnel!$A$367:$A$1004,0),0),0,1,66))</f>
        <v>0</v>
      </c>
      <c r="Q54" s="122">
        <f ca="1">SUM(OFFSET(stattunnel!$B$366,IFERROR(MATCH(#REF!,stattunnel!$A$367:$A$1004,0),0),0,1,66))</f>
        <v>0</v>
      </c>
      <c r="R54" s="122">
        <f ca="1">SUM(OFFSET(stattunnel!$B$366,IFERROR(MATCH(#REF!,stattunnel!$A$367:$A$1004,0),0),0,1,66))</f>
        <v>0</v>
      </c>
      <c r="S54" s="122">
        <f ca="1">SUM(OFFSET(stattunnel!$B$366,IFERROR(MATCH(#REF!,stattunnel!$A$367:$A$1004,0),0),0,1,66))</f>
        <v>0</v>
      </c>
      <c r="T54" s="122">
        <f ca="1">SUM(OFFSET(stattunnel!$B$366,IFERROR(MATCH(#REF!,stattunnel!$A$367:$A$1004,0),0),0,1,66))</f>
        <v>0</v>
      </c>
      <c r="U54" s="122">
        <f ca="1">SUM(OFFSET(stattunnel!$B$366,IFERROR(MATCH(#REF!,stattunnel!$A$367:$A$1004,0),0),0,1,66))</f>
        <v>0</v>
      </c>
      <c r="V54" s="122">
        <f ca="1">SUM(OFFSET(stattunnel!$B$366,IFERROR(MATCH(#REF!,stattunnel!$A$367:$A$1004,0),0),0,1,66))</f>
        <v>0</v>
      </c>
      <c r="W54" s="122">
        <f ca="1">SUM(OFFSET(stattunnel!$B$366,IFERROR(MATCH(#REF!,stattunnel!$A$367:$A$1004,0),0),0,1,66))</f>
        <v>0</v>
      </c>
      <c r="X54" s="122">
        <f ca="1">SUM(OFFSET(stattunnel!$B$366,IFERROR(MATCH(#REF!,stattunnel!$A$367:$A$1004,0),0),0,1,66))</f>
        <v>0</v>
      </c>
      <c r="Y54" s="122">
        <f ca="1">SUM(OFFSET(stattunnel!$B$366,IFERROR(MATCH(#REF!,stattunnel!$A$367:$A$1004,0),0),0,1,66))</f>
        <v>0</v>
      </c>
      <c r="Z54" s="122">
        <f ca="1">SUM(OFFSET(stattunnel!$B$366,IFERROR(MATCH(#REF!,stattunnel!$A$367:$A$1004,0),0),0,1,66))</f>
        <v>0</v>
      </c>
      <c r="AA54" s="122">
        <f ca="1">SUM(OFFSET(stattunnel!$B$366,IFERROR(MATCH(#REF!,stattunnel!$A$367:$A$1004,0),0),0,1,66))</f>
        <v>0</v>
      </c>
      <c r="AB54" s="122">
        <f ca="1">SUM(OFFSET(stattunnel!$B$366,IFERROR(MATCH(#REF!,stattunnel!$A$367:$A$1004,0),0),0,1,66))</f>
        <v>0</v>
      </c>
      <c r="AC54" s="122">
        <f ca="1">SUM(OFFSET(stattunnel!$B$366,IFERROR(MATCH(#REF!,stattunnel!$A$367:$A$1004,0),0),0,1,66))</f>
        <v>0</v>
      </c>
      <c r="AD54" s="122">
        <f ca="1">SUM(OFFSET(stattunnel!$B$366,IFERROR(MATCH(#REF!,stattunnel!$A$367:$A$1004,0),0),0,1,66))</f>
        <v>0</v>
      </c>
      <c r="AE54" s="122">
        <f ca="1">SUM(OFFSET(stattunnel!$B$366,IFERROR(MATCH(#REF!,stattunnel!$A$367:$A$1004,0),0),0,1,66))</f>
        <v>0</v>
      </c>
      <c r="AF54" s="122">
        <f ca="1">SUM(OFFSET(stattunnel!$B$366,IFERROR(MATCH(#REF!,stattunnel!$A$367:$A$1004,0),0),0,1,66))</f>
        <v>0</v>
      </c>
      <c r="AG54" s="123">
        <f ca="1">AH54/7</f>
        <v>0</v>
      </c>
      <c r="AH54" s="2">
        <f ca="1">SUM(B54:AF54)</f>
        <v>0</v>
      </c>
      <c r="AI54" s="130">
        <v>31</v>
      </c>
      <c r="AJ54" s="154">
        <f t="shared" ref="AJ54" ca="1" si="20">AH54/AI54</f>
        <v>0</v>
      </c>
    </row>
    <row r="55" spans="1:36" ht="15.75" thickBot="1" x14ac:dyDescent="0.3">
      <c r="A55" s="134">
        <v>43922</v>
      </c>
      <c r="B55" s="53">
        <v>43922</v>
      </c>
      <c r="C55" s="53">
        <v>43923</v>
      </c>
      <c r="D55" s="53">
        <v>43924</v>
      </c>
      <c r="E55" s="53">
        <v>43925</v>
      </c>
      <c r="F55" s="53">
        <v>43926</v>
      </c>
      <c r="G55" s="53">
        <v>43927</v>
      </c>
      <c r="H55" s="53">
        <v>43928</v>
      </c>
      <c r="I55" s="53">
        <v>43929</v>
      </c>
      <c r="J55" s="53">
        <v>43930</v>
      </c>
      <c r="K55" s="53">
        <v>43931</v>
      </c>
      <c r="L55" s="53">
        <v>43932</v>
      </c>
      <c r="M55" s="53">
        <v>43933</v>
      </c>
      <c r="N55" s="53">
        <v>43934</v>
      </c>
      <c r="O55" s="53">
        <v>43935</v>
      </c>
      <c r="P55" s="53">
        <v>43936</v>
      </c>
      <c r="Q55" s="53">
        <v>43937</v>
      </c>
      <c r="R55" s="53">
        <v>43938</v>
      </c>
      <c r="S55" s="53">
        <v>43939</v>
      </c>
      <c r="T55" s="53">
        <v>43940</v>
      </c>
      <c r="U55" s="53">
        <v>43941</v>
      </c>
      <c r="V55" s="53">
        <v>43942</v>
      </c>
      <c r="W55" s="53">
        <v>43943</v>
      </c>
      <c r="X55" s="53">
        <v>43944</v>
      </c>
      <c r="Y55" s="53">
        <v>43945</v>
      </c>
      <c r="Z55" s="53">
        <v>43946</v>
      </c>
      <c r="AA55" s="53">
        <v>43947</v>
      </c>
      <c r="AB55" s="53">
        <v>43948</v>
      </c>
      <c r="AC55" s="53">
        <v>43949</v>
      </c>
      <c r="AD55" s="53">
        <v>43950</v>
      </c>
      <c r="AE55" s="53">
        <v>43951</v>
      </c>
      <c r="AF55" s="125"/>
      <c r="AG55" s="84"/>
      <c r="AH55" s="126"/>
      <c r="AI55" s="130"/>
      <c r="AJ55" s="154"/>
    </row>
    <row r="56" spans="1:36" ht="15.75" thickBot="1" x14ac:dyDescent="0.3">
      <c r="A56" s="135"/>
      <c r="B56" s="127">
        <f ca="1">SUM(OFFSET(stattunnel!$B$366,IFERROR(MATCH(#REF!,stattunnel!$A$367:$A$1004,0),0),0,1,66))</f>
        <v>0</v>
      </c>
      <c r="C56" s="127">
        <f ca="1">SUM(OFFSET(stattunnel!$B$366,IFERROR(MATCH(#REF!,stattunnel!$A$367:$A$1004,0),0),0,1,66))</f>
        <v>0</v>
      </c>
      <c r="D56" s="127">
        <f ca="1">SUM(OFFSET(stattunnel!$B$366,IFERROR(MATCH(#REF!,stattunnel!$A$367:$A$1004,0),0),0,1,66))</f>
        <v>0</v>
      </c>
      <c r="E56" s="127">
        <f ca="1">SUM(OFFSET(stattunnel!$B$366,IFERROR(MATCH(#REF!,stattunnel!$A$367:$A$1004,0),0),0,1,66))</f>
        <v>0</v>
      </c>
      <c r="F56" s="127">
        <f ca="1">SUM(OFFSET(stattunnel!$B$366,IFERROR(MATCH(#REF!,stattunnel!$A$367:$A$1004,0),0),0,1,66))</f>
        <v>0</v>
      </c>
      <c r="G56" s="127">
        <f ca="1">SUM(OFFSET(stattunnel!$B$366,IFERROR(MATCH(#REF!,stattunnel!$A$367:$A$1004,0),0),0,1,66))</f>
        <v>0</v>
      </c>
      <c r="H56" s="127">
        <f ca="1">SUM(OFFSET(stattunnel!$B$366,IFERROR(MATCH(#REF!,stattunnel!$A$367:$A$1004,0),0),0,1,66))</f>
        <v>0</v>
      </c>
      <c r="I56" s="127">
        <f ca="1">SUM(OFFSET(stattunnel!$B$366,IFERROR(MATCH(#REF!,stattunnel!$A$367:$A$1004,0),0),0,1,66))</f>
        <v>0</v>
      </c>
      <c r="J56" s="127">
        <f ca="1">SUM(OFFSET(stattunnel!$B$366,IFERROR(MATCH(#REF!,stattunnel!$A$367:$A$1004,0),0),0,1,66))</f>
        <v>0</v>
      </c>
      <c r="K56" s="127">
        <f ca="1">SUM(OFFSET(stattunnel!$B$366,IFERROR(MATCH(#REF!,stattunnel!$A$367:$A$1004,0),0),0,1,66))</f>
        <v>0</v>
      </c>
      <c r="L56" s="127">
        <f ca="1">SUM(OFFSET(stattunnel!$B$366,IFERROR(MATCH(#REF!,stattunnel!$A$367:$A$1004,0),0),0,1,66))</f>
        <v>0</v>
      </c>
      <c r="M56" s="127">
        <f ca="1">SUM(OFFSET(stattunnel!$B$366,IFERROR(MATCH(#REF!,stattunnel!$A$367:$A$1004,0),0),0,1,66))</f>
        <v>0</v>
      </c>
      <c r="N56" s="127">
        <f ca="1">SUM(OFFSET(stattunnel!$B$366,IFERROR(MATCH(#REF!,stattunnel!$A$367:$A$1004,0),0),0,1,66))</f>
        <v>0</v>
      </c>
      <c r="O56" s="127">
        <f ca="1">SUM(OFFSET(stattunnel!$B$366,IFERROR(MATCH(#REF!,stattunnel!$A$367:$A$1004,0),0),0,1,66))</f>
        <v>0</v>
      </c>
      <c r="P56" s="127">
        <f ca="1">SUM(OFFSET(stattunnel!$B$366,IFERROR(MATCH(#REF!,stattunnel!$A$367:$A$1004,0),0),0,1,66))</f>
        <v>0</v>
      </c>
      <c r="Q56" s="127">
        <f ca="1">SUM(OFFSET(stattunnel!$B$366,IFERROR(MATCH(#REF!,stattunnel!$A$367:$A$1004,0),0),0,1,66))</f>
        <v>0</v>
      </c>
      <c r="R56" s="127">
        <f ca="1">SUM(OFFSET(stattunnel!$B$366,IFERROR(MATCH(#REF!,stattunnel!$A$367:$A$1004,0),0),0,1,66))</f>
        <v>0</v>
      </c>
      <c r="S56" s="127">
        <f ca="1">SUM(OFFSET(stattunnel!$B$366,IFERROR(MATCH(#REF!,stattunnel!$A$367:$A$1004,0),0),0,1,66))</f>
        <v>0</v>
      </c>
      <c r="T56" s="127">
        <f ca="1">SUM(OFFSET(stattunnel!$B$366,IFERROR(MATCH(#REF!,stattunnel!$A$367:$A$1004,0),0),0,1,66))</f>
        <v>0</v>
      </c>
      <c r="U56" s="127">
        <f ca="1">SUM(OFFSET(stattunnel!$B$366,IFERROR(MATCH(#REF!,stattunnel!$A$367:$A$1004,0),0),0,1,66))</f>
        <v>0</v>
      </c>
      <c r="V56" s="127">
        <f ca="1">SUM(OFFSET(stattunnel!$B$366,IFERROR(MATCH(#REF!,stattunnel!$A$367:$A$1004,0),0),0,1,66))</f>
        <v>0</v>
      </c>
      <c r="W56" s="127">
        <f ca="1">SUM(OFFSET(stattunnel!$B$366,IFERROR(MATCH(#REF!,stattunnel!$A$367:$A$1004,0),0),0,1,66))</f>
        <v>0</v>
      </c>
      <c r="X56" s="127">
        <f ca="1">SUM(OFFSET(stattunnel!$B$366,IFERROR(MATCH(#REF!,stattunnel!$A$367:$A$1004,0),0),0,1,66))</f>
        <v>0</v>
      </c>
      <c r="Y56" s="127">
        <f ca="1">SUM(OFFSET(stattunnel!$B$366,IFERROR(MATCH(#REF!,stattunnel!$A$367:$A$1004,0),0),0,1,66))</f>
        <v>0</v>
      </c>
      <c r="Z56" s="127">
        <f ca="1">SUM(OFFSET(stattunnel!$B$366,IFERROR(MATCH(#REF!,stattunnel!$A$367:$A$1004,0),0),0,1,66))</f>
        <v>0</v>
      </c>
      <c r="AA56" s="127">
        <f ca="1">SUM(OFFSET(stattunnel!$B$366,IFERROR(MATCH(#REF!,stattunnel!$A$367:$A$1004,0),0),0,1,66))</f>
        <v>0</v>
      </c>
      <c r="AB56" s="127">
        <f ca="1">SUM(OFFSET(stattunnel!$B$366,IFERROR(MATCH(#REF!,stattunnel!$A$367:$A$1004,0),0),0,1,66))</f>
        <v>0</v>
      </c>
      <c r="AC56" s="127">
        <f ca="1">SUM(OFFSET(stattunnel!$B$366,IFERROR(MATCH(#REF!,stattunnel!$A$367:$A$1004,0),0),0,1,66))</f>
        <v>0</v>
      </c>
      <c r="AD56" s="127">
        <f ca="1">SUM(OFFSET(stattunnel!$B$366,IFERROR(MATCH(#REF!,stattunnel!$A$367:$A$1004,0),0),0,1,66))</f>
        <v>0</v>
      </c>
      <c r="AE56" s="127">
        <f ca="1">SUM(OFFSET(stattunnel!$B$366,IFERROR(MATCH(#REF!,stattunnel!$A$367:$A$1004,0),0),0,1,66))</f>
        <v>0</v>
      </c>
      <c r="AF56" s="127"/>
      <c r="AG56" s="84">
        <f ca="1">AH56/7</f>
        <v>0</v>
      </c>
      <c r="AH56" s="126">
        <f ca="1">SUM(B56:AF56)</f>
        <v>0</v>
      </c>
      <c r="AI56" s="130">
        <v>30</v>
      </c>
      <c r="AJ56" s="154">
        <f t="shared" ref="AJ56" ca="1" si="21">AH56/AI56</f>
        <v>0</v>
      </c>
    </row>
    <row r="57" spans="1:36" ht="15.75" thickBot="1" x14ac:dyDescent="0.3">
      <c r="A57" s="134">
        <v>43952</v>
      </c>
      <c r="B57" s="121">
        <v>43952</v>
      </c>
      <c r="C57" s="121">
        <v>43953</v>
      </c>
      <c r="D57" s="121">
        <v>43954</v>
      </c>
      <c r="E57" s="121">
        <v>43955</v>
      </c>
      <c r="F57" s="121">
        <v>43956</v>
      </c>
      <c r="G57" s="121">
        <v>43957</v>
      </c>
      <c r="H57" s="121">
        <v>43958</v>
      </c>
      <c r="I57" s="121">
        <v>43959</v>
      </c>
      <c r="J57" s="121">
        <v>43960</v>
      </c>
      <c r="K57" s="121">
        <v>43961</v>
      </c>
      <c r="L57" s="121">
        <v>43962</v>
      </c>
      <c r="M57" s="121">
        <v>43963</v>
      </c>
      <c r="N57" s="121">
        <v>43964</v>
      </c>
      <c r="O57" s="121">
        <v>43965</v>
      </c>
      <c r="P57" s="121">
        <v>43966</v>
      </c>
      <c r="Q57" s="121">
        <v>43967</v>
      </c>
      <c r="R57" s="121">
        <v>43968</v>
      </c>
      <c r="S57" s="121">
        <v>43969</v>
      </c>
      <c r="T57" s="121">
        <v>43970</v>
      </c>
      <c r="U57" s="121">
        <v>43971</v>
      </c>
      <c r="V57" s="121">
        <v>43972</v>
      </c>
      <c r="W57" s="121">
        <v>43973</v>
      </c>
      <c r="X57" s="121">
        <v>43974</v>
      </c>
      <c r="Y57" s="121">
        <v>43975</v>
      </c>
      <c r="Z57" s="121">
        <v>43976</v>
      </c>
      <c r="AA57" s="121">
        <v>43977</v>
      </c>
      <c r="AB57" s="121">
        <v>43978</v>
      </c>
      <c r="AC57" s="121">
        <v>43979</v>
      </c>
      <c r="AD57" s="121">
        <v>43980</v>
      </c>
      <c r="AE57" s="121">
        <v>43981</v>
      </c>
      <c r="AF57" s="121">
        <v>43982</v>
      </c>
      <c r="AG57" s="123"/>
      <c r="AH57" s="2"/>
      <c r="AI57" s="130"/>
      <c r="AJ57" s="154"/>
    </row>
    <row r="58" spans="1:36" ht="15.75" thickBot="1" x14ac:dyDescent="0.3">
      <c r="A58" s="136"/>
      <c r="B58" s="122">
        <f ca="1">SUM(OFFSET(stattunnel!$B$366,IFERROR(MATCH(#REF!,stattunnel!$A$367:$A$1004,0),0),0,1,66))</f>
        <v>0</v>
      </c>
      <c r="C58" s="122">
        <f ca="1">SUM(OFFSET(stattunnel!$B$366,IFERROR(MATCH(#REF!,stattunnel!$A$367:$A$1004,0),0),0,1,66))</f>
        <v>0</v>
      </c>
      <c r="D58" s="122">
        <f ca="1">SUM(OFFSET(stattunnel!$B$366,IFERROR(MATCH(#REF!,stattunnel!$A$367:$A$1004,0),0),0,1,66))</f>
        <v>0</v>
      </c>
      <c r="E58" s="122">
        <f ca="1">SUM(OFFSET(stattunnel!$B$366,IFERROR(MATCH(#REF!,stattunnel!$A$367:$A$1004,0),0),0,1,66))</f>
        <v>0</v>
      </c>
      <c r="F58" s="122">
        <f ca="1">SUM(OFFSET(stattunnel!$B$366,IFERROR(MATCH(#REF!,stattunnel!$A$367:$A$1004,0),0),0,1,66))</f>
        <v>0</v>
      </c>
      <c r="G58" s="122">
        <f ca="1">SUM(OFFSET(stattunnel!$B$366,IFERROR(MATCH(#REF!,stattunnel!$A$367:$A$1004,0),0),0,1,66))</f>
        <v>0</v>
      </c>
      <c r="H58" s="122">
        <f ca="1">SUM(OFFSET(stattunnel!$B$366,IFERROR(MATCH(#REF!,stattunnel!$A$367:$A$1004,0),0),0,1,66))</f>
        <v>0</v>
      </c>
      <c r="I58" s="122">
        <f ca="1">SUM(OFFSET(stattunnel!$B$366,IFERROR(MATCH(#REF!,stattunnel!$A$367:$A$1004,0),0),0,1,66))</f>
        <v>0</v>
      </c>
      <c r="J58" s="122">
        <f ca="1">SUM(OFFSET(stattunnel!$B$366,IFERROR(MATCH(#REF!,stattunnel!$A$367:$A$1004,0),0),0,1,66))</f>
        <v>0</v>
      </c>
      <c r="K58" s="122">
        <f ca="1">SUM(OFFSET(stattunnel!$B$366,IFERROR(MATCH(#REF!,stattunnel!$A$367:$A$1004,0),0),0,1,66))</f>
        <v>0</v>
      </c>
      <c r="L58" s="122">
        <f ca="1">SUM(OFFSET(stattunnel!$B$366,IFERROR(MATCH(#REF!,stattunnel!$A$367:$A$1004,0),0),0,1,66))</f>
        <v>0</v>
      </c>
      <c r="M58" s="122">
        <f ca="1">SUM(OFFSET(stattunnel!$B$366,IFERROR(MATCH(#REF!,stattunnel!$A$367:$A$1004,0),0),0,1,66))</f>
        <v>0</v>
      </c>
      <c r="N58" s="122">
        <f ca="1">SUM(OFFSET(stattunnel!$B$366,IFERROR(MATCH(#REF!,stattunnel!$A$367:$A$1004,0),0),0,1,66))</f>
        <v>0</v>
      </c>
      <c r="O58" s="122">
        <f ca="1">SUM(OFFSET(stattunnel!$B$366,IFERROR(MATCH(#REF!,stattunnel!$A$367:$A$1004,0),0),0,1,66))</f>
        <v>0</v>
      </c>
      <c r="P58" s="122">
        <f ca="1">SUM(OFFSET(stattunnel!$B$366,IFERROR(MATCH(#REF!,stattunnel!$A$367:$A$1004,0),0),0,1,66))</f>
        <v>0</v>
      </c>
      <c r="Q58" s="122">
        <f ca="1">SUM(OFFSET(stattunnel!$B$366,IFERROR(MATCH(#REF!,stattunnel!$A$367:$A$1004,0),0),0,1,66))</f>
        <v>0</v>
      </c>
      <c r="R58" s="122">
        <f ca="1">SUM(OFFSET(stattunnel!$B$366,IFERROR(MATCH(#REF!,stattunnel!$A$367:$A$1004,0),0),0,1,66))</f>
        <v>0</v>
      </c>
      <c r="S58" s="122">
        <f ca="1">SUM(OFFSET(stattunnel!$B$366,IFERROR(MATCH(#REF!,stattunnel!$A$367:$A$1004,0),0),0,1,66))</f>
        <v>0</v>
      </c>
      <c r="T58" s="122">
        <f ca="1">SUM(OFFSET(stattunnel!$B$366,IFERROR(MATCH(#REF!,stattunnel!$A$367:$A$1004,0),0),0,1,66))</f>
        <v>0</v>
      </c>
      <c r="U58" s="122">
        <f ca="1">SUM(OFFSET(stattunnel!$B$366,IFERROR(MATCH(#REF!,stattunnel!$A$367:$A$1004,0),0),0,1,66))</f>
        <v>0</v>
      </c>
      <c r="V58" s="122">
        <f ca="1">SUM(OFFSET(stattunnel!$B$366,IFERROR(MATCH(#REF!,stattunnel!$A$367:$A$1004,0),0),0,1,66))</f>
        <v>0</v>
      </c>
      <c r="W58" s="122">
        <f ca="1">SUM(OFFSET(stattunnel!$B$366,IFERROR(MATCH(#REF!,stattunnel!$A$367:$A$1004,0),0),0,1,66))</f>
        <v>0</v>
      </c>
      <c r="X58" s="122">
        <f ca="1">SUM(OFFSET(stattunnel!$B$366,IFERROR(MATCH(#REF!,stattunnel!$A$367:$A$1004,0),0),0,1,66))</f>
        <v>0</v>
      </c>
      <c r="Y58" s="122">
        <f ca="1">SUM(OFFSET(stattunnel!$B$366,IFERROR(MATCH(#REF!,stattunnel!$A$367:$A$1004,0),0),0,1,66))</f>
        <v>0</v>
      </c>
      <c r="Z58" s="122">
        <f ca="1">SUM(OFFSET(stattunnel!$B$366,IFERROR(MATCH(#REF!,stattunnel!$A$367:$A$1004,0),0),0,1,66))</f>
        <v>0</v>
      </c>
      <c r="AA58" s="122">
        <f ca="1">SUM(OFFSET(stattunnel!$B$366,IFERROR(MATCH(#REF!,stattunnel!$A$367:$A$1004,0),0),0,1,66))</f>
        <v>0</v>
      </c>
      <c r="AB58" s="122">
        <f ca="1">SUM(OFFSET(stattunnel!$B$366,IFERROR(MATCH(#REF!,stattunnel!$A$367:$A$1004,0),0),0,1,66))</f>
        <v>0</v>
      </c>
      <c r="AC58" s="122">
        <f ca="1">SUM(OFFSET(stattunnel!$B$366,IFERROR(MATCH(#REF!,stattunnel!$A$367:$A$1004,0),0),0,1,66))</f>
        <v>0</v>
      </c>
      <c r="AD58" s="122">
        <f ca="1">SUM(OFFSET(stattunnel!$B$366,IFERROR(MATCH(#REF!,stattunnel!$A$367:$A$1004,0),0),0,1,66))</f>
        <v>0</v>
      </c>
      <c r="AE58" s="122">
        <f ca="1">SUM(OFFSET(stattunnel!$B$366,IFERROR(MATCH(#REF!,stattunnel!$A$367:$A$1004,0),0),0,1,66))</f>
        <v>0</v>
      </c>
      <c r="AF58" s="122">
        <f ca="1">SUM(OFFSET(stattunnel!$B$366,IFERROR(MATCH(#REF!,stattunnel!$A$367:$A$1004,0),0),0,1,66))</f>
        <v>0</v>
      </c>
      <c r="AG58" s="123">
        <f ca="1">AH58/7</f>
        <v>0</v>
      </c>
      <c r="AH58" s="2">
        <f ca="1">SUM(B58:AF58)</f>
        <v>0</v>
      </c>
      <c r="AI58" s="130">
        <v>31</v>
      </c>
      <c r="AJ58" s="154">
        <f t="shared" ref="AJ58" ca="1" si="22">AH58/AI58</f>
        <v>0</v>
      </c>
    </row>
    <row r="59" spans="1:36" ht="15.75" thickBot="1" x14ac:dyDescent="0.3">
      <c r="A59" s="134">
        <v>43983</v>
      </c>
      <c r="B59" s="53">
        <v>43983</v>
      </c>
      <c r="C59" s="53">
        <v>43984</v>
      </c>
      <c r="D59" s="53">
        <v>43985</v>
      </c>
      <c r="E59" s="53">
        <v>43986</v>
      </c>
      <c r="F59" s="53">
        <v>43987</v>
      </c>
      <c r="G59" s="53">
        <v>43988</v>
      </c>
      <c r="H59" s="53">
        <v>43989</v>
      </c>
      <c r="I59" s="53">
        <v>43990</v>
      </c>
      <c r="J59" s="53">
        <v>43991</v>
      </c>
      <c r="K59" s="53">
        <v>43992</v>
      </c>
      <c r="L59" s="53">
        <v>43993</v>
      </c>
      <c r="M59" s="53">
        <v>43994</v>
      </c>
      <c r="N59" s="53">
        <v>43995</v>
      </c>
      <c r="O59" s="53">
        <v>43996</v>
      </c>
      <c r="P59" s="53">
        <v>43997</v>
      </c>
      <c r="Q59" s="53">
        <v>43998</v>
      </c>
      <c r="R59" s="53">
        <v>43999</v>
      </c>
      <c r="S59" s="53">
        <v>44000</v>
      </c>
      <c r="T59" s="53">
        <v>44001</v>
      </c>
      <c r="U59" s="53">
        <v>44002</v>
      </c>
      <c r="V59" s="53">
        <v>44003</v>
      </c>
      <c r="W59" s="53">
        <v>44004</v>
      </c>
      <c r="X59" s="53">
        <v>44005</v>
      </c>
      <c r="Y59" s="53">
        <v>44006</v>
      </c>
      <c r="Z59" s="53">
        <v>44007</v>
      </c>
      <c r="AA59" s="53">
        <v>44008</v>
      </c>
      <c r="AB59" s="53">
        <v>44009</v>
      </c>
      <c r="AC59" s="53">
        <v>44010</v>
      </c>
      <c r="AD59" s="53">
        <v>44011</v>
      </c>
      <c r="AE59" s="53">
        <v>44012</v>
      </c>
      <c r="AF59" s="125"/>
      <c r="AG59" s="84"/>
      <c r="AH59" s="126"/>
      <c r="AI59" s="130"/>
      <c r="AJ59" s="154"/>
    </row>
    <row r="60" spans="1:36" ht="15.75" thickBot="1" x14ac:dyDescent="0.3">
      <c r="A60" s="135"/>
      <c r="B60" s="127">
        <f ca="1">SUM(OFFSET(stattunnel!$B$366,IFERROR(MATCH(#REF!,stattunnel!$A$367:$A$1004,0),0),0,1,66))</f>
        <v>0</v>
      </c>
      <c r="C60" s="127">
        <f ca="1">SUM(OFFSET(stattunnel!$B$366,IFERROR(MATCH(#REF!,stattunnel!$A$367:$A$1004,0),0),0,1,66))</f>
        <v>0</v>
      </c>
      <c r="D60" s="127">
        <f ca="1">SUM(OFFSET(stattunnel!$B$366,IFERROR(MATCH(#REF!,stattunnel!$A$367:$A$1004,0),0),0,1,66))</f>
        <v>0</v>
      </c>
      <c r="E60" s="127">
        <f ca="1">SUM(OFFSET(stattunnel!$B$366,IFERROR(MATCH(#REF!,stattunnel!$A$367:$A$1004,0),0),0,1,66))</f>
        <v>0</v>
      </c>
      <c r="F60" s="127">
        <f ca="1">SUM(OFFSET(stattunnel!$B$366,IFERROR(MATCH(#REF!,stattunnel!$A$367:$A$1004,0),0),0,1,66))</f>
        <v>0</v>
      </c>
      <c r="G60" s="127">
        <f ca="1">SUM(OFFSET(stattunnel!$B$366,IFERROR(MATCH(#REF!,stattunnel!$A$367:$A$1004,0),0),0,1,66))</f>
        <v>0</v>
      </c>
      <c r="H60" s="127">
        <f ca="1">SUM(OFFSET(stattunnel!$B$366,IFERROR(MATCH(#REF!,stattunnel!$A$367:$A$1004,0),0),0,1,66))</f>
        <v>0</v>
      </c>
      <c r="I60" s="127">
        <f ca="1">SUM(OFFSET(stattunnel!$B$366,IFERROR(MATCH(#REF!,stattunnel!$A$367:$A$1004,0),0),0,1,66))</f>
        <v>0</v>
      </c>
      <c r="J60" s="127">
        <f ca="1">SUM(OFFSET(stattunnel!$B$366,IFERROR(MATCH(#REF!,stattunnel!$A$367:$A$1004,0),0),0,1,66))</f>
        <v>0</v>
      </c>
      <c r="K60" s="127">
        <f ca="1">SUM(OFFSET(stattunnel!$B$366,IFERROR(MATCH(#REF!,stattunnel!$A$367:$A$1004,0),0),0,1,66))</f>
        <v>0</v>
      </c>
      <c r="L60" s="127">
        <f ca="1">SUM(OFFSET(stattunnel!$B$366,IFERROR(MATCH(#REF!,stattunnel!$A$367:$A$1004,0),0),0,1,66))</f>
        <v>0</v>
      </c>
      <c r="M60" s="127">
        <f ca="1">SUM(OFFSET(stattunnel!$B$366,IFERROR(MATCH(#REF!,stattunnel!$A$367:$A$1004,0),0),0,1,66))</f>
        <v>0</v>
      </c>
      <c r="N60" s="127">
        <f ca="1">SUM(OFFSET(stattunnel!$B$366,IFERROR(MATCH(#REF!,stattunnel!$A$367:$A$1004,0),0),0,1,66))</f>
        <v>0</v>
      </c>
      <c r="O60" s="127">
        <f ca="1">SUM(OFFSET(stattunnel!$B$366,IFERROR(MATCH(#REF!,stattunnel!$A$367:$A$1004,0),0),0,1,66))</f>
        <v>0</v>
      </c>
      <c r="P60" s="127">
        <f ca="1">SUM(OFFSET(stattunnel!$B$366,IFERROR(MATCH(#REF!,stattunnel!$A$367:$A$1004,0),0),0,1,66))</f>
        <v>0</v>
      </c>
      <c r="Q60" s="127">
        <f ca="1">SUM(OFFSET(stattunnel!$B$366,IFERROR(MATCH(#REF!,stattunnel!$A$367:$A$1004,0),0),0,1,66))</f>
        <v>0</v>
      </c>
      <c r="R60" s="127">
        <f ca="1">SUM(OFFSET(stattunnel!$B$366,IFERROR(MATCH(#REF!,stattunnel!$A$367:$A$1004,0),0),0,1,66))</f>
        <v>0</v>
      </c>
      <c r="S60" s="127">
        <f ca="1">SUM(OFFSET(stattunnel!$B$366,IFERROR(MATCH(#REF!,stattunnel!$A$367:$A$1004,0),0),0,1,66))</f>
        <v>0</v>
      </c>
      <c r="T60" s="127">
        <f ca="1">SUM(OFFSET(stattunnel!$B$366,IFERROR(MATCH(#REF!,stattunnel!$A$367:$A$1004,0),0),0,1,66))</f>
        <v>0</v>
      </c>
      <c r="U60" s="127">
        <f ca="1">SUM(OFFSET(stattunnel!$B$366,IFERROR(MATCH(#REF!,stattunnel!$A$367:$A$1004,0),0),0,1,66))</f>
        <v>0</v>
      </c>
      <c r="V60" s="127">
        <f ca="1">SUM(OFFSET(stattunnel!$B$366,IFERROR(MATCH(#REF!,stattunnel!$A$367:$A$1004,0),0),0,1,66))</f>
        <v>0</v>
      </c>
      <c r="W60" s="127">
        <f ca="1">SUM(OFFSET(stattunnel!$B$366,IFERROR(MATCH(#REF!,stattunnel!$A$367:$A$1004,0),0),0,1,66))</f>
        <v>0</v>
      </c>
      <c r="X60" s="127">
        <f ca="1">SUM(OFFSET(stattunnel!$B$366,IFERROR(MATCH(#REF!,stattunnel!$A$367:$A$1004,0),0),0,1,66))</f>
        <v>0</v>
      </c>
      <c r="Y60" s="127">
        <f ca="1">SUM(OFFSET(stattunnel!$B$366,IFERROR(MATCH(#REF!,stattunnel!$A$367:$A$1004,0),0),0,1,66))</f>
        <v>0</v>
      </c>
      <c r="Z60" s="127">
        <f ca="1">SUM(OFFSET(stattunnel!$B$366,IFERROR(MATCH(#REF!,stattunnel!$A$367:$A$1004,0),0),0,1,66))</f>
        <v>0</v>
      </c>
      <c r="AA60" s="127">
        <f ca="1">SUM(OFFSET(stattunnel!$B$366,IFERROR(MATCH(#REF!,stattunnel!$A$367:$A$1004,0),0),0,1,66))</f>
        <v>0</v>
      </c>
      <c r="AB60" s="127">
        <f ca="1">SUM(OFFSET(stattunnel!$B$366,IFERROR(MATCH(#REF!,stattunnel!$A$367:$A$1004,0),0),0,1,66))</f>
        <v>0</v>
      </c>
      <c r="AC60" s="127">
        <f ca="1">SUM(OFFSET(stattunnel!$B$366,IFERROR(MATCH(#REF!,stattunnel!$A$367:$A$1004,0),0),0,1,66))</f>
        <v>0</v>
      </c>
      <c r="AD60" s="127">
        <f ca="1">SUM(OFFSET(stattunnel!$B$366,IFERROR(MATCH(#REF!,stattunnel!$A$367:$A$1004,0),0),0,1,66))</f>
        <v>0</v>
      </c>
      <c r="AE60" s="127">
        <f ca="1">SUM(OFFSET(stattunnel!$B$366,IFERROR(MATCH(#REF!,stattunnel!$A$367:$A$1004,0),0),0,1,66))</f>
        <v>0</v>
      </c>
      <c r="AF60" s="127"/>
      <c r="AG60" s="84">
        <f ca="1">AH60/7</f>
        <v>0</v>
      </c>
      <c r="AH60" s="126">
        <f ca="1">SUM(B60:AF60)</f>
        <v>0</v>
      </c>
      <c r="AI60" s="130">
        <v>30</v>
      </c>
      <c r="AJ60" s="154">
        <f t="shared" ref="AJ60" ca="1" si="23">AH60/AI60</f>
        <v>0</v>
      </c>
    </row>
    <row r="61" spans="1:36" ht="15.75" thickBot="1" x14ac:dyDescent="0.3">
      <c r="A61" s="137">
        <v>44013</v>
      </c>
      <c r="B61" s="121">
        <v>44013</v>
      </c>
      <c r="C61" s="121">
        <v>44014</v>
      </c>
      <c r="D61" s="121">
        <v>44015</v>
      </c>
      <c r="E61" s="121">
        <v>44016</v>
      </c>
      <c r="F61" s="121">
        <v>44017</v>
      </c>
      <c r="G61" s="121">
        <v>44018</v>
      </c>
      <c r="H61" s="121">
        <v>44019</v>
      </c>
      <c r="I61" s="121">
        <v>44020</v>
      </c>
      <c r="J61" s="121">
        <v>44021</v>
      </c>
      <c r="K61" s="121">
        <v>44022</v>
      </c>
      <c r="L61" s="121">
        <v>44023</v>
      </c>
      <c r="M61" s="121">
        <v>44024</v>
      </c>
      <c r="N61" s="121">
        <v>44025</v>
      </c>
      <c r="O61" s="121">
        <v>44026</v>
      </c>
      <c r="P61" s="121">
        <v>44027</v>
      </c>
      <c r="Q61" s="121">
        <v>44028</v>
      </c>
      <c r="R61" s="121">
        <v>44029</v>
      </c>
      <c r="S61" s="121">
        <v>44030</v>
      </c>
      <c r="T61" s="121">
        <v>44031</v>
      </c>
      <c r="U61" s="121">
        <v>44032</v>
      </c>
      <c r="V61" s="121">
        <v>44033</v>
      </c>
      <c r="W61" s="121">
        <v>44034</v>
      </c>
      <c r="X61" s="121">
        <v>44035</v>
      </c>
      <c r="Y61" s="121">
        <v>44036</v>
      </c>
      <c r="Z61" s="121">
        <v>44037</v>
      </c>
      <c r="AA61" s="121">
        <v>44038</v>
      </c>
      <c r="AB61" s="121">
        <v>44039</v>
      </c>
      <c r="AC61" s="121">
        <v>44040</v>
      </c>
      <c r="AD61" s="121">
        <v>44041</v>
      </c>
      <c r="AE61" s="121">
        <v>44042</v>
      </c>
      <c r="AF61" s="121">
        <v>44043</v>
      </c>
      <c r="AG61" s="123"/>
      <c r="AH61" s="2"/>
      <c r="AI61" s="130"/>
      <c r="AJ61" s="154"/>
    </row>
    <row r="62" spans="1:36" ht="15.75" thickBot="1" x14ac:dyDescent="0.3">
      <c r="A62" s="136"/>
      <c r="B62" s="122">
        <f ca="1">SUM(OFFSET(stattunnel!$B$366,IFERROR(MATCH(#REF!,stattunnel!$A$367:$A$1004,0),0),0,1,66))</f>
        <v>0</v>
      </c>
      <c r="C62" s="122">
        <f ca="1">SUM(OFFSET(stattunnel!$B$366,IFERROR(MATCH(#REF!,stattunnel!$A$367:$A$1004,0),0),0,1,66))</f>
        <v>0</v>
      </c>
      <c r="D62" s="122">
        <f ca="1">SUM(OFFSET(stattunnel!$B$366,IFERROR(MATCH(#REF!,stattunnel!$A$367:$A$1004,0),0),0,1,66))</f>
        <v>0</v>
      </c>
      <c r="E62" s="122">
        <f ca="1">SUM(OFFSET(stattunnel!$B$366,IFERROR(MATCH(#REF!,stattunnel!$A$367:$A$1004,0),0),0,1,66))</f>
        <v>0</v>
      </c>
      <c r="F62" s="122">
        <f ca="1">SUM(OFFSET(stattunnel!$B$366,IFERROR(MATCH(#REF!,stattunnel!$A$367:$A$1004,0),0),0,1,66))</f>
        <v>0</v>
      </c>
      <c r="G62" s="122">
        <f ca="1">SUM(OFFSET(stattunnel!$B$366,IFERROR(MATCH(#REF!,stattunnel!$A$367:$A$1004,0),0),0,1,66))</f>
        <v>0</v>
      </c>
      <c r="H62" s="122">
        <f ca="1">SUM(OFFSET(stattunnel!$B$366,IFERROR(MATCH(#REF!,stattunnel!$A$367:$A$1004,0),0),0,1,66))</f>
        <v>0</v>
      </c>
      <c r="I62" s="122">
        <f ca="1">SUM(OFFSET(stattunnel!$B$366,IFERROR(MATCH(#REF!,stattunnel!$A$367:$A$1004,0),0),0,1,66))</f>
        <v>0</v>
      </c>
      <c r="J62" s="122">
        <f ca="1">SUM(OFFSET(stattunnel!$B$366,IFERROR(MATCH(#REF!,stattunnel!$A$367:$A$1004,0),0),0,1,66))</f>
        <v>0</v>
      </c>
      <c r="K62" s="122">
        <f ca="1">SUM(OFFSET(stattunnel!$B$366,IFERROR(MATCH(#REF!,stattunnel!$A$367:$A$1004,0),0),0,1,66))</f>
        <v>0</v>
      </c>
      <c r="L62" s="122">
        <f ca="1">SUM(OFFSET(stattunnel!$B$366,IFERROR(MATCH(#REF!,stattunnel!$A$367:$A$1004,0),0),0,1,66))</f>
        <v>0</v>
      </c>
      <c r="M62" s="122">
        <f ca="1">SUM(OFFSET(stattunnel!$B$366,IFERROR(MATCH(#REF!,stattunnel!$A$367:$A$1004,0),0),0,1,66))</f>
        <v>0</v>
      </c>
      <c r="N62" s="122">
        <f ca="1">SUM(OFFSET(stattunnel!$B$366,IFERROR(MATCH(#REF!,stattunnel!$A$367:$A$1004,0),0),0,1,66))</f>
        <v>0</v>
      </c>
      <c r="O62" s="122">
        <f ca="1">SUM(OFFSET(stattunnel!$B$366,IFERROR(MATCH(#REF!,stattunnel!$A$367:$A$1004,0),0),0,1,66))</f>
        <v>0</v>
      </c>
      <c r="P62" s="122">
        <f ca="1">SUM(OFFSET(stattunnel!$B$366,IFERROR(MATCH(#REF!,stattunnel!$A$367:$A$1004,0),0),0,1,66))</f>
        <v>0</v>
      </c>
      <c r="Q62" s="122">
        <f ca="1">SUM(OFFSET(stattunnel!$B$366,IFERROR(MATCH(#REF!,stattunnel!$A$367:$A$1004,0),0),0,1,66))</f>
        <v>0</v>
      </c>
      <c r="R62" s="122">
        <f ca="1">SUM(OFFSET(stattunnel!$B$366,IFERROR(MATCH(#REF!,stattunnel!$A$367:$A$1004,0),0),0,1,66))</f>
        <v>0</v>
      </c>
      <c r="S62" s="122">
        <f ca="1">SUM(OFFSET(stattunnel!$B$366,IFERROR(MATCH(#REF!,stattunnel!$A$367:$A$1004,0),0),0,1,66))</f>
        <v>0</v>
      </c>
      <c r="T62" s="122">
        <f ca="1">SUM(OFFSET(stattunnel!$B$366,IFERROR(MATCH(#REF!,stattunnel!$A$367:$A$1004,0),0),0,1,66))</f>
        <v>0</v>
      </c>
      <c r="U62" s="122">
        <f ca="1">SUM(OFFSET(stattunnel!$B$366,IFERROR(MATCH(#REF!,stattunnel!$A$367:$A$1004,0),0),0,1,66))</f>
        <v>0</v>
      </c>
      <c r="V62" s="122">
        <f ca="1">SUM(OFFSET(stattunnel!$B$366,IFERROR(MATCH(#REF!,stattunnel!$A$367:$A$1004,0),0),0,1,66))</f>
        <v>0</v>
      </c>
      <c r="W62" s="122">
        <f ca="1">SUM(OFFSET(stattunnel!$B$366,IFERROR(MATCH(#REF!,stattunnel!$A$367:$A$1004,0),0),0,1,66))</f>
        <v>0</v>
      </c>
      <c r="X62" s="122">
        <f ca="1">SUM(OFFSET(stattunnel!$B$366,IFERROR(MATCH(#REF!,stattunnel!$A$367:$A$1004,0),0),0,1,66))</f>
        <v>0</v>
      </c>
      <c r="Y62" s="122">
        <f ca="1">SUM(OFFSET(stattunnel!$B$366,IFERROR(MATCH(#REF!,stattunnel!$A$367:$A$1004,0),0),0,1,66))</f>
        <v>0</v>
      </c>
      <c r="Z62" s="122">
        <f ca="1">SUM(OFFSET(stattunnel!$B$366,IFERROR(MATCH(#REF!,stattunnel!$A$367:$A$1004,0),0),0,1,66))</f>
        <v>0</v>
      </c>
      <c r="AA62" s="122">
        <f ca="1">SUM(OFFSET(stattunnel!$B$366,IFERROR(MATCH(#REF!,stattunnel!$A$367:$A$1004,0),0),0,1,66))</f>
        <v>0</v>
      </c>
      <c r="AB62" s="122">
        <f ca="1">SUM(OFFSET(stattunnel!$B$366,IFERROR(MATCH(#REF!,stattunnel!$A$367:$A$1004,0),0),0,1,66))</f>
        <v>0</v>
      </c>
      <c r="AC62" s="122">
        <f ca="1">SUM(OFFSET(stattunnel!$B$366,IFERROR(MATCH(#REF!,stattunnel!$A$367:$A$1004,0),0),0,1,66))</f>
        <v>0</v>
      </c>
      <c r="AD62" s="122">
        <f ca="1">SUM(OFFSET(stattunnel!$B$366,IFERROR(MATCH(#REF!,stattunnel!$A$367:$A$1004,0),0),0,1,66))</f>
        <v>0</v>
      </c>
      <c r="AE62" s="122">
        <f ca="1">SUM(OFFSET(stattunnel!$B$366,IFERROR(MATCH(#REF!,stattunnel!$A$367:$A$1004,0),0),0,1,66))</f>
        <v>0</v>
      </c>
      <c r="AF62" s="122">
        <f ca="1">SUM(OFFSET(stattunnel!$B$366,IFERROR(MATCH(#REF!,stattunnel!$A$367:$A$1004,0),0),0,1,66))</f>
        <v>0</v>
      </c>
      <c r="AG62" s="123">
        <f ca="1">AH62/7</f>
        <v>0</v>
      </c>
      <c r="AH62" s="2">
        <f ca="1">SUM(B62:AF62)</f>
        <v>0</v>
      </c>
      <c r="AI62" s="130">
        <v>31</v>
      </c>
      <c r="AJ62" s="154">
        <f t="shared" ref="AJ62" ca="1" si="24">AH62/AI62</f>
        <v>0</v>
      </c>
    </row>
    <row r="63" spans="1:36" ht="15.75" thickBot="1" x14ac:dyDescent="0.3">
      <c r="A63" s="134">
        <v>44044</v>
      </c>
      <c r="B63" s="53">
        <v>44044</v>
      </c>
      <c r="C63" s="53">
        <v>44045</v>
      </c>
      <c r="D63" s="53">
        <v>44046</v>
      </c>
      <c r="E63" s="53">
        <v>44047</v>
      </c>
      <c r="F63" s="53">
        <v>44048</v>
      </c>
      <c r="G63" s="53">
        <v>44049</v>
      </c>
      <c r="H63" s="53">
        <v>44050</v>
      </c>
      <c r="I63" s="53">
        <v>44051</v>
      </c>
      <c r="J63" s="53">
        <v>44052</v>
      </c>
      <c r="K63" s="53">
        <v>44053</v>
      </c>
      <c r="L63" s="53">
        <v>44054</v>
      </c>
      <c r="M63" s="53">
        <v>44055</v>
      </c>
      <c r="N63" s="53">
        <v>44056</v>
      </c>
      <c r="O63" s="53">
        <v>44057</v>
      </c>
      <c r="P63" s="53">
        <v>44058</v>
      </c>
      <c r="Q63" s="53">
        <v>44059</v>
      </c>
      <c r="R63" s="53">
        <v>44060</v>
      </c>
      <c r="S63" s="53">
        <v>44061</v>
      </c>
      <c r="T63" s="53">
        <v>44062</v>
      </c>
      <c r="U63" s="53">
        <v>44063</v>
      </c>
      <c r="V63" s="53">
        <v>44064</v>
      </c>
      <c r="W63" s="53">
        <v>44065</v>
      </c>
      <c r="X63" s="53">
        <v>44066</v>
      </c>
      <c r="Y63" s="53">
        <v>44067</v>
      </c>
      <c r="Z63" s="53">
        <v>44068</v>
      </c>
      <c r="AA63" s="53">
        <v>44069</v>
      </c>
      <c r="AB63" s="53">
        <v>44070</v>
      </c>
      <c r="AC63" s="53">
        <v>44071</v>
      </c>
      <c r="AD63" s="53">
        <v>44072</v>
      </c>
      <c r="AE63" s="53">
        <v>44073</v>
      </c>
      <c r="AF63" s="53">
        <v>44074</v>
      </c>
      <c r="AG63" s="84"/>
      <c r="AH63" s="126"/>
      <c r="AI63" s="130"/>
      <c r="AJ63" s="154"/>
    </row>
    <row r="64" spans="1:36" ht="15.75" thickBot="1" x14ac:dyDescent="0.3">
      <c r="A64" s="135"/>
      <c r="B64" s="127">
        <f ca="1">SUM(OFFSET(stattunnel!$B$366,IFERROR(MATCH(#REF!,stattunnel!$A$367:$A$1004,0),0),0,1,66))</f>
        <v>0</v>
      </c>
      <c r="C64" s="127">
        <f ca="1">SUM(OFFSET(stattunnel!$B$366,IFERROR(MATCH(#REF!,stattunnel!$A$367:$A$1004,0),0),0,1,66))</f>
        <v>0</v>
      </c>
      <c r="D64" s="127">
        <f ca="1">SUM(OFFSET(stattunnel!$B$366,IFERROR(MATCH(#REF!,stattunnel!$A$367:$A$1004,0),0),0,1,66))</f>
        <v>0</v>
      </c>
      <c r="E64" s="127">
        <f ca="1">SUM(OFFSET(stattunnel!$B$366,IFERROR(MATCH(#REF!,stattunnel!$A$367:$A$1004,0),0),0,1,66))</f>
        <v>0</v>
      </c>
      <c r="F64" s="127">
        <f ca="1">SUM(OFFSET(stattunnel!$B$366,IFERROR(MATCH(#REF!,stattunnel!$A$367:$A$1004,0),0),0,1,66))</f>
        <v>0</v>
      </c>
      <c r="G64" s="127">
        <f ca="1">SUM(OFFSET(stattunnel!$B$366,IFERROR(MATCH(#REF!,stattunnel!$A$367:$A$1004,0),0),0,1,66))</f>
        <v>0</v>
      </c>
      <c r="H64" s="127">
        <f ca="1">SUM(OFFSET(stattunnel!$B$366,IFERROR(MATCH(#REF!,stattunnel!$A$367:$A$1004,0),0),0,1,66))</f>
        <v>0</v>
      </c>
      <c r="I64" s="127">
        <f ca="1">SUM(OFFSET(stattunnel!$B$366,IFERROR(MATCH(#REF!,stattunnel!$A$367:$A$1004,0),0),0,1,66))</f>
        <v>0</v>
      </c>
      <c r="J64" s="127">
        <f ca="1">SUM(OFFSET(stattunnel!$B$366,IFERROR(MATCH(#REF!,stattunnel!$A$367:$A$1004,0),0),0,1,66))</f>
        <v>0</v>
      </c>
      <c r="K64" s="127">
        <f ca="1">SUM(OFFSET(stattunnel!$B$366,IFERROR(MATCH(#REF!,stattunnel!$A$367:$A$1004,0),0),0,1,66))</f>
        <v>0</v>
      </c>
      <c r="L64" s="127">
        <f ca="1">SUM(OFFSET(stattunnel!$B$366,IFERROR(MATCH(#REF!,stattunnel!$A$367:$A$1004,0),0),0,1,66))</f>
        <v>0</v>
      </c>
      <c r="M64" s="127">
        <f ca="1">SUM(OFFSET(stattunnel!$B$366,IFERROR(MATCH(#REF!,stattunnel!$A$367:$A$1004,0),0),0,1,66))</f>
        <v>0</v>
      </c>
      <c r="N64" s="127">
        <f ca="1">SUM(OFFSET(stattunnel!$B$366,IFERROR(MATCH(#REF!,stattunnel!$A$367:$A$1004,0),0),0,1,66))</f>
        <v>0</v>
      </c>
      <c r="O64" s="127">
        <f ca="1">SUM(OFFSET(stattunnel!$B$366,IFERROR(MATCH(#REF!,stattunnel!$A$367:$A$1004,0),0),0,1,66))</f>
        <v>0</v>
      </c>
      <c r="P64" s="127">
        <f ca="1">SUM(OFFSET(stattunnel!$B$366,IFERROR(MATCH(#REF!,stattunnel!$A$367:$A$1004,0),0),0,1,66))</f>
        <v>0</v>
      </c>
      <c r="Q64" s="127">
        <f ca="1">SUM(OFFSET(stattunnel!$B$366,IFERROR(MATCH(#REF!,stattunnel!$A$367:$A$1004,0),0),0,1,66))</f>
        <v>0</v>
      </c>
      <c r="R64" s="127">
        <f ca="1">SUM(OFFSET(stattunnel!$B$366,IFERROR(MATCH(#REF!,stattunnel!$A$367:$A$1004,0),0),0,1,66))</f>
        <v>0</v>
      </c>
      <c r="S64" s="127">
        <f ca="1">SUM(OFFSET(stattunnel!$B$366,IFERROR(MATCH(#REF!,stattunnel!$A$367:$A$1004,0),0),0,1,66))</f>
        <v>0</v>
      </c>
      <c r="T64" s="127">
        <f ca="1">SUM(OFFSET(stattunnel!$B$366,IFERROR(MATCH(#REF!,stattunnel!$A$367:$A$1004,0),0),0,1,66))</f>
        <v>0</v>
      </c>
      <c r="U64" s="127">
        <f ca="1">SUM(OFFSET(stattunnel!$B$366,IFERROR(MATCH(#REF!,stattunnel!$A$367:$A$1004,0),0),0,1,66))</f>
        <v>0</v>
      </c>
      <c r="V64" s="127">
        <f ca="1">SUM(OFFSET(stattunnel!$B$366,IFERROR(MATCH(#REF!,stattunnel!$A$367:$A$1004,0),0),0,1,66))</f>
        <v>0</v>
      </c>
      <c r="W64" s="127">
        <f ca="1">SUM(OFFSET(stattunnel!$B$366,IFERROR(MATCH(#REF!,stattunnel!$A$367:$A$1004,0),0),0,1,66))</f>
        <v>0</v>
      </c>
      <c r="X64" s="127">
        <f ca="1">SUM(OFFSET(stattunnel!$B$366,IFERROR(MATCH(#REF!,stattunnel!$A$367:$A$1004,0),0),0,1,66))</f>
        <v>0</v>
      </c>
      <c r="Y64" s="127">
        <f ca="1">SUM(OFFSET(stattunnel!$B$366,IFERROR(MATCH(#REF!,stattunnel!$A$367:$A$1004,0),0),0,1,66))</f>
        <v>0</v>
      </c>
      <c r="Z64" s="127">
        <f ca="1">SUM(OFFSET(stattunnel!$B$366,IFERROR(MATCH(#REF!,stattunnel!$A$367:$A$1004,0),0),0,1,66))</f>
        <v>0</v>
      </c>
      <c r="AA64" s="127">
        <f ca="1">SUM(OFFSET(stattunnel!$B$366,IFERROR(MATCH(#REF!,stattunnel!$A$367:$A$1004,0),0),0,1,66))</f>
        <v>0</v>
      </c>
      <c r="AB64" s="127">
        <f ca="1">SUM(OFFSET(stattunnel!$B$366,IFERROR(MATCH(#REF!,stattunnel!$A$367:$A$1004,0),0),0,1,66))</f>
        <v>0</v>
      </c>
      <c r="AC64" s="127">
        <f ca="1">SUM(OFFSET(stattunnel!$B$366,IFERROR(MATCH(#REF!,stattunnel!$A$367:$A$1004,0),0),0,1,66))</f>
        <v>0</v>
      </c>
      <c r="AD64" s="127">
        <f ca="1">SUM(OFFSET(stattunnel!$B$366,IFERROR(MATCH(#REF!,stattunnel!$A$367:$A$1004,0),0),0,1,66))</f>
        <v>0</v>
      </c>
      <c r="AE64" s="127">
        <f ca="1">SUM(OFFSET(stattunnel!$B$366,IFERROR(MATCH(#REF!,stattunnel!$A$367:$A$1004,0),0),0,1,66))</f>
        <v>0</v>
      </c>
      <c r="AF64" s="127">
        <f ca="1">SUM(OFFSET(stattunnel!$B$366,IFERROR(MATCH(#REF!,stattunnel!$A$367:$A$1004,0),0),0,1,66))</f>
        <v>0</v>
      </c>
      <c r="AG64" s="84">
        <f ca="1">AH64/7</f>
        <v>0</v>
      </c>
      <c r="AH64" s="126">
        <f ca="1">SUM(B64:AF64)</f>
        <v>0</v>
      </c>
      <c r="AI64" s="130">
        <v>31</v>
      </c>
      <c r="AJ64" s="154">
        <f t="shared" ref="AJ64" ca="1" si="25">AH64/AI64</f>
        <v>0</v>
      </c>
    </row>
    <row r="65" spans="1:36" ht="15.75" thickBot="1" x14ac:dyDescent="0.3">
      <c r="A65" s="134">
        <v>44075</v>
      </c>
      <c r="B65" s="121">
        <v>44075</v>
      </c>
      <c r="C65" s="121">
        <v>44076</v>
      </c>
      <c r="D65" s="121">
        <v>44077</v>
      </c>
      <c r="E65" s="121">
        <v>44078</v>
      </c>
      <c r="F65" s="121">
        <v>44079</v>
      </c>
      <c r="G65" s="121">
        <v>44080</v>
      </c>
      <c r="H65" s="121">
        <v>44081</v>
      </c>
      <c r="I65" s="121">
        <v>44082</v>
      </c>
      <c r="J65" s="121">
        <v>44083</v>
      </c>
      <c r="K65" s="121">
        <v>44084</v>
      </c>
      <c r="L65" s="121">
        <v>44085</v>
      </c>
      <c r="M65" s="121">
        <v>44086</v>
      </c>
      <c r="N65" s="121">
        <v>44087</v>
      </c>
      <c r="O65" s="121">
        <v>44088</v>
      </c>
      <c r="P65" s="121">
        <v>44089</v>
      </c>
      <c r="Q65" s="121">
        <v>44090</v>
      </c>
      <c r="R65" s="121">
        <v>44091</v>
      </c>
      <c r="S65" s="121">
        <v>44092</v>
      </c>
      <c r="T65" s="121">
        <v>44093</v>
      </c>
      <c r="U65" s="121">
        <v>44094</v>
      </c>
      <c r="V65" s="121">
        <v>44095</v>
      </c>
      <c r="W65" s="121">
        <v>44096</v>
      </c>
      <c r="X65" s="121">
        <v>44097</v>
      </c>
      <c r="Y65" s="121">
        <v>44098</v>
      </c>
      <c r="Z65" s="121">
        <v>44099</v>
      </c>
      <c r="AA65" s="121">
        <v>44100</v>
      </c>
      <c r="AB65" s="121">
        <v>44101</v>
      </c>
      <c r="AC65" s="121">
        <v>44102</v>
      </c>
      <c r="AD65" s="121">
        <v>44103</v>
      </c>
      <c r="AE65" s="121">
        <v>44104</v>
      </c>
      <c r="AF65" s="121"/>
      <c r="AG65" s="123"/>
      <c r="AH65" s="2"/>
      <c r="AI65" s="130"/>
      <c r="AJ65" s="154"/>
    </row>
    <row r="66" spans="1:36" ht="15.75" thickBot="1" x14ac:dyDescent="0.3">
      <c r="A66" s="136"/>
      <c r="B66" s="122">
        <f ca="1">SUM(OFFSET(stattunnel!$B$366,IFERROR(MATCH(#REF!,stattunnel!$A$367:$A$1004,0),0),0,1,66))</f>
        <v>0</v>
      </c>
      <c r="C66" s="122">
        <f ca="1">SUM(OFFSET(stattunnel!$B$366,IFERROR(MATCH(#REF!,stattunnel!$A$367:$A$1004,0),0),0,1,66))</f>
        <v>0</v>
      </c>
      <c r="D66" s="122">
        <f ca="1">SUM(OFFSET(stattunnel!$B$366,IFERROR(MATCH(#REF!,stattunnel!$A$367:$A$1004,0),0),0,1,66))</f>
        <v>0</v>
      </c>
      <c r="E66" s="122">
        <f ca="1">SUM(OFFSET(stattunnel!$B$366,IFERROR(MATCH(#REF!,stattunnel!$A$367:$A$1004,0),0),0,1,66))</f>
        <v>0</v>
      </c>
      <c r="F66" s="122">
        <f ca="1">SUM(OFFSET(stattunnel!$B$366,IFERROR(MATCH(#REF!,stattunnel!$A$367:$A$1004,0),0),0,1,66))</f>
        <v>0</v>
      </c>
      <c r="G66" s="122">
        <f ca="1">SUM(OFFSET(stattunnel!$B$366,IFERROR(MATCH(#REF!,stattunnel!$A$367:$A$1004,0),0),0,1,66))</f>
        <v>0</v>
      </c>
      <c r="H66" s="122">
        <f ca="1">SUM(OFFSET(stattunnel!$B$366,IFERROR(MATCH(#REF!,stattunnel!$A$367:$A$1004,0),0),0,1,66))</f>
        <v>0</v>
      </c>
      <c r="I66" s="122">
        <f ca="1">SUM(OFFSET(stattunnel!$B$366,IFERROR(MATCH(#REF!,stattunnel!$A$367:$A$1004,0),0),0,1,66))</f>
        <v>0</v>
      </c>
      <c r="J66" s="122">
        <f ca="1">SUM(OFFSET(stattunnel!$B$366,IFERROR(MATCH(#REF!,stattunnel!$A$367:$A$1004,0),0),0,1,66))</f>
        <v>0</v>
      </c>
      <c r="K66" s="122">
        <f ca="1">SUM(OFFSET(stattunnel!$B$366,IFERROR(MATCH(#REF!,stattunnel!$A$367:$A$1004,0),0),0,1,66))</f>
        <v>0</v>
      </c>
      <c r="L66" s="122">
        <f ca="1">SUM(OFFSET(stattunnel!$B$366,IFERROR(MATCH(#REF!,stattunnel!$A$367:$A$1004,0),0),0,1,66))</f>
        <v>0</v>
      </c>
      <c r="M66" s="122">
        <f ca="1">SUM(OFFSET(stattunnel!$B$366,IFERROR(MATCH(#REF!,stattunnel!$A$367:$A$1004,0),0),0,1,66))</f>
        <v>0</v>
      </c>
      <c r="N66" s="122">
        <f ca="1">SUM(OFFSET(stattunnel!$B$366,IFERROR(MATCH(#REF!,stattunnel!$A$367:$A$1004,0),0),0,1,66))</f>
        <v>0</v>
      </c>
      <c r="O66" s="122">
        <f ca="1">SUM(OFFSET(stattunnel!$B$366,IFERROR(MATCH(#REF!,stattunnel!$A$367:$A$1004,0),0),0,1,66))</f>
        <v>0</v>
      </c>
      <c r="P66" s="122">
        <f ca="1">SUM(OFFSET(stattunnel!$B$366,IFERROR(MATCH(#REF!,stattunnel!$A$367:$A$1004,0),0),0,1,66))</f>
        <v>0</v>
      </c>
      <c r="Q66" s="122">
        <f ca="1">SUM(OFFSET(stattunnel!$B$366,IFERROR(MATCH(#REF!,stattunnel!$A$367:$A$1004,0),0),0,1,66))</f>
        <v>0</v>
      </c>
      <c r="R66" s="122">
        <f ca="1">SUM(OFFSET(stattunnel!$B$366,IFERROR(MATCH(#REF!,stattunnel!$A$367:$A$1004,0),0),0,1,66))</f>
        <v>0</v>
      </c>
      <c r="S66" s="122">
        <f ca="1">SUM(OFFSET(stattunnel!$B$366,IFERROR(MATCH(#REF!,stattunnel!$A$367:$A$1004,0),0),0,1,66))</f>
        <v>0</v>
      </c>
      <c r="T66" s="122">
        <f ca="1">SUM(OFFSET(stattunnel!$B$366,IFERROR(MATCH(#REF!,stattunnel!$A$367:$A$1004,0),0),0,1,66))</f>
        <v>0</v>
      </c>
      <c r="U66" s="122">
        <f ca="1">SUM(OFFSET(stattunnel!$B$366,IFERROR(MATCH(#REF!,stattunnel!$A$367:$A$1004,0),0),0,1,66))</f>
        <v>0</v>
      </c>
      <c r="V66" s="122">
        <f ca="1">SUM(OFFSET(stattunnel!$B$366,IFERROR(MATCH(#REF!,stattunnel!$A$367:$A$1004,0),0),0,1,66))</f>
        <v>0</v>
      </c>
      <c r="W66" s="122">
        <f ca="1">SUM(OFFSET(stattunnel!$B$366,IFERROR(MATCH(#REF!,stattunnel!$A$367:$A$1004,0),0),0,1,66))</f>
        <v>0</v>
      </c>
      <c r="X66" s="122">
        <f ca="1">SUM(OFFSET(stattunnel!$B$366,IFERROR(MATCH(#REF!,stattunnel!$A$367:$A$1004,0),0),0,1,66))</f>
        <v>0</v>
      </c>
      <c r="Y66" s="122">
        <f ca="1">SUM(OFFSET(stattunnel!$B$366,IFERROR(MATCH(#REF!,stattunnel!$A$367:$A$1004,0),0),0,1,66))</f>
        <v>0</v>
      </c>
      <c r="Z66" s="122">
        <f ca="1">SUM(OFFSET(stattunnel!$B$366,IFERROR(MATCH(#REF!,stattunnel!$A$367:$A$1004,0),0),0,1,66))</f>
        <v>0</v>
      </c>
      <c r="AA66" s="122">
        <f ca="1">SUM(OFFSET(stattunnel!$B$366,IFERROR(MATCH(#REF!,stattunnel!$A$367:$A$1004,0),0),0,1,66))</f>
        <v>0</v>
      </c>
      <c r="AB66" s="122">
        <f ca="1">SUM(OFFSET(stattunnel!$B$366,IFERROR(MATCH(#REF!,stattunnel!$A$367:$A$1004,0),0),0,1,66))</f>
        <v>0</v>
      </c>
      <c r="AC66" s="122">
        <f ca="1">SUM(OFFSET(stattunnel!$B$366,IFERROR(MATCH(#REF!,stattunnel!$A$367:$A$1004,0),0),0,1,66))</f>
        <v>0</v>
      </c>
      <c r="AD66" s="122">
        <f ca="1">SUM(OFFSET(stattunnel!$B$366,IFERROR(MATCH(#REF!,stattunnel!$A$367:$A$1004,0),0),0,1,66))</f>
        <v>0</v>
      </c>
      <c r="AE66" s="122">
        <f ca="1">SUM(OFFSET(stattunnel!$B$366,IFERROR(MATCH(#REF!,stattunnel!$A$367:$A$1004,0),0),0,1,66))</f>
        <v>0</v>
      </c>
      <c r="AF66" s="122"/>
      <c r="AG66" s="123">
        <f ca="1">AH66/7</f>
        <v>0</v>
      </c>
      <c r="AH66" s="2">
        <f ca="1">SUM(B66:AF66)</f>
        <v>0</v>
      </c>
      <c r="AI66" s="130">
        <v>30</v>
      </c>
      <c r="AJ66" s="154">
        <f t="shared" ref="AJ66" ca="1" si="26">AH66/AI66</f>
        <v>0</v>
      </c>
    </row>
    <row r="67" spans="1:36" ht="15.75" thickBot="1" x14ac:dyDescent="0.3">
      <c r="A67" s="134">
        <v>44105</v>
      </c>
      <c r="B67" s="53">
        <v>44105</v>
      </c>
      <c r="C67" s="53">
        <v>44106</v>
      </c>
      <c r="D67" s="53">
        <v>44107</v>
      </c>
      <c r="E67" s="53">
        <v>44108</v>
      </c>
      <c r="F67" s="53">
        <v>44109</v>
      </c>
      <c r="G67" s="53">
        <v>44110</v>
      </c>
      <c r="H67" s="53">
        <v>44111</v>
      </c>
      <c r="I67" s="53">
        <v>44112</v>
      </c>
      <c r="J67" s="53">
        <v>44113</v>
      </c>
      <c r="K67" s="53">
        <v>44114</v>
      </c>
      <c r="L67" s="53">
        <v>44115</v>
      </c>
      <c r="M67" s="53">
        <v>44116</v>
      </c>
      <c r="N67" s="53">
        <v>44117</v>
      </c>
      <c r="O67" s="53">
        <v>44118</v>
      </c>
      <c r="P67" s="53">
        <v>44119</v>
      </c>
      <c r="Q67" s="53">
        <v>44120</v>
      </c>
      <c r="R67" s="53">
        <v>44121</v>
      </c>
      <c r="S67" s="53">
        <v>44122</v>
      </c>
      <c r="T67" s="53">
        <v>44123</v>
      </c>
      <c r="U67" s="53">
        <v>44124</v>
      </c>
      <c r="V67" s="53">
        <v>44125</v>
      </c>
      <c r="W67" s="53">
        <v>44126</v>
      </c>
      <c r="X67" s="53">
        <v>44127</v>
      </c>
      <c r="Y67" s="53">
        <v>44128</v>
      </c>
      <c r="Z67" s="53">
        <v>44129</v>
      </c>
      <c r="AA67" s="53">
        <v>44130</v>
      </c>
      <c r="AB67" s="53">
        <v>44131</v>
      </c>
      <c r="AC67" s="53">
        <v>44132</v>
      </c>
      <c r="AD67" s="53">
        <v>44133</v>
      </c>
      <c r="AE67" s="53">
        <v>44134</v>
      </c>
      <c r="AF67" s="53">
        <v>44135</v>
      </c>
      <c r="AG67" s="84"/>
      <c r="AH67" s="126"/>
      <c r="AI67" s="130"/>
      <c r="AJ67" s="154"/>
    </row>
    <row r="68" spans="1:36" ht="15.75" thickBot="1" x14ac:dyDescent="0.3">
      <c r="A68" s="135"/>
      <c r="B68" s="127">
        <f ca="1">SUM(OFFSET(stattunnel!$B$366,IFERROR(MATCH(#REF!,stattunnel!$A$367:$A$1004,0),0),0,1,66))</f>
        <v>0</v>
      </c>
      <c r="C68" s="127">
        <f ca="1">SUM(OFFSET(stattunnel!$B$366,IFERROR(MATCH(#REF!,stattunnel!$A$367:$A$1004,0),0),0,1,66))</f>
        <v>0</v>
      </c>
      <c r="D68" s="127">
        <f ca="1">SUM(OFFSET(stattunnel!$B$366,IFERROR(MATCH(#REF!,stattunnel!$A$367:$A$1004,0),0),0,1,66))</f>
        <v>0</v>
      </c>
      <c r="E68" s="127">
        <f ca="1">SUM(OFFSET(stattunnel!$B$366,IFERROR(MATCH(#REF!,stattunnel!$A$367:$A$1004,0),0),0,1,66))</f>
        <v>0</v>
      </c>
      <c r="F68" s="127">
        <f ca="1">SUM(OFFSET(stattunnel!$B$366,IFERROR(MATCH(#REF!,stattunnel!$A$367:$A$1004,0),0),0,1,66))</f>
        <v>0</v>
      </c>
      <c r="G68" s="127">
        <f ca="1">SUM(OFFSET(stattunnel!$B$366,IFERROR(MATCH(#REF!,stattunnel!$A$367:$A$1004,0),0),0,1,66))</f>
        <v>0</v>
      </c>
      <c r="H68" s="127">
        <f ca="1">SUM(OFFSET(stattunnel!$B$366,IFERROR(MATCH(#REF!,stattunnel!$A$367:$A$1004,0),0),0,1,66))</f>
        <v>0</v>
      </c>
      <c r="I68" s="127">
        <f ca="1">SUM(OFFSET(stattunnel!$B$366,IFERROR(MATCH(#REF!,stattunnel!$A$367:$A$1004,0),0),0,1,66))</f>
        <v>0</v>
      </c>
      <c r="J68" s="127">
        <f ca="1">SUM(OFFSET(stattunnel!$B$366,IFERROR(MATCH(#REF!,stattunnel!$A$367:$A$1004,0),0),0,1,66))</f>
        <v>0</v>
      </c>
      <c r="K68" s="127">
        <f ca="1">SUM(OFFSET(stattunnel!$B$366,IFERROR(MATCH(#REF!,stattunnel!$A$367:$A$1004,0),0),0,1,66))</f>
        <v>0</v>
      </c>
      <c r="L68" s="127">
        <f ca="1">SUM(OFFSET(stattunnel!$B$366,IFERROR(MATCH(#REF!,stattunnel!$A$367:$A$1004,0),0),0,1,66))</f>
        <v>0</v>
      </c>
      <c r="M68" s="127">
        <f ca="1">SUM(OFFSET(stattunnel!$B$366,IFERROR(MATCH(#REF!,stattunnel!$A$367:$A$1004,0),0),0,1,66))</f>
        <v>0</v>
      </c>
      <c r="N68" s="127">
        <f ca="1">SUM(OFFSET(stattunnel!$B$366,IFERROR(MATCH(#REF!,stattunnel!$A$367:$A$1004,0),0),0,1,66))</f>
        <v>0</v>
      </c>
      <c r="O68" s="127">
        <f ca="1">SUM(OFFSET(stattunnel!$B$366,IFERROR(MATCH(#REF!,stattunnel!$A$367:$A$1004,0),0),0,1,66))</f>
        <v>0</v>
      </c>
      <c r="P68" s="127">
        <f ca="1">SUM(OFFSET(stattunnel!$B$366,IFERROR(MATCH(#REF!,stattunnel!$A$367:$A$1004,0),0),0,1,66))</f>
        <v>0</v>
      </c>
      <c r="Q68" s="127">
        <f ca="1">SUM(OFFSET(stattunnel!$B$366,IFERROR(MATCH(#REF!,stattunnel!$A$367:$A$1004,0),0),0,1,66))</f>
        <v>0</v>
      </c>
      <c r="R68" s="127">
        <f ca="1">SUM(OFFSET(stattunnel!$B$366,IFERROR(MATCH(#REF!,stattunnel!$A$367:$A$1004,0),0),0,1,66))</f>
        <v>0</v>
      </c>
      <c r="S68" s="127">
        <f ca="1">SUM(OFFSET(stattunnel!$B$366,IFERROR(MATCH(#REF!,stattunnel!$A$367:$A$1004,0),0),0,1,66))</f>
        <v>0</v>
      </c>
      <c r="T68" s="127">
        <f ca="1">SUM(OFFSET(stattunnel!$B$366,IFERROR(MATCH(#REF!,stattunnel!$A$367:$A$1004,0),0),0,1,66))</f>
        <v>0</v>
      </c>
      <c r="U68" s="127">
        <f ca="1">SUM(OFFSET(stattunnel!$B$366,IFERROR(MATCH(#REF!,stattunnel!$A$367:$A$1004,0),0),0,1,66))</f>
        <v>0</v>
      </c>
      <c r="V68" s="127">
        <f ca="1">SUM(OFFSET(stattunnel!$B$366,IFERROR(MATCH(#REF!,stattunnel!$A$367:$A$1004,0),0),0,1,66))</f>
        <v>0</v>
      </c>
      <c r="W68" s="127">
        <f ca="1">SUM(OFFSET(stattunnel!$B$366,IFERROR(MATCH(#REF!,stattunnel!$A$367:$A$1004,0),0),0,1,66))</f>
        <v>0</v>
      </c>
      <c r="X68" s="127">
        <f ca="1">SUM(OFFSET(stattunnel!$B$366,IFERROR(MATCH(#REF!,stattunnel!$A$367:$A$1004,0),0),0,1,66))</f>
        <v>0</v>
      </c>
      <c r="Y68" s="127">
        <f ca="1">SUM(OFFSET(stattunnel!$B$366,IFERROR(MATCH(#REF!,stattunnel!$A$367:$A$1004,0),0),0,1,66))</f>
        <v>0</v>
      </c>
      <c r="Z68" s="127">
        <f ca="1">SUM(OFFSET(stattunnel!$B$366,IFERROR(MATCH(#REF!,stattunnel!$A$367:$A$1004,0),0),0,1,66))</f>
        <v>0</v>
      </c>
      <c r="AA68" s="127">
        <f ca="1">SUM(OFFSET(stattunnel!$B$366,IFERROR(MATCH(#REF!,stattunnel!$A$367:$A$1004,0),0),0,1,66))</f>
        <v>0</v>
      </c>
      <c r="AB68" s="127">
        <f ca="1">SUM(OFFSET(stattunnel!$B$366,IFERROR(MATCH(#REF!,stattunnel!$A$367:$A$1004,0),0),0,1,66))</f>
        <v>0</v>
      </c>
      <c r="AC68" s="127">
        <f ca="1">SUM(OFFSET(stattunnel!$B$366,IFERROR(MATCH(#REF!,stattunnel!$A$367:$A$1004,0),0),0,1,66))</f>
        <v>0</v>
      </c>
      <c r="AD68" s="127">
        <f ca="1">SUM(OFFSET(stattunnel!$B$366,IFERROR(MATCH(#REF!,stattunnel!$A$367:$A$1004,0),0),0,1,66))</f>
        <v>0</v>
      </c>
      <c r="AE68" s="127">
        <f ca="1">SUM(OFFSET(stattunnel!$B$366,IFERROR(MATCH(#REF!,stattunnel!$A$367:$A$1004,0),0),0,1,66))</f>
        <v>0</v>
      </c>
      <c r="AF68" s="127">
        <f ca="1">SUM(OFFSET(stattunnel!$B$366,IFERROR(MATCH(#REF!,stattunnel!$A$367:$A$1004,0),0),0,1,66))</f>
        <v>0</v>
      </c>
      <c r="AG68" s="84">
        <f ca="1">AH68/7</f>
        <v>0</v>
      </c>
      <c r="AH68" s="126">
        <f ca="1">SUM(B68:AF68)</f>
        <v>0</v>
      </c>
      <c r="AI68" s="130">
        <v>31</v>
      </c>
      <c r="AJ68" s="154">
        <f t="shared" ref="AJ68" ca="1" si="27">AH68/AI68</f>
        <v>0</v>
      </c>
    </row>
    <row r="69" spans="1:36" ht="15.75" thickBot="1" x14ac:dyDescent="0.3">
      <c r="A69" s="134">
        <v>44136</v>
      </c>
      <c r="B69" s="121">
        <v>44136</v>
      </c>
      <c r="C69" s="121">
        <v>44137</v>
      </c>
      <c r="D69" s="121">
        <v>44138</v>
      </c>
      <c r="E69" s="121">
        <v>44139</v>
      </c>
      <c r="F69" s="121">
        <v>44140</v>
      </c>
      <c r="G69" s="121">
        <v>44141</v>
      </c>
      <c r="H69" s="121">
        <v>44142</v>
      </c>
      <c r="I69" s="121">
        <v>44143</v>
      </c>
      <c r="J69" s="121">
        <v>44144</v>
      </c>
      <c r="K69" s="121">
        <v>44145</v>
      </c>
      <c r="L69" s="121">
        <v>44146</v>
      </c>
      <c r="M69" s="121">
        <v>44147</v>
      </c>
      <c r="N69" s="121">
        <v>44148</v>
      </c>
      <c r="O69" s="121">
        <v>44149</v>
      </c>
      <c r="P69" s="121">
        <v>44150</v>
      </c>
      <c r="Q69" s="121">
        <v>44151</v>
      </c>
      <c r="R69" s="121">
        <v>44152</v>
      </c>
      <c r="S69" s="121">
        <v>44153</v>
      </c>
      <c r="T69" s="121">
        <v>44154</v>
      </c>
      <c r="U69" s="121">
        <v>44155</v>
      </c>
      <c r="V69" s="121">
        <v>44156</v>
      </c>
      <c r="W69" s="121">
        <v>44157</v>
      </c>
      <c r="X69" s="121">
        <v>44158</v>
      </c>
      <c r="Y69" s="121">
        <v>44159</v>
      </c>
      <c r="Z69" s="121">
        <v>44160</v>
      </c>
      <c r="AA69" s="121">
        <v>44161</v>
      </c>
      <c r="AB69" s="121">
        <v>44162</v>
      </c>
      <c r="AC69" s="121">
        <v>44163</v>
      </c>
      <c r="AD69" s="121">
        <v>44164</v>
      </c>
      <c r="AE69" s="121">
        <v>44165</v>
      </c>
      <c r="AF69" s="124"/>
      <c r="AG69" s="123"/>
      <c r="AH69" s="2"/>
      <c r="AI69" s="130"/>
      <c r="AJ69" s="154"/>
    </row>
    <row r="70" spans="1:36" ht="15.75" thickBot="1" x14ac:dyDescent="0.3">
      <c r="A70" s="136"/>
      <c r="B70" s="122">
        <f ca="1">SUM(OFFSET(stattunnel!$B$366,IFERROR(MATCH(#REF!,stattunnel!$A$367:$A$1004,0),0),0,1,66))</f>
        <v>0</v>
      </c>
      <c r="C70" s="122">
        <f ca="1">SUM(OFFSET(stattunnel!$B$366,IFERROR(MATCH(#REF!,stattunnel!$A$367:$A$1004,0),0),0,1,66))</f>
        <v>0</v>
      </c>
      <c r="D70" s="122">
        <f ca="1">SUM(OFFSET(stattunnel!$B$366,IFERROR(MATCH(#REF!,stattunnel!$A$367:$A$1004,0),0),0,1,66))</f>
        <v>0</v>
      </c>
      <c r="E70" s="122">
        <f ca="1">SUM(OFFSET(stattunnel!$B$366,IFERROR(MATCH(#REF!,stattunnel!$A$367:$A$1004,0),0),0,1,66))</f>
        <v>0</v>
      </c>
      <c r="F70" s="122">
        <f ca="1">SUM(OFFSET(stattunnel!$B$366,IFERROR(MATCH(#REF!,stattunnel!$A$367:$A$1004,0),0),0,1,66))</f>
        <v>0</v>
      </c>
      <c r="G70" s="122">
        <f ca="1">SUM(OFFSET(stattunnel!$B$366,IFERROR(MATCH(#REF!,stattunnel!$A$367:$A$1004,0),0),0,1,66))</f>
        <v>0</v>
      </c>
      <c r="H70" s="122">
        <f ca="1">SUM(OFFSET(stattunnel!$B$366,IFERROR(MATCH(#REF!,stattunnel!$A$367:$A$1004,0),0),0,1,66))</f>
        <v>0</v>
      </c>
      <c r="I70" s="122">
        <f ca="1">SUM(OFFSET(stattunnel!$B$366,IFERROR(MATCH(#REF!,stattunnel!$A$367:$A$1004,0),0),0,1,66))</f>
        <v>0</v>
      </c>
      <c r="J70" s="122">
        <f ca="1">SUM(OFFSET(stattunnel!$B$366,IFERROR(MATCH(#REF!,stattunnel!$A$367:$A$1004,0),0),0,1,66))</f>
        <v>0</v>
      </c>
      <c r="K70" s="122">
        <f ca="1">SUM(OFFSET(stattunnel!$B$366,IFERROR(MATCH(#REF!,stattunnel!$A$367:$A$1004,0),0),0,1,66))</f>
        <v>0</v>
      </c>
      <c r="L70" s="122">
        <f ca="1">SUM(OFFSET(stattunnel!$B$366,IFERROR(MATCH(#REF!,stattunnel!$A$367:$A$1004,0),0),0,1,66))</f>
        <v>0</v>
      </c>
      <c r="M70" s="122">
        <f ca="1">SUM(OFFSET(stattunnel!$B$366,IFERROR(MATCH(#REF!,stattunnel!$A$367:$A$1004,0),0),0,1,66))</f>
        <v>0</v>
      </c>
      <c r="N70" s="122">
        <f ca="1">SUM(OFFSET(stattunnel!$B$366,IFERROR(MATCH(#REF!,stattunnel!$A$367:$A$1004,0),0),0,1,66))</f>
        <v>0</v>
      </c>
      <c r="O70" s="122">
        <f ca="1">SUM(OFFSET(stattunnel!$B$366,IFERROR(MATCH(#REF!,stattunnel!$A$367:$A$1004,0),0),0,1,66))</f>
        <v>0</v>
      </c>
      <c r="P70" s="122">
        <f ca="1">SUM(OFFSET(stattunnel!$B$366,IFERROR(MATCH(#REF!,stattunnel!$A$367:$A$1004,0),0),0,1,66))</f>
        <v>0</v>
      </c>
      <c r="Q70" s="122">
        <f ca="1">SUM(OFFSET(stattunnel!$B$366,IFERROR(MATCH(#REF!,stattunnel!$A$367:$A$1004,0),0),0,1,66))</f>
        <v>0</v>
      </c>
      <c r="R70" s="122">
        <f ca="1">SUM(OFFSET(stattunnel!$B$366,IFERROR(MATCH(#REF!,stattunnel!$A$367:$A$1004,0),0),0,1,66))</f>
        <v>0</v>
      </c>
      <c r="S70" s="122">
        <f ca="1">SUM(OFFSET(stattunnel!$B$366,IFERROR(MATCH(#REF!,stattunnel!$A$367:$A$1004,0),0),0,1,66))</f>
        <v>0</v>
      </c>
      <c r="T70" s="122">
        <f ca="1">SUM(OFFSET(stattunnel!$B$366,IFERROR(MATCH(#REF!,stattunnel!$A$367:$A$1004,0),0),0,1,66))</f>
        <v>0</v>
      </c>
      <c r="U70" s="122">
        <f ca="1">SUM(OFFSET(stattunnel!$B$366,IFERROR(MATCH(#REF!,stattunnel!$A$367:$A$1004,0),0),0,1,66))</f>
        <v>0</v>
      </c>
      <c r="V70" s="122">
        <f ca="1">SUM(OFFSET(stattunnel!$B$366,IFERROR(MATCH(#REF!,stattunnel!$A$367:$A$1004,0),0),0,1,66))</f>
        <v>0</v>
      </c>
      <c r="W70" s="122">
        <f ca="1">SUM(OFFSET(stattunnel!$B$366,IFERROR(MATCH(#REF!,stattunnel!$A$367:$A$1004,0),0),0,1,66))</f>
        <v>0</v>
      </c>
      <c r="X70" s="122">
        <f ca="1">SUM(OFFSET(stattunnel!$B$366,IFERROR(MATCH(#REF!,stattunnel!$A$367:$A$1004,0),0),0,1,66))</f>
        <v>0</v>
      </c>
      <c r="Y70" s="122">
        <f ca="1">SUM(OFFSET(stattunnel!$B$366,IFERROR(MATCH(#REF!,stattunnel!$A$367:$A$1004,0),0),0,1,66))</f>
        <v>0</v>
      </c>
      <c r="Z70" s="122">
        <f ca="1">SUM(OFFSET(stattunnel!$B$366,IFERROR(MATCH(#REF!,stattunnel!$A$367:$A$1004,0),0),0,1,66))</f>
        <v>0</v>
      </c>
      <c r="AA70" s="122">
        <f ca="1">SUM(OFFSET(stattunnel!$B$366,IFERROR(MATCH(#REF!,stattunnel!$A$367:$A$1004,0),0),0,1,66))</f>
        <v>0</v>
      </c>
      <c r="AB70" s="122">
        <f ca="1">SUM(OFFSET(stattunnel!$B$366,IFERROR(MATCH(#REF!,stattunnel!$A$367:$A$1004,0),0),0,1,66))</f>
        <v>0</v>
      </c>
      <c r="AC70" s="122">
        <f ca="1">SUM(OFFSET(stattunnel!$B$366,IFERROR(MATCH(#REF!,stattunnel!$A$367:$A$1004,0),0),0,1,66))</f>
        <v>0</v>
      </c>
      <c r="AD70" s="122">
        <f ca="1">SUM(OFFSET(stattunnel!$B$366,IFERROR(MATCH(#REF!,stattunnel!$A$367:$A$1004,0),0),0,1,66))</f>
        <v>0</v>
      </c>
      <c r="AE70" s="122">
        <f ca="1">SUM(OFFSET(stattunnel!$B$366,IFERROR(MATCH(#REF!,stattunnel!$A$367:$A$1004,0),0),0,1,66))</f>
        <v>0</v>
      </c>
      <c r="AF70" s="122"/>
      <c r="AG70" s="123">
        <f ca="1">AH70/7</f>
        <v>0</v>
      </c>
      <c r="AH70" s="2">
        <f ca="1">SUM(B70:AF70)</f>
        <v>0</v>
      </c>
      <c r="AI70" s="130">
        <v>30</v>
      </c>
      <c r="AJ70" s="154">
        <f t="shared" ref="AJ70" ca="1" si="28">AH70/AI70</f>
        <v>0</v>
      </c>
    </row>
    <row r="71" spans="1:36" ht="15.75" thickBot="1" x14ac:dyDescent="0.3">
      <c r="A71" s="134">
        <v>44166</v>
      </c>
      <c r="B71" s="53">
        <v>44166</v>
      </c>
      <c r="C71" s="53">
        <v>44167</v>
      </c>
      <c r="D71" s="53">
        <v>44168</v>
      </c>
      <c r="E71" s="53">
        <v>44169</v>
      </c>
      <c r="F71" s="53">
        <v>44170</v>
      </c>
      <c r="G71" s="53">
        <v>44171</v>
      </c>
      <c r="H71" s="53">
        <v>44172</v>
      </c>
      <c r="I71" s="53">
        <v>44173</v>
      </c>
      <c r="J71" s="53">
        <v>44174</v>
      </c>
      <c r="K71" s="53">
        <v>44175</v>
      </c>
      <c r="L71" s="53">
        <v>44176</v>
      </c>
      <c r="M71" s="53">
        <v>44177</v>
      </c>
      <c r="N71" s="53">
        <v>44178</v>
      </c>
      <c r="O71" s="53">
        <v>44179</v>
      </c>
      <c r="P71" s="53">
        <v>44180</v>
      </c>
      <c r="Q71" s="53">
        <v>44181</v>
      </c>
      <c r="R71" s="53">
        <v>44182</v>
      </c>
      <c r="S71" s="53">
        <v>44183</v>
      </c>
      <c r="T71" s="53">
        <v>44184</v>
      </c>
      <c r="U71" s="53">
        <v>44185</v>
      </c>
      <c r="V71" s="53">
        <v>44186</v>
      </c>
      <c r="W71" s="53">
        <v>44187</v>
      </c>
      <c r="X71" s="53">
        <v>44188</v>
      </c>
      <c r="Y71" s="53">
        <v>44189</v>
      </c>
      <c r="Z71" s="53">
        <v>44190</v>
      </c>
      <c r="AA71" s="53">
        <v>44191</v>
      </c>
      <c r="AB71" s="53">
        <v>44192</v>
      </c>
      <c r="AC71" s="53">
        <v>44193</v>
      </c>
      <c r="AD71" s="53">
        <v>44194</v>
      </c>
      <c r="AE71" s="53">
        <v>44195</v>
      </c>
      <c r="AF71" s="53">
        <v>44196</v>
      </c>
      <c r="AG71" s="84"/>
      <c r="AH71" s="126"/>
      <c r="AI71" s="130"/>
      <c r="AJ71" s="154"/>
    </row>
    <row r="72" spans="1:36" ht="15.75" thickBot="1" x14ac:dyDescent="0.3">
      <c r="A72" s="135"/>
      <c r="B72" s="127">
        <f ca="1">SUM(OFFSET(stattunnel!$B$366,IFERROR(MATCH(#REF!,stattunnel!$A$367:$A$1004,0),0),0,1,66))</f>
        <v>0</v>
      </c>
      <c r="C72" s="127">
        <f ca="1">SUM(OFFSET(stattunnel!$B$366,IFERROR(MATCH(#REF!,stattunnel!$A$367:$A$1004,0),0),0,1,66))</f>
        <v>0</v>
      </c>
      <c r="D72" s="127">
        <f ca="1">SUM(OFFSET(stattunnel!$B$366,IFERROR(MATCH(#REF!,stattunnel!$A$367:$A$1004,0),0),0,1,66))</f>
        <v>0</v>
      </c>
      <c r="E72" s="127">
        <f ca="1">SUM(OFFSET(stattunnel!$B$366,IFERROR(MATCH(#REF!,stattunnel!$A$367:$A$1004,0),0),0,1,66))</f>
        <v>0</v>
      </c>
      <c r="F72" s="127">
        <f ca="1">SUM(OFFSET(stattunnel!$B$366,IFERROR(MATCH(#REF!,stattunnel!$A$367:$A$1004,0),0),0,1,66))</f>
        <v>0</v>
      </c>
      <c r="G72" s="127">
        <f ca="1">SUM(OFFSET(stattunnel!$B$366,IFERROR(MATCH(#REF!,stattunnel!$A$367:$A$1004,0),0),0,1,66))</f>
        <v>0</v>
      </c>
      <c r="H72" s="127">
        <f ca="1">SUM(OFFSET(stattunnel!$B$366,IFERROR(MATCH(#REF!,stattunnel!$A$367:$A$1004,0),0),0,1,66))</f>
        <v>0</v>
      </c>
      <c r="I72" s="127">
        <f ca="1">SUM(OFFSET(stattunnel!$B$366,IFERROR(MATCH(#REF!,stattunnel!$A$367:$A$1004,0),0),0,1,66))</f>
        <v>0</v>
      </c>
      <c r="J72" s="127">
        <f ca="1">SUM(OFFSET(stattunnel!$B$366,IFERROR(MATCH(#REF!,stattunnel!$A$367:$A$1004,0),0),0,1,66))</f>
        <v>0</v>
      </c>
      <c r="K72" s="127">
        <f ca="1">SUM(OFFSET(stattunnel!$B$366,IFERROR(MATCH(#REF!,stattunnel!$A$367:$A$1004,0),0),0,1,66))</f>
        <v>0</v>
      </c>
      <c r="L72" s="127">
        <f ca="1">SUM(OFFSET(stattunnel!$B$366,IFERROR(MATCH(#REF!,stattunnel!$A$367:$A$1004,0),0),0,1,66))</f>
        <v>0</v>
      </c>
      <c r="M72" s="127">
        <f ca="1">SUM(OFFSET(stattunnel!$B$366,IFERROR(MATCH(#REF!,stattunnel!$A$367:$A$1004,0),0),0,1,66))</f>
        <v>0</v>
      </c>
      <c r="N72" s="127">
        <f ca="1">SUM(OFFSET(stattunnel!$B$366,IFERROR(MATCH(#REF!,stattunnel!$A$367:$A$1004,0),0),0,1,66))</f>
        <v>0</v>
      </c>
      <c r="O72" s="127">
        <f ca="1">SUM(OFFSET(stattunnel!$B$366,IFERROR(MATCH(#REF!,stattunnel!$A$367:$A$1004,0),0),0,1,66))</f>
        <v>0</v>
      </c>
      <c r="P72" s="127">
        <f ca="1">SUM(OFFSET(stattunnel!$B$366,IFERROR(MATCH(#REF!,stattunnel!$A$367:$A$1004,0),0),0,1,66))</f>
        <v>0</v>
      </c>
      <c r="Q72" s="127">
        <f ca="1">SUM(OFFSET(stattunnel!$B$366,IFERROR(MATCH(#REF!,stattunnel!$A$367:$A$1004,0),0),0,1,66))</f>
        <v>0</v>
      </c>
      <c r="R72" s="127">
        <f ca="1">SUM(OFFSET(stattunnel!$B$366,IFERROR(MATCH(#REF!,stattunnel!$A$367:$A$1004,0),0),0,1,66))</f>
        <v>0</v>
      </c>
      <c r="S72" s="127">
        <f ca="1">SUM(OFFSET(stattunnel!$B$366,IFERROR(MATCH(#REF!,stattunnel!$A$367:$A$1004,0),0),0,1,66))</f>
        <v>0</v>
      </c>
      <c r="T72" s="127">
        <f ca="1">SUM(OFFSET(stattunnel!$B$366,IFERROR(MATCH(#REF!,stattunnel!$A$367:$A$1004,0),0),0,1,66))</f>
        <v>0</v>
      </c>
      <c r="U72" s="127">
        <f ca="1">SUM(OFFSET(stattunnel!$B$366,IFERROR(MATCH(#REF!,stattunnel!$A$367:$A$1004,0),0),0,1,66))</f>
        <v>0</v>
      </c>
      <c r="V72" s="127">
        <f ca="1">SUM(OFFSET(stattunnel!$B$366,IFERROR(MATCH(#REF!,stattunnel!$A$367:$A$1004,0),0),0,1,66))</f>
        <v>0</v>
      </c>
      <c r="W72" s="127">
        <f ca="1">SUM(OFFSET(stattunnel!$B$366,IFERROR(MATCH(#REF!,stattunnel!$A$367:$A$1004,0),0),0,1,66))</f>
        <v>0</v>
      </c>
      <c r="X72" s="127">
        <f ca="1">SUM(OFFSET(stattunnel!$B$366,IFERROR(MATCH(#REF!,stattunnel!$A$367:$A$1004,0),0),0,1,66))</f>
        <v>0</v>
      </c>
      <c r="Y72" s="127">
        <f ca="1">SUM(OFFSET(stattunnel!$B$366,IFERROR(MATCH(#REF!,stattunnel!$A$367:$A$1004,0),0),0,1,66))</f>
        <v>0</v>
      </c>
      <c r="Z72" s="127">
        <f ca="1">SUM(OFFSET(stattunnel!$B$366,IFERROR(MATCH(#REF!,stattunnel!$A$367:$A$1004,0),0),0,1,66))</f>
        <v>0</v>
      </c>
      <c r="AA72" s="127">
        <f ca="1">SUM(OFFSET(stattunnel!$B$366,IFERROR(MATCH(#REF!,stattunnel!$A$367:$A$1004,0),0),0,1,66))</f>
        <v>0</v>
      </c>
      <c r="AB72" s="127">
        <f ca="1">SUM(OFFSET(stattunnel!$B$366,IFERROR(MATCH(#REF!,stattunnel!$A$367:$A$1004,0),0),0,1,66))</f>
        <v>0</v>
      </c>
      <c r="AC72" s="127">
        <f ca="1">SUM(OFFSET(stattunnel!$B$366,IFERROR(MATCH(#REF!,stattunnel!$A$367:$A$1004,0),0),0,1,66))</f>
        <v>0</v>
      </c>
      <c r="AD72" s="127">
        <f ca="1">SUM(OFFSET(stattunnel!$B$366,IFERROR(MATCH(#REF!,stattunnel!$A$367:$A$1004,0),0),0,1,66))</f>
        <v>0</v>
      </c>
      <c r="AE72" s="127">
        <f ca="1">SUM(OFFSET(stattunnel!$B$366,IFERROR(MATCH(#REF!,stattunnel!$A$367:$A$1004,0),0),0,1,66))</f>
        <v>0</v>
      </c>
      <c r="AF72" s="127">
        <f ca="1">SUM(OFFSET(stattunnel!$B$366,IFERROR(MATCH(#REF!,stattunnel!$A$367:$A$1004,0),0),0,1,66))</f>
        <v>0</v>
      </c>
      <c r="AG72" s="84">
        <f ca="1">AH72/7</f>
        <v>0</v>
      </c>
      <c r="AH72" s="126">
        <f ca="1">SUM(B72:AF72)</f>
        <v>0</v>
      </c>
      <c r="AI72" s="130">
        <v>31</v>
      </c>
      <c r="AJ72" s="154">
        <f t="shared" ref="AJ72" ca="1" si="29">AH72/AI72</f>
        <v>0</v>
      </c>
    </row>
  </sheetData>
  <mergeCells count="6">
    <mergeCell ref="BL6:BW6"/>
    <mergeCell ref="AK7:AM7"/>
    <mergeCell ref="AK8:AM8"/>
    <mergeCell ref="AK9:AM9"/>
    <mergeCell ref="AN6:AY6"/>
    <mergeCell ref="AZ6:BK6"/>
  </mergeCells>
  <dataValidations count="1">
    <dataValidation type="list" allowBlank="1" showInputMessage="1" showErrorMessage="1" sqref="AN15">
      <formula1>$AL$12:$AL$14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statplateformes</vt:lpstr>
      <vt:lpstr>Stat_mensuel</vt:lpstr>
      <vt:lpstr>Stat_annuel</vt:lpstr>
      <vt:lpstr>stattunnel</vt:lpstr>
      <vt:lpstr>Bd_PF</vt:lpstr>
      <vt:lpstr>BdG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GRINDU</dc:creator>
  <cp:lastModifiedBy>Ludovic GRINDU</cp:lastModifiedBy>
  <cp:lastPrinted>2018-10-05T00:55:32Z</cp:lastPrinted>
  <dcterms:created xsi:type="dcterms:W3CDTF">2017-12-19T23:46:47Z</dcterms:created>
  <dcterms:modified xsi:type="dcterms:W3CDTF">2019-02-08T14:35:20Z</dcterms:modified>
</cp:coreProperties>
</file>