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données_brutes" sheetId="1" r:id="rId1"/>
    <sheet name="matrice" sheetId="2" r:id="rId2"/>
  </sheets>
  <definedNames>
    <definedName name="clesf">données_brutes!$Q$16:$S$19</definedName>
    <definedName name="clesp">données_brutes!$Q$9:$T$12</definedName>
    <definedName name="col">données_brutes!$E$7:$E$26</definedName>
    <definedName name="ligne">données_brutes!$D$7:$D$26</definedName>
  </definedNames>
  <calcPr calcId="145621"/>
</workbook>
</file>

<file path=xl/calcChain.xml><?xml version="1.0" encoding="utf-8"?>
<calcChain xmlns="http://schemas.openxmlformats.org/spreadsheetml/2006/main">
  <c r="F84" i="1" l="1"/>
  <c r="E84" i="1"/>
  <c r="G84" i="1" s="1"/>
  <c r="G82" i="1"/>
  <c r="G83" i="1"/>
  <c r="G81" i="1"/>
  <c r="E33" i="1"/>
  <c r="E32" i="1"/>
  <c r="F32" i="1"/>
  <c r="F33" i="1"/>
  <c r="E34" i="1"/>
  <c r="F34" i="1"/>
  <c r="R13" i="1"/>
  <c r="S13" i="1"/>
  <c r="T13" i="1"/>
  <c r="T17" i="1"/>
  <c r="T18" i="1"/>
  <c r="T19" i="1"/>
  <c r="J62" i="1"/>
  <c r="J63" i="1"/>
  <c r="J61" i="1"/>
  <c r="N43" i="1"/>
  <c r="N44" i="1"/>
  <c r="N45" i="1"/>
  <c r="K44" i="1"/>
  <c r="K52" i="1" s="1"/>
  <c r="L44" i="1"/>
  <c r="L51" i="1" s="1"/>
  <c r="M44" i="1"/>
  <c r="M52" i="1" s="1"/>
  <c r="K45" i="1"/>
  <c r="K54" i="1" s="1"/>
  <c r="L45" i="1"/>
  <c r="L53" i="1" s="1"/>
  <c r="M45" i="1"/>
  <c r="M54" i="1" s="1"/>
  <c r="L43" i="1"/>
  <c r="L50" i="1" s="1"/>
  <c r="M43" i="1"/>
  <c r="M49" i="1" s="1"/>
  <c r="K43" i="1"/>
  <c r="K50" i="1" s="1"/>
  <c r="E45" i="1"/>
  <c r="E44" i="1"/>
  <c r="E43" i="1"/>
  <c r="D43" i="1"/>
  <c r="D51" i="1" s="1"/>
  <c r="D44" i="1"/>
  <c r="D52" i="1" s="1"/>
  <c r="D45" i="1"/>
  <c r="D55" i="1" s="1"/>
  <c r="C44" i="1"/>
  <c r="C52" i="1" s="1"/>
  <c r="C45" i="1"/>
  <c r="C55" i="1" s="1"/>
  <c r="C43" i="1"/>
  <c r="C51" i="1" s="1"/>
  <c r="E35" i="1" l="1"/>
  <c r="G32" i="1"/>
  <c r="G33" i="1"/>
  <c r="G34" i="1"/>
  <c r="F35" i="1"/>
  <c r="K51" i="1"/>
  <c r="D50" i="1"/>
  <c r="K56" i="1"/>
  <c r="L49" i="1"/>
  <c r="L55" i="1" s="1"/>
  <c r="M50" i="1"/>
  <c r="M56" i="1" s="1"/>
  <c r="M53" i="1"/>
  <c r="L52" i="1"/>
  <c r="K49" i="1"/>
  <c r="L54" i="1"/>
  <c r="K53" i="1"/>
  <c r="M51" i="1"/>
  <c r="C56" i="1"/>
  <c r="C50" i="1"/>
  <c r="D49" i="1"/>
  <c r="D54" i="1"/>
  <c r="C49" i="1"/>
  <c r="C57" i="1"/>
  <c r="D53" i="1"/>
  <c r="L46" i="1"/>
  <c r="K46" i="1"/>
  <c r="E51" i="1"/>
  <c r="C54" i="1"/>
  <c r="C53" i="1"/>
  <c r="D57" i="1"/>
  <c r="D56" i="1"/>
  <c r="G35" i="1" l="1"/>
  <c r="D63" i="1"/>
  <c r="E49" i="1"/>
  <c r="L56" i="1"/>
  <c r="C63" i="1"/>
  <c r="M55" i="1"/>
  <c r="D62" i="1"/>
  <c r="K55" i="1"/>
  <c r="C62" i="1"/>
  <c r="D61" i="1"/>
  <c r="C61" i="1"/>
  <c r="E50" i="1"/>
  <c r="K60" i="1" l="1" a="1"/>
  <c r="L63" i="1" s="1"/>
  <c r="G69" i="1" s="1"/>
  <c r="F83" i="1" s="1"/>
  <c r="K61" i="1" l="1"/>
  <c r="F67" i="1" s="1"/>
  <c r="E81" i="1" s="1"/>
  <c r="L60" i="1"/>
  <c r="D60" i="1" s="1"/>
  <c r="G66" i="1" s="1"/>
  <c r="K62" i="1"/>
  <c r="F68" i="1" s="1"/>
  <c r="E82" i="1" s="1"/>
  <c r="K63" i="1"/>
  <c r="F69" i="1" s="1"/>
  <c r="E83" i="1" s="1"/>
  <c r="L62" i="1"/>
  <c r="G68" i="1" s="1"/>
  <c r="F82" i="1" s="1"/>
  <c r="L61" i="1"/>
  <c r="G67" i="1" s="1"/>
  <c r="F81" i="1" s="1"/>
  <c r="K60" i="1"/>
  <c r="C60" i="1" s="1"/>
  <c r="F66" i="1" s="1"/>
  <c r="D46" i="1" l="1"/>
  <c r="C46" i="1"/>
  <c r="C27" i="1"/>
</calcChain>
</file>

<file path=xl/sharedStrings.xml><?xml version="1.0" encoding="utf-8"?>
<sst xmlns="http://schemas.openxmlformats.org/spreadsheetml/2006/main" count="184" uniqueCount="56">
  <si>
    <t>charge 1</t>
  </si>
  <si>
    <t>charge 2</t>
  </si>
  <si>
    <t>charge 3</t>
  </si>
  <si>
    <t>charge 4</t>
  </si>
  <si>
    <t>charge 5</t>
  </si>
  <si>
    <t>charge 6</t>
  </si>
  <si>
    <t>charge 7</t>
  </si>
  <si>
    <t>charge 8</t>
  </si>
  <si>
    <t>charge 9</t>
  </si>
  <si>
    <t>charge 10</t>
  </si>
  <si>
    <t>charge 11</t>
  </si>
  <si>
    <t>charge 12</t>
  </si>
  <si>
    <t>charge 13</t>
  </si>
  <si>
    <t>charge 14</t>
  </si>
  <si>
    <t>charge 15</t>
  </si>
  <si>
    <t>charge 16</t>
  </si>
  <si>
    <t>charge 17</t>
  </si>
  <si>
    <t>charge 18</t>
  </si>
  <si>
    <t>charge 19</t>
  </si>
  <si>
    <t>charge 20</t>
  </si>
  <si>
    <t>montant</t>
  </si>
  <si>
    <t>collecte</t>
  </si>
  <si>
    <t>traitement</t>
  </si>
  <si>
    <t>prévention</t>
  </si>
  <si>
    <t>divers</t>
  </si>
  <si>
    <t>n°</t>
  </si>
  <si>
    <t>OM</t>
  </si>
  <si>
    <t>CS</t>
  </si>
  <si>
    <t>clé poste</t>
  </si>
  <si>
    <t>clé flux</t>
  </si>
  <si>
    <t>total</t>
  </si>
  <si>
    <t>P1</t>
  </si>
  <si>
    <t>P2</t>
  </si>
  <si>
    <t>P3</t>
  </si>
  <si>
    <t>F1</t>
  </si>
  <si>
    <t>F2</t>
  </si>
  <si>
    <t>F3</t>
  </si>
  <si>
    <t>DIVERS</t>
  </si>
  <si>
    <t>Prévention</t>
  </si>
  <si>
    <t>Clés de répartitions</t>
  </si>
  <si>
    <t>P</t>
  </si>
  <si>
    <t>F</t>
  </si>
  <si>
    <t>(2a) Matrices intermédiaires divers postes</t>
  </si>
  <si>
    <t>(2b) Matrices intermédiaires divers flux</t>
  </si>
  <si>
    <t>(3) Matrice concaténée des "divers" simples</t>
  </si>
  <si>
    <t>Total</t>
  </si>
  <si>
    <t>Données brutes</t>
  </si>
  <si>
    <t>(4) Matrice concaténée des simples (1)+ divers simples (3)</t>
  </si>
  <si>
    <t>matrices intermédiaires</t>
  </si>
  <si>
    <r>
      <t xml:space="preserve">matrice finale </t>
    </r>
    <r>
      <rPr>
        <b/>
        <i/>
        <sz val="11"/>
        <color theme="1"/>
        <rFont val="Calibri"/>
        <family val="2"/>
        <scheme val="minor"/>
      </rPr>
      <t>2af</t>
    </r>
  </si>
  <si>
    <r>
      <t xml:space="preserve">matrice finale </t>
    </r>
    <r>
      <rPr>
        <b/>
        <i/>
        <sz val="11"/>
        <color theme="1"/>
        <rFont val="Calibri"/>
        <family val="2"/>
        <scheme val="minor"/>
      </rPr>
      <t>2bf</t>
    </r>
  </si>
  <si>
    <t>ligne matrice poste</t>
  </si>
  <si>
    <t>colonne matrice flux</t>
  </si>
  <si>
    <t>poste</t>
  </si>
  <si>
    <t>Flux</t>
  </si>
  <si>
    <t>(1) Matrice des postes simples (sans "divers")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</si>
</sst>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/>
    <xf numFmtId="0" fontId="0" fillId="0" borderId="1" xfId="0" applyFill="1" applyBorder="1"/>
    <xf numFmtId="0" fontId="0" fillId="3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3" xfId="0" applyBorder="1"/>
    <xf numFmtId="0" fontId="3" fillId="0" borderId="0" xfId="0" applyFont="1"/>
    <xf numFmtId="9" fontId="0" fillId="0" borderId="1" xfId="1" applyFont="1" applyBorder="1"/>
    <xf numFmtId="0" fontId="0" fillId="0" borderId="4" xfId="0" applyBorder="1"/>
    <xf numFmtId="0" fontId="0" fillId="0" borderId="0" xfId="0" applyBorder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 applyAlignment="1">
      <alignment horizontal="center" vertical="center"/>
    </xf>
    <xf numFmtId="9" fontId="0" fillId="0" borderId="0" xfId="0" applyNumberFormat="1" applyBorder="1"/>
    <xf numFmtId="0" fontId="3" fillId="0" borderId="0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0" borderId="0" xfId="0" applyFont="1"/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/>
    <xf numFmtId="0" fontId="0" fillId="5" borderId="0" xfId="0" applyFill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84"/>
  <sheetViews>
    <sheetView tabSelected="1" topLeftCell="A42" workbookViewId="0">
      <selection activeCell="G11" sqref="G11"/>
    </sheetView>
  </sheetViews>
  <sheetFormatPr baseColWidth="10" defaultColWidth="9.140625" defaultRowHeight="15" x14ac:dyDescent="0.25"/>
  <cols>
    <col min="2" max="2" width="11.5703125" customWidth="1"/>
    <col min="3" max="3" width="12" customWidth="1"/>
    <col min="4" max="4" width="12.5703125" bestFit="1" customWidth="1"/>
    <col min="5" max="5" width="15.28515625" bestFit="1" customWidth="1"/>
    <col min="6" max="6" width="12.42578125" customWidth="1"/>
  </cols>
  <sheetData>
    <row r="3" spans="1:21" x14ac:dyDescent="0.25">
      <c r="A3" s="26" t="s">
        <v>46</v>
      </c>
    </row>
    <row r="6" spans="1:21" ht="30.75" thickBot="1" x14ac:dyDescent="0.3">
      <c r="B6" s="2" t="s">
        <v>25</v>
      </c>
      <c r="C6" s="2" t="s">
        <v>20</v>
      </c>
      <c r="D6" s="31" t="s">
        <v>51</v>
      </c>
      <c r="E6" s="31" t="s">
        <v>52</v>
      </c>
      <c r="F6" s="4" t="s">
        <v>28</v>
      </c>
      <c r="G6" s="4" t="s">
        <v>29</v>
      </c>
      <c r="P6" s="14" t="s">
        <v>39</v>
      </c>
    </row>
    <row r="7" spans="1:21" x14ac:dyDescent="0.25">
      <c r="B7" s="2" t="s">
        <v>0</v>
      </c>
      <c r="C7" s="2">
        <v>5</v>
      </c>
      <c r="D7" s="2" t="s">
        <v>21</v>
      </c>
      <c r="E7" s="2" t="s">
        <v>26</v>
      </c>
      <c r="F7" s="7"/>
      <c r="G7" s="7"/>
      <c r="P7" s="15"/>
      <c r="Q7" s="16"/>
      <c r="R7" s="16"/>
      <c r="S7" s="16"/>
      <c r="T7" s="16"/>
      <c r="U7" s="17"/>
    </row>
    <row r="8" spans="1:21" x14ac:dyDescent="0.25">
      <c r="B8" s="2" t="s">
        <v>1</v>
      </c>
      <c r="C8" s="2">
        <v>6</v>
      </c>
      <c r="D8" s="2" t="s">
        <v>22</v>
      </c>
      <c r="E8" s="2" t="s">
        <v>27</v>
      </c>
      <c r="F8" s="7"/>
      <c r="G8" s="7"/>
      <c r="P8" s="18"/>
      <c r="Q8" s="13"/>
      <c r="R8" s="13"/>
      <c r="S8" s="13"/>
      <c r="T8" s="13"/>
      <c r="U8" s="19"/>
    </row>
    <row r="9" spans="1:21" x14ac:dyDescent="0.25">
      <c r="B9" s="2" t="s">
        <v>2</v>
      </c>
      <c r="C9" s="2">
        <v>7</v>
      </c>
      <c r="D9" s="2" t="s">
        <v>21</v>
      </c>
      <c r="E9" s="3" t="s">
        <v>24</v>
      </c>
      <c r="F9" s="7"/>
      <c r="G9" s="2" t="s">
        <v>34</v>
      </c>
      <c r="P9" s="18"/>
      <c r="Q9" s="20" t="s">
        <v>40</v>
      </c>
      <c r="R9" s="9" t="s">
        <v>31</v>
      </c>
      <c r="S9" s="9" t="s">
        <v>32</v>
      </c>
      <c r="T9" s="9" t="s">
        <v>33</v>
      </c>
      <c r="U9" s="19"/>
    </row>
    <row r="10" spans="1:21" x14ac:dyDescent="0.25">
      <c r="B10" s="2" t="s">
        <v>3</v>
      </c>
      <c r="C10" s="2">
        <v>45</v>
      </c>
      <c r="D10" s="2" t="s">
        <v>23</v>
      </c>
      <c r="E10" s="2" t="s">
        <v>26</v>
      </c>
      <c r="F10" s="7"/>
      <c r="G10" s="7"/>
      <c r="P10" s="18"/>
      <c r="Q10" s="1" t="s">
        <v>23</v>
      </c>
      <c r="R10" s="11">
        <v>0.2</v>
      </c>
      <c r="S10" s="11">
        <v>0.5</v>
      </c>
      <c r="T10" s="11">
        <v>0.2</v>
      </c>
      <c r="U10" s="19"/>
    </row>
    <row r="11" spans="1:21" x14ac:dyDescent="0.25">
      <c r="B11" s="2" t="s">
        <v>4</v>
      </c>
      <c r="C11" s="2">
        <v>12</v>
      </c>
      <c r="D11" s="2" t="s">
        <v>23</v>
      </c>
      <c r="E11" s="3" t="s">
        <v>24</v>
      </c>
      <c r="F11" s="7"/>
      <c r="G11" s="2" t="s">
        <v>35</v>
      </c>
      <c r="P11" s="18"/>
      <c r="Q11" s="1" t="s">
        <v>21</v>
      </c>
      <c r="R11" s="11">
        <v>0.2</v>
      </c>
      <c r="S11" s="11">
        <v>0.25</v>
      </c>
      <c r="T11" s="11">
        <v>0.45</v>
      </c>
      <c r="U11" s="19"/>
    </row>
    <row r="12" spans="1:21" x14ac:dyDescent="0.25">
      <c r="B12" s="2" t="s">
        <v>5</v>
      </c>
      <c r="C12" s="2">
        <v>89</v>
      </c>
      <c r="D12" s="2" t="s">
        <v>21</v>
      </c>
      <c r="E12" s="2" t="s">
        <v>27</v>
      </c>
      <c r="F12" s="7"/>
      <c r="G12" s="7"/>
      <c r="P12" s="18"/>
      <c r="Q12" s="1" t="s">
        <v>22</v>
      </c>
      <c r="R12" s="11">
        <v>0.6</v>
      </c>
      <c r="S12" s="11">
        <v>0.25</v>
      </c>
      <c r="T12" s="11">
        <v>0.35</v>
      </c>
      <c r="U12" s="19"/>
    </row>
    <row r="13" spans="1:21" x14ac:dyDescent="0.25">
      <c r="B13" s="2" t="s">
        <v>6</v>
      </c>
      <c r="C13" s="2">
        <v>5</v>
      </c>
      <c r="D13" s="3" t="s">
        <v>24</v>
      </c>
      <c r="E13" s="2" t="s">
        <v>27</v>
      </c>
      <c r="F13" s="2" t="s">
        <v>31</v>
      </c>
      <c r="G13" s="7"/>
      <c r="P13" s="18"/>
      <c r="Q13" s="13"/>
      <c r="R13" s="21">
        <f>SUM(R10:R12)</f>
        <v>1</v>
      </c>
      <c r="S13" s="21">
        <f>SUM(S10:S12)</f>
        <v>1</v>
      </c>
      <c r="T13" s="21">
        <f>SUM(T10:T12)</f>
        <v>1</v>
      </c>
      <c r="U13" s="19"/>
    </row>
    <row r="14" spans="1:21" x14ac:dyDescent="0.25">
      <c r="B14" s="2" t="s">
        <v>7</v>
      </c>
      <c r="C14" s="2">
        <v>6</v>
      </c>
      <c r="D14" s="2" t="s">
        <v>21</v>
      </c>
      <c r="E14" s="2" t="s">
        <v>26</v>
      </c>
      <c r="F14" s="7"/>
      <c r="G14" s="7"/>
      <c r="P14" s="18"/>
      <c r="Q14" s="13"/>
      <c r="R14" s="13"/>
      <c r="S14" s="13"/>
      <c r="T14" s="13"/>
      <c r="U14" s="19"/>
    </row>
    <row r="15" spans="1:21" x14ac:dyDescent="0.25">
      <c r="B15" s="2" t="s">
        <v>8</v>
      </c>
      <c r="C15" s="2">
        <v>3</v>
      </c>
      <c r="D15" s="2" t="s">
        <v>22</v>
      </c>
      <c r="E15" s="3" t="s">
        <v>24</v>
      </c>
      <c r="F15" s="7"/>
      <c r="G15" s="2" t="s">
        <v>34</v>
      </c>
      <c r="P15" s="18"/>
      <c r="Q15" s="13"/>
      <c r="R15" s="13"/>
      <c r="S15" s="13"/>
      <c r="T15" s="13"/>
      <c r="U15" s="19"/>
    </row>
    <row r="16" spans="1:21" x14ac:dyDescent="0.25">
      <c r="B16" s="2" t="s">
        <v>9</v>
      </c>
      <c r="C16" s="2">
        <v>2</v>
      </c>
      <c r="D16" s="2" t="s">
        <v>21</v>
      </c>
      <c r="E16" s="2" t="s">
        <v>26</v>
      </c>
      <c r="F16" s="7"/>
      <c r="G16" s="7"/>
      <c r="P16" s="18"/>
      <c r="Q16" s="20" t="s">
        <v>41</v>
      </c>
      <c r="R16" s="2" t="s">
        <v>26</v>
      </c>
      <c r="S16" s="2" t="s">
        <v>27</v>
      </c>
      <c r="T16" s="22" t="s">
        <v>30</v>
      </c>
      <c r="U16" s="19"/>
    </row>
    <row r="17" spans="1:22" x14ac:dyDescent="0.25">
      <c r="B17" s="2" t="s">
        <v>10</v>
      </c>
      <c r="C17" s="2">
        <v>4</v>
      </c>
      <c r="D17" s="3" t="s">
        <v>24</v>
      </c>
      <c r="E17" s="2" t="s">
        <v>27</v>
      </c>
      <c r="F17" s="2" t="s">
        <v>31</v>
      </c>
      <c r="G17" s="7"/>
      <c r="P17" s="18"/>
      <c r="Q17" s="2" t="s">
        <v>34</v>
      </c>
      <c r="R17" s="8">
        <v>0.5</v>
      </c>
      <c r="S17" s="8">
        <v>0.5</v>
      </c>
      <c r="T17" s="21">
        <f>SUM(R17:S17)</f>
        <v>1</v>
      </c>
      <c r="U17" s="19"/>
    </row>
    <row r="18" spans="1:22" x14ac:dyDescent="0.25">
      <c r="B18" s="2" t="s">
        <v>11</v>
      </c>
      <c r="C18" s="2">
        <v>8</v>
      </c>
      <c r="D18" s="3" t="s">
        <v>24</v>
      </c>
      <c r="E18" s="2" t="s">
        <v>27</v>
      </c>
      <c r="F18" s="2" t="s">
        <v>32</v>
      </c>
      <c r="G18" s="7"/>
      <c r="P18" s="18"/>
      <c r="Q18" s="2" t="s">
        <v>35</v>
      </c>
      <c r="R18" s="8">
        <v>0.3</v>
      </c>
      <c r="S18" s="8">
        <v>0.7</v>
      </c>
      <c r="T18" s="21">
        <f>SUM(R18:S18)</f>
        <v>1</v>
      </c>
      <c r="U18" s="19"/>
    </row>
    <row r="19" spans="1:22" x14ac:dyDescent="0.25">
      <c r="B19" s="2" t="s">
        <v>12</v>
      </c>
      <c r="C19" s="2">
        <v>1</v>
      </c>
      <c r="D19" s="3" t="s">
        <v>24</v>
      </c>
      <c r="E19" s="27" t="s">
        <v>27</v>
      </c>
      <c r="F19" s="2" t="s">
        <v>32</v>
      </c>
      <c r="G19" s="2" t="s">
        <v>35</v>
      </c>
      <c r="H19" s="29"/>
      <c r="P19" s="18"/>
      <c r="Q19" s="2" t="s">
        <v>36</v>
      </c>
      <c r="R19" s="8">
        <v>0.2</v>
      </c>
      <c r="S19" s="8">
        <v>0.8</v>
      </c>
      <c r="T19" s="21">
        <f>SUM(R19:S19)</f>
        <v>1</v>
      </c>
      <c r="U19" s="19"/>
    </row>
    <row r="20" spans="1:22" x14ac:dyDescent="0.25">
      <c r="B20" s="2" t="s">
        <v>13</v>
      </c>
      <c r="C20" s="2">
        <v>2</v>
      </c>
      <c r="D20" s="27" t="s">
        <v>22</v>
      </c>
      <c r="E20" s="3" t="s">
        <v>24</v>
      </c>
      <c r="F20" s="2" t="s">
        <v>31</v>
      </c>
      <c r="G20" s="2" t="s">
        <v>36</v>
      </c>
      <c r="H20" s="29"/>
      <c r="P20" s="18"/>
      <c r="Q20" s="13"/>
      <c r="R20" s="13"/>
      <c r="S20" s="13"/>
      <c r="T20" s="13"/>
      <c r="U20" s="19"/>
    </row>
    <row r="21" spans="1:22" ht="15.75" thickBot="1" x14ac:dyDescent="0.3">
      <c r="B21" s="2" t="s">
        <v>14</v>
      </c>
      <c r="C21" s="2">
        <v>415</v>
      </c>
      <c r="D21" s="27" t="s">
        <v>21</v>
      </c>
      <c r="E21" s="2" t="s">
        <v>26</v>
      </c>
      <c r="F21" s="7"/>
      <c r="G21" s="7"/>
      <c r="P21" s="23"/>
      <c r="Q21" s="24"/>
      <c r="R21" s="24"/>
      <c r="S21" s="24"/>
      <c r="T21" s="24"/>
      <c r="U21" s="25"/>
    </row>
    <row r="22" spans="1:22" x14ac:dyDescent="0.25">
      <c r="B22" s="2" t="s">
        <v>15</v>
      </c>
      <c r="C22" s="2">
        <v>2</v>
      </c>
      <c r="D22" s="2" t="s">
        <v>22</v>
      </c>
      <c r="E22" s="3" t="s">
        <v>24</v>
      </c>
      <c r="F22" s="7"/>
      <c r="G22" s="2" t="s">
        <v>34</v>
      </c>
    </row>
    <row r="23" spans="1:22" x14ac:dyDescent="0.25">
      <c r="B23" s="2" t="s">
        <v>16</v>
      </c>
      <c r="C23" s="2">
        <v>1</v>
      </c>
      <c r="D23" s="2" t="s">
        <v>21</v>
      </c>
      <c r="E23" s="3" t="s">
        <v>24</v>
      </c>
      <c r="F23" s="7"/>
      <c r="G23" s="2" t="s">
        <v>34</v>
      </c>
    </row>
    <row r="24" spans="1:22" x14ac:dyDescent="0.25">
      <c r="B24" s="2" t="s">
        <v>17</v>
      </c>
      <c r="C24" s="2">
        <v>45</v>
      </c>
      <c r="D24" s="2" t="s">
        <v>22</v>
      </c>
      <c r="E24" s="2" t="s">
        <v>27</v>
      </c>
      <c r="F24" s="7"/>
      <c r="G24" s="7"/>
    </row>
    <row r="25" spans="1:22" x14ac:dyDescent="0.25">
      <c r="B25" s="2" t="s">
        <v>18</v>
      </c>
      <c r="C25" s="2">
        <v>2</v>
      </c>
      <c r="D25" s="3" t="s">
        <v>24</v>
      </c>
      <c r="E25" s="2" t="s">
        <v>26</v>
      </c>
      <c r="F25" s="2" t="s">
        <v>31</v>
      </c>
      <c r="G25" s="7"/>
    </row>
    <row r="26" spans="1:22" x14ac:dyDescent="0.25">
      <c r="B26" s="2" t="s">
        <v>19</v>
      </c>
      <c r="C26" s="2">
        <v>1</v>
      </c>
      <c r="D26" s="3" t="s">
        <v>24</v>
      </c>
      <c r="E26" s="2" t="s">
        <v>26</v>
      </c>
      <c r="F26" s="2" t="s">
        <v>33</v>
      </c>
      <c r="G26" s="7"/>
    </row>
    <row r="27" spans="1:22" x14ac:dyDescent="0.25">
      <c r="C27">
        <f>SUM(C7:C26)</f>
        <v>661</v>
      </c>
    </row>
    <row r="28" spans="1:22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</row>
    <row r="29" spans="1:22" x14ac:dyDescent="0.25">
      <c r="C29" s="26" t="s">
        <v>55</v>
      </c>
    </row>
    <row r="31" spans="1:22" x14ac:dyDescent="0.25">
      <c r="E31" s="1" t="s">
        <v>26</v>
      </c>
      <c r="F31" s="5" t="s">
        <v>27</v>
      </c>
      <c r="G31" s="1" t="s">
        <v>30</v>
      </c>
    </row>
    <row r="32" spans="1:22" x14ac:dyDescent="0.25">
      <c r="D32" s="1" t="s">
        <v>23</v>
      </c>
      <c r="E32" s="1">
        <f>SUMPRODUCT((ligne=$D32)*(col=E$31)*(données_brutes!$C$7:$C$26))</f>
        <v>45</v>
      </c>
      <c r="F32" s="5">
        <f>SUMPRODUCT((ligne=$D32)*(col=F$31)*(données_brutes!$C$7:$C$26))</f>
        <v>0</v>
      </c>
      <c r="G32" s="1">
        <f>SUM(E32:F32)</f>
        <v>45</v>
      </c>
    </row>
    <row r="33" spans="1:22" x14ac:dyDescent="0.25">
      <c r="D33" s="1" t="s">
        <v>21</v>
      </c>
      <c r="E33" s="1">
        <f>SUMPRODUCT((ligne=$D33)*(col=E$31)*(données_brutes!$C$7:$C$26))</f>
        <v>428</v>
      </c>
      <c r="F33" s="5">
        <f>SUMPRODUCT((ligne=$D33)*(col=F$31)*(données_brutes!$C$7:$C$26))</f>
        <v>89</v>
      </c>
      <c r="G33" s="1">
        <f>SUM(E33:F33)</f>
        <v>517</v>
      </c>
    </row>
    <row r="34" spans="1:22" x14ac:dyDescent="0.25">
      <c r="D34" s="1" t="s">
        <v>22</v>
      </c>
      <c r="E34" s="1">
        <f>SUMPRODUCT((ligne=$D34)*(col=E$31)*(données_brutes!$C$7:$C$26))</f>
        <v>0</v>
      </c>
      <c r="F34" s="5">
        <f>SUMPRODUCT((ligne=$D34)*(col=F$31)*(données_brutes!$C$7:$C$26))</f>
        <v>51</v>
      </c>
      <c r="G34" s="1">
        <f>SUM(E34:F34)</f>
        <v>51</v>
      </c>
    </row>
    <row r="35" spans="1:22" x14ac:dyDescent="0.25">
      <c r="D35" s="6" t="s">
        <v>30</v>
      </c>
      <c r="E35" s="1">
        <f>SUM(E32:E34)</f>
        <v>473</v>
      </c>
      <c r="F35" s="1">
        <f>SUM(F32:F34)</f>
        <v>140</v>
      </c>
      <c r="G35" s="1">
        <f>SUM(G32:G34)</f>
        <v>613</v>
      </c>
    </row>
    <row r="38" spans="1:22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40" spans="1:22" x14ac:dyDescent="0.25">
      <c r="A40" s="26" t="s">
        <v>42</v>
      </c>
      <c r="J40" s="26" t="s">
        <v>43</v>
      </c>
    </row>
    <row r="41" spans="1:22" x14ac:dyDescent="0.25">
      <c r="A41" s="10" t="s">
        <v>48</v>
      </c>
    </row>
    <row r="42" spans="1:22" x14ac:dyDescent="0.25">
      <c r="C42" s="2" t="s">
        <v>26</v>
      </c>
      <c r="D42" s="2" t="s">
        <v>27</v>
      </c>
      <c r="E42" s="1" t="s">
        <v>37</v>
      </c>
      <c r="K42" s="2" t="s">
        <v>23</v>
      </c>
      <c r="L42" s="2" t="s">
        <v>21</v>
      </c>
      <c r="M42" s="1" t="s">
        <v>22</v>
      </c>
      <c r="N42" s="6" t="s">
        <v>24</v>
      </c>
    </row>
    <row r="43" spans="1:22" x14ac:dyDescent="0.25">
      <c r="B43" s="1" t="s">
        <v>31</v>
      </c>
      <c r="C43" s="1">
        <f>SUMPRODUCT(($F$7:$F$26=$B43)*(col=C$42)*(données_brutes!$C$7:$C$26))</f>
        <v>2</v>
      </c>
      <c r="D43" s="1">
        <f>SUMPRODUCT(($F$7:$F$26=$B43)*(col=D$42)*(données_brutes!$C$7:$C$26))</f>
        <v>9</v>
      </c>
      <c r="E43" s="1">
        <f>SUMPRODUCT(($F$7:$F$26=$B43)*(col=E$42)*(données_brutes!$C$7:$C$26))</f>
        <v>2</v>
      </c>
      <c r="J43" s="1" t="s">
        <v>34</v>
      </c>
      <c r="K43" s="1">
        <f>SUMPRODUCT(($G$7:$G$26=$J43)*(ligne=K$42)*(données_brutes!$C$7:$C$26))</f>
        <v>0</v>
      </c>
      <c r="L43" s="1">
        <f>SUMPRODUCT(($G$7:$G$26=$J43)*(ligne=L$42)*(données_brutes!$C$7:$C$26))</f>
        <v>8</v>
      </c>
      <c r="M43" s="1">
        <f>SUMPRODUCT(($G$7:$G$26=$J43)*(ligne=M$42)*(données_brutes!$C$7:$C$26))</f>
        <v>5</v>
      </c>
      <c r="N43" s="1">
        <f>SUMPRODUCT(($G$7:$G$26=$J43)*(ligne=N$42)*(données_brutes!$C$7:$C$26))</f>
        <v>0</v>
      </c>
    </row>
    <row r="44" spans="1:22" x14ac:dyDescent="0.25">
      <c r="B44" s="1" t="s">
        <v>32</v>
      </c>
      <c r="C44" s="1">
        <f>SUMPRODUCT(($F$7:$F$26=$B44)*(col=C$42)*(données_brutes!$C$7:$C$26))</f>
        <v>0</v>
      </c>
      <c r="D44" s="1">
        <f>SUMPRODUCT(($F$7:$F$26=$B44)*(col=D$42)*(données_brutes!$C$7:$C$26))</f>
        <v>9</v>
      </c>
      <c r="E44" s="1">
        <f>SUMPRODUCT(($F$7:$F$26=$B44)*(col=E$42)*(données_brutes!$C$7:$C$26))</f>
        <v>0</v>
      </c>
      <c r="J44" s="1" t="s">
        <v>35</v>
      </c>
      <c r="K44" s="1">
        <f>SUMPRODUCT(($G$7:$G$26=$J44)*(ligne=K$42)*(données_brutes!$C$7:$C$26))</f>
        <v>12</v>
      </c>
      <c r="L44" s="1">
        <f>SUMPRODUCT(($G$7:$G$26=$J44)*(ligne=L$42)*(données_brutes!$C$7:$C$26))</f>
        <v>0</v>
      </c>
      <c r="M44" s="1">
        <f>SUMPRODUCT(($G$7:$G$26=$J44)*(ligne=M$42)*(données_brutes!$C$7:$C$26))</f>
        <v>0</v>
      </c>
      <c r="N44" s="1">
        <f>SUMPRODUCT(($G$7:$G$26=$J44)*(ligne=N$42)*(données_brutes!$C$7:$C$26))</f>
        <v>1</v>
      </c>
    </row>
    <row r="45" spans="1:22" x14ac:dyDescent="0.25">
      <c r="B45" s="1" t="s">
        <v>33</v>
      </c>
      <c r="C45" s="1">
        <f>SUMPRODUCT(($F$7:$F$26=$B45)*(col=C$42)*(données_brutes!$C$7:$C$26))</f>
        <v>1</v>
      </c>
      <c r="D45" s="1">
        <f>SUMPRODUCT(($F$7:$F$26=$B45)*(col=D$42)*(données_brutes!$C$7:$C$26))</f>
        <v>0</v>
      </c>
      <c r="E45" s="1">
        <f>SUMPRODUCT(($F$7:$F$26=$B45)*(col=E$42)*(données_brutes!$C$7:$C$26))</f>
        <v>0</v>
      </c>
      <c r="J45" s="1" t="s">
        <v>36</v>
      </c>
      <c r="K45" s="1">
        <f>SUMPRODUCT(($G$7:$G$26=$J45)*(ligne=K$42)*(données_brutes!$C$7:$C$26))</f>
        <v>0</v>
      </c>
      <c r="L45" s="1">
        <f>SUMPRODUCT(($G$7:$G$26=$J45)*(ligne=L$42)*(données_brutes!$C$7:$C$26))</f>
        <v>0</v>
      </c>
      <c r="M45" s="1">
        <f>SUMPRODUCT(($G$7:$G$26=$J45)*(ligne=M$42)*(données_brutes!$C$7:$C$26))</f>
        <v>2</v>
      </c>
      <c r="N45" s="1">
        <f>SUMPRODUCT(($G$7:$G$26=$J45)*(ligne=N$42)*(données_brutes!$C$7:$C$26))</f>
        <v>0</v>
      </c>
    </row>
    <row r="46" spans="1:22" x14ac:dyDescent="0.25">
      <c r="B46" s="6" t="s">
        <v>30</v>
      </c>
      <c r="C46" s="1">
        <f>SUM(C43:C45)</f>
        <v>3</v>
      </c>
      <c r="D46" s="1">
        <f t="shared" ref="D46" si="0">SUM(D43:D45)</f>
        <v>18</v>
      </c>
      <c r="E46" s="1"/>
      <c r="J46" s="6" t="s">
        <v>30</v>
      </c>
      <c r="K46" s="1">
        <f>SUM(K43:K45)</f>
        <v>12</v>
      </c>
      <c r="L46" s="1">
        <f t="shared" ref="L46" si="1">SUM(L43:L45)</f>
        <v>8</v>
      </c>
      <c r="M46" s="1"/>
    </row>
    <row r="48" spans="1:22" x14ac:dyDescent="0.25">
      <c r="C48" s="1" t="s">
        <v>26</v>
      </c>
      <c r="D48" s="5" t="s">
        <v>27</v>
      </c>
      <c r="E48" s="1" t="s">
        <v>30</v>
      </c>
      <c r="G48" s="13"/>
      <c r="H48" s="13"/>
      <c r="K48" s="2" t="s">
        <v>38</v>
      </c>
      <c r="L48" s="2" t="s">
        <v>21</v>
      </c>
      <c r="M48" s="2" t="s">
        <v>22</v>
      </c>
    </row>
    <row r="49" spans="1:13" x14ac:dyDescent="0.25">
      <c r="A49" t="s">
        <v>31</v>
      </c>
      <c r="B49" s="1" t="s">
        <v>23</v>
      </c>
      <c r="C49" s="1">
        <f>INDEX($B$42:$E$45,MATCH($A49,$B$42:$B$45,0),MATCH(C$48,$B$42:$E$42,0))*INDEX(données_brutes!$Q$9:$T$12,MATCH(données_brutes!$B49,données_brutes!$Q$9:$Q$12,0),MATCH(données_brutes!$A$49,données_brutes!$Q$9:$T$9,0))</f>
        <v>0.4</v>
      </c>
      <c r="D49" s="1">
        <f>INDEX($B$42:$E$45,MATCH($A49,$B$42:$B$45,0),MATCH(D$48,$B$42:$E$42,0))*INDEX(données_brutes!$Q$9:$T$12,MATCH(données_brutes!$B49,données_brutes!$Q$9:$Q$12,0),MATCH(données_brutes!$A$49,données_brutes!$Q$9:$T$9,0))</f>
        <v>1.8</v>
      </c>
      <c r="E49" s="1">
        <f>SUM(C49:D49)</f>
        <v>2.2000000000000002</v>
      </c>
      <c r="G49" s="13"/>
      <c r="H49" s="13"/>
      <c r="I49" s="1" t="s">
        <v>34</v>
      </c>
      <c r="J49" s="1" t="s">
        <v>26</v>
      </c>
      <c r="K49" s="12">
        <f>INDEX($J$42:$M$45,MATCH($I49,$J$42:$J$45,0),MATCH(K$48,$J$42:$M$42,0))*INDEX(clesf,MATCH(données_brutes!$I49,données_brutes!$Q$16:$Q$19,0),MATCH(données_brutes!$J49,données_brutes!$Q$16:$S$16,0))</f>
        <v>0</v>
      </c>
      <c r="L49" s="12">
        <f>INDEX($J$42:$M$45,MATCH($I49,$J$42:$J$45,0),MATCH(L$48,$J$42:$M$42,0))*INDEX(clesf,MATCH(données_brutes!$I49,données_brutes!$Q$16:$Q$19,0),MATCH(données_brutes!$J49,données_brutes!$Q$16:$S$16,0))</f>
        <v>4</v>
      </c>
      <c r="M49" s="12">
        <f>INDEX($J$42:$M$45,MATCH($I49,$J$42:$J$45,0),MATCH(M$48,$J$42:$M$42,0))*INDEX(clesf,MATCH(données_brutes!$I49,données_brutes!$Q$16:$Q$19,0),MATCH(données_brutes!$J49,données_brutes!$Q$16:$S$16,0))</f>
        <v>2.5</v>
      </c>
    </row>
    <row r="50" spans="1:13" x14ac:dyDescent="0.25">
      <c r="A50" t="s">
        <v>31</v>
      </c>
      <c r="B50" s="1" t="s">
        <v>21</v>
      </c>
      <c r="C50" s="1">
        <f>INDEX($B$42:$E$45,MATCH($A50,$B$42:$B$45,0),MATCH(C$48,$B$42:$E$42,0))*INDEX(données_brutes!$Q$9:$T$12,MATCH(données_brutes!$B50,données_brutes!$Q$9:$Q$12,0),MATCH(données_brutes!$A$49,données_brutes!$Q$9:$T$9,0))</f>
        <v>0.4</v>
      </c>
      <c r="D50" s="1">
        <f>INDEX($B$42:$E$45,MATCH($A50,$B$42:$B$45,0),MATCH(D$48,$B$42:$E$42,0))*INDEX(données_brutes!$Q$9:$T$12,MATCH(données_brutes!$B50,données_brutes!$Q$9:$Q$12,0),MATCH(données_brutes!$A$49,données_brutes!$Q$9:$T$9,0))</f>
        <v>1.8</v>
      </c>
      <c r="E50" s="1">
        <f t="shared" ref="E50" si="2">SUM(C50:D50)</f>
        <v>2.2000000000000002</v>
      </c>
      <c r="G50" s="13"/>
      <c r="H50" s="13"/>
      <c r="I50" s="1" t="s">
        <v>34</v>
      </c>
      <c r="J50" s="1" t="s">
        <v>27</v>
      </c>
      <c r="K50" s="12">
        <f>INDEX($J$42:$M$45,MATCH($I50,$J$42:$J$45,0),MATCH(K$48,$J$42:$M$42,0))*INDEX(clesf,MATCH(données_brutes!$I50,données_brutes!$Q$16:$Q$19,0),MATCH(données_brutes!$J50,données_brutes!$Q$16:$S$16,0))</f>
        <v>0</v>
      </c>
      <c r="L50" s="12">
        <f>INDEX($J$42:$M$45,MATCH($I50,$J$42:$J$45,0),MATCH(L$48,$J$42:$M$42,0))*INDEX(clesf,MATCH(données_brutes!$I50,données_brutes!$Q$16:$Q$19,0),MATCH(données_brutes!$J50,données_brutes!$Q$16:$S$16,0))</f>
        <v>4</v>
      </c>
      <c r="M50" s="12">
        <f>INDEX($J$42:$M$45,MATCH($I50,$J$42:$J$45,0),MATCH(M$48,$J$42:$M$42,0))*INDEX(clesf,MATCH(données_brutes!$I50,données_brutes!$Q$16:$Q$19,0),MATCH(données_brutes!$J50,données_brutes!$Q$16:$S$16,0))</f>
        <v>2.5</v>
      </c>
    </row>
    <row r="51" spans="1:13" x14ac:dyDescent="0.25">
      <c r="A51" t="s">
        <v>31</v>
      </c>
      <c r="B51" s="1" t="s">
        <v>22</v>
      </c>
      <c r="C51" s="1">
        <f>INDEX($B$42:$E$45,MATCH($A51,$B$42:$B$45,0),MATCH(C$48,$B$42:$E$42,0))*INDEX(données_brutes!$Q$9:$T$12,MATCH(données_brutes!$B51,données_brutes!$Q$9:$Q$12,0),MATCH(données_brutes!$A$49,données_brutes!$Q$9:$T$9,0))</f>
        <v>1.2</v>
      </c>
      <c r="D51" s="1">
        <f>INDEX($B$42:$E$45,MATCH($A51,$B$42:$B$45,0),MATCH(D$48,$B$42:$E$42,0))*INDEX(données_brutes!$Q$9:$T$12,MATCH(données_brutes!$B51,données_brutes!$Q$9:$Q$12,0),MATCH(données_brutes!$A$49,données_brutes!$Q$9:$T$9,0))</f>
        <v>5.3999999999999995</v>
      </c>
      <c r="E51" s="1">
        <f>SUM(C51:D51)</f>
        <v>6.6</v>
      </c>
      <c r="G51" s="13"/>
      <c r="H51" s="13"/>
      <c r="I51" s="1" t="s">
        <v>35</v>
      </c>
      <c r="J51" s="1" t="s">
        <v>26</v>
      </c>
      <c r="K51" s="12">
        <f>INDEX($J$42:$M$45,MATCH($I51,$J$42:$J$45,0),MATCH(K$48,$J$42:$M$42,0))*INDEX(clesf,MATCH(données_brutes!$I51,données_brutes!$Q$16:$Q$19,0),MATCH(données_brutes!$J51,données_brutes!$Q$16:$S$16,0))</f>
        <v>3.5999999999999996</v>
      </c>
      <c r="L51" s="12">
        <f>INDEX($J$42:$M$45,MATCH($I51,$J$42:$J$45,0),MATCH(L$48,$J$42:$M$42,0))*INDEX(clesf,MATCH(données_brutes!$I51,données_brutes!$Q$16:$Q$19,0),MATCH(données_brutes!$J51,données_brutes!$Q$16:$S$16,0))</f>
        <v>0</v>
      </c>
      <c r="M51" s="12">
        <f>INDEX($J$42:$M$45,MATCH($I51,$J$42:$J$45,0),MATCH(M$48,$J$42:$M$42,0))*INDEX(clesf,MATCH(données_brutes!$I51,données_brutes!$Q$16:$Q$19,0),MATCH(données_brutes!$J51,données_brutes!$Q$16:$S$16,0))</f>
        <v>0</v>
      </c>
    </row>
    <row r="52" spans="1:13" x14ac:dyDescent="0.25">
      <c r="A52" t="s">
        <v>32</v>
      </c>
      <c r="B52" s="1" t="s">
        <v>23</v>
      </c>
      <c r="C52" s="1">
        <f>INDEX($B$42:$E$45,MATCH($A52,$B$42:$B$45,0),MATCH(C$48,$B$42:$E$42,0))*INDEX(données_brutes!$Q$9:$T$12,MATCH(données_brutes!$B52,données_brutes!$Q$9:$Q$12,0),MATCH(données_brutes!$A$49,données_brutes!$Q$9:$T$9,0))</f>
        <v>0</v>
      </c>
      <c r="D52" s="1">
        <f>INDEX($B$42:$E$45,MATCH($A52,$B$42:$B$45,0),MATCH(D$48,$B$42:$E$42,0))*INDEX(données_brutes!$Q$9:$T$12,MATCH(données_brutes!$B52,données_brutes!$Q$9:$Q$12,0),MATCH(données_brutes!$A$49,données_brutes!$Q$9:$T$9,0))</f>
        <v>1.8</v>
      </c>
      <c r="E52" s="1"/>
      <c r="G52" s="13"/>
      <c r="H52" s="13"/>
      <c r="I52" s="1" t="s">
        <v>35</v>
      </c>
      <c r="J52" s="1" t="s">
        <v>27</v>
      </c>
      <c r="K52" s="12">
        <f>INDEX($J$42:$M$45,MATCH($I52,$J$42:$J$45,0),MATCH(K$48,$J$42:$M$42,0))*INDEX(clesf,MATCH(données_brutes!$I52,données_brutes!$Q$16:$Q$19,0),MATCH(données_brutes!$J52,données_brutes!$Q$16:$S$16,0))</f>
        <v>8.3999999999999986</v>
      </c>
      <c r="L52" s="12">
        <f>INDEX($J$42:$M$45,MATCH($I52,$J$42:$J$45,0),MATCH(L$48,$J$42:$M$42,0))*INDEX(clesf,MATCH(données_brutes!$I52,données_brutes!$Q$16:$Q$19,0),MATCH(données_brutes!$J52,données_brutes!$Q$16:$S$16,0))</f>
        <v>0</v>
      </c>
      <c r="M52" s="12">
        <f>INDEX($J$42:$M$45,MATCH($I52,$J$42:$J$45,0),MATCH(M$48,$J$42:$M$42,0))*INDEX(clesf,MATCH(données_brutes!$I52,données_brutes!$Q$16:$Q$19,0),MATCH(données_brutes!$J52,données_brutes!$Q$16:$S$16,0))</f>
        <v>0</v>
      </c>
    </row>
    <row r="53" spans="1:13" x14ac:dyDescent="0.25">
      <c r="A53" t="s">
        <v>32</v>
      </c>
      <c r="B53" s="1" t="s">
        <v>21</v>
      </c>
      <c r="C53" s="1">
        <f>INDEX($B$42:$E$45,MATCH($A53,$B$42:$B$45,0),MATCH(C$48,$B$42:$E$42,0))*INDEX(données_brutes!$Q$9:$T$12,MATCH(données_brutes!$B53,données_brutes!$Q$9:$Q$12,0),MATCH(données_brutes!$A$49,données_brutes!$Q$9:$T$9,0))</f>
        <v>0</v>
      </c>
      <c r="D53" s="1">
        <f>INDEX($B$42:$E$45,MATCH($A53,$B$42:$B$45,0),MATCH(D$48,$B$42:$E$42,0))*INDEX(données_brutes!$Q$9:$T$12,MATCH(données_brutes!$B53,données_brutes!$Q$9:$Q$12,0),MATCH(données_brutes!$A$49,données_brutes!$Q$9:$T$9,0))</f>
        <v>1.8</v>
      </c>
      <c r="G53" s="13"/>
      <c r="H53" s="13"/>
      <c r="I53" s="1" t="s">
        <v>36</v>
      </c>
      <c r="J53" s="1" t="s">
        <v>26</v>
      </c>
      <c r="K53" s="12">
        <f>INDEX($J$42:$M$45,MATCH($I53,$J$42:$J$45,0),MATCH(K$48,$J$42:$M$42,0))*INDEX(clesf,MATCH(données_brutes!$I53,données_brutes!$Q$16:$Q$19,0),MATCH(données_brutes!$J53,données_brutes!$Q$16:$S$16,0))</f>
        <v>0</v>
      </c>
      <c r="L53" s="12">
        <f>INDEX($J$42:$M$45,MATCH($I53,$J$42:$J$45,0),MATCH(L$48,$J$42:$M$42,0))*INDEX(clesf,MATCH(données_brutes!$I53,données_brutes!$Q$16:$Q$19,0),MATCH(données_brutes!$J53,données_brutes!$Q$16:$S$16,0))</f>
        <v>0</v>
      </c>
      <c r="M53" s="12">
        <f>INDEX($J$42:$M$45,MATCH($I53,$J$42:$J$45,0),MATCH(M$48,$J$42:$M$42,0))*INDEX(clesf,MATCH(données_brutes!$I53,données_brutes!$Q$16:$Q$19,0),MATCH(données_brutes!$J53,données_brutes!$Q$16:$S$16,0))</f>
        <v>0.4</v>
      </c>
    </row>
    <row r="54" spans="1:13" x14ac:dyDescent="0.25">
      <c r="A54" t="s">
        <v>32</v>
      </c>
      <c r="B54" s="1" t="s">
        <v>22</v>
      </c>
      <c r="C54" s="1">
        <f>INDEX($B$42:$E$45,MATCH($A54,$B$42:$B$45,0),MATCH(C$48,$B$42:$E$42,0))*INDEX(données_brutes!$Q$9:$T$12,MATCH(données_brutes!$B54,données_brutes!$Q$9:$Q$12,0),MATCH(données_brutes!$A$49,données_brutes!$Q$9:$T$9,0))</f>
        <v>0</v>
      </c>
      <c r="D54" s="1">
        <f>INDEX($B$42:$E$45,MATCH($A54,$B$42:$B$45,0),MATCH(D$48,$B$42:$E$42,0))*INDEX(données_brutes!$Q$9:$T$12,MATCH(données_brutes!$B54,données_brutes!$Q$9:$Q$12,0),MATCH(données_brutes!$A$49,données_brutes!$Q$9:$T$9,0))</f>
        <v>5.3999999999999995</v>
      </c>
      <c r="G54" s="13"/>
      <c r="H54" s="13"/>
      <c r="I54" s="1" t="s">
        <v>36</v>
      </c>
      <c r="J54" s="1" t="s">
        <v>27</v>
      </c>
      <c r="K54" s="12">
        <f>INDEX($J$42:$M$45,MATCH($I54,$J$42:$J$45,0),MATCH(K$48,$J$42:$M$42,0))*INDEX(clesf,MATCH(données_brutes!$I54,données_brutes!$Q$16:$Q$19,0),MATCH(données_brutes!$J54,données_brutes!$Q$16:$S$16,0))</f>
        <v>0</v>
      </c>
      <c r="L54" s="12">
        <f>INDEX($J$42:$M$45,MATCH($I54,$J$42:$J$45,0),MATCH(L$48,$J$42:$M$42,0))*INDEX(clesf,MATCH(données_brutes!$I54,données_brutes!$Q$16:$Q$19,0),MATCH(données_brutes!$J54,données_brutes!$Q$16:$S$16,0))</f>
        <v>0</v>
      </c>
      <c r="M54" s="12">
        <f>INDEX($J$42:$M$45,MATCH($I54,$J$42:$J$45,0),MATCH(M$48,$J$42:$M$42,0))*INDEX(clesf,MATCH(données_brutes!$I54,données_brutes!$Q$16:$Q$19,0),MATCH(données_brutes!$J54,données_brutes!$Q$16:$S$16,0))</f>
        <v>1.6</v>
      </c>
    </row>
    <row r="55" spans="1:13" x14ac:dyDescent="0.25">
      <c r="A55" t="s">
        <v>33</v>
      </c>
      <c r="B55" s="1" t="s">
        <v>23</v>
      </c>
      <c r="C55" s="1">
        <f>INDEX($B$42:$E$45,MATCH($A55,$B$42:$B$45,0),MATCH(C$48,$B$42:$E$42,0))*INDEX(données_brutes!$Q$9:$T$12,MATCH(données_brutes!$B55,données_brutes!$Q$9:$Q$12,0),MATCH(données_brutes!$A$49,données_brutes!$Q$9:$T$9,0))</f>
        <v>0.2</v>
      </c>
      <c r="D55" s="1">
        <f>INDEX($B$42:$E$45,MATCH($A55,$B$42:$B$45,0),MATCH(D$48,$B$42:$E$42,0))*INDEX(données_brutes!$Q$9:$T$12,MATCH(données_brutes!$B55,données_brutes!$Q$9:$Q$12,0),MATCH(données_brutes!$A$49,données_brutes!$Q$9:$T$9,0))</f>
        <v>0</v>
      </c>
      <c r="G55" s="13"/>
      <c r="H55" s="13"/>
      <c r="I55" s="1" t="s">
        <v>30</v>
      </c>
      <c r="J55" s="1" t="s">
        <v>26</v>
      </c>
      <c r="K55" s="1">
        <f>SUMIF($J$49:$J$54,$J55,K$49:K$54)</f>
        <v>3.5999999999999996</v>
      </c>
      <c r="L55" s="1">
        <f>SUMIF($J$49:$J$54,$J55,L$49:L$54)</f>
        <v>4</v>
      </c>
      <c r="M55" s="1">
        <f>SUMIF($J$49:$J$54,$J55,M$49:M$54)</f>
        <v>2.9</v>
      </c>
    </row>
    <row r="56" spans="1:13" x14ac:dyDescent="0.25">
      <c r="A56" t="s">
        <v>33</v>
      </c>
      <c r="B56" s="1" t="s">
        <v>21</v>
      </c>
      <c r="C56" s="1">
        <f>INDEX($B$42:$E$45,MATCH($A56,$B$42:$B$45,0),MATCH(C$48,$B$42:$E$42,0))*INDEX(données_brutes!$Q$9:$T$12,MATCH(données_brutes!$B56,données_brutes!$Q$9:$Q$12,0),MATCH(données_brutes!$A$49,données_brutes!$Q$9:$T$9,0))</f>
        <v>0.2</v>
      </c>
      <c r="D56" s="1">
        <f>INDEX($B$42:$E$45,MATCH($A56,$B$42:$B$45,0),MATCH(D$48,$B$42:$E$42,0))*INDEX(données_brutes!$Q$9:$T$12,MATCH(données_brutes!$B56,données_brutes!$Q$9:$Q$12,0),MATCH(données_brutes!$A$49,données_brutes!$Q$9:$T$9,0))</f>
        <v>0</v>
      </c>
      <c r="G56" s="13"/>
      <c r="H56" s="13"/>
      <c r="I56" s="1" t="s">
        <v>30</v>
      </c>
      <c r="J56" s="1" t="s">
        <v>27</v>
      </c>
      <c r="K56" s="1">
        <f>SUMIF($J$49:$J$54,$J56,K$49:K$54)</f>
        <v>8.3999999999999986</v>
      </c>
      <c r="L56" s="1">
        <f>SUMIF($J$49:$J$54,$J56,L$49:L$54)</f>
        <v>4</v>
      </c>
      <c r="M56" s="1">
        <f>SUMIF($J$49:$J$54,$J56,M$49:M$54)</f>
        <v>4.0999999999999996</v>
      </c>
    </row>
    <row r="57" spans="1:13" x14ac:dyDescent="0.25">
      <c r="A57" t="s">
        <v>33</v>
      </c>
      <c r="B57" s="1" t="s">
        <v>22</v>
      </c>
      <c r="C57" s="1">
        <f>INDEX($B$42:$E$45,MATCH($A57,$B$42:$B$45,0),MATCH(C$48,$B$42:$E$42,0))*INDEX(données_brutes!$Q$9:$T$12,MATCH(données_brutes!$B57,données_brutes!$Q$9:$Q$12,0),MATCH(données_brutes!$A$49,données_brutes!$Q$9:$T$9,0))</f>
        <v>0.6</v>
      </c>
      <c r="D57" s="1">
        <f>INDEX($B$42:$E$45,MATCH($A57,$B$42:$B$45,0),MATCH(D$48,$B$42:$E$42,0))*INDEX(données_brutes!$Q$9:$T$12,MATCH(données_brutes!$B57,données_brutes!$Q$9:$Q$12,0),MATCH(données_brutes!$A$49,données_brutes!$Q$9:$T$9,0))</f>
        <v>0</v>
      </c>
      <c r="G57" s="13"/>
      <c r="H57" s="13"/>
    </row>
    <row r="59" spans="1:13" x14ac:dyDescent="0.25">
      <c r="A59" s="10" t="s">
        <v>49</v>
      </c>
      <c r="I59" s="10" t="s">
        <v>50</v>
      </c>
    </row>
    <row r="60" spans="1:13" x14ac:dyDescent="0.25">
      <c r="C60" s="1" t="str">
        <f t="shared" ref="C60:D60" si="3">K60</f>
        <v>OM</v>
      </c>
      <c r="D60" s="1" t="str">
        <f t="shared" si="3"/>
        <v>CS</v>
      </c>
      <c r="K60" s="1" t="str">
        <f t="array" ref="K60:L63">TRANSPOSE(J55:M56)</f>
        <v>OM</v>
      </c>
      <c r="L60" s="1" t="str">
        <v>CS</v>
      </c>
    </row>
    <row r="61" spans="1:13" x14ac:dyDescent="0.25">
      <c r="A61" t="s">
        <v>30</v>
      </c>
      <c r="B61" s="1" t="s">
        <v>23</v>
      </c>
      <c r="C61" s="2">
        <f>SUMIF($B$49:$B$57,$B61,C$49:C$57)</f>
        <v>0.60000000000000009</v>
      </c>
      <c r="D61" s="2">
        <f>SUMIF($B$49:$B$57,$B61,D$49:D$57)</f>
        <v>3.6</v>
      </c>
      <c r="J61" s="1" t="str">
        <f>B61</f>
        <v>prévention</v>
      </c>
      <c r="K61" s="1">
        <v>3.5999999999999996</v>
      </c>
      <c r="L61" s="1">
        <v>8.3999999999999986</v>
      </c>
    </row>
    <row r="62" spans="1:13" x14ac:dyDescent="0.25">
      <c r="A62" t="s">
        <v>30</v>
      </c>
      <c r="B62" s="1" t="s">
        <v>21</v>
      </c>
      <c r="C62" s="2">
        <f>SUMIF($B$49:$B$57,$B62,C$49:C$57)</f>
        <v>0.60000000000000009</v>
      </c>
      <c r="D62" s="2">
        <f>SUMIF($B$49:$B$57,$B62,D$49:D$57)</f>
        <v>3.6</v>
      </c>
      <c r="J62" s="1" t="str">
        <f>B62</f>
        <v>collecte</v>
      </c>
      <c r="K62" s="1">
        <v>4</v>
      </c>
      <c r="L62" s="1">
        <v>4</v>
      </c>
    </row>
    <row r="63" spans="1:13" x14ac:dyDescent="0.25">
      <c r="A63" t="s">
        <v>30</v>
      </c>
      <c r="B63" s="1" t="s">
        <v>22</v>
      </c>
      <c r="C63" s="2">
        <f>SUMIF($B$49:$B$57,$B63,C$49:C$57)</f>
        <v>1.7999999999999998</v>
      </c>
      <c r="D63" s="2">
        <f>SUMIF($B$49:$B$57,$B63,D$49:D$57)</f>
        <v>10.799999999999999</v>
      </c>
      <c r="J63" s="1" t="str">
        <f>B63</f>
        <v>traitement</v>
      </c>
      <c r="K63" s="1">
        <v>2.9</v>
      </c>
      <c r="L63" s="1">
        <v>4.0999999999999996</v>
      </c>
    </row>
    <row r="65" spans="2:7" x14ac:dyDescent="0.25">
      <c r="B65" s="26" t="s">
        <v>44</v>
      </c>
    </row>
    <row r="66" spans="2:7" x14ac:dyDescent="0.25">
      <c r="F66" s="2" t="str">
        <f>C60</f>
        <v>OM</v>
      </c>
      <c r="G66" s="2" t="str">
        <f>D60</f>
        <v>CS</v>
      </c>
    </row>
    <row r="67" spans="2:7" x14ac:dyDescent="0.25">
      <c r="E67" s="1" t="s">
        <v>23</v>
      </c>
      <c r="F67" s="2">
        <f>+C61+K61</f>
        <v>4.1999999999999993</v>
      </c>
      <c r="G67" s="2">
        <f>+D61+L61</f>
        <v>11.999999999999998</v>
      </c>
    </row>
    <row r="68" spans="2:7" x14ac:dyDescent="0.25">
      <c r="E68" s="1" t="s">
        <v>21</v>
      </c>
      <c r="F68" s="2">
        <f t="shared" ref="F68:G68" si="4">+C62+K62</f>
        <v>4.5999999999999996</v>
      </c>
      <c r="G68" s="2">
        <f t="shared" si="4"/>
        <v>7.6</v>
      </c>
    </row>
    <row r="69" spans="2:7" x14ac:dyDescent="0.25">
      <c r="E69" s="1" t="s">
        <v>22</v>
      </c>
      <c r="F69" s="2">
        <f t="shared" ref="F69:G69" si="5">+C63+K63</f>
        <v>4.6999999999999993</v>
      </c>
      <c r="G69" s="2">
        <f t="shared" si="5"/>
        <v>14.899999999999999</v>
      </c>
    </row>
    <row r="77" spans="2:7" x14ac:dyDescent="0.25">
      <c r="B77" s="26" t="s">
        <v>47</v>
      </c>
    </row>
    <row r="79" spans="2:7" x14ac:dyDescent="0.25">
      <c r="E79" s="33" t="s">
        <v>54</v>
      </c>
      <c r="F79" s="33"/>
    </row>
    <row r="80" spans="2:7" x14ac:dyDescent="0.25">
      <c r="E80" s="28" t="s">
        <v>26</v>
      </c>
      <c r="F80" s="28" t="s">
        <v>27</v>
      </c>
      <c r="G80" s="1" t="s">
        <v>45</v>
      </c>
    </row>
    <row r="81" spans="3:7" x14ac:dyDescent="0.25">
      <c r="C81" s="32" t="s">
        <v>53</v>
      </c>
      <c r="D81" s="5" t="s">
        <v>23</v>
      </c>
      <c r="E81" s="2">
        <f>F67+E32</f>
        <v>49.2</v>
      </c>
      <c r="F81" s="2">
        <f>G67+F32</f>
        <v>11.999999999999998</v>
      </c>
      <c r="G81" s="2">
        <f>SUM(E81:F81)</f>
        <v>61.2</v>
      </c>
    </row>
    <row r="82" spans="3:7" x14ac:dyDescent="0.25">
      <c r="C82" s="32"/>
      <c r="D82" s="5" t="s">
        <v>21</v>
      </c>
      <c r="E82" s="2">
        <f>F68+E33</f>
        <v>432.6</v>
      </c>
      <c r="F82" s="2">
        <f t="shared" ref="E82:F82" si="6">G68+F33</f>
        <v>96.6</v>
      </c>
      <c r="G82" s="2">
        <f t="shared" ref="G82:G84" si="7">SUM(E82:F82)</f>
        <v>529.20000000000005</v>
      </c>
    </row>
    <row r="83" spans="3:7" x14ac:dyDescent="0.25">
      <c r="C83" s="32"/>
      <c r="D83" s="5" t="s">
        <v>22</v>
      </c>
      <c r="E83" s="2">
        <f t="shared" ref="E83:F83" si="8">F69+E34</f>
        <v>4.6999999999999993</v>
      </c>
      <c r="F83" s="2">
        <f t="shared" si="8"/>
        <v>65.900000000000006</v>
      </c>
      <c r="G83" s="2">
        <f t="shared" si="7"/>
        <v>70.600000000000009</v>
      </c>
    </row>
    <row r="84" spans="3:7" x14ac:dyDescent="0.25">
      <c r="D84" s="4" t="s">
        <v>45</v>
      </c>
      <c r="E84" s="2">
        <f>SUM(E81:E83)</f>
        <v>486.5</v>
      </c>
      <c r="F84" s="2">
        <f>SUM(F81:F83)</f>
        <v>174.5</v>
      </c>
      <c r="G84" s="2">
        <f t="shared" si="7"/>
        <v>661</v>
      </c>
    </row>
  </sheetData>
  <mergeCells count="2">
    <mergeCell ref="C81:C83"/>
    <mergeCell ref="E79:F7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F8"/>
    </sheetView>
  </sheetViews>
  <sheetFormatPr baseColWidth="10" defaultColWidth="9.140625" defaultRowHeight="15" x14ac:dyDescent="0.25"/>
  <cols>
    <col min="2" max="2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données_brutes</vt:lpstr>
      <vt:lpstr>matrice</vt:lpstr>
      <vt:lpstr>clesf</vt:lpstr>
      <vt:lpstr>clesp</vt:lpstr>
      <vt:lpstr>col</vt:lpstr>
      <vt:lpstr>ligne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2016-07-01T16:23:11Z</dcterms:modified>
</cp:coreProperties>
</file>