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Dmaze\Desktop\"/>
    </mc:Choice>
  </mc:AlternateContent>
  <bookViews>
    <workbookView xWindow="0" yWindow="0" windowWidth="23880" windowHeight="10785" tabRatio="786" activeTab="12"/>
  </bookViews>
  <sheets>
    <sheet name="sem01" sheetId="1" r:id="rId1"/>
    <sheet name="sem02" sheetId="4" r:id="rId2"/>
    <sheet name="sem03" sheetId="5" r:id="rId3"/>
    <sheet name="sem04" sheetId="6" r:id="rId4"/>
    <sheet name="sem05" sheetId="7" r:id="rId5"/>
    <sheet name="sem47" sheetId="49" r:id="rId6"/>
    <sheet name="sem49" sheetId="51" r:id="rId7"/>
    <sheet name="sem49ma" sheetId="67" r:id="rId8"/>
    <sheet name="sem50" sheetId="52" r:id="rId9"/>
    <sheet name="sem51" sheetId="53" r:id="rId10"/>
    <sheet name="sem52" sheetId="54" r:id="rId11"/>
    <sheet name="sem53" sheetId="55" r:id="rId12"/>
    <sheet name="HEURES_PASSEES" sheetId="65" r:id="rId13"/>
  </sheets>
  <definedNames>
    <definedName name="BILAN">HEURES_PASSEES!$D$1</definedName>
    <definedName name="LISTE_ETUDES">HEURES_PASSEES!$B$11:$B$86</definedName>
    <definedName name="MARGE_ETUDE">HEURES_PASSEES!$E$4</definedName>
    <definedName name="TPS_COTATION">HEURES_PASSEES!$D$4</definedName>
    <definedName name="TPS_ETUDES">HEURES_PASSEES!$C$4</definedName>
    <definedName name="TRAVAIL">'sem01:sem53'!$M$28:$M$46</definedName>
    <definedName name="_xlnm.Print_Area" localSheetId="0">'sem01'!$A$1:$K$47</definedName>
    <definedName name="_xlnm.Print_Area" localSheetId="1">'sem02'!$A$1:$K$47</definedName>
    <definedName name="_xlnm.Print_Area" localSheetId="2">'sem03'!$A$1:$K$47</definedName>
    <definedName name="_xlnm.Print_Area" localSheetId="3">'sem04'!$A$1:$K$47</definedName>
    <definedName name="_xlnm.Print_Area" localSheetId="4">'sem05'!$A$1:$K$47</definedName>
    <definedName name="_xlnm.Print_Area" localSheetId="5">'sem47'!$A$1:$K$47</definedName>
    <definedName name="_xlnm.Print_Area" localSheetId="6">'sem49'!$A$1:$K$47</definedName>
    <definedName name="_xlnm.Print_Area" localSheetId="7">sem49ma!$A$1:$K$47</definedName>
    <definedName name="_xlnm.Print_Area" localSheetId="8">'sem50'!$A$1:$K$47</definedName>
    <definedName name="_xlnm.Print_Area" localSheetId="9">'sem51'!$A$1:$K$47</definedName>
    <definedName name="_xlnm.Print_Area" localSheetId="10">'sem52'!$A$1:$K$47</definedName>
    <definedName name="_xlnm.Print_Area" localSheetId="11">'sem53'!$A$1:$K$47</definedName>
  </definedNames>
  <calcPr calcId="152511"/>
</workbook>
</file>

<file path=xl/calcChain.xml><?xml version="1.0" encoding="utf-8"?>
<calcChain xmlns="http://schemas.openxmlformats.org/spreadsheetml/2006/main">
  <c r="G12" i="65" l="1"/>
  <c r="H12" i="65" a="1"/>
  <c r="H12" i="65" l="1"/>
  <c r="H11" i="65"/>
  <c r="G13" i="65" a="1"/>
  <c r="I13" i="65" a="1"/>
  <c r="K13" i="65" a="1"/>
  <c r="M13" i="65" a="1"/>
  <c r="G14" i="65" a="1"/>
  <c r="I14" i="65" a="1"/>
  <c r="K14" i="65" a="1"/>
  <c r="M14" i="65" a="1"/>
  <c r="G15" i="65" a="1"/>
  <c r="I15" i="65" a="1"/>
  <c r="K15" i="65" a="1"/>
  <c r="M15" i="65" a="1"/>
  <c r="G16" i="65" a="1"/>
  <c r="I16" i="65" a="1"/>
  <c r="K16" i="65" a="1"/>
  <c r="M16" i="65" a="1"/>
  <c r="G17" i="65" a="1"/>
  <c r="I17" i="65" a="1"/>
  <c r="K17" i="65" a="1"/>
  <c r="M17" i="65" a="1"/>
  <c r="G18" i="65" a="1"/>
  <c r="I18" i="65" a="1"/>
  <c r="K18" i="65" a="1"/>
  <c r="M18" i="65" a="1"/>
  <c r="G19" i="65" a="1"/>
  <c r="I19" i="65" a="1"/>
  <c r="K19" i="65" a="1"/>
  <c r="M19" i="65" a="1"/>
  <c r="G20" i="65" a="1"/>
  <c r="I20" i="65" a="1"/>
  <c r="K20" i="65" a="1"/>
  <c r="M20" i="65" a="1"/>
  <c r="J13" i="65" a="1"/>
  <c r="L13" i="65" a="1"/>
  <c r="N13" i="65" a="1"/>
  <c r="H14" i="65" a="1"/>
  <c r="J14" i="65" a="1"/>
  <c r="L14" i="65" a="1"/>
  <c r="N14" i="65" a="1"/>
  <c r="H15" i="65" a="1"/>
  <c r="J15" i="65" a="1"/>
  <c r="L15" i="65" a="1"/>
  <c r="N15" i="65" a="1"/>
  <c r="H16" i="65" a="1"/>
  <c r="J16" i="65" a="1"/>
  <c r="L16" i="65" a="1"/>
  <c r="N16" i="65" a="1"/>
  <c r="H17" i="65" a="1"/>
  <c r="J17" i="65" a="1"/>
  <c r="L17" i="65" a="1"/>
  <c r="N17" i="65" a="1"/>
  <c r="H18" i="65" a="1"/>
  <c r="J18" i="65" a="1"/>
  <c r="L18" i="65" a="1"/>
  <c r="N18" i="65" a="1"/>
  <c r="H19" i="65" a="1"/>
  <c r="J19" i="65" a="1"/>
  <c r="L19" i="65" a="1"/>
  <c r="N19" i="65" a="1"/>
  <c r="H20" i="65" a="1"/>
  <c r="J20" i="65" a="1"/>
  <c r="L20" i="65" a="1"/>
  <c r="N20" i="65" a="1"/>
  <c r="H13" i="65" a="1"/>
  <c r="K12" i="65" a="1"/>
  <c r="M12" i="65" a="1"/>
  <c r="L12" i="65" a="1"/>
  <c r="N12" i="65" a="1"/>
  <c r="H13" i="65" l="1"/>
  <c r="N20" i="65"/>
  <c r="L20" i="65"/>
  <c r="J20" i="65"/>
  <c r="H20" i="65"/>
  <c r="N19" i="65"/>
  <c r="L19" i="65"/>
  <c r="J19" i="65"/>
  <c r="H19" i="65"/>
  <c r="N18" i="65"/>
  <c r="L18" i="65"/>
  <c r="J18" i="65"/>
  <c r="H18" i="65"/>
  <c r="N17" i="65"/>
  <c r="L17" i="65"/>
  <c r="J17" i="65"/>
  <c r="H17" i="65"/>
  <c r="N16" i="65"/>
  <c r="L16" i="65"/>
  <c r="J16" i="65"/>
  <c r="H16" i="65"/>
  <c r="N15" i="65"/>
  <c r="L15" i="65"/>
  <c r="J15" i="65"/>
  <c r="H15" i="65"/>
  <c r="N14" i="65"/>
  <c r="L14" i="65"/>
  <c r="J14" i="65"/>
  <c r="H14" i="65"/>
  <c r="N13" i="65"/>
  <c r="L13" i="65"/>
  <c r="J13" i="65"/>
  <c r="M20" i="65"/>
  <c r="K20" i="65"/>
  <c r="I20" i="65"/>
  <c r="G20" i="65"/>
  <c r="M19" i="65"/>
  <c r="K19" i="65"/>
  <c r="I19" i="65"/>
  <c r="G19" i="65"/>
  <c r="M18" i="65"/>
  <c r="K18" i="65"/>
  <c r="I18" i="65"/>
  <c r="G18" i="65"/>
  <c r="M17" i="65"/>
  <c r="K17" i="65"/>
  <c r="I17" i="65"/>
  <c r="G17" i="65"/>
  <c r="M16" i="65"/>
  <c r="K16" i="65"/>
  <c r="I16" i="65"/>
  <c r="G16" i="65"/>
  <c r="M15" i="65"/>
  <c r="K15" i="65"/>
  <c r="I15" i="65"/>
  <c r="G15" i="65"/>
  <c r="M14" i="65"/>
  <c r="K14" i="65"/>
  <c r="I14" i="65"/>
  <c r="G14" i="65"/>
  <c r="M13" i="65"/>
  <c r="K13" i="65"/>
  <c r="I13" i="65"/>
  <c r="G13" i="65"/>
  <c r="N12" i="65"/>
  <c r="L12" i="65"/>
  <c r="M12" i="65"/>
  <c r="K12" i="65"/>
  <c r="J12" i="65" a="1"/>
  <c r="I12" i="65" a="1"/>
  <c r="I12" i="65" l="1"/>
  <c r="J12" i="65"/>
  <c r="G21" i="65" l="1"/>
  <c r="L34" i="4" l="1"/>
  <c r="M34" i="4" s="1"/>
  <c r="L35" i="4"/>
  <c r="M35" i="4" s="1"/>
  <c r="L36" i="4"/>
  <c r="M36" i="4" s="1"/>
  <c r="L37" i="4"/>
  <c r="M37" i="4" s="1"/>
  <c r="L38" i="4"/>
  <c r="M38" i="4" s="1"/>
  <c r="L39" i="4"/>
  <c r="M39" i="4" s="1"/>
  <c r="L40" i="4"/>
  <c r="M40" i="4" s="1"/>
  <c r="L41" i="4"/>
  <c r="M41" i="4" s="1"/>
  <c r="L42" i="4"/>
  <c r="M42" i="4" s="1"/>
  <c r="L43" i="4"/>
  <c r="M43" i="4" s="1"/>
  <c r="L44" i="4"/>
  <c r="M44" i="4" s="1"/>
  <c r="L45" i="4"/>
  <c r="M45" i="4" s="1"/>
  <c r="L46" i="4"/>
  <c r="M46" i="4" s="1"/>
  <c r="L29" i="5"/>
  <c r="M29" i="5" s="1"/>
  <c r="L30" i="5"/>
  <c r="M30" i="5" s="1"/>
  <c r="L31" i="5"/>
  <c r="M31" i="5" s="1"/>
  <c r="L32" i="5"/>
  <c r="M32" i="5" s="1"/>
  <c r="L33" i="5"/>
  <c r="M33" i="5" s="1"/>
  <c r="L34" i="5"/>
  <c r="M34" i="5" s="1"/>
  <c r="L35" i="5"/>
  <c r="M35" i="5" s="1"/>
  <c r="L36" i="5"/>
  <c r="M36" i="5" s="1"/>
  <c r="L37" i="5"/>
  <c r="M37" i="5" s="1"/>
  <c r="L38" i="5"/>
  <c r="M38" i="5" s="1"/>
  <c r="L39" i="5"/>
  <c r="M39" i="5" s="1"/>
  <c r="L40" i="5"/>
  <c r="M40" i="5" s="1"/>
  <c r="L41" i="5"/>
  <c r="M41" i="5" s="1"/>
  <c r="L42" i="5"/>
  <c r="M42" i="5" s="1"/>
  <c r="L43" i="5"/>
  <c r="M43" i="5" s="1"/>
  <c r="L44" i="5"/>
  <c r="M44" i="5" s="1"/>
  <c r="L45" i="5"/>
  <c r="M45" i="5" s="1"/>
  <c r="L46" i="5"/>
  <c r="M46" i="5" s="1"/>
  <c r="L29" i="6"/>
  <c r="M29" i="6" s="1"/>
  <c r="L30" i="6"/>
  <c r="M30" i="6" s="1"/>
  <c r="L31" i="6"/>
  <c r="M31" i="6" s="1"/>
  <c r="L32" i="6"/>
  <c r="M32" i="6" s="1"/>
  <c r="L33" i="6"/>
  <c r="M33" i="6" s="1"/>
  <c r="L34" i="6"/>
  <c r="M34" i="6" s="1"/>
  <c r="L35" i="6"/>
  <c r="M35" i="6" s="1"/>
  <c r="L36" i="6"/>
  <c r="M36" i="6" s="1"/>
  <c r="L37" i="6"/>
  <c r="M37" i="6" s="1"/>
  <c r="L38" i="6"/>
  <c r="M38" i="6" s="1"/>
  <c r="L39" i="6"/>
  <c r="M39" i="6" s="1"/>
  <c r="L40" i="6"/>
  <c r="M40" i="6" s="1"/>
  <c r="L41" i="6"/>
  <c r="M41" i="6" s="1"/>
  <c r="L42" i="6"/>
  <c r="M42" i="6" s="1"/>
  <c r="L43" i="6"/>
  <c r="M43" i="6" s="1"/>
  <c r="L44" i="6"/>
  <c r="M44" i="6" s="1"/>
  <c r="L45" i="6"/>
  <c r="M45" i="6" s="1"/>
  <c r="L46" i="6"/>
  <c r="M46" i="6" s="1"/>
  <c r="L29" i="7"/>
  <c r="M29" i="7" s="1"/>
  <c r="L30" i="7"/>
  <c r="M30" i="7" s="1"/>
  <c r="L31" i="7"/>
  <c r="M31" i="7" s="1"/>
  <c r="L32" i="7"/>
  <c r="M32" i="7" s="1"/>
  <c r="L33" i="7"/>
  <c r="M33" i="7" s="1"/>
  <c r="L34" i="7"/>
  <c r="M34" i="7" s="1"/>
  <c r="L35" i="7"/>
  <c r="M35" i="7" s="1"/>
  <c r="L36" i="7"/>
  <c r="M36" i="7" s="1"/>
  <c r="L37" i="7"/>
  <c r="M37" i="7" s="1"/>
  <c r="L38" i="7"/>
  <c r="M38" i="7" s="1"/>
  <c r="L39" i="7"/>
  <c r="M39" i="7" s="1"/>
  <c r="L40" i="7"/>
  <c r="M40" i="7" s="1"/>
  <c r="L41" i="7"/>
  <c r="M41" i="7" s="1"/>
  <c r="L42" i="7"/>
  <c r="M42" i="7" s="1"/>
  <c r="L43" i="7"/>
  <c r="M43" i="7" s="1"/>
  <c r="L44" i="7"/>
  <c r="M44" i="7" s="1"/>
  <c r="L45" i="7"/>
  <c r="M45" i="7" s="1"/>
  <c r="L46" i="7"/>
  <c r="M46" i="7" s="1"/>
  <c r="L29" i="49"/>
  <c r="M29" i="49" s="1"/>
  <c r="L30" i="49"/>
  <c r="M30" i="49" s="1"/>
  <c r="L31" i="49"/>
  <c r="M31" i="49" s="1"/>
  <c r="L32" i="49"/>
  <c r="M32" i="49" s="1"/>
  <c r="L33" i="49"/>
  <c r="M33" i="49" s="1"/>
  <c r="L34" i="49"/>
  <c r="M34" i="49" s="1"/>
  <c r="L35" i="49"/>
  <c r="M35" i="49" s="1"/>
  <c r="L36" i="49"/>
  <c r="M36" i="49" s="1"/>
  <c r="L37" i="49"/>
  <c r="M37" i="49" s="1"/>
  <c r="L38" i="49"/>
  <c r="M38" i="49" s="1"/>
  <c r="L39" i="49"/>
  <c r="M39" i="49" s="1"/>
  <c r="L40" i="49"/>
  <c r="M40" i="49" s="1"/>
  <c r="L41" i="49"/>
  <c r="M41" i="49" s="1"/>
  <c r="L42" i="49"/>
  <c r="M42" i="49" s="1"/>
  <c r="L43" i="49"/>
  <c r="M43" i="49" s="1"/>
  <c r="L44" i="49"/>
  <c r="M44" i="49" s="1"/>
  <c r="L45" i="49"/>
  <c r="M45" i="49" s="1"/>
  <c r="L46" i="49"/>
  <c r="M46" i="49" s="1"/>
  <c r="L32" i="51"/>
  <c r="M32" i="51" s="1"/>
  <c r="L33" i="51"/>
  <c r="M33" i="51" s="1"/>
  <c r="L34" i="51"/>
  <c r="M34" i="51" s="1"/>
  <c r="L35" i="51"/>
  <c r="M35" i="51" s="1"/>
  <c r="L36" i="51"/>
  <c r="M36" i="51" s="1"/>
  <c r="L37" i="51"/>
  <c r="M37" i="51" s="1"/>
  <c r="L38" i="51"/>
  <c r="M38" i="51" s="1"/>
  <c r="L39" i="51"/>
  <c r="M39" i="51" s="1"/>
  <c r="L40" i="51"/>
  <c r="M40" i="51" s="1"/>
  <c r="L41" i="51"/>
  <c r="M41" i="51" s="1"/>
  <c r="L42" i="51"/>
  <c r="M42" i="51" s="1"/>
  <c r="L43" i="51"/>
  <c r="M43" i="51" s="1"/>
  <c r="L44" i="51"/>
  <c r="M44" i="51" s="1"/>
  <c r="L45" i="51"/>
  <c r="M45" i="51" s="1"/>
  <c r="L46" i="51"/>
  <c r="M46" i="51" s="1"/>
  <c r="L29" i="67"/>
  <c r="M29" i="67" s="1"/>
  <c r="L30" i="67"/>
  <c r="M30" i="67" s="1"/>
  <c r="L31" i="67"/>
  <c r="M31" i="67" s="1"/>
  <c r="L32" i="67"/>
  <c r="M32" i="67" s="1"/>
  <c r="L33" i="67"/>
  <c r="M33" i="67" s="1"/>
  <c r="L34" i="67"/>
  <c r="M34" i="67" s="1"/>
  <c r="L35" i="67"/>
  <c r="M35" i="67" s="1"/>
  <c r="L36" i="67"/>
  <c r="M36" i="67" s="1"/>
  <c r="L37" i="67"/>
  <c r="M37" i="67" s="1"/>
  <c r="L38" i="67"/>
  <c r="M38" i="67" s="1"/>
  <c r="L39" i="67"/>
  <c r="M39" i="67" s="1"/>
  <c r="L40" i="67"/>
  <c r="M40" i="67" s="1"/>
  <c r="L41" i="67"/>
  <c r="M41" i="67" s="1"/>
  <c r="L42" i="67"/>
  <c r="M42" i="67" s="1"/>
  <c r="L43" i="67"/>
  <c r="M43" i="67" s="1"/>
  <c r="L44" i="67"/>
  <c r="M44" i="67" s="1"/>
  <c r="L45" i="67"/>
  <c r="M45" i="67" s="1"/>
  <c r="L46" i="67"/>
  <c r="M46" i="67" s="1"/>
  <c r="L32" i="52"/>
  <c r="M32" i="52" s="1"/>
  <c r="L33" i="52"/>
  <c r="M33" i="52" s="1"/>
  <c r="L34" i="52"/>
  <c r="M34" i="52" s="1"/>
  <c r="L35" i="52"/>
  <c r="M35" i="52" s="1"/>
  <c r="L36" i="52"/>
  <c r="M36" i="52" s="1"/>
  <c r="L37" i="52"/>
  <c r="M37" i="52" s="1"/>
  <c r="L38" i="52"/>
  <c r="M38" i="52" s="1"/>
  <c r="L39" i="52"/>
  <c r="M39" i="52" s="1"/>
  <c r="L40" i="52"/>
  <c r="M40" i="52" s="1"/>
  <c r="L41" i="52"/>
  <c r="M41" i="52" s="1"/>
  <c r="L42" i="52"/>
  <c r="M42" i="52" s="1"/>
  <c r="L43" i="52"/>
  <c r="M43" i="52" s="1"/>
  <c r="L44" i="52"/>
  <c r="M44" i="52" s="1"/>
  <c r="L45" i="52"/>
  <c r="M45" i="52" s="1"/>
  <c r="L46" i="52"/>
  <c r="M46" i="52" s="1"/>
  <c r="L29" i="53"/>
  <c r="M29" i="53" s="1"/>
  <c r="L30" i="53"/>
  <c r="M30" i="53" s="1"/>
  <c r="L31" i="53"/>
  <c r="M31" i="53" s="1"/>
  <c r="L32" i="53"/>
  <c r="M32" i="53" s="1"/>
  <c r="L33" i="53"/>
  <c r="M33" i="53" s="1"/>
  <c r="L34" i="53"/>
  <c r="M34" i="53" s="1"/>
  <c r="L35" i="53"/>
  <c r="M35" i="53" s="1"/>
  <c r="L36" i="53"/>
  <c r="M36" i="53" s="1"/>
  <c r="L37" i="53"/>
  <c r="M37" i="53" s="1"/>
  <c r="L38" i="53"/>
  <c r="M38" i="53" s="1"/>
  <c r="L39" i="53"/>
  <c r="M39" i="53" s="1"/>
  <c r="L40" i="53"/>
  <c r="M40" i="53" s="1"/>
  <c r="L41" i="53"/>
  <c r="M41" i="53" s="1"/>
  <c r="L42" i="53"/>
  <c r="M42" i="53" s="1"/>
  <c r="L43" i="53"/>
  <c r="M43" i="53" s="1"/>
  <c r="L44" i="53"/>
  <c r="M44" i="53" s="1"/>
  <c r="L45" i="53"/>
  <c r="M45" i="53" s="1"/>
  <c r="L46" i="53"/>
  <c r="M46" i="53" s="1"/>
  <c r="L29" i="54"/>
  <c r="M29" i="54" s="1"/>
  <c r="L30" i="54"/>
  <c r="M30" i="54" s="1"/>
  <c r="L31" i="54"/>
  <c r="M31" i="54" s="1"/>
  <c r="L32" i="54"/>
  <c r="M32" i="54" s="1"/>
  <c r="L33" i="54"/>
  <c r="M33" i="54" s="1"/>
  <c r="L34" i="54"/>
  <c r="M34" i="54" s="1"/>
  <c r="L35" i="54"/>
  <c r="M35" i="54" s="1"/>
  <c r="L36" i="54"/>
  <c r="M36" i="54" s="1"/>
  <c r="L37" i="54"/>
  <c r="M37" i="54" s="1"/>
  <c r="L38" i="54"/>
  <c r="M38" i="54" s="1"/>
  <c r="L39" i="54"/>
  <c r="M39" i="54" s="1"/>
  <c r="L40" i="54"/>
  <c r="M40" i="54" s="1"/>
  <c r="L41" i="54"/>
  <c r="M41" i="54" s="1"/>
  <c r="L42" i="54"/>
  <c r="M42" i="54" s="1"/>
  <c r="L43" i="54"/>
  <c r="M43" i="54" s="1"/>
  <c r="L44" i="54"/>
  <c r="M44" i="54" s="1"/>
  <c r="L45" i="54"/>
  <c r="M45" i="54" s="1"/>
  <c r="L46" i="54"/>
  <c r="M46" i="54" s="1"/>
  <c r="L29" i="55"/>
  <c r="M29" i="55" s="1"/>
  <c r="L30" i="55"/>
  <c r="M30" i="55" s="1"/>
  <c r="L31" i="55"/>
  <c r="M31" i="55" s="1"/>
  <c r="L32" i="55"/>
  <c r="M32" i="55" s="1"/>
  <c r="L33" i="55"/>
  <c r="M33" i="55" s="1"/>
  <c r="L34" i="55"/>
  <c r="M34" i="55" s="1"/>
  <c r="L35" i="55"/>
  <c r="M35" i="55" s="1"/>
  <c r="L36" i="55"/>
  <c r="M36" i="55" s="1"/>
  <c r="L37" i="55"/>
  <c r="M37" i="55" s="1"/>
  <c r="L38" i="55"/>
  <c r="M38" i="55" s="1"/>
  <c r="L39" i="55"/>
  <c r="M39" i="55" s="1"/>
  <c r="L40" i="55"/>
  <c r="M40" i="55" s="1"/>
  <c r="L41" i="55"/>
  <c r="M41" i="55" s="1"/>
  <c r="L42" i="55"/>
  <c r="M42" i="55" s="1"/>
  <c r="L43" i="55"/>
  <c r="M43" i="55" s="1"/>
  <c r="L44" i="55"/>
  <c r="M44" i="55" s="1"/>
  <c r="L45" i="55"/>
  <c r="M45" i="55" s="1"/>
  <c r="L46" i="55"/>
  <c r="M46" i="55" s="1"/>
  <c r="L29" i="1"/>
  <c r="M29" i="1" s="1"/>
  <c r="L30" i="1"/>
  <c r="M30" i="1" s="1"/>
  <c r="L31" i="1"/>
  <c r="M31" i="1" s="1"/>
  <c r="L32" i="1"/>
  <c r="M32" i="1" s="1"/>
  <c r="L33" i="1"/>
  <c r="M33" i="1" s="1"/>
  <c r="L34" i="1"/>
  <c r="M34" i="1" s="1"/>
  <c r="L35" i="1"/>
  <c r="M35" i="1" s="1"/>
  <c r="L36" i="1"/>
  <c r="M36" i="1" s="1"/>
  <c r="L37" i="1"/>
  <c r="M37" i="1" s="1"/>
  <c r="L38" i="1"/>
  <c r="M38" i="1" s="1"/>
  <c r="L39" i="1"/>
  <c r="M39" i="1" s="1"/>
  <c r="L40" i="1"/>
  <c r="M40" i="1" s="1"/>
  <c r="L41" i="1"/>
  <c r="M41" i="1" s="1"/>
  <c r="L42" i="1"/>
  <c r="M42" i="1" s="1"/>
  <c r="L43" i="1"/>
  <c r="M43" i="1" s="1"/>
  <c r="L44" i="1"/>
  <c r="M44" i="1" s="1"/>
  <c r="L45" i="1"/>
  <c r="M45" i="1" s="1"/>
  <c r="L46" i="1"/>
  <c r="M46" i="1" s="1"/>
  <c r="L28" i="49"/>
  <c r="M28" i="49" s="1"/>
  <c r="L28" i="67"/>
  <c r="M28" i="67" s="1"/>
  <c r="L28" i="53"/>
  <c r="M28" i="53" s="1"/>
  <c r="L28" i="54"/>
  <c r="M28" i="54" s="1"/>
  <c r="L28" i="55"/>
  <c r="M28" i="55" s="1"/>
  <c r="C7" i="65"/>
  <c r="C8" i="65"/>
  <c r="C10" i="65"/>
  <c r="C9" i="65"/>
  <c r="C21" i="65"/>
  <c r="C22" i="65"/>
  <c r="F10" i="65" l="1"/>
  <c r="F9" i="65"/>
  <c r="F8" i="65"/>
  <c r="F7" i="65"/>
  <c r="D9" i="65"/>
  <c r="D10" i="65"/>
  <c r="D8" i="65"/>
  <c r="D7" i="65"/>
  <c r="D4" i="1"/>
  <c r="J47" i="67"/>
  <c r="I47" i="67"/>
  <c r="H47" i="67"/>
  <c r="G47" i="67"/>
  <c r="F47" i="67"/>
  <c r="E47" i="67"/>
  <c r="D47" i="67"/>
  <c r="K47" i="67"/>
  <c r="K46" i="67"/>
  <c r="K45" i="67"/>
  <c r="K44" i="67"/>
  <c r="K43" i="67"/>
  <c r="K42" i="67"/>
  <c r="K41" i="67"/>
  <c r="K40" i="67"/>
  <c r="K39" i="67"/>
  <c r="K38" i="67"/>
  <c r="K37" i="67"/>
  <c r="K36" i="67"/>
  <c r="K35" i="67"/>
  <c r="K34" i="67"/>
  <c r="K33" i="67"/>
  <c r="K32" i="67"/>
  <c r="K31" i="67"/>
  <c r="K30" i="67"/>
  <c r="K29" i="67"/>
  <c r="K28" i="67"/>
  <c r="K27" i="67"/>
  <c r="K26" i="67"/>
  <c r="K25" i="67"/>
  <c r="K24" i="67"/>
  <c r="J22" i="67"/>
  <c r="I22" i="67"/>
  <c r="H22" i="67"/>
  <c r="G22" i="67"/>
  <c r="F22" i="67"/>
  <c r="K22" i="67"/>
  <c r="E22" i="67"/>
  <c r="D22" i="67"/>
  <c r="K21" i="67"/>
  <c r="K20" i="67"/>
  <c r="J18" i="67"/>
  <c r="I18" i="67"/>
  <c r="H18" i="67"/>
  <c r="G18" i="67"/>
  <c r="F18" i="67"/>
  <c r="E18" i="67"/>
  <c r="D18" i="67"/>
  <c r="K17" i="67"/>
  <c r="K16" i="67"/>
  <c r="K15" i="67"/>
  <c r="K14" i="67"/>
  <c r="K13" i="67"/>
  <c r="J11" i="67"/>
  <c r="I11" i="67"/>
  <c r="H11" i="67"/>
  <c r="G11" i="67"/>
  <c r="F11" i="67"/>
  <c r="E11" i="67"/>
  <c r="K11" i="67"/>
  <c r="D11" i="67"/>
  <c r="K10" i="67"/>
  <c r="K9" i="67"/>
  <c r="K8" i="67"/>
  <c r="K7" i="67"/>
  <c r="J4" i="1"/>
  <c r="J1" i="1"/>
  <c r="I4" i="1"/>
  <c r="I4" i="4"/>
  <c r="I4" i="5"/>
  <c r="I4" i="6"/>
  <c r="I4" i="7"/>
  <c r="H4" i="1"/>
  <c r="H4" i="4"/>
  <c r="H4" i="5"/>
  <c r="G4" i="1"/>
  <c r="G4" i="4"/>
  <c r="G4" i="5"/>
  <c r="G4" i="6"/>
  <c r="G4" i="7"/>
  <c r="F4" i="1"/>
  <c r="E4" i="1"/>
  <c r="E4" i="4"/>
  <c r="E4" i="5"/>
  <c r="E4" i="6"/>
  <c r="E4" i="7"/>
  <c r="F4" i="4"/>
  <c r="F4" i="5"/>
  <c r="F4" i="6"/>
  <c r="F4" i="7"/>
  <c r="D4" i="4"/>
  <c r="D4" i="5"/>
  <c r="H1" i="1"/>
  <c r="H4" i="6"/>
  <c r="H4" i="7"/>
  <c r="F1" i="4"/>
  <c r="F1" i="5"/>
  <c r="F1" i="6"/>
  <c r="F1" i="7"/>
  <c r="J47" i="1"/>
  <c r="I47" i="1"/>
  <c r="H47" i="1"/>
  <c r="G47" i="1"/>
  <c r="F47" i="1"/>
  <c r="K47" i="1" s="1"/>
  <c r="E47" i="1"/>
  <c r="D47" i="1"/>
  <c r="K46" i="1"/>
  <c r="K45" i="1"/>
  <c r="K43" i="1"/>
  <c r="K42" i="1"/>
  <c r="K41" i="1"/>
  <c r="K40" i="1"/>
  <c r="K39" i="1"/>
  <c r="K38" i="1"/>
  <c r="K37" i="1"/>
  <c r="K36" i="1"/>
  <c r="K35" i="1"/>
  <c r="K34" i="1"/>
  <c r="K33" i="1"/>
  <c r="K32" i="1"/>
  <c r="K31" i="1"/>
  <c r="K30" i="1"/>
  <c r="K29" i="1"/>
  <c r="K28" i="1"/>
  <c r="K44" i="1"/>
  <c r="K27" i="1"/>
  <c r="K26" i="1"/>
  <c r="K25" i="1"/>
  <c r="K24" i="1"/>
  <c r="D22" i="1"/>
  <c r="E22" i="1"/>
  <c r="K22" i="1"/>
  <c r="F22" i="1"/>
  <c r="G22" i="1"/>
  <c r="H22" i="1"/>
  <c r="I22" i="1"/>
  <c r="J22" i="1"/>
  <c r="K21" i="1"/>
  <c r="K20" i="1"/>
  <c r="E18" i="1"/>
  <c r="J18" i="1"/>
  <c r="I18" i="1"/>
  <c r="H18" i="1"/>
  <c r="K18" i="1"/>
  <c r="G18" i="1"/>
  <c r="F18" i="1"/>
  <c r="K14" i="1"/>
  <c r="J11" i="1"/>
  <c r="I11" i="1"/>
  <c r="K16" i="1"/>
  <c r="K15" i="1"/>
  <c r="K13" i="1"/>
  <c r="H11" i="1"/>
  <c r="G11" i="1"/>
  <c r="F11" i="1"/>
  <c r="E11" i="1"/>
  <c r="K11" i="1"/>
  <c r="D11" i="1"/>
  <c r="K10" i="1"/>
  <c r="K9" i="1"/>
  <c r="K8" i="1"/>
  <c r="K7" i="1"/>
  <c r="D18" i="1"/>
  <c r="K17" i="1"/>
  <c r="J47" i="4"/>
  <c r="I47" i="4"/>
  <c r="H47" i="4"/>
  <c r="G47" i="4"/>
  <c r="F47" i="4"/>
  <c r="E47" i="4"/>
  <c r="D47" i="4"/>
  <c r="K46" i="4"/>
  <c r="K45" i="4"/>
  <c r="K43" i="4"/>
  <c r="K42" i="4"/>
  <c r="K41" i="4"/>
  <c r="K40" i="4"/>
  <c r="K39" i="4"/>
  <c r="K38" i="4"/>
  <c r="K37" i="4"/>
  <c r="K36" i="4"/>
  <c r="K35" i="4"/>
  <c r="K34" i="4"/>
  <c r="K33" i="4"/>
  <c r="K32" i="4"/>
  <c r="K31" i="4"/>
  <c r="K30" i="4"/>
  <c r="K29" i="4"/>
  <c r="K28" i="4"/>
  <c r="K44" i="4"/>
  <c r="K27" i="4"/>
  <c r="K26" i="4"/>
  <c r="K25" i="4"/>
  <c r="K24" i="4"/>
  <c r="D22" i="4"/>
  <c r="E22" i="4"/>
  <c r="F22" i="4"/>
  <c r="G22" i="4"/>
  <c r="H22" i="4"/>
  <c r="K22" i="4"/>
  <c r="I22" i="4"/>
  <c r="J22" i="4"/>
  <c r="K21" i="4"/>
  <c r="K20" i="4"/>
  <c r="E18" i="4"/>
  <c r="J18" i="4"/>
  <c r="I18" i="4"/>
  <c r="H18" i="4"/>
  <c r="G18" i="4"/>
  <c r="F18" i="4"/>
  <c r="K14" i="4"/>
  <c r="J11" i="4"/>
  <c r="I11" i="4"/>
  <c r="K16" i="4"/>
  <c r="K15" i="4"/>
  <c r="K13" i="4"/>
  <c r="H11" i="4"/>
  <c r="G11" i="4"/>
  <c r="F11" i="4"/>
  <c r="E11" i="4"/>
  <c r="D11" i="4"/>
  <c r="K11" i="4"/>
  <c r="K10" i="4"/>
  <c r="K9" i="4"/>
  <c r="K8" i="4"/>
  <c r="K7" i="4"/>
  <c r="D18" i="4"/>
  <c r="K17" i="4"/>
  <c r="J47" i="5"/>
  <c r="I47" i="5"/>
  <c r="H47" i="5"/>
  <c r="G47" i="5"/>
  <c r="F47" i="5"/>
  <c r="E47" i="5"/>
  <c r="D47" i="5"/>
  <c r="K47" i="5"/>
  <c r="K46" i="5"/>
  <c r="K45" i="5"/>
  <c r="K43" i="5"/>
  <c r="K42" i="5"/>
  <c r="K41" i="5"/>
  <c r="K40" i="5"/>
  <c r="K39" i="5"/>
  <c r="K38" i="5"/>
  <c r="K37" i="5"/>
  <c r="K36" i="5"/>
  <c r="K35" i="5"/>
  <c r="K34" i="5"/>
  <c r="K33" i="5"/>
  <c r="K32" i="5"/>
  <c r="K31" i="5"/>
  <c r="K30" i="5"/>
  <c r="K29" i="5"/>
  <c r="K28" i="5"/>
  <c r="K44" i="5"/>
  <c r="K27" i="5"/>
  <c r="K26" i="5"/>
  <c r="K25" i="5"/>
  <c r="K24" i="5"/>
  <c r="D22" i="5"/>
  <c r="E22" i="5"/>
  <c r="F22" i="5"/>
  <c r="G22" i="5"/>
  <c r="K22" i="5"/>
  <c r="H22" i="5"/>
  <c r="I22" i="5"/>
  <c r="J22" i="5"/>
  <c r="K21" i="5"/>
  <c r="K20" i="5"/>
  <c r="E18" i="5"/>
  <c r="J18" i="5"/>
  <c r="I18" i="5"/>
  <c r="H18" i="5"/>
  <c r="G18" i="5"/>
  <c r="F18" i="5"/>
  <c r="K14" i="5"/>
  <c r="J11" i="5"/>
  <c r="I11" i="5"/>
  <c r="K16" i="5"/>
  <c r="K15" i="5"/>
  <c r="K13" i="5"/>
  <c r="H11" i="5"/>
  <c r="G11" i="5"/>
  <c r="F11" i="5"/>
  <c r="E11" i="5"/>
  <c r="D11" i="5"/>
  <c r="K11" i="5"/>
  <c r="K10" i="5"/>
  <c r="K9" i="5"/>
  <c r="K8" i="5"/>
  <c r="K7" i="5"/>
  <c r="D18" i="5"/>
  <c r="K18" i="5"/>
  <c r="K17" i="5"/>
  <c r="J47" i="6"/>
  <c r="I47" i="6"/>
  <c r="H47" i="6"/>
  <c r="G47" i="6"/>
  <c r="F47" i="6"/>
  <c r="E47" i="6"/>
  <c r="D47" i="6"/>
  <c r="K46" i="6"/>
  <c r="K45" i="6"/>
  <c r="K43" i="6"/>
  <c r="K42" i="6"/>
  <c r="K41" i="6"/>
  <c r="K40" i="6"/>
  <c r="K39" i="6"/>
  <c r="K38" i="6"/>
  <c r="K37" i="6"/>
  <c r="K36" i="6"/>
  <c r="K35" i="6"/>
  <c r="K34" i="6"/>
  <c r="K33" i="6"/>
  <c r="K32" i="6"/>
  <c r="K31" i="6"/>
  <c r="K30" i="6"/>
  <c r="K29" i="6"/>
  <c r="K28" i="6"/>
  <c r="K44" i="6"/>
  <c r="K27" i="6"/>
  <c r="K26" i="6"/>
  <c r="K25" i="6"/>
  <c r="K24" i="6"/>
  <c r="D22" i="6"/>
  <c r="E22" i="6"/>
  <c r="F22" i="6"/>
  <c r="G22" i="6"/>
  <c r="H22" i="6"/>
  <c r="I22" i="6"/>
  <c r="J22" i="6"/>
  <c r="K21" i="6"/>
  <c r="K20" i="6"/>
  <c r="E18" i="6"/>
  <c r="J18" i="6"/>
  <c r="I18" i="6"/>
  <c r="H18" i="6"/>
  <c r="G18" i="6"/>
  <c r="F18" i="6"/>
  <c r="K14" i="6"/>
  <c r="J11" i="6"/>
  <c r="I11" i="6"/>
  <c r="K16" i="6"/>
  <c r="K15" i="6"/>
  <c r="K13" i="6"/>
  <c r="H11" i="6"/>
  <c r="G11" i="6"/>
  <c r="F11" i="6"/>
  <c r="E11" i="6"/>
  <c r="D11" i="6"/>
  <c r="K11" i="6"/>
  <c r="K10" i="6"/>
  <c r="K9" i="6"/>
  <c r="K8" i="6"/>
  <c r="K7" i="6"/>
  <c r="D18" i="6"/>
  <c r="K17" i="6"/>
  <c r="J47" i="7"/>
  <c r="I47" i="7"/>
  <c r="H47" i="7"/>
  <c r="G47" i="7"/>
  <c r="F47" i="7"/>
  <c r="E47" i="7"/>
  <c r="K47" i="7"/>
  <c r="D47" i="7"/>
  <c r="K46" i="7"/>
  <c r="K45" i="7"/>
  <c r="K43" i="7"/>
  <c r="K42" i="7"/>
  <c r="K41" i="7"/>
  <c r="K40" i="7"/>
  <c r="K39" i="7"/>
  <c r="K38" i="7"/>
  <c r="K37" i="7"/>
  <c r="K36" i="7"/>
  <c r="K35" i="7"/>
  <c r="K34" i="7"/>
  <c r="K33" i="7"/>
  <c r="K32" i="7"/>
  <c r="K31" i="7"/>
  <c r="K30" i="7"/>
  <c r="K29" i="7"/>
  <c r="K28" i="7"/>
  <c r="K44" i="7"/>
  <c r="K27" i="7"/>
  <c r="K26" i="7"/>
  <c r="K25" i="7"/>
  <c r="K24" i="7"/>
  <c r="D22" i="7"/>
  <c r="E22" i="7"/>
  <c r="F22" i="7"/>
  <c r="G22" i="7"/>
  <c r="H22" i="7"/>
  <c r="I22" i="7"/>
  <c r="J22" i="7"/>
  <c r="K21" i="7"/>
  <c r="K20" i="7"/>
  <c r="E18" i="7"/>
  <c r="J18" i="7"/>
  <c r="I18" i="7"/>
  <c r="H18" i="7"/>
  <c r="G18" i="7"/>
  <c r="F18" i="7"/>
  <c r="K14" i="7"/>
  <c r="J11" i="7"/>
  <c r="I11" i="7"/>
  <c r="K16" i="7"/>
  <c r="K15" i="7"/>
  <c r="K13" i="7"/>
  <c r="H11" i="7"/>
  <c r="G11" i="7"/>
  <c r="F11" i="7"/>
  <c r="E11" i="7"/>
  <c r="D11" i="7"/>
  <c r="K10" i="7"/>
  <c r="K9" i="7"/>
  <c r="K8" i="7"/>
  <c r="K7" i="7"/>
  <c r="D18" i="7"/>
  <c r="K17" i="7"/>
  <c r="J47" i="49"/>
  <c r="I47" i="49"/>
  <c r="H47" i="49"/>
  <c r="G47" i="49"/>
  <c r="F47" i="49"/>
  <c r="K47" i="49"/>
  <c r="E47" i="49"/>
  <c r="D47" i="49"/>
  <c r="K46" i="49"/>
  <c r="K45" i="49"/>
  <c r="K43" i="49"/>
  <c r="K42" i="49"/>
  <c r="K41" i="49"/>
  <c r="K40" i="49"/>
  <c r="K39" i="49"/>
  <c r="K38" i="49"/>
  <c r="K37" i="49"/>
  <c r="K36" i="49"/>
  <c r="K35" i="49"/>
  <c r="K34" i="49"/>
  <c r="K33" i="49"/>
  <c r="K32" i="49"/>
  <c r="K31" i="49"/>
  <c r="K30" i="49"/>
  <c r="K29" i="49"/>
  <c r="K28" i="49"/>
  <c r="K44" i="49"/>
  <c r="K27" i="49"/>
  <c r="K26" i="49"/>
  <c r="K25" i="49"/>
  <c r="K24" i="49"/>
  <c r="D22" i="49"/>
  <c r="E22" i="49"/>
  <c r="F22" i="49"/>
  <c r="G22" i="49"/>
  <c r="H22" i="49"/>
  <c r="I22" i="49"/>
  <c r="K22" i="49"/>
  <c r="J22" i="49"/>
  <c r="K21" i="49"/>
  <c r="K20" i="49"/>
  <c r="E18" i="49"/>
  <c r="J18" i="49"/>
  <c r="I18" i="49"/>
  <c r="H18" i="49"/>
  <c r="G18" i="49"/>
  <c r="F18" i="49"/>
  <c r="K14" i="49"/>
  <c r="J11" i="49"/>
  <c r="I11" i="49"/>
  <c r="K16" i="49"/>
  <c r="K15" i="49"/>
  <c r="K13" i="49"/>
  <c r="H11" i="49"/>
  <c r="G11" i="49"/>
  <c r="F11" i="49"/>
  <c r="E11" i="49"/>
  <c r="D11" i="49"/>
  <c r="K11" i="49"/>
  <c r="K10" i="49"/>
  <c r="K9" i="49"/>
  <c r="K8" i="49"/>
  <c r="K7" i="49"/>
  <c r="D18" i="49"/>
  <c r="K17" i="49"/>
  <c r="J47" i="51"/>
  <c r="I47" i="51"/>
  <c r="H47" i="51"/>
  <c r="G47" i="51"/>
  <c r="F47" i="51"/>
  <c r="E47" i="51"/>
  <c r="D47" i="51"/>
  <c r="K46" i="51"/>
  <c r="K45" i="51"/>
  <c r="K43" i="51"/>
  <c r="K42" i="51"/>
  <c r="K41" i="51"/>
  <c r="K40" i="51"/>
  <c r="K39" i="51"/>
  <c r="K38" i="51"/>
  <c r="K37" i="51"/>
  <c r="K36" i="51"/>
  <c r="K35" i="51"/>
  <c r="K34" i="51"/>
  <c r="K33" i="51"/>
  <c r="K32" i="51"/>
  <c r="K31" i="51"/>
  <c r="K30" i="51"/>
  <c r="K29" i="51"/>
  <c r="K28" i="51"/>
  <c r="K44" i="51"/>
  <c r="K27" i="51"/>
  <c r="K26" i="51"/>
  <c r="K25" i="51"/>
  <c r="K24" i="51"/>
  <c r="D22" i="51"/>
  <c r="E22" i="51"/>
  <c r="F22" i="51"/>
  <c r="G22" i="51"/>
  <c r="H22" i="51"/>
  <c r="I22" i="51"/>
  <c r="J22" i="51"/>
  <c r="K21" i="51"/>
  <c r="K20" i="51"/>
  <c r="E18" i="51"/>
  <c r="J18" i="51"/>
  <c r="I18" i="51"/>
  <c r="H18" i="51"/>
  <c r="G18" i="51"/>
  <c r="F18" i="51"/>
  <c r="K14" i="51"/>
  <c r="J11" i="51"/>
  <c r="I11" i="51"/>
  <c r="K16" i="51"/>
  <c r="K15" i="51"/>
  <c r="K13" i="51"/>
  <c r="H11" i="51"/>
  <c r="G11" i="51"/>
  <c r="F11" i="51"/>
  <c r="E11" i="51"/>
  <c r="D11" i="51"/>
  <c r="K11" i="51"/>
  <c r="K10" i="51"/>
  <c r="K9" i="51"/>
  <c r="K8" i="51"/>
  <c r="K7" i="51"/>
  <c r="D18" i="51"/>
  <c r="K17" i="51"/>
  <c r="J47" i="52"/>
  <c r="I47" i="52"/>
  <c r="H47" i="52"/>
  <c r="G47" i="52"/>
  <c r="F47" i="52"/>
  <c r="E47" i="52"/>
  <c r="D47" i="52"/>
  <c r="K46" i="52"/>
  <c r="K45" i="52"/>
  <c r="K43" i="52"/>
  <c r="K42" i="52"/>
  <c r="K41" i="52"/>
  <c r="K40" i="52"/>
  <c r="K39" i="52"/>
  <c r="K38" i="52"/>
  <c r="K37" i="52"/>
  <c r="K36" i="52"/>
  <c r="K35" i="52"/>
  <c r="K34" i="52"/>
  <c r="K33" i="52"/>
  <c r="K32" i="52"/>
  <c r="K31" i="52"/>
  <c r="K30" i="52"/>
  <c r="K29" i="52"/>
  <c r="K28" i="52"/>
  <c r="K44" i="52"/>
  <c r="K27" i="52"/>
  <c r="K26" i="52"/>
  <c r="K25" i="52"/>
  <c r="K24" i="52"/>
  <c r="D22" i="52"/>
  <c r="E22" i="52"/>
  <c r="F22" i="52"/>
  <c r="G22" i="52"/>
  <c r="H22" i="52"/>
  <c r="I22" i="52"/>
  <c r="J22" i="52"/>
  <c r="K21" i="52"/>
  <c r="K20" i="52"/>
  <c r="E18" i="52"/>
  <c r="J18" i="52"/>
  <c r="I18" i="52"/>
  <c r="H18" i="52"/>
  <c r="G18" i="52"/>
  <c r="F18" i="52"/>
  <c r="K14" i="52"/>
  <c r="J11" i="52"/>
  <c r="I11" i="52"/>
  <c r="K16" i="52"/>
  <c r="K15" i="52"/>
  <c r="K13" i="52"/>
  <c r="H11" i="52"/>
  <c r="G11" i="52"/>
  <c r="F11" i="52"/>
  <c r="E11" i="52"/>
  <c r="D11" i="52"/>
  <c r="K11" i="52"/>
  <c r="K10" i="52"/>
  <c r="K9" i="52"/>
  <c r="K8" i="52"/>
  <c r="K7" i="52"/>
  <c r="D18" i="52"/>
  <c r="K18" i="52"/>
  <c r="K17" i="52"/>
  <c r="J47" i="53"/>
  <c r="I47" i="53"/>
  <c r="H47" i="53"/>
  <c r="G47" i="53"/>
  <c r="F47" i="53"/>
  <c r="K47" i="53"/>
  <c r="E47" i="53"/>
  <c r="D47" i="53"/>
  <c r="K46" i="53"/>
  <c r="K45" i="53"/>
  <c r="K43" i="53"/>
  <c r="K42" i="53"/>
  <c r="K41" i="53"/>
  <c r="K40" i="53"/>
  <c r="K39" i="53"/>
  <c r="K38" i="53"/>
  <c r="K37" i="53"/>
  <c r="K36" i="53"/>
  <c r="K35" i="53"/>
  <c r="K34" i="53"/>
  <c r="K33" i="53"/>
  <c r="K32" i="53"/>
  <c r="K31" i="53"/>
  <c r="K30" i="53"/>
  <c r="K29" i="53"/>
  <c r="K28" i="53"/>
  <c r="K44" i="53"/>
  <c r="K27" i="53"/>
  <c r="K26" i="53"/>
  <c r="K25" i="53"/>
  <c r="K24" i="53"/>
  <c r="D22" i="53"/>
  <c r="E22" i="53"/>
  <c r="F22" i="53"/>
  <c r="G22" i="53"/>
  <c r="H22" i="53"/>
  <c r="K22" i="53"/>
  <c r="I22" i="53"/>
  <c r="J22" i="53"/>
  <c r="K21" i="53"/>
  <c r="K20" i="53"/>
  <c r="E18" i="53"/>
  <c r="J18" i="53"/>
  <c r="I18" i="53"/>
  <c r="H18" i="53"/>
  <c r="K18" i="53"/>
  <c r="G18" i="53"/>
  <c r="F18" i="53"/>
  <c r="K14" i="53"/>
  <c r="J11" i="53"/>
  <c r="I11" i="53"/>
  <c r="K16" i="53"/>
  <c r="K15" i="53"/>
  <c r="K13" i="53"/>
  <c r="H11" i="53"/>
  <c r="G11" i="53"/>
  <c r="F11" i="53"/>
  <c r="E11" i="53"/>
  <c r="D11" i="53"/>
  <c r="K10" i="53"/>
  <c r="K9" i="53"/>
  <c r="K8" i="53"/>
  <c r="K7" i="53"/>
  <c r="D18" i="53"/>
  <c r="K17" i="53"/>
  <c r="J47" i="54"/>
  <c r="I47" i="54"/>
  <c r="H47" i="54"/>
  <c r="G47" i="54"/>
  <c r="F47" i="54"/>
  <c r="E47" i="54"/>
  <c r="D47" i="54"/>
  <c r="K46" i="54"/>
  <c r="K45" i="54"/>
  <c r="K43" i="54"/>
  <c r="K42" i="54"/>
  <c r="K41" i="54"/>
  <c r="K40" i="54"/>
  <c r="K39" i="54"/>
  <c r="K38" i="54"/>
  <c r="K37" i="54"/>
  <c r="K36" i="54"/>
  <c r="K35" i="54"/>
  <c r="K34" i="54"/>
  <c r="K33" i="54"/>
  <c r="K32" i="54"/>
  <c r="K31" i="54"/>
  <c r="K30" i="54"/>
  <c r="K29" i="54"/>
  <c r="K28" i="54"/>
  <c r="K44" i="54"/>
  <c r="K27" i="54"/>
  <c r="K26" i="54"/>
  <c r="K25" i="54"/>
  <c r="K24" i="54"/>
  <c r="D22" i="54"/>
  <c r="E22" i="54"/>
  <c r="F22" i="54"/>
  <c r="K22" i="54"/>
  <c r="G22" i="54"/>
  <c r="H22" i="54"/>
  <c r="I22" i="54"/>
  <c r="J22" i="54"/>
  <c r="K21" i="54"/>
  <c r="K20" i="54"/>
  <c r="E18" i="54"/>
  <c r="J18" i="54"/>
  <c r="I18" i="54"/>
  <c r="H18" i="54"/>
  <c r="G18" i="54"/>
  <c r="F18" i="54"/>
  <c r="K14" i="54"/>
  <c r="J11" i="54"/>
  <c r="I11" i="54"/>
  <c r="K16" i="54"/>
  <c r="K15" i="54"/>
  <c r="K13" i="54"/>
  <c r="H11" i="54"/>
  <c r="G11" i="54"/>
  <c r="F11" i="54"/>
  <c r="E11" i="54"/>
  <c r="D11" i="54"/>
  <c r="K10" i="54"/>
  <c r="K9" i="54"/>
  <c r="K8" i="54"/>
  <c r="K7" i="54"/>
  <c r="D18" i="54"/>
  <c r="K18" i="54"/>
  <c r="K17" i="54"/>
  <c r="J47" i="55"/>
  <c r="I47" i="55"/>
  <c r="H47" i="55"/>
  <c r="G47" i="55"/>
  <c r="F47" i="55"/>
  <c r="E47" i="55"/>
  <c r="D47" i="55"/>
  <c r="K47" i="55"/>
  <c r="K46" i="55"/>
  <c r="K45" i="55"/>
  <c r="K43" i="55"/>
  <c r="K42" i="55"/>
  <c r="K41" i="55"/>
  <c r="K40" i="55"/>
  <c r="K39" i="55"/>
  <c r="K38" i="55"/>
  <c r="K37" i="55"/>
  <c r="K36" i="55"/>
  <c r="K35" i="55"/>
  <c r="K34" i="55"/>
  <c r="K33" i="55"/>
  <c r="K32" i="55"/>
  <c r="K31" i="55"/>
  <c r="K30" i="55"/>
  <c r="K29" i="55"/>
  <c r="K28" i="55"/>
  <c r="K44" i="55"/>
  <c r="K27" i="55"/>
  <c r="K26" i="55"/>
  <c r="K25" i="55"/>
  <c r="K24" i="55"/>
  <c r="D22" i="55"/>
  <c r="E22" i="55"/>
  <c r="K22" i="55"/>
  <c r="F22" i="55"/>
  <c r="G22" i="55"/>
  <c r="H22" i="55"/>
  <c r="I22" i="55"/>
  <c r="J22" i="55"/>
  <c r="K21" i="55"/>
  <c r="K20" i="55"/>
  <c r="E18" i="55"/>
  <c r="K18" i="55"/>
  <c r="J18" i="55"/>
  <c r="I18" i="55"/>
  <c r="H18" i="55"/>
  <c r="G18" i="55"/>
  <c r="F18" i="55"/>
  <c r="K14" i="55"/>
  <c r="J11" i="55"/>
  <c r="I11" i="55"/>
  <c r="K16" i="55"/>
  <c r="K15" i="55"/>
  <c r="K13" i="55"/>
  <c r="H11" i="55"/>
  <c r="G11" i="55"/>
  <c r="F11" i="55"/>
  <c r="E11" i="55"/>
  <c r="D11" i="55"/>
  <c r="K11" i="55"/>
  <c r="K10" i="55"/>
  <c r="K9" i="55"/>
  <c r="K8" i="55"/>
  <c r="K7" i="55"/>
  <c r="D18" i="55"/>
  <c r="K17" i="55"/>
  <c r="J4" i="4"/>
  <c r="J4" i="5"/>
  <c r="J4" i="6"/>
  <c r="H1" i="4"/>
  <c r="K18" i="4"/>
  <c r="J1" i="4"/>
  <c r="K18" i="7"/>
  <c r="K18" i="67"/>
  <c r="H1" i="5"/>
  <c r="D4" i="6"/>
  <c r="D4" i="7"/>
  <c r="H1" i="7"/>
  <c r="H1" i="6"/>
  <c r="K47" i="4"/>
  <c r="K47" i="6"/>
  <c r="K18" i="49"/>
  <c r="K22" i="51"/>
  <c r="K11" i="54"/>
  <c r="J4" i="7"/>
  <c r="J1" i="6"/>
  <c r="J1" i="5"/>
  <c r="K47" i="54"/>
  <c r="K22" i="52"/>
  <c r="K11" i="53"/>
  <c r="K22" i="6"/>
  <c r="J1" i="7"/>
  <c r="K11" i="7"/>
  <c r="K22" i="7"/>
  <c r="K18" i="6"/>
  <c r="K18" i="51"/>
  <c r="E4" i="49"/>
  <c r="F4" i="49"/>
  <c r="H4" i="49"/>
  <c r="G4" i="49"/>
  <c r="F1" i="49"/>
  <c r="D21" i="65"/>
  <c r="D22" i="65"/>
  <c r="C19" i="65"/>
  <c r="C18" i="65"/>
  <c r="C17" i="65"/>
  <c r="C11" i="65"/>
  <c r="C12" i="65"/>
  <c r="C16" i="65"/>
  <c r="C15" i="65"/>
  <c r="C14" i="65"/>
  <c r="C13" i="65"/>
  <c r="C20" i="65"/>
  <c r="K47" i="52" l="1"/>
  <c r="L29" i="52"/>
  <c r="M29" i="52" s="1"/>
  <c r="L28" i="52"/>
  <c r="M28" i="52" s="1"/>
  <c r="L30" i="52"/>
  <c r="M30" i="52" s="1"/>
  <c r="L31" i="52"/>
  <c r="M31" i="52" s="1"/>
  <c r="K47" i="51"/>
  <c r="L30" i="51"/>
  <c r="M30" i="51" s="1"/>
  <c r="D19" i="65"/>
  <c r="L29" i="51"/>
  <c r="M29" i="51" s="1"/>
  <c r="D18" i="65"/>
  <c r="D17" i="65"/>
  <c r="L28" i="51"/>
  <c r="M28" i="51" s="1"/>
  <c r="L31" i="51"/>
  <c r="M31" i="51" s="1"/>
  <c r="D11" i="65"/>
  <c r="D12" i="65"/>
  <c r="L33" i="4"/>
  <c r="M33" i="4" s="1"/>
  <c r="D16" i="65"/>
  <c r="D15" i="65"/>
  <c r="L30" i="4"/>
  <c r="M30" i="4" s="1"/>
  <c r="L28" i="4"/>
  <c r="M28" i="4" s="1"/>
  <c r="D14" i="65"/>
  <c r="L31" i="4"/>
  <c r="M31" i="4" s="1"/>
  <c r="L28" i="5"/>
  <c r="M28" i="5" s="1"/>
  <c r="L28" i="6"/>
  <c r="M28" i="6" s="1"/>
  <c r="L29" i="4"/>
  <c r="M29" i="4" s="1"/>
  <c r="L28" i="7"/>
  <c r="M28" i="7" s="1"/>
  <c r="L32" i="4"/>
  <c r="M32" i="4" s="1"/>
  <c r="L28" i="1"/>
  <c r="M28" i="1" s="1"/>
  <c r="G4" i="51"/>
  <c r="G4" i="52" s="1"/>
  <c r="G4" i="53" s="1"/>
  <c r="G4" i="54" s="1"/>
  <c r="G4" i="55" s="1"/>
  <c r="G4" i="67"/>
  <c r="F4" i="67"/>
  <c r="F4" i="51"/>
  <c r="F4" i="52" s="1"/>
  <c r="F4" i="53" s="1"/>
  <c r="F4" i="54" s="1"/>
  <c r="F4" i="55" s="1"/>
  <c r="F1" i="67"/>
  <c r="F1" i="51"/>
  <c r="F1" i="52" s="1"/>
  <c r="F1" i="53" s="1"/>
  <c r="F1" i="54" s="1"/>
  <c r="F1" i="55" s="1"/>
  <c r="I4" i="49"/>
  <c r="E4" i="51"/>
  <c r="E4" i="52" s="1"/>
  <c r="E4" i="53" s="1"/>
  <c r="E4" i="54" s="1"/>
  <c r="E4" i="55" s="1"/>
  <c r="E4" i="67"/>
  <c r="H1" i="67" s="1"/>
  <c r="H4" i="51"/>
  <c r="H4" i="52" s="1"/>
  <c r="H4" i="53" s="1"/>
  <c r="H4" i="54" s="1"/>
  <c r="H4" i="55" s="1"/>
  <c r="H4" i="67"/>
  <c r="D20" i="65"/>
  <c r="F19" i="65"/>
  <c r="F22" i="65"/>
  <c r="F18" i="65"/>
  <c r="F21" i="65"/>
  <c r="F17" i="65"/>
  <c r="F15" i="65"/>
  <c r="F20" i="65"/>
  <c r="F16" i="65"/>
  <c r="F12" i="65"/>
  <c r="F11" i="65"/>
  <c r="F14" i="65"/>
  <c r="I4" i="51" l="1"/>
  <c r="I4" i="52" s="1"/>
  <c r="I4" i="53" s="1"/>
  <c r="I4" i="54" s="1"/>
  <c r="I4" i="55" s="1"/>
  <c r="I4" i="67"/>
  <c r="F13" i="65"/>
  <c r="D13" i="65"/>
  <c r="J4" i="49" l="1"/>
  <c r="J1" i="49" l="1"/>
  <c r="J4" i="67" l="1"/>
  <c r="J1" i="67" s="1"/>
  <c r="J4" i="51"/>
  <c r="J4" i="52" s="1"/>
  <c r="J1" i="52" l="1"/>
  <c r="J4" i="53"/>
  <c r="D4" i="49"/>
  <c r="H1" i="49" l="1"/>
  <c r="J1" i="53"/>
  <c r="J4" i="54"/>
  <c r="J1" i="54" l="1"/>
  <c r="J4" i="55"/>
  <c r="J1" i="55" s="1"/>
  <c r="D4" i="51"/>
  <c r="D4" i="52" l="1"/>
  <c r="J1" i="51"/>
  <c r="H1" i="51"/>
  <c r="D4" i="53" l="1"/>
  <c r="H1" i="52"/>
  <c r="H1" i="53" l="1"/>
  <c r="D4" i="54"/>
  <c r="H1" i="54" l="1"/>
  <c r="D4" i="55"/>
  <c r="H1" i="55" s="1"/>
</calcChain>
</file>

<file path=xl/sharedStrings.xml><?xml version="1.0" encoding="utf-8"?>
<sst xmlns="http://schemas.openxmlformats.org/spreadsheetml/2006/main" count="664" uniqueCount="70">
  <si>
    <t>R_cfan009</t>
  </si>
  <si>
    <t>Affectation des temps</t>
  </si>
  <si>
    <t>Service</t>
  </si>
  <si>
    <t>Matricule</t>
  </si>
  <si>
    <t>Outillage BE</t>
  </si>
  <si>
    <t>Lun</t>
  </si>
  <si>
    <t>Mar</t>
  </si>
  <si>
    <t>Mer</t>
  </si>
  <si>
    <t>Jeu</t>
  </si>
  <si>
    <t>Ven</t>
  </si>
  <si>
    <t>Sam</t>
  </si>
  <si>
    <t>Dim</t>
  </si>
  <si>
    <t>EFFECTIFS</t>
  </si>
  <si>
    <t>TOTAL</t>
  </si>
  <si>
    <t>TH</t>
  </si>
  <si>
    <t>HS</t>
  </si>
  <si>
    <t>RET</t>
  </si>
  <si>
    <t>Autres</t>
  </si>
  <si>
    <t>Hommes ou heures théoriques</t>
  </si>
  <si>
    <t>Hommes ou heures supplémentaires</t>
  </si>
  <si>
    <t>Retards et bons de sortie</t>
  </si>
  <si>
    <t>TOTAL EFFECTIFS</t>
  </si>
  <si>
    <t>Semaine N°</t>
  </si>
  <si>
    <t>du</t>
  </si>
  <si>
    <t>au</t>
  </si>
  <si>
    <t>SOCIAL</t>
  </si>
  <si>
    <t>TOTAL SOCIAL</t>
  </si>
  <si>
    <t>MAL</t>
  </si>
  <si>
    <t>CP</t>
  </si>
  <si>
    <t>VM</t>
  </si>
  <si>
    <t>FC</t>
  </si>
  <si>
    <t>Maladie ; accident de travail</t>
  </si>
  <si>
    <t>CP - RP - ET - JF - CF- RC</t>
  </si>
  <si>
    <t>TRANSFERTS</t>
  </si>
  <si>
    <t>TOTAL TRANSFERTS</t>
  </si>
  <si>
    <t>PRODUCTION</t>
  </si>
  <si>
    <t>OUTPSGN</t>
  </si>
  <si>
    <t>OUTDSGN</t>
  </si>
  <si>
    <t>OUTRECH</t>
  </si>
  <si>
    <t>Services généraux BE OUT</t>
  </si>
  <si>
    <t>Travaux pour recherche</t>
  </si>
  <si>
    <t>Services généraux Atelier</t>
  </si>
  <si>
    <t>TOTAL PRODUCTION</t>
  </si>
  <si>
    <t>Formation continue et sécurité</t>
  </si>
  <si>
    <t>Visite médicale</t>
  </si>
  <si>
    <t>OUTDINFO</t>
  </si>
  <si>
    <t>AFFAIRE</t>
  </si>
  <si>
    <t>HEURES</t>
  </si>
  <si>
    <t>Nb Sem</t>
  </si>
  <si>
    <t>Teamcenter/Hotline-Rés-Trac/Dév.soft/…</t>
  </si>
  <si>
    <t>Mazé Damien</t>
  </si>
  <si>
    <t>ETUIN07514</t>
  </si>
  <si>
    <t>ETUIN07566</t>
  </si>
  <si>
    <t>ETUIN07532</t>
  </si>
  <si>
    <t>ETUIN07502</t>
  </si>
  <si>
    <t>ETUIN20590</t>
  </si>
  <si>
    <t>ETUIN07577</t>
  </si>
  <si>
    <t>ETUIN07578</t>
  </si>
  <si>
    <t>ETUIN07581</t>
  </si>
  <si>
    <t>ETUIN07583</t>
  </si>
  <si>
    <t>ETUIN07585</t>
  </si>
  <si>
    <t>BILAN</t>
  </si>
  <si>
    <t>Etude</t>
  </si>
  <si>
    <t>cotation</t>
  </si>
  <si>
    <t>marge</t>
  </si>
  <si>
    <t>Temps alloué</t>
  </si>
  <si>
    <t>cumul tps</t>
  </si>
  <si>
    <t>phase</t>
  </si>
  <si>
    <t>débit/crédit</t>
  </si>
  <si>
    <t>IN07532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</si>
</sst>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2" formatCode="d\-mmm"/>
    <numFmt numFmtId="173" formatCode="dd/mm/yy"/>
    <numFmt numFmtId="175" formatCode="0.0"/>
    <numFmt numFmtId="177" formatCode="0.0_ ;[Red]\-0.0\ "/>
  </numFmts>
  <fonts count="11" x14ac:knownFonts="1">
    <font>
      <sz val="10"/>
      <name val="Arial"/>
    </font>
    <font>
      <b/>
      <i/>
      <sz val="10"/>
      <name val="Arial"/>
      <family val="2"/>
    </font>
    <font>
      <b/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sz val="12"/>
      <name val="Arial"/>
      <family val="2"/>
    </font>
    <font>
      <sz val="10"/>
      <name val="Arial"/>
      <family val="2"/>
    </font>
    <font>
      <sz val="8"/>
      <name val="Verdana"/>
      <family val="2"/>
    </font>
    <font>
      <u/>
      <sz val="10"/>
      <color theme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0" fillId="0" borderId="0" applyNumberFormat="0" applyFill="0" applyBorder="0" applyAlignment="0" applyProtection="0"/>
  </cellStyleXfs>
  <cellXfs count="58">
    <xf numFmtId="0" fontId="0" fillId="0" borderId="0" xfId="0"/>
    <xf numFmtId="0" fontId="1" fillId="0" borderId="0" xfId="0" applyFont="1"/>
    <xf numFmtId="0" fontId="0" fillId="0" borderId="1" xfId="0" applyBorder="1" applyAlignment="1">
      <alignment horizontal="center"/>
    </xf>
    <xf numFmtId="172" fontId="0" fillId="0" borderId="1" xfId="0" applyNumberFormat="1" applyBorder="1" applyAlignment="1">
      <alignment horizontal="center"/>
    </xf>
    <xf numFmtId="0" fontId="2" fillId="0" borderId="0" xfId="0" applyFont="1"/>
    <xf numFmtId="172" fontId="0" fillId="0" borderId="0" xfId="0" applyNumberFormat="1" applyBorder="1" applyAlignment="1">
      <alignment horizontal="center"/>
    </xf>
    <xf numFmtId="0" fontId="0" fillId="0" borderId="1" xfId="0" applyBorder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/>
    <xf numFmtId="0" fontId="3" fillId="0" borderId="3" xfId="0" applyFont="1" applyBorder="1"/>
    <xf numFmtId="0" fontId="0" fillId="0" borderId="4" xfId="0" applyBorder="1"/>
    <xf numFmtId="0" fontId="0" fillId="0" borderId="0" xfId="0" applyAlignment="1">
      <alignment horizontal="center" vertical="center"/>
    </xf>
    <xf numFmtId="173" fontId="0" fillId="0" borderId="0" xfId="0" applyNumberFormat="1" applyAlignment="1">
      <alignment horizontal="center"/>
    </xf>
    <xf numFmtId="0" fontId="7" fillId="0" borderId="0" xfId="0" applyNumberFormat="1" applyFont="1" applyAlignment="1">
      <alignment horizontal="center" vertical="center"/>
    </xf>
    <xf numFmtId="0" fontId="0" fillId="0" borderId="0" xfId="0" applyNumberFormat="1" applyAlignment="1" applyProtection="1">
      <alignment horizontal="center"/>
      <protection hidden="1"/>
    </xf>
    <xf numFmtId="49" fontId="0" fillId="0" borderId="0" xfId="0" applyNumberFormat="1" applyAlignment="1" applyProtection="1">
      <alignment horizontal="center"/>
      <protection hidden="1"/>
    </xf>
    <xf numFmtId="49" fontId="0" fillId="0" borderId="0" xfId="0" applyNumberFormat="1"/>
    <xf numFmtId="49" fontId="8" fillId="0" borderId="0" xfId="0" quotePrefix="1" applyNumberFormat="1" applyFont="1"/>
    <xf numFmtId="0" fontId="5" fillId="0" borderId="1" xfId="0" applyFont="1" applyBorder="1"/>
    <xf numFmtId="12" fontId="0" fillId="0" borderId="0" xfId="0" applyNumberForma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75" fontId="7" fillId="0" borderId="0" xfId="0" applyNumberFormat="1" applyFont="1" applyAlignment="1">
      <alignment horizontal="center" vertical="center"/>
    </xf>
    <xf numFmtId="177" fontId="0" fillId="0" borderId="0" xfId="0" applyNumberFormat="1" applyAlignment="1">
      <alignment horizontal="center" vertical="center"/>
    </xf>
    <xf numFmtId="0" fontId="10" fillId="0" borderId="0" xfId="1" applyAlignment="1">
      <alignment horizontal="center" vertical="center"/>
    </xf>
    <xf numFmtId="0" fontId="9" fillId="0" borderId="0" xfId="0" applyFont="1"/>
    <xf numFmtId="0" fontId="5" fillId="0" borderId="0" xfId="0" applyFont="1" applyAlignment="1">
      <alignment horizontal="center"/>
    </xf>
    <xf numFmtId="0" fontId="10" fillId="0" borderId="0" xfId="1" applyNumberFormat="1" applyAlignment="1">
      <alignment horizontal="center" vertical="center"/>
    </xf>
    <xf numFmtId="0" fontId="4" fillId="0" borderId="2" xfId="0" applyFont="1" applyBorder="1" applyAlignment="1">
      <alignment horizontal="left"/>
    </xf>
    <xf numFmtId="0" fontId="4" fillId="0" borderId="3" xfId="0" applyFont="1" applyBorder="1" applyAlignment="1">
      <alignment horizontal="left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0" xfId="0" applyNumberFormat="1"/>
    <xf numFmtId="0" fontId="7" fillId="0" borderId="1" xfId="0" applyNumberFormat="1" applyFont="1" applyBorder="1" applyAlignment="1">
      <alignment horizontal="center" vertical="center"/>
    </xf>
    <xf numFmtId="175" fontId="7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177" fontId="0" fillId="0" borderId="1" xfId="0" applyNumberForma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0" fontId="6" fillId="0" borderId="0" xfId="0" applyNumberFormat="1" applyFont="1" applyAlignment="1">
      <alignment horizontal="center" vertical="center"/>
    </xf>
    <xf numFmtId="0" fontId="6" fillId="0" borderId="0" xfId="0" applyNumberFormat="1" applyFont="1" applyBorder="1" applyAlignment="1">
      <alignment horizontal="center" vertical="center"/>
    </xf>
    <xf numFmtId="0" fontId="7" fillId="0" borderId="0" xfId="0" applyNumberFormat="1" applyFont="1" applyBorder="1" applyAlignment="1">
      <alignment horizontal="center" vertical="center"/>
    </xf>
    <xf numFmtId="175" fontId="7" fillId="0" borderId="0" xfId="0" applyNumberFormat="1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177" fontId="0" fillId="0" borderId="0" xfId="0" applyNumberFormat="1" applyBorder="1" applyAlignment="1">
      <alignment horizontal="center" vertical="center"/>
    </xf>
    <xf numFmtId="0" fontId="5" fillId="0" borderId="0" xfId="0" applyFont="1" applyAlignment="1"/>
    <xf numFmtId="0" fontId="0" fillId="0" borderId="0" xfId="0" applyAlignment="1"/>
    <xf numFmtId="0" fontId="10" fillId="0" borderId="0" xfId="1" applyAlignment="1"/>
    <xf numFmtId="0" fontId="10" fillId="0" borderId="0" xfId="1" applyAlignment="1">
      <alignment horizontal="center"/>
    </xf>
    <xf numFmtId="49" fontId="5" fillId="0" borderId="0" xfId="0" applyNumberFormat="1" applyFont="1" applyAlignment="1" applyProtection="1">
      <alignment horizontal="center"/>
      <protection hidden="1"/>
    </xf>
    <xf numFmtId="0" fontId="2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6" fillId="0" borderId="1" xfId="0" applyNumberFormat="1" applyFont="1" applyBorder="1" applyAlignment="1">
      <alignment horizontal="center" vertical="center"/>
    </xf>
    <xf numFmtId="2" fontId="0" fillId="0" borderId="0" xfId="0" applyNumberFormat="1"/>
    <xf numFmtId="0" fontId="5" fillId="0" borderId="1" xfId="0" applyNumberFormat="1" applyFont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36"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pageSetUpPr fitToPage="1"/>
  </sheetPr>
  <dimension ref="A1:V47"/>
  <sheetViews>
    <sheetView showRuler="0" view="pageLayout" topLeftCell="A4" zoomScaleNormal="100" zoomScaleSheetLayoutView="100" workbookViewId="0">
      <selection activeCell="H29" sqref="H29"/>
    </sheetView>
  </sheetViews>
  <sheetFormatPr baseColWidth="10" defaultRowHeight="12.75" x14ac:dyDescent="0.2"/>
  <cols>
    <col min="1" max="1" width="11" customWidth="1"/>
    <col min="2" max="2" width="6.42578125" customWidth="1"/>
    <col min="3" max="3" width="22.7109375" customWidth="1"/>
    <col min="4" max="7" width="7.7109375" customWidth="1"/>
    <col min="8" max="8" width="8.7109375" customWidth="1"/>
    <col min="9" max="9" width="7.7109375" customWidth="1"/>
    <col min="10" max="10" width="8.7109375" customWidth="1"/>
    <col min="11" max="11" width="7.7109375" customWidth="1"/>
    <col min="12" max="12" width="8.85546875" style="8" customWidth="1"/>
    <col min="13" max="13" width="17.140625" style="8" customWidth="1"/>
  </cols>
  <sheetData>
    <row r="1" spans="1:12" ht="16.5" customHeight="1" x14ac:dyDescent="0.2">
      <c r="A1" t="s">
        <v>0</v>
      </c>
      <c r="B1" t="s">
        <v>1</v>
      </c>
      <c r="E1" s="7" t="s">
        <v>22</v>
      </c>
      <c r="F1" s="9">
        <v>1</v>
      </c>
      <c r="G1" s="8" t="s">
        <v>23</v>
      </c>
      <c r="H1" s="14">
        <f>D4</f>
        <v>42002</v>
      </c>
      <c r="I1" s="8" t="s">
        <v>24</v>
      </c>
      <c r="J1" s="14">
        <f>J4</f>
        <v>42008</v>
      </c>
      <c r="L1" s="50" t="s">
        <v>61</v>
      </c>
    </row>
    <row r="2" spans="1:12" ht="16.5" customHeight="1" x14ac:dyDescent="0.2"/>
    <row r="3" spans="1:12" ht="16.5" customHeight="1" x14ac:dyDescent="0.2">
      <c r="A3" t="s">
        <v>2</v>
      </c>
      <c r="B3">
        <v>8100</v>
      </c>
      <c r="C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2" ht="16.5" customHeight="1" x14ac:dyDescent="0.2">
      <c r="A4" t="s">
        <v>3</v>
      </c>
      <c r="B4">
        <v>20253</v>
      </c>
      <c r="C4" s="1" t="s">
        <v>50</v>
      </c>
      <c r="D4" s="3">
        <f>DATE(2014,12,29)</f>
        <v>42002</v>
      </c>
      <c r="E4" s="3">
        <f>DATE(2014,12,30)</f>
        <v>42003</v>
      </c>
      <c r="F4" s="3">
        <f>DATE(2014,12,31)</f>
        <v>42004</v>
      </c>
      <c r="G4" s="3">
        <f>DATE(2015,1,1)</f>
        <v>42005</v>
      </c>
      <c r="H4" s="3">
        <f>DATE(2015,1,2)</f>
        <v>42006</v>
      </c>
      <c r="I4" s="3">
        <f>DATE(2015,1,3)</f>
        <v>42007</v>
      </c>
      <c r="J4" s="3">
        <f>DATE(2015,1,4)</f>
        <v>42008</v>
      </c>
    </row>
    <row r="5" spans="1:12" ht="16.5" customHeight="1" x14ac:dyDescent="0.2">
      <c r="F5" s="5"/>
    </row>
    <row r="6" spans="1:12" ht="16.5" customHeight="1" x14ac:dyDescent="0.2">
      <c r="A6" s="4" t="s">
        <v>12</v>
      </c>
      <c r="F6" s="5"/>
      <c r="K6" t="s">
        <v>13</v>
      </c>
    </row>
    <row r="7" spans="1:12" ht="16.5" customHeight="1" x14ac:dyDescent="0.2">
      <c r="A7" s="6" t="s">
        <v>14</v>
      </c>
      <c r="B7" s="31" t="s">
        <v>18</v>
      </c>
      <c r="C7" s="32"/>
      <c r="D7" s="2">
        <v>7.5</v>
      </c>
      <c r="E7" s="2">
        <v>7.5</v>
      </c>
      <c r="F7" s="2">
        <v>7.5</v>
      </c>
      <c r="G7" s="2">
        <v>7.5</v>
      </c>
      <c r="H7" s="2">
        <v>7.5</v>
      </c>
      <c r="I7" s="2"/>
      <c r="J7" s="2"/>
      <c r="K7" s="2">
        <f>SUM(D7:J7)</f>
        <v>37.5</v>
      </c>
    </row>
    <row r="8" spans="1:12" ht="16.5" customHeight="1" x14ac:dyDescent="0.2">
      <c r="A8" s="6" t="s">
        <v>15</v>
      </c>
      <c r="B8" s="31" t="s">
        <v>19</v>
      </c>
      <c r="C8" s="32"/>
      <c r="D8" s="2"/>
      <c r="E8" s="2"/>
      <c r="F8" s="2"/>
      <c r="G8" s="2"/>
      <c r="H8" s="2"/>
      <c r="I8" s="2"/>
      <c r="J8" s="2"/>
      <c r="K8" s="2">
        <f>SUM(D8:J8)</f>
        <v>0</v>
      </c>
    </row>
    <row r="9" spans="1:12" ht="16.5" customHeight="1" x14ac:dyDescent="0.2">
      <c r="A9" s="6" t="s">
        <v>16</v>
      </c>
      <c r="B9" s="31" t="s">
        <v>20</v>
      </c>
      <c r="C9" s="32"/>
      <c r="D9" s="2"/>
      <c r="E9" s="2"/>
      <c r="F9" s="2"/>
      <c r="G9" s="2"/>
      <c r="H9" s="2"/>
      <c r="I9" s="2"/>
      <c r="J9" s="2"/>
      <c r="K9" s="2">
        <f>SUM(D9:J9)</f>
        <v>0</v>
      </c>
    </row>
    <row r="10" spans="1:12" ht="16.5" customHeight="1" x14ac:dyDescent="0.2">
      <c r="A10" s="6" t="s">
        <v>17</v>
      </c>
      <c r="B10" s="33"/>
      <c r="C10" s="34"/>
      <c r="D10" s="2"/>
      <c r="E10" s="2"/>
      <c r="F10" s="2"/>
      <c r="G10" s="2"/>
      <c r="H10" s="2"/>
      <c r="I10" s="2"/>
      <c r="J10" s="2"/>
      <c r="K10" s="2">
        <f>SUM(D10:J10)</f>
        <v>0</v>
      </c>
    </row>
    <row r="11" spans="1:12" ht="16.5" customHeight="1" x14ac:dyDescent="0.2">
      <c r="A11" s="10"/>
      <c r="B11" s="12"/>
      <c r="C11" s="11" t="s">
        <v>21</v>
      </c>
      <c r="D11" s="2">
        <f t="shared" ref="D11:J11" si="0">D7+D8-D9-D10</f>
        <v>7.5</v>
      </c>
      <c r="E11" s="2">
        <f t="shared" si="0"/>
        <v>7.5</v>
      </c>
      <c r="F11" s="2">
        <f t="shared" si="0"/>
        <v>7.5</v>
      </c>
      <c r="G11" s="2">
        <f t="shared" si="0"/>
        <v>7.5</v>
      </c>
      <c r="H11" s="2">
        <f t="shared" si="0"/>
        <v>7.5</v>
      </c>
      <c r="I11" s="2">
        <f t="shared" si="0"/>
        <v>0</v>
      </c>
      <c r="J11" s="2">
        <f t="shared" si="0"/>
        <v>0</v>
      </c>
      <c r="K11" s="2">
        <f>SUM(D11:J11)</f>
        <v>37.5</v>
      </c>
    </row>
    <row r="12" spans="1:12" ht="16.5" customHeight="1" x14ac:dyDescent="0.2">
      <c r="A12" s="4" t="s">
        <v>25</v>
      </c>
      <c r="F12" s="5"/>
    </row>
    <row r="13" spans="1:12" ht="16.5" customHeight="1" x14ac:dyDescent="0.2">
      <c r="A13" s="6" t="s">
        <v>27</v>
      </c>
      <c r="B13" s="31" t="s">
        <v>31</v>
      </c>
      <c r="C13" s="32"/>
      <c r="D13" s="2"/>
      <c r="E13" s="2"/>
      <c r="F13" s="2"/>
      <c r="G13" s="2"/>
      <c r="H13" s="2"/>
      <c r="I13" s="2"/>
      <c r="J13" s="2"/>
      <c r="K13" s="2">
        <f t="shared" ref="K13:K18" si="1">SUM(D13:J13)</f>
        <v>0</v>
      </c>
    </row>
    <row r="14" spans="1:12" ht="16.5" customHeight="1" x14ac:dyDescent="0.2">
      <c r="A14" s="6" t="s">
        <v>28</v>
      </c>
      <c r="B14" s="31" t="s">
        <v>32</v>
      </c>
      <c r="C14" s="32"/>
      <c r="D14" s="2">
        <v>7.5</v>
      </c>
      <c r="E14" s="2">
        <v>7.5</v>
      </c>
      <c r="F14" s="2">
        <v>7.5</v>
      </c>
      <c r="G14" s="2">
        <v>7.5</v>
      </c>
      <c r="H14" s="2">
        <v>7.5</v>
      </c>
      <c r="I14" s="2"/>
      <c r="J14" s="2"/>
      <c r="K14" s="2">
        <f t="shared" si="1"/>
        <v>37.5</v>
      </c>
    </row>
    <row r="15" spans="1:12" ht="16.5" customHeight="1" x14ac:dyDescent="0.2">
      <c r="A15" s="6" t="s">
        <v>30</v>
      </c>
      <c r="B15" s="31" t="s">
        <v>43</v>
      </c>
      <c r="C15" s="32"/>
      <c r="D15" s="2"/>
      <c r="E15" s="2"/>
      <c r="F15" s="2"/>
      <c r="G15" s="2"/>
      <c r="H15" s="2"/>
      <c r="I15" s="2"/>
      <c r="J15" s="2"/>
      <c r="K15" s="2">
        <f t="shared" si="1"/>
        <v>0</v>
      </c>
    </row>
    <row r="16" spans="1:12" ht="16.5" customHeight="1" x14ac:dyDescent="0.2">
      <c r="A16" s="6" t="s">
        <v>29</v>
      </c>
      <c r="B16" s="31" t="s">
        <v>44</v>
      </c>
      <c r="C16" s="32"/>
      <c r="D16" s="2"/>
      <c r="E16" s="2"/>
      <c r="F16" s="2"/>
      <c r="G16" s="2"/>
      <c r="H16" s="2"/>
      <c r="I16" s="2"/>
      <c r="J16" s="2"/>
      <c r="K16" s="2">
        <f t="shared" si="1"/>
        <v>0</v>
      </c>
    </row>
    <row r="17" spans="1:22" ht="16.5" customHeight="1" x14ac:dyDescent="0.2">
      <c r="A17" s="6" t="s">
        <v>17</v>
      </c>
      <c r="B17" s="31"/>
      <c r="C17" s="32"/>
      <c r="D17" s="2"/>
      <c r="E17" s="2"/>
      <c r="F17" s="2"/>
      <c r="G17" s="2"/>
      <c r="H17" s="2"/>
      <c r="I17" s="2"/>
      <c r="J17" s="2"/>
      <c r="K17" s="2">
        <f t="shared" si="1"/>
        <v>0</v>
      </c>
    </row>
    <row r="18" spans="1:22" ht="16.5" customHeight="1" x14ac:dyDescent="0.2">
      <c r="A18" s="10"/>
      <c r="B18" s="12"/>
      <c r="C18" s="11" t="s">
        <v>26</v>
      </c>
      <c r="D18" s="2">
        <f t="shared" ref="D18:J18" si="2">SUM(D13:D17)</f>
        <v>7.5</v>
      </c>
      <c r="E18" s="2">
        <f t="shared" si="2"/>
        <v>7.5</v>
      </c>
      <c r="F18" s="2">
        <f t="shared" si="2"/>
        <v>7.5</v>
      </c>
      <c r="G18" s="2">
        <f t="shared" si="2"/>
        <v>7.5</v>
      </c>
      <c r="H18" s="2">
        <f t="shared" si="2"/>
        <v>7.5</v>
      </c>
      <c r="I18" s="2">
        <f t="shared" si="2"/>
        <v>0</v>
      </c>
      <c r="J18" s="2">
        <f t="shared" si="2"/>
        <v>0</v>
      </c>
      <c r="K18" s="2">
        <f t="shared" si="1"/>
        <v>37.5</v>
      </c>
    </row>
    <row r="19" spans="1:22" ht="16.5" customHeight="1" x14ac:dyDescent="0.2">
      <c r="A19" s="4" t="s">
        <v>33</v>
      </c>
      <c r="F19" s="5"/>
    </row>
    <row r="20" spans="1:22" ht="16.5" customHeight="1" x14ac:dyDescent="0.2">
      <c r="A20" s="6"/>
      <c r="B20" s="31"/>
      <c r="C20" s="32"/>
      <c r="D20" s="2"/>
      <c r="E20" s="2"/>
      <c r="F20" s="2"/>
      <c r="G20" s="2"/>
      <c r="H20" s="2"/>
      <c r="I20" s="2"/>
      <c r="J20" s="2"/>
      <c r="K20" s="2">
        <f>SUM(D20:J20)</f>
        <v>0</v>
      </c>
    </row>
    <row r="21" spans="1:22" ht="16.5" customHeight="1" x14ac:dyDescent="0.2">
      <c r="A21" s="6"/>
      <c r="B21" s="31"/>
      <c r="C21" s="32"/>
      <c r="D21" s="2"/>
      <c r="E21" s="2"/>
      <c r="F21" s="2"/>
      <c r="G21" s="2"/>
      <c r="H21" s="2"/>
      <c r="I21" s="2"/>
      <c r="J21" s="2"/>
      <c r="K21" s="2">
        <f>SUM(D21:J21)</f>
        <v>0</v>
      </c>
    </row>
    <row r="22" spans="1:22" ht="16.5" customHeight="1" x14ac:dyDescent="0.2">
      <c r="A22" s="10"/>
      <c r="B22" s="12"/>
      <c r="C22" s="11" t="s">
        <v>34</v>
      </c>
      <c r="D22" s="2">
        <f t="shared" ref="D22:J22" si="3">SUM(D20:D21)</f>
        <v>0</v>
      </c>
      <c r="E22" s="2">
        <f t="shared" si="3"/>
        <v>0</v>
      </c>
      <c r="F22" s="2">
        <f t="shared" si="3"/>
        <v>0</v>
      </c>
      <c r="G22" s="2">
        <f t="shared" si="3"/>
        <v>0</v>
      </c>
      <c r="H22" s="2">
        <f t="shared" si="3"/>
        <v>0</v>
      </c>
      <c r="I22" s="2">
        <f t="shared" si="3"/>
        <v>0</v>
      </c>
      <c r="J22" s="2">
        <f t="shared" si="3"/>
        <v>0</v>
      </c>
      <c r="K22" s="2">
        <f>SUM(D22:J22)</f>
        <v>0</v>
      </c>
    </row>
    <row r="23" spans="1:22" ht="16.5" customHeight="1" x14ac:dyDescent="0.2">
      <c r="A23" s="4" t="s">
        <v>35</v>
      </c>
      <c r="F23" s="5"/>
    </row>
    <row r="24" spans="1:22" ht="16.5" customHeight="1" x14ac:dyDescent="0.2">
      <c r="A24" s="6" t="s">
        <v>36</v>
      </c>
      <c r="B24" s="31" t="s">
        <v>41</v>
      </c>
      <c r="C24" s="32"/>
      <c r="D24" s="2"/>
      <c r="E24" s="2"/>
      <c r="F24" s="2"/>
      <c r="G24" s="2"/>
      <c r="H24" s="2"/>
      <c r="I24" s="2"/>
      <c r="J24" s="2"/>
      <c r="K24" s="2">
        <f>SUM(D24:J24)</f>
        <v>0</v>
      </c>
    </row>
    <row r="25" spans="1:22" ht="16.5" customHeight="1" x14ac:dyDescent="0.2">
      <c r="A25" s="6" t="s">
        <v>37</v>
      </c>
      <c r="B25" s="31" t="s">
        <v>39</v>
      </c>
      <c r="C25" s="32"/>
      <c r="D25" s="2"/>
      <c r="E25" s="2"/>
      <c r="F25" s="2"/>
      <c r="G25" s="2"/>
      <c r="H25" s="2"/>
      <c r="I25" s="2"/>
      <c r="J25" s="2"/>
      <c r="K25" s="2">
        <f>SUM(D25:J25)</f>
        <v>0</v>
      </c>
    </row>
    <row r="26" spans="1:22" ht="16.5" customHeight="1" x14ac:dyDescent="0.2">
      <c r="A26" s="6" t="s">
        <v>38</v>
      </c>
      <c r="B26" s="31" t="s">
        <v>40</v>
      </c>
      <c r="C26" s="32"/>
      <c r="D26" s="2"/>
      <c r="E26" s="2"/>
      <c r="F26" s="2"/>
      <c r="G26" s="2"/>
      <c r="H26" s="2"/>
      <c r="I26" s="2"/>
      <c r="J26" s="2"/>
      <c r="K26" s="2">
        <f>SUM(D26:J26)</f>
        <v>0</v>
      </c>
      <c r="N26" s="18"/>
      <c r="O26" s="18"/>
      <c r="Q26" s="18"/>
      <c r="R26" s="18"/>
      <c r="S26" s="18"/>
      <c r="T26" s="18"/>
      <c r="U26" s="18"/>
      <c r="V26" s="19"/>
    </row>
    <row r="27" spans="1:22" ht="16.5" customHeight="1" x14ac:dyDescent="0.2">
      <c r="A27" s="6" t="s">
        <v>45</v>
      </c>
      <c r="B27" s="31" t="s">
        <v>49</v>
      </c>
      <c r="C27" s="32"/>
      <c r="D27" s="2"/>
      <c r="E27" s="2"/>
      <c r="F27" s="2"/>
      <c r="G27" s="2"/>
      <c r="H27" s="2"/>
      <c r="I27" s="2"/>
      <c r="J27" s="2"/>
      <c r="K27" s="2">
        <f>SUM(D27:J27)</f>
        <v>0</v>
      </c>
      <c r="L27" s="29" t="s">
        <v>66</v>
      </c>
      <c r="M27" s="51" t="s">
        <v>67</v>
      </c>
      <c r="N27" s="17"/>
      <c r="O27" s="17"/>
    </row>
    <row r="28" spans="1:22" ht="16.5" customHeight="1" x14ac:dyDescent="0.2">
      <c r="A28" s="20" t="s">
        <v>69</v>
      </c>
      <c r="B28" s="31"/>
      <c r="C28" s="32"/>
      <c r="D28" s="2">
        <v>7.5</v>
      </c>
      <c r="E28" s="2">
        <v>7.5</v>
      </c>
      <c r="F28" s="2">
        <v>7.5</v>
      </c>
      <c r="G28" s="2">
        <v>7.5</v>
      </c>
      <c r="H28" s="2">
        <v>7.5</v>
      </c>
      <c r="I28" s="2"/>
      <c r="J28" s="2"/>
      <c r="K28" s="2">
        <f t="shared" ref="K28:K43" si="4">SUM(D28:J28)</f>
        <v>37.5</v>
      </c>
      <c r="L28" s="8">
        <f ca="1">LOOKUP(A28,LISTE_ETUDES,HEURES_PASSEES!$C$11:$C$86)</f>
        <v>7.5</v>
      </c>
      <c r="M28" s="16" t="str">
        <f ca="1">IF(L28&gt;LOOKUP(A28,LISTE_ETUDES,HEURES_PASSEES!$E$11:$E$86)*(1-MARGE_ETUDE),"TPS_DEPASSE",(IF(L28&gt;LOOKUP(A28,LISTE_ETUDES,HEURES_PASSEES!$E$11:$E$86)*(1-MARGE_ETUDE)*TPS_ETUDES,"TPS_COTATION","OK_MODELISATION")))</f>
        <v>OK_MODELISATION</v>
      </c>
      <c r="N28" s="16"/>
      <c r="O28" s="16"/>
      <c r="P28" s="16"/>
      <c r="Q28" s="16"/>
      <c r="R28" s="16"/>
      <c r="S28" s="16"/>
      <c r="T28" s="8"/>
      <c r="U28" s="8"/>
      <c r="V28" s="8"/>
    </row>
    <row r="29" spans="1:22" ht="16.5" customHeight="1" x14ac:dyDescent="0.2">
      <c r="A29" s="6"/>
      <c r="B29" s="31"/>
      <c r="C29" s="32"/>
      <c r="D29" s="2"/>
      <c r="E29" s="2"/>
      <c r="F29" s="2"/>
      <c r="G29" s="2"/>
      <c r="H29" s="2"/>
      <c r="I29" s="2"/>
      <c r="J29" s="2"/>
      <c r="K29" s="2">
        <f t="shared" si="4"/>
        <v>0</v>
      </c>
      <c r="L29" s="8" t="e">
        <f>LOOKUP(A29,LISTE_ETUDES,HEURES_PASSEES!$C$11:$C$86)</f>
        <v>#N/A</v>
      </c>
      <c r="M29" s="16" t="e">
        <f>IF(L29&gt;LOOKUP(A29,LISTE_ETUDES,HEURES_PASSEES!$E$11:$E$86)*(1-MARGE_ETUDE),"TPS_DEPASSE",(IF(L29&gt;LOOKUP(A29,LISTE_ETUDES,HEURES_PASSEES!$E$11:$E$86)*(1-MARGE_ETUDE)*TPS_ETUDES,"TPS_COTATION","OK_MODELISATION")))</f>
        <v>#N/A</v>
      </c>
    </row>
    <row r="30" spans="1:22" ht="16.5" customHeight="1" x14ac:dyDescent="0.2">
      <c r="A30" s="6"/>
      <c r="B30" s="31"/>
      <c r="C30" s="32"/>
      <c r="D30" s="2"/>
      <c r="E30" s="2"/>
      <c r="F30" s="2"/>
      <c r="G30" s="2"/>
      <c r="H30" s="2"/>
      <c r="I30" s="2"/>
      <c r="J30" s="2"/>
      <c r="K30" s="2">
        <f t="shared" si="4"/>
        <v>0</v>
      </c>
      <c r="L30" s="8" t="e">
        <f>LOOKUP(A30,LISTE_ETUDES,HEURES_PASSEES!$C$11:$C$86)</f>
        <v>#N/A</v>
      </c>
      <c r="M30" s="16" t="e">
        <f>IF(L30&gt;LOOKUP(A30,LISTE_ETUDES,HEURES_PASSEES!$E$11:$E$86)*(1-MARGE_ETUDE),"TPS_DEPASSE",(IF(L30&gt;LOOKUP(A30,LISTE_ETUDES,HEURES_PASSEES!$E$11:$E$86)*(1-MARGE_ETUDE)*TPS_ETUDES,"TPS_COTATION","OK_MODELISATION")))</f>
        <v>#N/A</v>
      </c>
    </row>
    <row r="31" spans="1:22" ht="16.5" customHeight="1" x14ac:dyDescent="0.2">
      <c r="A31" s="6"/>
      <c r="B31" s="31"/>
      <c r="C31" s="32"/>
      <c r="D31" s="2"/>
      <c r="E31" s="2"/>
      <c r="F31" s="2"/>
      <c r="G31" s="2"/>
      <c r="H31" s="2"/>
      <c r="I31" s="2"/>
      <c r="J31" s="2"/>
      <c r="K31" s="2">
        <f t="shared" si="4"/>
        <v>0</v>
      </c>
      <c r="L31" s="8" t="e">
        <f>LOOKUP(A31,LISTE_ETUDES,HEURES_PASSEES!$C$11:$C$86)</f>
        <v>#N/A</v>
      </c>
      <c r="M31" s="16" t="e">
        <f>IF(L31&gt;LOOKUP(A31,LISTE_ETUDES,HEURES_PASSEES!$E$11:$E$86)*(1-MARGE_ETUDE),"TPS_DEPASSE",(IF(L31&gt;LOOKUP(A31,LISTE_ETUDES,HEURES_PASSEES!$E$11:$E$86)*(1-MARGE_ETUDE)*TPS_ETUDES,"TPS_COTATION","OK_MODELISATION")))</f>
        <v>#N/A</v>
      </c>
    </row>
    <row r="32" spans="1:22" ht="16.5" customHeight="1" x14ac:dyDescent="0.2">
      <c r="A32" s="6"/>
      <c r="B32" s="31"/>
      <c r="C32" s="32"/>
      <c r="D32" s="2"/>
      <c r="E32" s="2"/>
      <c r="F32" s="2"/>
      <c r="G32" s="2"/>
      <c r="H32" s="2"/>
      <c r="I32" s="2"/>
      <c r="J32" s="2"/>
      <c r="K32" s="2">
        <f t="shared" si="4"/>
        <v>0</v>
      </c>
      <c r="L32" s="8" t="e">
        <f>LOOKUP(A32,LISTE_ETUDES,HEURES_PASSEES!$C$11:$C$86)</f>
        <v>#N/A</v>
      </c>
      <c r="M32" s="16" t="e">
        <f>IF(L32&gt;LOOKUP(A32,LISTE_ETUDES,HEURES_PASSEES!$E$11:$E$86)*(1-MARGE_ETUDE),"TPS_DEPASSE",(IF(L32&gt;LOOKUP(A32,LISTE_ETUDES,HEURES_PASSEES!$E$11:$E$86)*(1-MARGE_ETUDE)*TPS_ETUDES,"TPS_COTATION","OK_MODELISATION")))</f>
        <v>#N/A</v>
      </c>
      <c r="N32" s="17"/>
      <c r="O32" s="17"/>
    </row>
    <row r="33" spans="1:22" ht="16.5" customHeight="1" x14ac:dyDescent="0.2">
      <c r="A33" s="6"/>
      <c r="B33" s="31"/>
      <c r="C33" s="32"/>
      <c r="D33" s="2"/>
      <c r="E33" s="2"/>
      <c r="F33" s="2"/>
      <c r="G33" s="2"/>
      <c r="H33" s="2"/>
      <c r="I33" s="2"/>
      <c r="J33" s="2"/>
      <c r="K33" s="2">
        <f t="shared" si="4"/>
        <v>0</v>
      </c>
      <c r="L33" s="8" t="e">
        <f>LOOKUP(A33,LISTE_ETUDES,HEURES_PASSEES!$C$11:$C$86)</f>
        <v>#N/A</v>
      </c>
      <c r="M33" s="16" t="e">
        <f>IF(L33&gt;LOOKUP(A33,LISTE_ETUDES,HEURES_PASSEES!$E$11:$E$86)*(1-MARGE_ETUDE),"TPS_DEPASSE",(IF(L33&gt;LOOKUP(A33,LISTE_ETUDES,HEURES_PASSEES!$E$11:$E$86)*(1-MARGE_ETUDE)*TPS_ETUDES,"TPS_COTATION","OK_MODELISATION")))</f>
        <v>#N/A</v>
      </c>
      <c r="N33" s="16"/>
      <c r="O33" s="16"/>
      <c r="P33" s="16"/>
      <c r="Q33" s="16"/>
      <c r="R33" s="16"/>
      <c r="S33" s="16"/>
      <c r="T33" s="8"/>
      <c r="U33" s="8"/>
      <c r="V33" s="8"/>
    </row>
    <row r="34" spans="1:22" ht="16.5" customHeight="1" x14ac:dyDescent="0.2">
      <c r="A34" s="6"/>
      <c r="B34" s="31"/>
      <c r="C34" s="32"/>
      <c r="D34" s="2"/>
      <c r="E34" s="2"/>
      <c r="F34" s="2"/>
      <c r="G34" s="2"/>
      <c r="H34" s="2"/>
      <c r="I34" s="2"/>
      <c r="J34" s="2"/>
      <c r="K34" s="2">
        <f t="shared" si="4"/>
        <v>0</v>
      </c>
      <c r="L34" s="8" t="e">
        <f>LOOKUP(A34,LISTE_ETUDES,HEURES_PASSEES!$C$11:$C$86)</f>
        <v>#N/A</v>
      </c>
      <c r="M34" s="16" t="e">
        <f>IF(L34&gt;LOOKUP(A34,LISTE_ETUDES,HEURES_PASSEES!$E$11:$E$86)*(1-MARGE_ETUDE),"TPS_DEPASSE",(IF(L34&gt;LOOKUP(A34,LISTE_ETUDES,HEURES_PASSEES!$E$11:$E$86)*(1-MARGE_ETUDE)*TPS_ETUDES,"TPS_COTATION","OK_MODELISATION")))</f>
        <v>#N/A</v>
      </c>
    </row>
    <row r="35" spans="1:22" ht="16.5" customHeight="1" x14ac:dyDescent="0.2">
      <c r="A35" s="6"/>
      <c r="B35" s="31"/>
      <c r="C35" s="32"/>
      <c r="D35" s="2"/>
      <c r="E35" s="2"/>
      <c r="F35" s="2"/>
      <c r="G35" s="2"/>
      <c r="H35" s="2"/>
      <c r="I35" s="2"/>
      <c r="J35" s="2"/>
      <c r="K35" s="2">
        <f t="shared" si="4"/>
        <v>0</v>
      </c>
      <c r="L35" s="8" t="e">
        <f>LOOKUP(A35,LISTE_ETUDES,HEURES_PASSEES!$C$11:$C$86)</f>
        <v>#N/A</v>
      </c>
      <c r="M35" s="16" t="e">
        <f>IF(L35&gt;LOOKUP(A35,LISTE_ETUDES,HEURES_PASSEES!$E$11:$E$86)*(1-MARGE_ETUDE),"TPS_DEPASSE",(IF(L35&gt;LOOKUP(A35,LISTE_ETUDES,HEURES_PASSEES!$E$11:$E$86)*(1-MARGE_ETUDE)*TPS_ETUDES,"TPS_COTATION","OK_MODELISATION")))</f>
        <v>#N/A</v>
      </c>
    </row>
    <row r="36" spans="1:22" ht="16.5" customHeight="1" x14ac:dyDescent="0.2">
      <c r="A36" s="6"/>
      <c r="B36" s="31"/>
      <c r="C36" s="32"/>
      <c r="D36" s="2"/>
      <c r="E36" s="2"/>
      <c r="F36" s="2"/>
      <c r="G36" s="2"/>
      <c r="H36" s="2"/>
      <c r="I36" s="2"/>
      <c r="J36" s="2"/>
      <c r="K36" s="2">
        <f t="shared" si="4"/>
        <v>0</v>
      </c>
      <c r="L36" s="8" t="e">
        <f>LOOKUP(A36,LISTE_ETUDES,HEURES_PASSEES!$C$11:$C$86)</f>
        <v>#N/A</v>
      </c>
      <c r="M36" s="16" t="e">
        <f>IF(L36&gt;LOOKUP(A36,LISTE_ETUDES,HEURES_PASSEES!$E$11:$E$86)*(1-MARGE_ETUDE),"TPS_DEPASSE",(IF(L36&gt;LOOKUP(A36,LISTE_ETUDES,HEURES_PASSEES!$E$11:$E$86)*(1-MARGE_ETUDE)*TPS_ETUDES,"TPS_COTATION","OK_MODELISATION")))</f>
        <v>#N/A</v>
      </c>
    </row>
    <row r="37" spans="1:22" ht="16.5" customHeight="1" x14ac:dyDescent="0.2">
      <c r="A37" s="6"/>
      <c r="B37" s="31"/>
      <c r="C37" s="32"/>
      <c r="D37" s="2"/>
      <c r="E37" s="2"/>
      <c r="F37" s="2"/>
      <c r="G37" s="2"/>
      <c r="H37" s="2"/>
      <c r="I37" s="2"/>
      <c r="J37" s="2"/>
      <c r="K37" s="2">
        <f t="shared" si="4"/>
        <v>0</v>
      </c>
      <c r="L37" s="8" t="e">
        <f>LOOKUP(A37,LISTE_ETUDES,HEURES_PASSEES!$C$11:$C$86)</f>
        <v>#N/A</v>
      </c>
      <c r="M37" s="16" t="e">
        <f>IF(L37&gt;LOOKUP(A37,LISTE_ETUDES,HEURES_PASSEES!$E$11:$E$86)*(1-MARGE_ETUDE),"TPS_DEPASSE",(IF(L37&gt;LOOKUP(A37,LISTE_ETUDES,HEURES_PASSEES!$E$11:$E$86)*(1-MARGE_ETUDE)*TPS_ETUDES,"TPS_COTATION","OK_MODELISATION")))</f>
        <v>#N/A</v>
      </c>
      <c r="N37" s="17"/>
      <c r="O37" s="17"/>
    </row>
    <row r="38" spans="1:22" ht="16.5" customHeight="1" x14ac:dyDescent="0.2">
      <c r="A38" s="6"/>
      <c r="B38" s="31"/>
      <c r="C38" s="32"/>
      <c r="D38" s="2"/>
      <c r="E38" s="2"/>
      <c r="F38" s="2"/>
      <c r="G38" s="2"/>
      <c r="H38" s="2"/>
      <c r="I38" s="2"/>
      <c r="J38" s="2"/>
      <c r="K38" s="2">
        <f t="shared" si="4"/>
        <v>0</v>
      </c>
      <c r="L38" s="8" t="e">
        <f>LOOKUP(A38,LISTE_ETUDES,HEURES_PASSEES!$C$11:$C$86)</f>
        <v>#N/A</v>
      </c>
      <c r="M38" s="16" t="e">
        <f>IF(L38&gt;LOOKUP(A38,LISTE_ETUDES,HEURES_PASSEES!$E$11:$E$86)*(1-MARGE_ETUDE),"TPS_DEPASSE",(IF(L38&gt;LOOKUP(A38,LISTE_ETUDES,HEURES_PASSEES!$E$11:$E$86)*(1-MARGE_ETUDE)*TPS_ETUDES,"TPS_COTATION","OK_MODELISATION")))</f>
        <v>#N/A</v>
      </c>
      <c r="N38" s="16"/>
      <c r="O38" s="16"/>
      <c r="P38" s="16"/>
      <c r="Q38" s="16"/>
      <c r="R38" s="16"/>
      <c r="S38" s="16"/>
      <c r="T38" s="8"/>
      <c r="U38" s="8"/>
      <c r="V38" s="8"/>
    </row>
    <row r="39" spans="1:22" ht="16.5" customHeight="1" x14ac:dyDescent="0.2">
      <c r="A39" s="6"/>
      <c r="B39" s="31"/>
      <c r="C39" s="32"/>
      <c r="D39" s="2"/>
      <c r="E39" s="2"/>
      <c r="F39" s="2"/>
      <c r="G39" s="2"/>
      <c r="H39" s="2"/>
      <c r="I39" s="2"/>
      <c r="J39" s="2"/>
      <c r="K39" s="2">
        <f t="shared" si="4"/>
        <v>0</v>
      </c>
      <c r="L39" s="8" t="e">
        <f>LOOKUP(A39,LISTE_ETUDES,HEURES_PASSEES!$C$11:$C$86)</f>
        <v>#N/A</v>
      </c>
      <c r="M39" s="16" t="e">
        <f>IF(L39&gt;LOOKUP(A39,LISTE_ETUDES,HEURES_PASSEES!$E$11:$E$86)*(1-MARGE_ETUDE),"TPS_DEPASSE",(IF(L39&gt;LOOKUP(A39,LISTE_ETUDES,HEURES_PASSEES!$E$11:$E$86)*(1-MARGE_ETUDE)*TPS_ETUDES,"TPS_COTATION","OK_MODELISATION")))</f>
        <v>#N/A</v>
      </c>
    </row>
    <row r="40" spans="1:22" ht="16.5" customHeight="1" x14ac:dyDescent="0.2">
      <c r="A40" s="6"/>
      <c r="B40" s="31"/>
      <c r="C40" s="32"/>
      <c r="D40" s="2"/>
      <c r="E40" s="2"/>
      <c r="F40" s="2"/>
      <c r="G40" s="2"/>
      <c r="H40" s="2"/>
      <c r="I40" s="2"/>
      <c r="J40" s="2"/>
      <c r="K40" s="2">
        <f t="shared" si="4"/>
        <v>0</v>
      </c>
      <c r="L40" s="8" t="e">
        <f>LOOKUP(A40,LISTE_ETUDES,HEURES_PASSEES!$C$11:$C$86)</f>
        <v>#N/A</v>
      </c>
      <c r="M40" s="16" t="e">
        <f>IF(L40&gt;LOOKUP(A40,LISTE_ETUDES,HEURES_PASSEES!$E$11:$E$86)*(1-MARGE_ETUDE),"TPS_DEPASSE",(IF(L40&gt;LOOKUP(A40,LISTE_ETUDES,HEURES_PASSEES!$E$11:$E$86)*(1-MARGE_ETUDE)*TPS_ETUDES,"TPS_COTATION","OK_MODELISATION")))</f>
        <v>#N/A</v>
      </c>
    </row>
    <row r="41" spans="1:22" ht="16.5" customHeight="1" x14ac:dyDescent="0.2">
      <c r="A41" s="6"/>
      <c r="B41" s="31"/>
      <c r="C41" s="32"/>
      <c r="D41" s="2"/>
      <c r="E41" s="2"/>
      <c r="F41" s="2"/>
      <c r="G41" s="2"/>
      <c r="H41" s="2"/>
      <c r="I41" s="2"/>
      <c r="J41" s="2"/>
      <c r="K41" s="2">
        <f t="shared" si="4"/>
        <v>0</v>
      </c>
      <c r="L41" s="8" t="e">
        <f>LOOKUP(A41,LISTE_ETUDES,HEURES_PASSEES!$C$11:$C$86)</f>
        <v>#N/A</v>
      </c>
      <c r="M41" s="16" t="e">
        <f>IF(L41&gt;LOOKUP(A41,LISTE_ETUDES,HEURES_PASSEES!$E$11:$E$86)*(1-MARGE_ETUDE),"TPS_DEPASSE",(IF(L41&gt;LOOKUP(A41,LISTE_ETUDES,HEURES_PASSEES!$E$11:$E$86)*(1-MARGE_ETUDE)*TPS_ETUDES,"TPS_COTATION","OK_MODELISATION")))</f>
        <v>#N/A</v>
      </c>
    </row>
    <row r="42" spans="1:22" ht="16.5" customHeight="1" x14ac:dyDescent="0.2">
      <c r="A42" s="6"/>
      <c r="B42" s="31"/>
      <c r="C42" s="32"/>
      <c r="D42" s="2"/>
      <c r="E42" s="2"/>
      <c r="F42" s="2"/>
      <c r="G42" s="2"/>
      <c r="H42" s="2"/>
      <c r="I42" s="2"/>
      <c r="J42" s="2"/>
      <c r="K42" s="2">
        <f t="shared" si="4"/>
        <v>0</v>
      </c>
      <c r="L42" s="8" t="e">
        <f>LOOKUP(A42,LISTE_ETUDES,HEURES_PASSEES!$C$11:$C$86)</f>
        <v>#N/A</v>
      </c>
      <c r="M42" s="16" t="e">
        <f>IF(L42&gt;LOOKUP(A42,LISTE_ETUDES,HEURES_PASSEES!$E$11:$E$86)*(1-MARGE_ETUDE),"TPS_DEPASSE",(IF(L42&gt;LOOKUP(A42,LISTE_ETUDES,HEURES_PASSEES!$E$11:$E$86)*(1-MARGE_ETUDE)*TPS_ETUDES,"TPS_COTATION","OK_MODELISATION")))</f>
        <v>#N/A</v>
      </c>
      <c r="N42" s="17"/>
      <c r="O42" s="17"/>
    </row>
    <row r="43" spans="1:22" ht="16.5" customHeight="1" x14ac:dyDescent="0.2">
      <c r="A43" s="6"/>
      <c r="B43" s="31"/>
      <c r="C43" s="32"/>
      <c r="D43" s="2"/>
      <c r="E43" s="2"/>
      <c r="F43" s="2"/>
      <c r="G43" s="2"/>
      <c r="H43" s="2"/>
      <c r="I43" s="2"/>
      <c r="J43" s="2"/>
      <c r="K43" s="2">
        <f t="shared" si="4"/>
        <v>0</v>
      </c>
      <c r="L43" s="8" t="e">
        <f>LOOKUP(A43,LISTE_ETUDES,HEURES_PASSEES!$C$11:$C$86)</f>
        <v>#N/A</v>
      </c>
      <c r="M43" s="16" t="e">
        <f>IF(L43&gt;LOOKUP(A43,LISTE_ETUDES,HEURES_PASSEES!$E$11:$E$86)*(1-MARGE_ETUDE),"TPS_DEPASSE",(IF(L43&gt;LOOKUP(A43,LISTE_ETUDES,HEURES_PASSEES!$E$11:$E$86)*(1-MARGE_ETUDE)*TPS_ETUDES,"TPS_COTATION","OK_MODELISATION")))</f>
        <v>#N/A</v>
      </c>
      <c r="N43" s="16"/>
      <c r="O43" s="16"/>
      <c r="P43" s="16"/>
      <c r="Q43" s="16"/>
      <c r="R43" s="16"/>
      <c r="S43" s="16"/>
      <c r="T43" s="8"/>
      <c r="U43" s="8"/>
      <c r="V43" s="8"/>
    </row>
    <row r="44" spans="1:22" ht="16.5" customHeight="1" x14ac:dyDescent="0.2">
      <c r="A44" s="6"/>
      <c r="B44" s="31"/>
      <c r="C44" s="32"/>
      <c r="D44" s="2"/>
      <c r="E44" s="2"/>
      <c r="F44" s="2"/>
      <c r="G44" s="2"/>
      <c r="H44" s="2"/>
      <c r="I44" s="2"/>
      <c r="J44" s="2"/>
      <c r="K44" s="2">
        <f>SUM(D44:J44)</f>
        <v>0</v>
      </c>
      <c r="L44" s="8" t="e">
        <f>LOOKUP(A44,LISTE_ETUDES,HEURES_PASSEES!$C$11:$C$86)</f>
        <v>#N/A</v>
      </c>
      <c r="M44" s="16" t="e">
        <f>IF(L44&gt;LOOKUP(A44,LISTE_ETUDES,HEURES_PASSEES!$E$11:$E$86)*(1-MARGE_ETUDE),"TPS_DEPASSE",(IF(L44&gt;LOOKUP(A44,LISTE_ETUDES,HEURES_PASSEES!$E$11:$E$86)*(1-MARGE_ETUDE)*TPS_ETUDES,"TPS_COTATION","OK_MODELISATION")))</f>
        <v>#N/A</v>
      </c>
    </row>
    <row r="45" spans="1:22" ht="16.5" customHeight="1" x14ac:dyDescent="0.2">
      <c r="A45" s="6"/>
      <c r="B45" s="31"/>
      <c r="C45" s="32"/>
      <c r="D45" s="2"/>
      <c r="E45" s="2"/>
      <c r="F45" s="2"/>
      <c r="G45" s="2"/>
      <c r="H45" s="2"/>
      <c r="I45" s="2"/>
      <c r="J45" s="2"/>
      <c r="K45" s="2">
        <f>SUM(D45:J45)</f>
        <v>0</v>
      </c>
      <c r="L45" s="8" t="e">
        <f>LOOKUP(A45,LISTE_ETUDES,HEURES_PASSEES!$C$11:$C$86)</f>
        <v>#N/A</v>
      </c>
      <c r="M45" s="16" t="e">
        <f>IF(L45&gt;LOOKUP(A45,LISTE_ETUDES,HEURES_PASSEES!$E$11:$E$86)*(1-MARGE_ETUDE),"TPS_DEPASSE",(IF(L45&gt;LOOKUP(A45,LISTE_ETUDES,HEURES_PASSEES!$E$11:$E$86)*(1-MARGE_ETUDE)*TPS_ETUDES,"TPS_COTATION","OK_MODELISATION")))</f>
        <v>#N/A</v>
      </c>
    </row>
    <row r="46" spans="1:22" ht="16.5" customHeight="1" x14ac:dyDescent="0.2">
      <c r="A46" s="6"/>
      <c r="B46" s="31"/>
      <c r="C46" s="32"/>
      <c r="D46" s="2"/>
      <c r="E46" s="2"/>
      <c r="F46" s="2"/>
      <c r="G46" s="2"/>
      <c r="H46" s="2"/>
      <c r="I46" s="2"/>
      <c r="J46" s="2"/>
      <c r="K46" s="2">
        <f>SUM(D46:J46)</f>
        <v>0</v>
      </c>
      <c r="L46" s="8" t="e">
        <f>LOOKUP(A46,LISTE_ETUDES,HEURES_PASSEES!$C$11:$C$86)</f>
        <v>#N/A</v>
      </c>
      <c r="M46" s="16" t="e">
        <f>IF(L46&gt;LOOKUP(A46,LISTE_ETUDES,HEURES_PASSEES!$E$11:$E$86)*(1-MARGE_ETUDE),"TPS_DEPASSE",(IF(L46&gt;LOOKUP(A46,LISTE_ETUDES,HEURES_PASSEES!$E$11:$E$86)*(1-MARGE_ETUDE)*TPS_ETUDES,"TPS_COTATION","OK_MODELISATION")))</f>
        <v>#N/A</v>
      </c>
    </row>
    <row r="47" spans="1:22" ht="16.5" customHeight="1" x14ac:dyDescent="0.2">
      <c r="A47" s="10"/>
      <c r="B47" s="12"/>
      <c r="C47" s="11" t="s">
        <v>42</v>
      </c>
      <c r="D47" s="2">
        <f t="shared" ref="D47:J47" si="5">SUM(D24:D46)</f>
        <v>7.5</v>
      </c>
      <c r="E47" s="2">
        <f t="shared" si="5"/>
        <v>7.5</v>
      </c>
      <c r="F47" s="2">
        <f t="shared" si="5"/>
        <v>7.5</v>
      </c>
      <c r="G47" s="2">
        <f t="shared" si="5"/>
        <v>7.5</v>
      </c>
      <c r="H47" s="2">
        <f t="shared" si="5"/>
        <v>7.5</v>
      </c>
      <c r="I47" s="2">
        <f t="shared" si="5"/>
        <v>0</v>
      </c>
      <c r="J47" s="2">
        <f t="shared" si="5"/>
        <v>0</v>
      </c>
      <c r="K47" s="2">
        <f>SUM(D47:J47)</f>
        <v>37.5</v>
      </c>
    </row>
  </sheetData>
  <mergeCells count="34">
    <mergeCell ref="B13:C13"/>
    <mergeCell ref="B15:C15"/>
    <mergeCell ref="B16:C16"/>
    <mergeCell ref="B32:C32"/>
    <mergeCell ref="B33:C33"/>
    <mergeCell ref="B7:C7"/>
    <mergeCell ref="B8:C8"/>
    <mergeCell ref="B9:C9"/>
    <mergeCell ref="B10:C10"/>
    <mergeCell ref="B14:C14"/>
    <mergeCell ref="B24:C24"/>
    <mergeCell ref="B25:C25"/>
    <mergeCell ref="B17:C17"/>
    <mergeCell ref="B35:C35"/>
    <mergeCell ref="B36:C36"/>
    <mergeCell ref="B21:C21"/>
    <mergeCell ref="B20:C20"/>
    <mergeCell ref="B37:C37"/>
    <mergeCell ref="B38:C38"/>
    <mergeCell ref="B26:C26"/>
    <mergeCell ref="B27:C27"/>
    <mergeCell ref="B28:C28"/>
    <mergeCell ref="B29:C29"/>
    <mergeCell ref="B30:C30"/>
    <mergeCell ref="B31:C31"/>
    <mergeCell ref="B34:C34"/>
    <mergeCell ref="B43:C43"/>
    <mergeCell ref="B45:C45"/>
    <mergeCell ref="B46:C46"/>
    <mergeCell ref="B39:C39"/>
    <mergeCell ref="B40:C40"/>
    <mergeCell ref="B41:C41"/>
    <mergeCell ref="B42:C42"/>
    <mergeCell ref="B44:C44"/>
  </mergeCells>
  <phoneticPr fontId="0" type="noConversion"/>
  <conditionalFormatting sqref="M28:M46">
    <cfRule type="expression" dxfId="35" priority="1" stopIfTrue="1">
      <formula>M28="TPS_DEPASSE"</formula>
    </cfRule>
    <cfRule type="expression" dxfId="34" priority="2" stopIfTrue="1">
      <formula>M28="TPS_COTATION"</formula>
    </cfRule>
    <cfRule type="expression" dxfId="33" priority="3" stopIfTrue="1">
      <formula>M28="OK_MODELISATION"</formula>
    </cfRule>
  </conditionalFormatting>
  <hyperlinks>
    <hyperlink ref="L1" location="BILAN" display="BILAN"/>
  </hyperlinks>
  <pageMargins left="0.23622047244094491" right="0.11811023622047245" top="0.23622047244094491" bottom="0.55118110236220474" header="0.19685039370078741" footer="0.55118110236220474"/>
  <pageSetup paperSize="9" scale="72" orientation="portrait" horizont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V47"/>
  <sheetViews>
    <sheetView view="pageLayout" topLeftCell="A19" zoomScaleNormal="100" zoomScaleSheetLayoutView="100" workbookViewId="0">
      <selection activeCell="G27" sqref="G27"/>
    </sheetView>
  </sheetViews>
  <sheetFormatPr baseColWidth="10" defaultColWidth="11.42578125" defaultRowHeight="12.75" x14ac:dyDescent="0.2"/>
  <cols>
    <col min="1" max="1" width="11" customWidth="1"/>
    <col min="2" max="2" width="6.42578125" customWidth="1"/>
    <col min="3" max="3" width="22.7109375" customWidth="1"/>
    <col min="4" max="7" width="7.7109375" customWidth="1"/>
    <col min="8" max="8" width="8.7109375" customWidth="1"/>
    <col min="9" max="9" width="7.7109375" customWidth="1"/>
    <col min="10" max="10" width="8.7109375" customWidth="1"/>
    <col min="11" max="11" width="7.7109375" customWidth="1"/>
    <col min="12" max="12" width="8.85546875" style="8" customWidth="1"/>
    <col min="13" max="13" width="18" style="8" customWidth="1"/>
  </cols>
  <sheetData>
    <row r="1" spans="1:12" ht="16.5" customHeight="1" x14ac:dyDescent="0.2">
      <c r="A1" t="s">
        <v>0</v>
      </c>
      <c r="B1" t="s">
        <v>1</v>
      </c>
      <c r="E1" s="7" t="s">
        <v>22</v>
      </c>
      <c r="F1" s="9">
        <f>'sem01'!F1+1</f>
        <v>2</v>
      </c>
      <c r="G1" s="8" t="s">
        <v>23</v>
      </c>
      <c r="H1" s="14">
        <f>D4</f>
        <v>42009</v>
      </c>
      <c r="I1" s="8" t="s">
        <v>24</v>
      </c>
      <c r="J1" s="14">
        <f>J4</f>
        <v>42015</v>
      </c>
      <c r="L1" s="50" t="s">
        <v>61</v>
      </c>
    </row>
    <row r="2" spans="1:12" ht="16.5" customHeight="1" x14ac:dyDescent="0.2"/>
    <row r="3" spans="1:12" ht="16.5" customHeight="1" x14ac:dyDescent="0.2">
      <c r="A3" t="s">
        <v>2</v>
      </c>
      <c r="B3">
        <v>8100</v>
      </c>
      <c r="C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2" ht="16.5" customHeight="1" x14ac:dyDescent="0.2">
      <c r="A4" t="s">
        <v>3</v>
      </c>
      <c r="B4">
        <v>20253</v>
      </c>
      <c r="C4" s="1" t="s">
        <v>50</v>
      </c>
      <c r="D4" s="3">
        <f>'sem01'!D4+7</f>
        <v>42009</v>
      </c>
      <c r="E4" s="3">
        <f>'sem01'!E4+7</f>
        <v>42010</v>
      </c>
      <c r="F4" s="3">
        <f>'sem01'!F4+7</f>
        <v>42011</v>
      </c>
      <c r="G4" s="3">
        <f>'sem01'!G4+7</f>
        <v>42012</v>
      </c>
      <c r="H4" s="3">
        <f>'sem01'!H4+7</f>
        <v>42013</v>
      </c>
      <c r="I4" s="3">
        <f>'sem01'!I4+7</f>
        <v>42014</v>
      </c>
      <c r="J4" s="3">
        <f>'sem01'!J4+7</f>
        <v>42015</v>
      </c>
    </row>
    <row r="5" spans="1:12" ht="16.5" customHeight="1" x14ac:dyDescent="0.2">
      <c r="F5" s="5"/>
    </row>
    <row r="6" spans="1:12" ht="16.5" customHeight="1" x14ac:dyDescent="0.2">
      <c r="A6" s="4" t="s">
        <v>12</v>
      </c>
      <c r="F6" s="5"/>
      <c r="K6" t="s">
        <v>13</v>
      </c>
    </row>
    <row r="7" spans="1:12" ht="16.5" customHeight="1" x14ac:dyDescent="0.2">
      <c r="A7" s="6" t="s">
        <v>14</v>
      </c>
      <c r="B7" s="31" t="s">
        <v>18</v>
      </c>
      <c r="C7" s="32"/>
      <c r="D7" s="2">
        <v>7.5</v>
      </c>
      <c r="E7" s="2">
        <v>7.5</v>
      </c>
      <c r="F7" s="2">
        <v>7.5</v>
      </c>
      <c r="G7" s="2">
        <v>7.5</v>
      </c>
      <c r="H7" s="2">
        <v>7.5</v>
      </c>
      <c r="I7" s="2"/>
      <c r="J7" s="2"/>
      <c r="K7" s="2">
        <f>SUM(D7:J7)</f>
        <v>37.5</v>
      </c>
    </row>
    <row r="8" spans="1:12" ht="16.5" customHeight="1" x14ac:dyDescent="0.2">
      <c r="A8" s="6" t="s">
        <v>15</v>
      </c>
      <c r="B8" s="31" t="s">
        <v>19</v>
      </c>
      <c r="C8" s="32"/>
      <c r="D8" s="2"/>
      <c r="E8" s="2"/>
      <c r="F8" s="2"/>
      <c r="G8" s="2"/>
      <c r="H8" s="2"/>
      <c r="I8" s="2"/>
      <c r="J8" s="2"/>
      <c r="K8" s="2">
        <f>SUM(D8:J8)</f>
        <v>0</v>
      </c>
    </row>
    <row r="9" spans="1:12" ht="16.5" customHeight="1" x14ac:dyDescent="0.2">
      <c r="A9" s="6" t="s">
        <v>16</v>
      </c>
      <c r="B9" s="31" t="s">
        <v>20</v>
      </c>
      <c r="C9" s="32"/>
      <c r="D9" s="2"/>
      <c r="E9" s="2"/>
      <c r="F9" s="2"/>
      <c r="G9" s="2"/>
      <c r="H9" s="2"/>
      <c r="I9" s="2"/>
      <c r="J9" s="2"/>
      <c r="K9" s="2">
        <f>SUM(D9:J9)</f>
        <v>0</v>
      </c>
    </row>
    <row r="10" spans="1:12" ht="16.5" customHeight="1" x14ac:dyDescent="0.2">
      <c r="A10" s="6" t="s">
        <v>17</v>
      </c>
      <c r="B10" s="33"/>
      <c r="C10" s="34"/>
      <c r="D10" s="2"/>
      <c r="E10" s="2"/>
      <c r="F10" s="2"/>
      <c r="G10" s="2"/>
      <c r="H10" s="2"/>
      <c r="I10" s="2"/>
      <c r="J10" s="2"/>
      <c r="K10" s="2">
        <f>SUM(D10:J10)</f>
        <v>0</v>
      </c>
    </row>
    <row r="11" spans="1:12" ht="16.5" customHeight="1" x14ac:dyDescent="0.2">
      <c r="A11" s="10"/>
      <c r="B11" s="12"/>
      <c r="C11" s="11" t="s">
        <v>21</v>
      </c>
      <c r="D11" s="2">
        <f t="shared" ref="D11:J11" si="0">D7+D8-D9-D10</f>
        <v>7.5</v>
      </c>
      <c r="E11" s="2">
        <f t="shared" si="0"/>
        <v>7.5</v>
      </c>
      <c r="F11" s="2">
        <f t="shared" si="0"/>
        <v>7.5</v>
      </c>
      <c r="G11" s="2">
        <f t="shared" si="0"/>
        <v>7.5</v>
      </c>
      <c r="H11" s="2">
        <f t="shared" si="0"/>
        <v>7.5</v>
      </c>
      <c r="I11" s="2">
        <f t="shared" si="0"/>
        <v>0</v>
      </c>
      <c r="J11" s="2">
        <f t="shared" si="0"/>
        <v>0</v>
      </c>
      <c r="K11" s="2">
        <f>SUM(D11:J11)</f>
        <v>37.5</v>
      </c>
    </row>
    <row r="12" spans="1:12" ht="16.5" customHeight="1" x14ac:dyDescent="0.2">
      <c r="A12" s="4" t="s">
        <v>25</v>
      </c>
      <c r="F12" s="5"/>
    </row>
    <row r="13" spans="1:12" ht="16.5" customHeight="1" x14ac:dyDescent="0.2">
      <c r="A13" s="6" t="s">
        <v>27</v>
      </c>
      <c r="B13" s="31" t="s">
        <v>31</v>
      </c>
      <c r="C13" s="32"/>
      <c r="D13" s="2"/>
      <c r="E13" s="2"/>
      <c r="F13" s="2"/>
      <c r="G13" s="2"/>
      <c r="H13" s="2"/>
      <c r="I13" s="2"/>
      <c r="J13" s="2"/>
      <c r="K13" s="2">
        <f t="shared" ref="K13:K18" si="1">SUM(D13:J13)</f>
        <v>0</v>
      </c>
    </row>
    <row r="14" spans="1:12" ht="16.5" customHeight="1" x14ac:dyDescent="0.2">
      <c r="A14" s="6" t="s">
        <v>28</v>
      </c>
      <c r="B14" s="31" t="s">
        <v>32</v>
      </c>
      <c r="C14" s="32"/>
      <c r="D14" s="2">
        <v>7.5</v>
      </c>
      <c r="E14" s="2"/>
      <c r="F14" s="2"/>
      <c r="G14" s="2"/>
      <c r="H14" s="2">
        <v>7.5</v>
      </c>
      <c r="I14" s="2"/>
      <c r="J14" s="2"/>
      <c r="K14" s="2">
        <f t="shared" si="1"/>
        <v>15</v>
      </c>
    </row>
    <row r="15" spans="1:12" ht="16.5" customHeight="1" x14ac:dyDescent="0.2">
      <c r="A15" s="6" t="s">
        <v>30</v>
      </c>
      <c r="B15" s="31" t="s">
        <v>43</v>
      </c>
      <c r="C15" s="32"/>
      <c r="D15" s="2"/>
      <c r="E15" s="2"/>
      <c r="F15" s="2"/>
      <c r="G15" s="2"/>
      <c r="H15" s="2"/>
      <c r="I15" s="2"/>
      <c r="J15" s="2"/>
      <c r="K15" s="2">
        <f t="shared" si="1"/>
        <v>0</v>
      </c>
    </row>
    <row r="16" spans="1:12" ht="16.5" customHeight="1" x14ac:dyDescent="0.2">
      <c r="A16" s="6" t="s">
        <v>29</v>
      </c>
      <c r="B16" s="31" t="s">
        <v>44</v>
      </c>
      <c r="C16" s="32"/>
      <c r="D16" s="2"/>
      <c r="E16" s="2"/>
      <c r="F16" s="2"/>
      <c r="G16" s="2"/>
      <c r="H16" s="2"/>
      <c r="I16" s="2"/>
      <c r="J16" s="2"/>
      <c r="K16" s="2">
        <f t="shared" si="1"/>
        <v>0</v>
      </c>
    </row>
    <row r="17" spans="1:22" ht="16.5" customHeight="1" x14ac:dyDescent="0.2">
      <c r="A17" s="6" t="s">
        <v>17</v>
      </c>
      <c r="B17" s="31"/>
      <c r="C17" s="32"/>
      <c r="D17" s="2"/>
      <c r="E17" s="2"/>
      <c r="F17" s="2"/>
      <c r="G17" s="2"/>
      <c r="H17" s="2"/>
      <c r="I17" s="2"/>
      <c r="J17" s="2"/>
      <c r="K17" s="2">
        <f t="shared" si="1"/>
        <v>0</v>
      </c>
    </row>
    <row r="18" spans="1:22" ht="16.5" customHeight="1" x14ac:dyDescent="0.2">
      <c r="A18" s="10"/>
      <c r="B18" s="12"/>
      <c r="C18" s="11" t="s">
        <v>26</v>
      </c>
      <c r="D18" s="2">
        <f t="shared" ref="D18:J18" si="2">SUM(D13:D17)</f>
        <v>7.5</v>
      </c>
      <c r="E18" s="2">
        <f t="shared" si="2"/>
        <v>0</v>
      </c>
      <c r="F18" s="2">
        <f t="shared" si="2"/>
        <v>0</v>
      </c>
      <c r="G18" s="2">
        <f t="shared" si="2"/>
        <v>0</v>
      </c>
      <c r="H18" s="2">
        <f t="shared" si="2"/>
        <v>7.5</v>
      </c>
      <c r="I18" s="2">
        <f t="shared" si="2"/>
        <v>0</v>
      </c>
      <c r="J18" s="2">
        <f t="shared" si="2"/>
        <v>0</v>
      </c>
      <c r="K18" s="2">
        <f t="shared" si="1"/>
        <v>15</v>
      </c>
    </row>
    <row r="19" spans="1:22" ht="16.5" customHeight="1" x14ac:dyDescent="0.2">
      <c r="A19" s="4" t="s">
        <v>33</v>
      </c>
      <c r="F19" s="5"/>
    </row>
    <row r="20" spans="1:22" ht="16.5" customHeight="1" x14ac:dyDescent="0.2">
      <c r="A20" s="6"/>
      <c r="B20" s="31"/>
      <c r="C20" s="32"/>
      <c r="D20" s="2"/>
      <c r="E20" s="2"/>
      <c r="F20" s="2"/>
      <c r="G20" s="2"/>
      <c r="H20" s="2"/>
      <c r="I20" s="2"/>
      <c r="J20" s="2"/>
      <c r="K20" s="2">
        <f>SUM(D20:J20)</f>
        <v>0</v>
      </c>
    </row>
    <row r="21" spans="1:22" ht="16.5" customHeight="1" x14ac:dyDescent="0.2">
      <c r="A21" s="6"/>
      <c r="B21" s="31"/>
      <c r="C21" s="32"/>
      <c r="D21" s="2"/>
      <c r="E21" s="2"/>
      <c r="F21" s="2"/>
      <c r="G21" s="2"/>
      <c r="H21" s="2"/>
      <c r="I21" s="2"/>
      <c r="J21" s="2"/>
      <c r="K21" s="2">
        <f>SUM(D21:J21)</f>
        <v>0</v>
      </c>
    </row>
    <row r="22" spans="1:22" ht="16.5" customHeight="1" x14ac:dyDescent="0.2">
      <c r="A22" s="10"/>
      <c r="B22" s="12"/>
      <c r="C22" s="11" t="s">
        <v>34</v>
      </c>
      <c r="D22" s="2">
        <f t="shared" ref="D22:J22" si="3">SUM(D20:D21)</f>
        <v>0</v>
      </c>
      <c r="E22" s="2">
        <f t="shared" si="3"/>
        <v>0</v>
      </c>
      <c r="F22" s="2">
        <f t="shared" si="3"/>
        <v>0</v>
      </c>
      <c r="G22" s="2">
        <f t="shared" si="3"/>
        <v>0</v>
      </c>
      <c r="H22" s="2">
        <f t="shared" si="3"/>
        <v>0</v>
      </c>
      <c r="I22" s="2">
        <f t="shared" si="3"/>
        <v>0</v>
      </c>
      <c r="J22" s="2">
        <f t="shared" si="3"/>
        <v>0</v>
      </c>
      <c r="K22" s="2">
        <f>SUM(D22:J22)</f>
        <v>0</v>
      </c>
    </row>
    <row r="23" spans="1:22" ht="16.5" customHeight="1" x14ac:dyDescent="0.2">
      <c r="A23" s="4" t="s">
        <v>35</v>
      </c>
      <c r="F23" s="5"/>
    </row>
    <row r="24" spans="1:22" ht="16.5" customHeight="1" x14ac:dyDescent="0.2">
      <c r="A24" s="6" t="s">
        <v>36</v>
      </c>
      <c r="B24" s="31" t="s">
        <v>41</v>
      </c>
      <c r="C24" s="32"/>
      <c r="D24" s="2"/>
      <c r="E24" s="2"/>
      <c r="F24" s="2"/>
      <c r="G24" s="2"/>
      <c r="H24" s="2"/>
      <c r="I24" s="2"/>
      <c r="J24" s="2"/>
      <c r="K24" s="2">
        <f t="shared" ref="K24:K47" si="4">SUM(D24:J24)</f>
        <v>0</v>
      </c>
    </row>
    <row r="25" spans="1:22" ht="16.5" customHeight="1" x14ac:dyDescent="0.2">
      <c r="A25" s="6" t="s">
        <v>37</v>
      </c>
      <c r="B25" s="31" t="s">
        <v>39</v>
      </c>
      <c r="C25" s="32"/>
      <c r="D25" s="2"/>
      <c r="E25" s="2"/>
      <c r="F25" s="2"/>
      <c r="G25" s="2"/>
      <c r="H25" s="2"/>
      <c r="I25" s="2"/>
      <c r="J25" s="2"/>
      <c r="K25" s="2">
        <f t="shared" si="4"/>
        <v>0</v>
      </c>
    </row>
    <row r="26" spans="1:22" ht="16.5" customHeight="1" x14ac:dyDescent="0.2">
      <c r="A26" s="6" t="s">
        <v>38</v>
      </c>
      <c r="B26" s="31" t="s">
        <v>40</v>
      </c>
      <c r="C26" s="32"/>
      <c r="D26" s="2"/>
      <c r="E26" s="2"/>
      <c r="F26" s="2"/>
      <c r="G26" s="2"/>
      <c r="H26" s="2"/>
      <c r="I26" s="2"/>
      <c r="J26" s="2"/>
      <c r="K26" s="2">
        <f t="shared" si="4"/>
        <v>0</v>
      </c>
      <c r="N26" s="18"/>
      <c r="O26" s="18"/>
      <c r="Q26" s="18"/>
      <c r="R26" s="18"/>
      <c r="S26" s="18"/>
      <c r="T26" s="18"/>
      <c r="U26" s="18"/>
      <c r="V26" s="19"/>
    </row>
    <row r="27" spans="1:22" ht="16.5" customHeight="1" x14ac:dyDescent="0.2">
      <c r="A27" s="6" t="s">
        <v>45</v>
      </c>
      <c r="B27" s="31" t="s">
        <v>49</v>
      </c>
      <c r="C27" s="32"/>
      <c r="D27" s="2"/>
      <c r="E27" s="2">
        <v>1</v>
      </c>
      <c r="F27" s="2"/>
      <c r="G27" s="2">
        <v>1</v>
      </c>
      <c r="H27" s="2"/>
      <c r="I27" s="2"/>
      <c r="J27" s="2"/>
      <c r="K27" s="2">
        <f t="shared" si="4"/>
        <v>2</v>
      </c>
      <c r="L27" s="8" t="s">
        <v>66</v>
      </c>
      <c r="M27" s="17" t="s">
        <v>67</v>
      </c>
      <c r="N27" s="17"/>
      <c r="O27" s="17"/>
    </row>
    <row r="28" spans="1:22" ht="16.5" customHeight="1" x14ac:dyDescent="0.2">
      <c r="A28" s="6" t="s">
        <v>51</v>
      </c>
      <c r="B28" s="31"/>
      <c r="C28" s="32"/>
      <c r="D28" s="2">
        <v>2.5</v>
      </c>
      <c r="E28" s="2">
        <v>6.5</v>
      </c>
      <c r="F28" s="2"/>
      <c r="G28" s="2"/>
      <c r="H28" s="2"/>
      <c r="I28" s="2"/>
      <c r="J28" s="2"/>
      <c r="K28" s="2">
        <f t="shared" si="4"/>
        <v>9</v>
      </c>
      <c r="L28" s="8">
        <f ca="1">LOOKUP(A28,LISTE_ETUDES,HEURES_PASSEES!$C$11:$C$86)</f>
        <v>8.5</v>
      </c>
      <c r="M28" s="16" t="str">
        <f ca="1">IF(L28&gt;LOOKUP(A28,LISTE_ETUDES,HEURES_PASSEES!$E$11:$E$86)*(1-MARGE_ETUDE),"TPS_DEPASSE",(IF(L28&gt;LOOKUP(A28,LISTE_ETUDES,HEURES_PASSEES!$E$11:$E$86)*(1-MARGE_ETUDE)*TPS_ETUDES,"TPS_COTATION","OK_MODELISATION")))</f>
        <v>TPS_DEPASSE</v>
      </c>
      <c r="N28" s="16"/>
      <c r="O28" s="16"/>
      <c r="P28" s="16"/>
      <c r="Q28" s="16"/>
      <c r="R28" s="16"/>
      <c r="S28" s="16"/>
      <c r="T28" s="8"/>
      <c r="U28" s="8"/>
      <c r="V28" s="8"/>
    </row>
    <row r="29" spans="1:22" ht="16.5" customHeight="1" x14ac:dyDescent="0.2">
      <c r="A29" s="6" t="s">
        <v>52</v>
      </c>
      <c r="B29" s="31"/>
      <c r="C29" s="32"/>
      <c r="D29" s="2">
        <v>1</v>
      </c>
      <c r="E29" s="2"/>
      <c r="F29" s="2">
        <v>7.5</v>
      </c>
      <c r="G29" s="2">
        <v>6.5</v>
      </c>
      <c r="H29" s="2"/>
      <c r="I29" s="2"/>
      <c r="J29" s="2"/>
      <c r="K29" s="2">
        <f t="shared" si="4"/>
        <v>15</v>
      </c>
      <c r="L29" s="8">
        <f ca="1">LOOKUP(A29,LISTE_ETUDES,HEURES_PASSEES!$C$11:$C$86)</f>
        <v>8.5</v>
      </c>
      <c r="M29" s="16" t="str">
        <f ca="1">IF(L29&gt;LOOKUP(A29,LISTE_ETUDES,HEURES_PASSEES!$E$11:$E$86)*(1-MARGE_ETUDE),"TPS_DEPASSE",(IF(L29&gt;LOOKUP(A29,LISTE_ETUDES,HEURES_PASSEES!$E$11:$E$86)*(1-MARGE_ETUDE)*TPS_ETUDES,"TPS_COTATION","OK_MODELISATION")))</f>
        <v>TPS_DEPASSE</v>
      </c>
    </row>
    <row r="30" spans="1:22" ht="16.5" customHeight="1" x14ac:dyDescent="0.2">
      <c r="A30" s="57" t="s">
        <v>53</v>
      </c>
      <c r="B30" s="31"/>
      <c r="C30" s="32"/>
      <c r="D30" s="2">
        <v>1</v>
      </c>
      <c r="E30" s="2"/>
      <c r="F30" s="2"/>
      <c r="G30" s="2"/>
      <c r="H30" s="2"/>
      <c r="I30" s="2"/>
      <c r="J30" s="2"/>
      <c r="K30" s="2">
        <f t="shared" si="4"/>
        <v>1</v>
      </c>
      <c r="L30" s="8">
        <f ca="1">LOOKUP(A30,LISTE_ETUDES,HEURES_PASSEES!$C$11:$C$86)</f>
        <v>8.5</v>
      </c>
      <c r="M30" s="16" t="str">
        <f ca="1">IF(L30&gt;LOOKUP(A30,LISTE_ETUDES,HEURES_PASSEES!$E$11:$E$86)*(1-MARGE_ETUDE),"TPS_DEPASSE",(IF(L30&gt;LOOKUP(A30,LISTE_ETUDES,HEURES_PASSEES!$E$11:$E$86)*(1-MARGE_ETUDE)*TPS_ETUDES,"TPS_COTATION","OK_MODELISATION")))</f>
        <v>TPS_DEPASSE</v>
      </c>
    </row>
    <row r="31" spans="1:22" ht="16.5" customHeight="1" x14ac:dyDescent="0.2">
      <c r="A31" s="57" t="s">
        <v>54</v>
      </c>
      <c r="B31" s="31"/>
      <c r="C31" s="32"/>
      <c r="D31" s="2">
        <v>1</v>
      </c>
      <c r="E31" s="2"/>
      <c r="F31" s="2"/>
      <c r="G31" s="2"/>
      <c r="H31" s="2"/>
      <c r="I31" s="2"/>
      <c r="J31" s="2"/>
      <c r="K31" s="2">
        <f t="shared" si="4"/>
        <v>1</v>
      </c>
      <c r="L31" s="8">
        <f ca="1">LOOKUP(A31,LISTE_ETUDES,HEURES_PASSEES!$C$11:$C$86)</f>
        <v>8.5</v>
      </c>
      <c r="M31" s="16" t="str">
        <f ca="1">IF(L31&gt;LOOKUP(A31,LISTE_ETUDES,HEURES_PASSEES!$E$11:$E$86)*(1-MARGE_ETUDE),"TPS_DEPASSE",(IF(L31&gt;LOOKUP(A31,LISTE_ETUDES,HEURES_PASSEES!$E$11:$E$86)*(1-MARGE_ETUDE)*TPS_ETUDES,"TPS_COTATION","OK_MODELISATION")))</f>
        <v>TPS_DEPASSE</v>
      </c>
    </row>
    <row r="32" spans="1:22" ht="16.5" customHeight="1" x14ac:dyDescent="0.2">
      <c r="A32" s="57" t="s">
        <v>55</v>
      </c>
      <c r="B32" s="31"/>
      <c r="C32" s="32"/>
      <c r="D32" s="2">
        <v>1</v>
      </c>
      <c r="E32" s="2"/>
      <c r="F32" s="2"/>
      <c r="G32" s="2"/>
      <c r="H32" s="2"/>
      <c r="I32" s="2"/>
      <c r="J32" s="2"/>
      <c r="K32" s="2">
        <f t="shared" si="4"/>
        <v>1</v>
      </c>
      <c r="L32" s="8">
        <f ca="1">LOOKUP(A32,LISTE_ETUDES,HEURES_PASSEES!$C$11:$C$86)</f>
        <v>7.5</v>
      </c>
      <c r="M32" s="16" t="str">
        <f ca="1">IF(L32&gt;LOOKUP(A32,LISTE_ETUDES,HEURES_PASSEES!$E$11:$E$86)*(1-MARGE_ETUDE),"TPS_DEPASSE",(IF(L32&gt;LOOKUP(A32,LISTE_ETUDES,HEURES_PASSEES!$E$11:$E$86)*(1-MARGE_ETUDE)*TPS_ETUDES,"TPS_COTATION","OK_MODELISATION")))</f>
        <v>OK_MODELISATION</v>
      </c>
      <c r="N32" s="17"/>
      <c r="O32" s="17"/>
    </row>
    <row r="33" spans="1:22" ht="16.5" customHeight="1" x14ac:dyDescent="0.2">
      <c r="A33" s="57" t="s">
        <v>56</v>
      </c>
      <c r="B33" s="31"/>
      <c r="C33" s="32"/>
      <c r="D33" s="2">
        <v>1</v>
      </c>
      <c r="E33" s="2"/>
      <c r="F33" s="2"/>
      <c r="G33" s="2"/>
      <c r="H33" s="2"/>
      <c r="I33" s="2"/>
      <c r="J33" s="2"/>
      <c r="K33" s="2">
        <f t="shared" si="4"/>
        <v>1</v>
      </c>
      <c r="L33" s="8">
        <f ca="1">LOOKUP(A33,LISTE_ETUDES,HEURES_PASSEES!$C$11:$C$86)</f>
        <v>8.5</v>
      </c>
      <c r="M33" s="16" t="str">
        <f ca="1">IF(L33&gt;LOOKUP(A33,LISTE_ETUDES,HEURES_PASSEES!$E$11:$E$86)*(1-MARGE_ETUDE),"TPS_DEPASSE",(IF(L33&gt;LOOKUP(A33,LISTE_ETUDES,HEURES_PASSEES!$E$11:$E$86)*(1-MARGE_ETUDE)*TPS_ETUDES,"TPS_COTATION","OK_MODELISATION")))</f>
        <v>TPS_DEPASSE</v>
      </c>
      <c r="N33" s="16"/>
      <c r="O33" s="16"/>
      <c r="P33" s="16"/>
      <c r="Q33" s="16"/>
      <c r="R33" s="16"/>
      <c r="S33" s="16"/>
      <c r="T33" s="8"/>
      <c r="U33" s="8"/>
      <c r="V33" s="8"/>
    </row>
    <row r="34" spans="1:22" ht="16.5" customHeight="1" x14ac:dyDescent="0.2">
      <c r="A34" s="6"/>
      <c r="B34" s="31"/>
      <c r="C34" s="32"/>
      <c r="D34" s="2"/>
      <c r="E34" s="2"/>
      <c r="F34" s="2"/>
      <c r="G34" s="2"/>
      <c r="H34" s="2"/>
      <c r="I34" s="2"/>
      <c r="J34" s="2"/>
      <c r="K34" s="2">
        <f t="shared" si="4"/>
        <v>0</v>
      </c>
      <c r="L34" s="8" t="e">
        <f>LOOKUP(A34,LISTE_ETUDES,HEURES_PASSEES!$C$11:$C$86)</f>
        <v>#N/A</v>
      </c>
      <c r="M34" s="16" t="e">
        <f>IF(L34&gt;LOOKUP(A34,LISTE_ETUDES,HEURES_PASSEES!$E$11:$E$86)*(1-MARGE_ETUDE),"TPS_DEPASSE",(IF(L34&gt;LOOKUP(A34,LISTE_ETUDES,HEURES_PASSEES!$E$11:$E$86)*(1-MARGE_ETUDE)*TPS_ETUDES,"TPS_COTATION","OK_MODELISATION")))</f>
        <v>#N/A</v>
      </c>
    </row>
    <row r="35" spans="1:22" ht="16.5" customHeight="1" x14ac:dyDescent="0.2">
      <c r="A35" s="6"/>
      <c r="B35" s="31"/>
      <c r="C35" s="32"/>
      <c r="D35" s="2"/>
      <c r="E35" s="2"/>
      <c r="F35" s="2"/>
      <c r="G35" s="2"/>
      <c r="H35" s="2"/>
      <c r="I35" s="2"/>
      <c r="J35" s="2"/>
      <c r="K35" s="2">
        <f t="shared" si="4"/>
        <v>0</v>
      </c>
      <c r="L35" s="8" t="e">
        <f>LOOKUP(A35,LISTE_ETUDES,HEURES_PASSEES!$C$11:$C$86)</f>
        <v>#N/A</v>
      </c>
      <c r="M35" s="16" t="e">
        <f>IF(L35&gt;LOOKUP(A35,LISTE_ETUDES,HEURES_PASSEES!$E$11:$E$86)*(1-MARGE_ETUDE),"TPS_DEPASSE",(IF(L35&gt;LOOKUP(A35,LISTE_ETUDES,HEURES_PASSEES!$E$11:$E$86)*(1-MARGE_ETUDE)*TPS_ETUDES,"TPS_COTATION","OK_MODELISATION")))</f>
        <v>#N/A</v>
      </c>
    </row>
    <row r="36" spans="1:22" ht="16.5" customHeight="1" x14ac:dyDescent="0.2">
      <c r="A36" s="6"/>
      <c r="B36" s="31"/>
      <c r="C36" s="32"/>
      <c r="D36" s="2"/>
      <c r="E36" s="2"/>
      <c r="F36" s="2"/>
      <c r="G36" s="2"/>
      <c r="H36" s="2"/>
      <c r="I36" s="2"/>
      <c r="J36" s="2"/>
      <c r="K36" s="2">
        <f t="shared" si="4"/>
        <v>0</v>
      </c>
      <c r="L36" s="8" t="e">
        <f>LOOKUP(A36,LISTE_ETUDES,HEURES_PASSEES!$C$11:$C$86)</f>
        <v>#N/A</v>
      </c>
      <c r="M36" s="16" t="e">
        <f>IF(L36&gt;LOOKUP(A36,LISTE_ETUDES,HEURES_PASSEES!$E$11:$E$86)*(1-MARGE_ETUDE),"TPS_DEPASSE",(IF(L36&gt;LOOKUP(A36,LISTE_ETUDES,HEURES_PASSEES!$E$11:$E$86)*(1-MARGE_ETUDE)*TPS_ETUDES,"TPS_COTATION","OK_MODELISATION")))</f>
        <v>#N/A</v>
      </c>
    </row>
    <row r="37" spans="1:22" ht="16.5" customHeight="1" x14ac:dyDescent="0.2">
      <c r="A37" s="6"/>
      <c r="B37" s="31"/>
      <c r="C37" s="32"/>
      <c r="D37" s="2"/>
      <c r="E37" s="2"/>
      <c r="F37" s="2"/>
      <c r="G37" s="2"/>
      <c r="H37" s="2"/>
      <c r="I37" s="2"/>
      <c r="J37" s="2"/>
      <c r="K37" s="2">
        <f t="shared" si="4"/>
        <v>0</v>
      </c>
      <c r="L37" s="8" t="e">
        <f>LOOKUP(A37,LISTE_ETUDES,HEURES_PASSEES!$C$11:$C$86)</f>
        <v>#N/A</v>
      </c>
      <c r="M37" s="16" t="e">
        <f>IF(L37&gt;LOOKUP(A37,LISTE_ETUDES,HEURES_PASSEES!$E$11:$E$86)*(1-MARGE_ETUDE),"TPS_DEPASSE",(IF(L37&gt;LOOKUP(A37,LISTE_ETUDES,HEURES_PASSEES!$E$11:$E$86)*(1-MARGE_ETUDE)*TPS_ETUDES,"TPS_COTATION","OK_MODELISATION")))</f>
        <v>#N/A</v>
      </c>
      <c r="N37" s="17"/>
      <c r="O37" s="17"/>
    </row>
    <row r="38" spans="1:22" ht="16.5" customHeight="1" x14ac:dyDescent="0.2">
      <c r="A38" s="6"/>
      <c r="B38" s="31"/>
      <c r="C38" s="32"/>
      <c r="D38" s="2"/>
      <c r="E38" s="2"/>
      <c r="F38" s="2"/>
      <c r="G38" s="2"/>
      <c r="H38" s="2"/>
      <c r="I38" s="2"/>
      <c r="J38" s="2"/>
      <c r="K38" s="2">
        <f t="shared" si="4"/>
        <v>0</v>
      </c>
      <c r="L38" s="8" t="e">
        <f>LOOKUP(A38,LISTE_ETUDES,HEURES_PASSEES!$C$11:$C$86)</f>
        <v>#N/A</v>
      </c>
      <c r="M38" s="16" t="e">
        <f>IF(L38&gt;LOOKUP(A38,LISTE_ETUDES,HEURES_PASSEES!$E$11:$E$86)*(1-MARGE_ETUDE),"TPS_DEPASSE",(IF(L38&gt;LOOKUP(A38,LISTE_ETUDES,HEURES_PASSEES!$E$11:$E$86)*(1-MARGE_ETUDE)*TPS_ETUDES,"TPS_COTATION","OK_MODELISATION")))</f>
        <v>#N/A</v>
      </c>
      <c r="N38" s="16"/>
      <c r="O38" s="16"/>
      <c r="P38" s="16"/>
      <c r="Q38" s="16"/>
      <c r="R38" s="16"/>
      <c r="S38" s="16"/>
      <c r="T38" s="8"/>
      <c r="U38" s="8"/>
      <c r="V38" s="8"/>
    </row>
    <row r="39" spans="1:22" ht="16.5" customHeight="1" x14ac:dyDescent="0.2">
      <c r="A39" s="6"/>
      <c r="B39" s="31"/>
      <c r="C39" s="32"/>
      <c r="D39" s="2"/>
      <c r="E39" s="2"/>
      <c r="F39" s="2"/>
      <c r="G39" s="2"/>
      <c r="H39" s="2"/>
      <c r="I39" s="2"/>
      <c r="J39" s="2"/>
      <c r="K39" s="2">
        <f t="shared" si="4"/>
        <v>0</v>
      </c>
      <c r="L39" s="8" t="e">
        <f>LOOKUP(A39,LISTE_ETUDES,HEURES_PASSEES!$C$11:$C$86)</f>
        <v>#N/A</v>
      </c>
      <c r="M39" s="16" t="e">
        <f>IF(L39&gt;LOOKUP(A39,LISTE_ETUDES,HEURES_PASSEES!$E$11:$E$86)*(1-MARGE_ETUDE),"TPS_DEPASSE",(IF(L39&gt;LOOKUP(A39,LISTE_ETUDES,HEURES_PASSEES!$E$11:$E$86)*(1-MARGE_ETUDE)*TPS_ETUDES,"TPS_COTATION","OK_MODELISATION")))</f>
        <v>#N/A</v>
      </c>
    </row>
    <row r="40" spans="1:22" ht="16.5" customHeight="1" x14ac:dyDescent="0.2">
      <c r="A40" s="6"/>
      <c r="B40" s="31"/>
      <c r="C40" s="32"/>
      <c r="D40" s="2"/>
      <c r="E40" s="2"/>
      <c r="F40" s="2"/>
      <c r="G40" s="2"/>
      <c r="H40" s="2"/>
      <c r="I40" s="2"/>
      <c r="J40" s="2"/>
      <c r="K40" s="2">
        <f t="shared" si="4"/>
        <v>0</v>
      </c>
      <c r="L40" s="8" t="e">
        <f>LOOKUP(A40,LISTE_ETUDES,HEURES_PASSEES!$C$11:$C$86)</f>
        <v>#N/A</v>
      </c>
      <c r="M40" s="16" t="e">
        <f>IF(L40&gt;LOOKUP(A40,LISTE_ETUDES,HEURES_PASSEES!$E$11:$E$86)*(1-MARGE_ETUDE),"TPS_DEPASSE",(IF(L40&gt;LOOKUP(A40,LISTE_ETUDES,HEURES_PASSEES!$E$11:$E$86)*(1-MARGE_ETUDE)*TPS_ETUDES,"TPS_COTATION","OK_MODELISATION")))</f>
        <v>#N/A</v>
      </c>
    </row>
    <row r="41" spans="1:22" ht="16.5" customHeight="1" x14ac:dyDescent="0.2">
      <c r="A41" s="6"/>
      <c r="B41" s="31"/>
      <c r="C41" s="32"/>
      <c r="D41" s="2"/>
      <c r="E41" s="2"/>
      <c r="F41" s="2"/>
      <c r="G41" s="2"/>
      <c r="H41" s="2"/>
      <c r="I41" s="2"/>
      <c r="J41" s="2"/>
      <c r="K41" s="2">
        <f t="shared" si="4"/>
        <v>0</v>
      </c>
      <c r="L41" s="8" t="e">
        <f>LOOKUP(A41,LISTE_ETUDES,HEURES_PASSEES!$C$11:$C$86)</f>
        <v>#N/A</v>
      </c>
      <c r="M41" s="16" t="e">
        <f>IF(L41&gt;LOOKUP(A41,LISTE_ETUDES,HEURES_PASSEES!$E$11:$E$86)*(1-MARGE_ETUDE),"TPS_DEPASSE",(IF(L41&gt;LOOKUP(A41,LISTE_ETUDES,HEURES_PASSEES!$E$11:$E$86)*(1-MARGE_ETUDE)*TPS_ETUDES,"TPS_COTATION","OK_MODELISATION")))</f>
        <v>#N/A</v>
      </c>
    </row>
    <row r="42" spans="1:22" ht="16.5" customHeight="1" x14ac:dyDescent="0.2">
      <c r="A42" s="6"/>
      <c r="B42" s="31"/>
      <c r="C42" s="32"/>
      <c r="D42" s="2"/>
      <c r="E42" s="2"/>
      <c r="F42" s="2"/>
      <c r="G42" s="2"/>
      <c r="H42" s="2"/>
      <c r="I42" s="2"/>
      <c r="J42" s="2"/>
      <c r="K42" s="2">
        <f t="shared" si="4"/>
        <v>0</v>
      </c>
      <c r="L42" s="8" t="e">
        <f>LOOKUP(A42,LISTE_ETUDES,HEURES_PASSEES!$C$11:$C$86)</f>
        <v>#N/A</v>
      </c>
      <c r="M42" s="16" t="e">
        <f>IF(L42&gt;LOOKUP(A42,LISTE_ETUDES,HEURES_PASSEES!$E$11:$E$86)*(1-MARGE_ETUDE),"TPS_DEPASSE",(IF(L42&gt;LOOKUP(A42,LISTE_ETUDES,HEURES_PASSEES!$E$11:$E$86)*(1-MARGE_ETUDE)*TPS_ETUDES,"TPS_COTATION","OK_MODELISATION")))</f>
        <v>#N/A</v>
      </c>
      <c r="N42" s="17"/>
      <c r="O42" s="17"/>
    </row>
    <row r="43" spans="1:22" ht="16.5" customHeight="1" x14ac:dyDescent="0.2">
      <c r="A43" s="6"/>
      <c r="B43" s="31"/>
      <c r="C43" s="32"/>
      <c r="D43" s="2"/>
      <c r="E43" s="2"/>
      <c r="F43" s="2"/>
      <c r="G43" s="2"/>
      <c r="H43" s="2"/>
      <c r="I43" s="2"/>
      <c r="J43" s="2"/>
      <c r="K43" s="2">
        <f t="shared" si="4"/>
        <v>0</v>
      </c>
      <c r="L43" s="8" t="e">
        <f>LOOKUP(A43,LISTE_ETUDES,HEURES_PASSEES!$C$11:$C$86)</f>
        <v>#N/A</v>
      </c>
      <c r="M43" s="16" t="e">
        <f>IF(L43&gt;LOOKUP(A43,LISTE_ETUDES,HEURES_PASSEES!$E$11:$E$86)*(1-MARGE_ETUDE),"TPS_DEPASSE",(IF(L43&gt;LOOKUP(A43,LISTE_ETUDES,HEURES_PASSEES!$E$11:$E$86)*(1-MARGE_ETUDE)*TPS_ETUDES,"TPS_COTATION","OK_MODELISATION")))</f>
        <v>#N/A</v>
      </c>
      <c r="N43" s="16"/>
      <c r="O43" s="16"/>
      <c r="P43" s="16"/>
      <c r="Q43" s="16"/>
      <c r="R43" s="16"/>
      <c r="S43" s="16"/>
      <c r="T43" s="8"/>
      <c r="U43" s="8"/>
      <c r="V43" s="8"/>
    </row>
    <row r="44" spans="1:22" ht="16.5" customHeight="1" x14ac:dyDescent="0.2">
      <c r="A44" s="6"/>
      <c r="B44" s="31"/>
      <c r="C44" s="32"/>
      <c r="D44" s="2"/>
      <c r="E44" s="2"/>
      <c r="F44" s="2"/>
      <c r="G44" s="2"/>
      <c r="H44" s="2"/>
      <c r="I44" s="2"/>
      <c r="J44" s="2"/>
      <c r="K44" s="2">
        <f t="shared" si="4"/>
        <v>0</v>
      </c>
      <c r="L44" s="8" t="e">
        <f>LOOKUP(A44,LISTE_ETUDES,HEURES_PASSEES!$C$11:$C$86)</f>
        <v>#N/A</v>
      </c>
      <c r="M44" s="16" t="e">
        <f>IF(L44&gt;LOOKUP(A44,LISTE_ETUDES,HEURES_PASSEES!$E$11:$E$86)*(1-MARGE_ETUDE),"TPS_DEPASSE",(IF(L44&gt;LOOKUP(A44,LISTE_ETUDES,HEURES_PASSEES!$E$11:$E$86)*(1-MARGE_ETUDE)*TPS_ETUDES,"TPS_COTATION","OK_MODELISATION")))</f>
        <v>#N/A</v>
      </c>
    </row>
    <row r="45" spans="1:22" ht="16.5" customHeight="1" x14ac:dyDescent="0.2">
      <c r="A45" s="6"/>
      <c r="B45" s="31"/>
      <c r="C45" s="32"/>
      <c r="D45" s="2"/>
      <c r="E45" s="2"/>
      <c r="F45" s="2"/>
      <c r="G45" s="2"/>
      <c r="H45" s="2"/>
      <c r="I45" s="2"/>
      <c r="J45" s="2"/>
      <c r="K45" s="2">
        <f t="shared" si="4"/>
        <v>0</v>
      </c>
      <c r="L45" s="8" t="e">
        <f>LOOKUP(A45,LISTE_ETUDES,HEURES_PASSEES!$C$11:$C$86)</f>
        <v>#N/A</v>
      </c>
      <c r="M45" s="16" t="e">
        <f>IF(L45&gt;LOOKUP(A45,LISTE_ETUDES,HEURES_PASSEES!$E$11:$E$86)*(1-MARGE_ETUDE),"TPS_DEPASSE",(IF(L45&gt;LOOKUP(A45,LISTE_ETUDES,HEURES_PASSEES!$E$11:$E$86)*(1-MARGE_ETUDE)*TPS_ETUDES,"TPS_COTATION","OK_MODELISATION")))</f>
        <v>#N/A</v>
      </c>
    </row>
    <row r="46" spans="1:22" ht="16.5" customHeight="1" x14ac:dyDescent="0.2">
      <c r="A46" s="6"/>
      <c r="B46" s="31"/>
      <c r="C46" s="32"/>
      <c r="D46" s="2"/>
      <c r="E46" s="2"/>
      <c r="F46" s="2"/>
      <c r="G46" s="2"/>
      <c r="H46" s="2"/>
      <c r="I46" s="2"/>
      <c r="J46" s="2"/>
      <c r="K46" s="2">
        <f t="shared" si="4"/>
        <v>0</v>
      </c>
      <c r="L46" s="8" t="e">
        <f>LOOKUP(A46,LISTE_ETUDES,HEURES_PASSEES!$C$11:$C$86)</f>
        <v>#N/A</v>
      </c>
      <c r="M46" s="16" t="e">
        <f>IF(L46&gt;LOOKUP(A46,LISTE_ETUDES,HEURES_PASSEES!$E$11:$E$86)*(1-MARGE_ETUDE),"TPS_DEPASSE",(IF(L46&gt;LOOKUP(A46,LISTE_ETUDES,HEURES_PASSEES!$E$11:$E$86)*(1-MARGE_ETUDE)*TPS_ETUDES,"TPS_COTATION","OK_MODELISATION")))</f>
        <v>#N/A</v>
      </c>
    </row>
    <row r="47" spans="1:22" ht="16.5" customHeight="1" x14ac:dyDescent="0.2">
      <c r="A47" s="10"/>
      <c r="B47" s="12"/>
      <c r="C47" s="11" t="s">
        <v>42</v>
      </c>
      <c r="D47" s="2">
        <f t="shared" ref="D47:J47" si="5">SUM(D24:D46)</f>
        <v>7.5</v>
      </c>
      <c r="E47" s="2">
        <f t="shared" si="5"/>
        <v>7.5</v>
      </c>
      <c r="F47" s="2">
        <f t="shared" si="5"/>
        <v>7.5</v>
      </c>
      <c r="G47" s="2">
        <f t="shared" si="5"/>
        <v>7.5</v>
      </c>
      <c r="H47" s="2">
        <f t="shared" si="5"/>
        <v>0</v>
      </c>
      <c r="I47" s="2">
        <f t="shared" si="5"/>
        <v>0</v>
      </c>
      <c r="J47" s="2">
        <f t="shared" si="5"/>
        <v>0</v>
      </c>
      <c r="K47" s="2">
        <f t="shared" si="4"/>
        <v>30</v>
      </c>
    </row>
  </sheetData>
  <mergeCells count="34">
    <mergeCell ref="B46:C46"/>
    <mergeCell ref="B39:C39"/>
    <mergeCell ref="B40:C40"/>
    <mergeCell ref="B41:C41"/>
    <mergeCell ref="B42:C42"/>
    <mergeCell ref="B35:C35"/>
    <mergeCell ref="B36:C36"/>
    <mergeCell ref="B37:C37"/>
    <mergeCell ref="B38:C38"/>
    <mergeCell ref="B43:C43"/>
    <mergeCell ref="B45:C45"/>
    <mergeCell ref="B26:C26"/>
    <mergeCell ref="B27:C27"/>
    <mergeCell ref="B44:C44"/>
    <mergeCell ref="B28:C28"/>
    <mergeCell ref="B29:C29"/>
    <mergeCell ref="B30:C30"/>
    <mergeCell ref="B31:C31"/>
    <mergeCell ref="B32:C32"/>
    <mergeCell ref="B33:C33"/>
    <mergeCell ref="B34:C34"/>
    <mergeCell ref="B24:C24"/>
    <mergeCell ref="B25:C25"/>
    <mergeCell ref="B17:C17"/>
    <mergeCell ref="B14:C14"/>
    <mergeCell ref="B20:C20"/>
    <mergeCell ref="B21:C21"/>
    <mergeCell ref="B13:C13"/>
    <mergeCell ref="B15:C15"/>
    <mergeCell ref="B16:C16"/>
    <mergeCell ref="B7:C7"/>
    <mergeCell ref="B8:C8"/>
    <mergeCell ref="B9:C9"/>
    <mergeCell ref="B10:C10"/>
  </mergeCells>
  <phoneticPr fontId="0" type="noConversion"/>
  <conditionalFormatting sqref="M28:M46">
    <cfRule type="expression" dxfId="32" priority="1" stopIfTrue="1">
      <formula>M28="TPS_DEPASSE"</formula>
    </cfRule>
    <cfRule type="expression" dxfId="31" priority="2" stopIfTrue="1">
      <formula>M28="TPS_COTATION"</formula>
    </cfRule>
    <cfRule type="expression" dxfId="30" priority="3" stopIfTrue="1">
      <formula>M28="OK_MODELISATION"</formula>
    </cfRule>
  </conditionalFormatting>
  <hyperlinks>
    <hyperlink ref="L1" location="BILAN" display="BILAN"/>
  </hyperlinks>
  <pageMargins left="0.11811023622047245" right="0.11811023622047245" top="0.23622047244094491" bottom="0.55118110236220474" header="0.19685039370078741" footer="0.55118110236220474"/>
  <pageSetup paperSize="9" scale="78" orientation="portrait" horizont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V47"/>
  <sheetViews>
    <sheetView view="pageLayout" topLeftCell="A9" zoomScaleNormal="100" zoomScaleSheetLayoutView="100" workbookViewId="0">
      <selection activeCell="D27" sqref="D27"/>
    </sheetView>
  </sheetViews>
  <sheetFormatPr baseColWidth="10" defaultColWidth="11.42578125" defaultRowHeight="12.75" x14ac:dyDescent="0.2"/>
  <cols>
    <col min="1" max="1" width="11" customWidth="1"/>
    <col min="2" max="2" width="6.42578125" customWidth="1"/>
    <col min="3" max="3" width="22.7109375" customWidth="1"/>
    <col min="4" max="7" width="7.7109375" customWidth="1"/>
    <col min="8" max="8" width="8.7109375" customWidth="1"/>
    <col min="9" max="9" width="7.7109375" customWidth="1"/>
    <col min="10" max="10" width="8.7109375" customWidth="1"/>
    <col min="11" max="11" width="7.7109375" customWidth="1"/>
    <col min="12" max="12" width="8.85546875" style="8" customWidth="1"/>
    <col min="13" max="13" width="18" style="8" customWidth="1"/>
  </cols>
  <sheetData>
    <row r="1" spans="1:12" ht="16.5" customHeight="1" x14ac:dyDescent="0.2">
      <c r="A1" t="s">
        <v>0</v>
      </c>
      <c r="B1" t="s">
        <v>1</v>
      </c>
      <c r="E1" s="7" t="s">
        <v>22</v>
      </c>
      <c r="F1" s="9">
        <f>'sem02'!F1+1</f>
        <v>3</v>
      </c>
      <c r="G1" s="8" t="s">
        <v>23</v>
      </c>
      <c r="H1" s="14">
        <f>D4</f>
        <v>42016</v>
      </c>
      <c r="I1" s="8" t="s">
        <v>24</v>
      </c>
      <c r="J1" s="14">
        <f>J4</f>
        <v>42022</v>
      </c>
      <c r="L1" s="50" t="s">
        <v>61</v>
      </c>
    </row>
    <row r="2" spans="1:12" ht="16.5" customHeight="1" x14ac:dyDescent="0.2"/>
    <row r="3" spans="1:12" ht="16.5" customHeight="1" x14ac:dyDescent="0.2">
      <c r="A3" t="s">
        <v>2</v>
      </c>
      <c r="B3">
        <v>8100</v>
      </c>
      <c r="C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2" ht="16.5" customHeight="1" x14ac:dyDescent="0.2">
      <c r="A4" t="s">
        <v>3</v>
      </c>
      <c r="B4">
        <v>20253</v>
      </c>
      <c r="C4" s="1" t="s">
        <v>50</v>
      </c>
      <c r="D4" s="3">
        <f>'sem02'!D4+7</f>
        <v>42016</v>
      </c>
      <c r="E4" s="3">
        <f>'sem02'!E4+7</f>
        <v>42017</v>
      </c>
      <c r="F4" s="3">
        <f>'sem02'!F4+7</f>
        <v>42018</v>
      </c>
      <c r="G4" s="3">
        <f>'sem02'!G4+7</f>
        <v>42019</v>
      </c>
      <c r="H4" s="3">
        <f>'sem02'!H4+7</f>
        <v>42020</v>
      </c>
      <c r="I4" s="3">
        <f>'sem02'!I4+7</f>
        <v>42021</v>
      </c>
      <c r="J4" s="3">
        <f>'sem02'!J4+7</f>
        <v>42022</v>
      </c>
    </row>
    <row r="5" spans="1:12" ht="16.5" customHeight="1" x14ac:dyDescent="0.2">
      <c r="F5" s="5"/>
    </row>
    <row r="6" spans="1:12" ht="16.5" customHeight="1" x14ac:dyDescent="0.2">
      <c r="A6" s="4" t="s">
        <v>12</v>
      </c>
      <c r="F6" s="5"/>
      <c r="K6" t="s">
        <v>13</v>
      </c>
    </row>
    <row r="7" spans="1:12" ht="16.5" customHeight="1" x14ac:dyDescent="0.2">
      <c r="A7" s="6" t="s">
        <v>14</v>
      </c>
      <c r="B7" s="31" t="s">
        <v>18</v>
      </c>
      <c r="C7" s="32"/>
      <c r="D7" s="2">
        <v>7.5</v>
      </c>
      <c r="E7" s="2">
        <v>7.5</v>
      </c>
      <c r="F7" s="2">
        <v>7.5</v>
      </c>
      <c r="G7" s="2">
        <v>7.5</v>
      </c>
      <c r="H7" s="2">
        <v>7.5</v>
      </c>
      <c r="I7" s="2"/>
      <c r="J7" s="2"/>
      <c r="K7" s="2">
        <f>SUM(D7:J7)</f>
        <v>37.5</v>
      </c>
    </row>
    <row r="8" spans="1:12" ht="16.5" customHeight="1" x14ac:dyDescent="0.2">
      <c r="A8" s="6" t="s">
        <v>15</v>
      </c>
      <c r="B8" s="31" t="s">
        <v>19</v>
      </c>
      <c r="C8" s="32"/>
      <c r="D8" s="2"/>
      <c r="E8" s="2"/>
      <c r="F8" s="2"/>
      <c r="G8" s="2"/>
      <c r="H8" s="2"/>
      <c r="I8" s="2"/>
      <c r="J8" s="2"/>
      <c r="K8" s="2">
        <f>SUM(D8:J8)</f>
        <v>0</v>
      </c>
    </row>
    <row r="9" spans="1:12" ht="16.5" customHeight="1" x14ac:dyDescent="0.2">
      <c r="A9" s="6" t="s">
        <v>16</v>
      </c>
      <c r="B9" s="31" t="s">
        <v>20</v>
      </c>
      <c r="C9" s="32"/>
      <c r="D9" s="2"/>
      <c r="E9" s="2"/>
      <c r="F9" s="2"/>
      <c r="G9" s="2"/>
      <c r="H9" s="2"/>
      <c r="I9" s="2"/>
      <c r="J9" s="2"/>
      <c r="K9" s="2">
        <f>SUM(D9:J9)</f>
        <v>0</v>
      </c>
    </row>
    <row r="10" spans="1:12" ht="16.5" customHeight="1" x14ac:dyDescent="0.2">
      <c r="A10" s="6" t="s">
        <v>17</v>
      </c>
      <c r="B10" s="33"/>
      <c r="C10" s="34"/>
      <c r="D10" s="2"/>
      <c r="E10" s="2"/>
      <c r="F10" s="2"/>
      <c r="G10" s="2"/>
      <c r="H10" s="2"/>
      <c r="I10" s="2"/>
      <c r="J10" s="2"/>
      <c r="K10" s="2">
        <f>SUM(D10:J10)</f>
        <v>0</v>
      </c>
    </row>
    <row r="11" spans="1:12" ht="16.5" customHeight="1" x14ac:dyDescent="0.2">
      <c r="A11" s="10"/>
      <c r="B11" s="12"/>
      <c r="C11" s="11" t="s">
        <v>21</v>
      </c>
      <c r="D11" s="2">
        <f t="shared" ref="D11:J11" si="0">D7+D8-D9-D10</f>
        <v>7.5</v>
      </c>
      <c r="E11" s="2">
        <f t="shared" si="0"/>
        <v>7.5</v>
      </c>
      <c r="F11" s="2">
        <f t="shared" si="0"/>
        <v>7.5</v>
      </c>
      <c r="G11" s="2">
        <f t="shared" si="0"/>
        <v>7.5</v>
      </c>
      <c r="H11" s="2">
        <f t="shared" si="0"/>
        <v>7.5</v>
      </c>
      <c r="I11" s="2">
        <f t="shared" si="0"/>
        <v>0</v>
      </c>
      <c r="J11" s="2">
        <f t="shared" si="0"/>
        <v>0</v>
      </c>
      <c r="K11" s="2">
        <f>SUM(D11:J11)</f>
        <v>37.5</v>
      </c>
    </row>
    <row r="12" spans="1:12" ht="16.5" customHeight="1" x14ac:dyDescent="0.2">
      <c r="A12" s="4" t="s">
        <v>25</v>
      </c>
      <c r="F12" s="5"/>
    </row>
    <row r="13" spans="1:12" ht="16.5" customHeight="1" x14ac:dyDescent="0.2">
      <c r="A13" s="6" t="s">
        <v>27</v>
      </c>
      <c r="B13" s="31" t="s">
        <v>31</v>
      </c>
      <c r="C13" s="32"/>
      <c r="D13" s="2"/>
      <c r="E13" s="2"/>
      <c r="F13" s="2"/>
      <c r="G13" s="2"/>
      <c r="H13" s="2"/>
      <c r="I13" s="2"/>
      <c r="J13" s="2"/>
      <c r="K13" s="2">
        <f t="shared" ref="K13:K18" si="1">SUM(D13:J13)</f>
        <v>0</v>
      </c>
    </row>
    <row r="14" spans="1:12" ht="16.5" customHeight="1" x14ac:dyDescent="0.2">
      <c r="A14" s="6" t="s">
        <v>28</v>
      </c>
      <c r="B14" s="31" t="s">
        <v>32</v>
      </c>
      <c r="C14" s="32"/>
      <c r="D14" s="2"/>
      <c r="E14" s="2"/>
      <c r="F14" s="2"/>
      <c r="G14" s="2"/>
      <c r="H14" s="2"/>
      <c r="I14" s="2"/>
      <c r="J14" s="2"/>
      <c r="K14" s="2">
        <f t="shared" si="1"/>
        <v>0</v>
      </c>
    </row>
    <row r="15" spans="1:12" ht="16.5" customHeight="1" x14ac:dyDescent="0.2">
      <c r="A15" s="6" t="s">
        <v>30</v>
      </c>
      <c r="B15" s="31" t="s">
        <v>43</v>
      </c>
      <c r="C15" s="32"/>
      <c r="D15" s="2"/>
      <c r="E15" s="2"/>
      <c r="F15" s="2"/>
      <c r="G15" s="2"/>
      <c r="H15" s="2"/>
      <c r="I15" s="2"/>
      <c r="J15" s="2"/>
      <c r="K15" s="2">
        <f t="shared" si="1"/>
        <v>0</v>
      </c>
    </row>
    <row r="16" spans="1:12" ht="16.5" customHeight="1" x14ac:dyDescent="0.2">
      <c r="A16" s="6" t="s">
        <v>29</v>
      </c>
      <c r="B16" s="31" t="s">
        <v>44</v>
      </c>
      <c r="C16" s="32"/>
      <c r="D16" s="2"/>
      <c r="E16" s="2"/>
      <c r="F16" s="2"/>
      <c r="G16" s="2"/>
      <c r="H16" s="2"/>
      <c r="I16" s="2"/>
      <c r="J16" s="2"/>
      <c r="K16" s="2">
        <f t="shared" si="1"/>
        <v>0</v>
      </c>
    </row>
    <row r="17" spans="1:22" ht="16.5" customHeight="1" x14ac:dyDescent="0.2">
      <c r="A17" s="6" t="s">
        <v>17</v>
      </c>
      <c r="B17" s="31"/>
      <c r="C17" s="32"/>
      <c r="D17" s="2"/>
      <c r="E17" s="2"/>
      <c r="F17" s="2"/>
      <c r="G17" s="2"/>
      <c r="H17" s="2"/>
      <c r="I17" s="2"/>
      <c r="J17" s="2"/>
      <c r="K17" s="2">
        <f t="shared" si="1"/>
        <v>0</v>
      </c>
    </row>
    <row r="18" spans="1:22" ht="16.5" customHeight="1" x14ac:dyDescent="0.2">
      <c r="A18" s="10"/>
      <c r="B18" s="12"/>
      <c r="C18" s="11" t="s">
        <v>26</v>
      </c>
      <c r="D18" s="2">
        <f t="shared" ref="D18:J18" si="2">SUM(D13:D17)</f>
        <v>0</v>
      </c>
      <c r="E18" s="2">
        <f t="shared" si="2"/>
        <v>0</v>
      </c>
      <c r="F18" s="2">
        <f t="shared" si="2"/>
        <v>0</v>
      </c>
      <c r="G18" s="2">
        <f t="shared" si="2"/>
        <v>0</v>
      </c>
      <c r="H18" s="2">
        <f t="shared" si="2"/>
        <v>0</v>
      </c>
      <c r="I18" s="2">
        <f t="shared" si="2"/>
        <v>0</v>
      </c>
      <c r="J18" s="2">
        <f t="shared" si="2"/>
        <v>0</v>
      </c>
      <c r="K18" s="2">
        <f t="shared" si="1"/>
        <v>0</v>
      </c>
    </row>
    <row r="19" spans="1:22" ht="16.5" customHeight="1" x14ac:dyDescent="0.2">
      <c r="A19" s="4" t="s">
        <v>33</v>
      </c>
      <c r="F19" s="5"/>
    </row>
    <row r="20" spans="1:22" ht="16.5" customHeight="1" x14ac:dyDescent="0.2">
      <c r="A20" s="6"/>
      <c r="B20" s="31"/>
      <c r="C20" s="32"/>
      <c r="D20" s="2"/>
      <c r="E20" s="2"/>
      <c r="F20" s="2"/>
      <c r="G20" s="2"/>
      <c r="H20" s="2"/>
      <c r="I20" s="2"/>
      <c r="J20" s="2"/>
      <c r="K20" s="2">
        <f>SUM(D20:J20)</f>
        <v>0</v>
      </c>
    </row>
    <row r="21" spans="1:22" ht="16.5" customHeight="1" x14ac:dyDescent="0.2">
      <c r="A21" s="6"/>
      <c r="B21" s="31"/>
      <c r="C21" s="32"/>
      <c r="D21" s="2"/>
      <c r="E21" s="2"/>
      <c r="F21" s="2"/>
      <c r="G21" s="2"/>
      <c r="H21" s="2"/>
      <c r="I21" s="2"/>
      <c r="J21" s="2"/>
      <c r="K21" s="2">
        <f>SUM(D21:J21)</f>
        <v>0</v>
      </c>
    </row>
    <row r="22" spans="1:22" ht="16.5" customHeight="1" x14ac:dyDescent="0.2">
      <c r="A22" s="10"/>
      <c r="B22" s="12"/>
      <c r="C22" s="11" t="s">
        <v>34</v>
      </c>
      <c r="D22" s="2">
        <f t="shared" ref="D22:J22" si="3">SUM(D20:D21)</f>
        <v>0</v>
      </c>
      <c r="E22" s="2">
        <f t="shared" si="3"/>
        <v>0</v>
      </c>
      <c r="F22" s="2">
        <f t="shared" si="3"/>
        <v>0</v>
      </c>
      <c r="G22" s="2">
        <f t="shared" si="3"/>
        <v>0</v>
      </c>
      <c r="H22" s="2">
        <f t="shared" si="3"/>
        <v>0</v>
      </c>
      <c r="I22" s="2">
        <f t="shared" si="3"/>
        <v>0</v>
      </c>
      <c r="J22" s="2">
        <f t="shared" si="3"/>
        <v>0</v>
      </c>
      <c r="K22" s="2">
        <f>SUM(D22:J22)</f>
        <v>0</v>
      </c>
    </row>
    <row r="23" spans="1:22" ht="16.5" customHeight="1" x14ac:dyDescent="0.2">
      <c r="A23" s="4" t="s">
        <v>35</v>
      </c>
      <c r="F23" s="5"/>
    </row>
    <row r="24" spans="1:22" ht="16.5" customHeight="1" x14ac:dyDescent="0.2">
      <c r="A24" s="6" t="s">
        <v>36</v>
      </c>
      <c r="B24" s="31" t="s">
        <v>41</v>
      </c>
      <c r="C24" s="32"/>
      <c r="D24" s="2"/>
      <c r="E24" s="2"/>
      <c r="F24" s="2"/>
      <c r="G24" s="2"/>
      <c r="H24" s="2"/>
      <c r="I24" s="2"/>
      <c r="J24" s="2"/>
      <c r="K24" s="2">
        <f t="shared" ref="K24:K47" si="4">SUM(D24:J24)</f>
        <v>0</v>
      </c>
    </row>
    <row r="25" spans="1:22" ht="16.5" customHeight="1" x14ac:dyDescent="0.2">
      <c r="A25" s="6" t="s">
        <v>37</v>
      </c>
      <c r="B25" s="31" t="s">
        <v>39</v>
      </c>
      <c r="C25" s="32"/>
      <c r="D25" s="2"/>
      <c r="E25" s="2"/>
      <c r="F25" s="2"/>
      <c r="G25" s="2"/>
      <c r="H25" s="2"/>
      <c r="I25" s="2"/>
      <c r="J25" s="2"/>
      <c r="K25" s="2">
        <f t="shared" si="4"/>
        <v>0</v>
      </c>
    </row>
    <row r="26" spans="1:22" ht="16.5" customHeight="1" x14ac:dyDescent="0.2">
      <c r="A26" s="6" t="s">
        <v>38</v>
      </c>
      <c r="B26" s="31" t="s">
        <v>40</v>
      </c>
      <c r="C26" s="32"/>
      <c r="D26" s="2"/>
      <c r="E26" s="2"/>
      <c r="F26" s="2"/>
      <c r="G26" s="2"/>
      <c r="H26" s="2"/>
      <c r="I26" s="2"/>
      <c r="J26" s="2"/>
      <c r="K26" s="2">
        <f t="shared" si="4"/>
        <v>0</v>
      </c>
      <c r="N26" s="18"/>
      <c r="O26" s="18"/>
      <c r="Q26" s="18"/>
      <c r="R26" s="18"/>
      <c r="S26" s="18"/>
      <c r="T26" s="18"/>
      <c r="U26" s="18"/>
      <c r="V26" s="19"/>
    </row>
    <row r="27" spans="1:22" ht="16.5" customHeight="1" x14ac:dyDescent="0.2">
      <c r="A27" s="6" t="s">
        <v>45</v>
      </c>
      <c r="B27" s="31" t="s">
        <v>49</v>
      </c>
      <c r="C27" s="32"/>
      <c r="D27" s="2">
        <v>7.5</v>
      </c>
      <c r="E27" s="2"/>
      <c r="F27" s="2"/>
      <c r="G27" s="2"/>
      <c r="H27" s="2"/>
      <c r="I27" s="2"/>
      <c r="J27" s="2"/>
      <c r="K27" s="2">
        <f t="shared" si="4"/>
        <v>7.5</v>
      </c>
      <c r="L27" s="8" t="s">
        <v>66</v>
      </c>
      <c r="M27" s="17" t="s">
        <v>67</v>
      </c>
      <c r="N27" s="17"/>
      <c r="O27" s="17"/>
    </row>
    <row r="28" spans="1:22" ht="16.5" customHeight="1" x14ac:dyDescent="0.2">
      <c r="A28" s="6" t="s">
        <v>52</v>
      </c>
      <c r="B28" s="31"/>
      <c r="C28" s="32"/>
      <c r="D28" s="2"/>
      <c r="E28" s="2">
        <v>7.5</v>
      </c>
      <c r="F28" s="2">
        <v>7.5</v>
      </c>
      <c r="G28" s="2">
        <v>7.5</v>
      </c>
      <c r="H28" s="2">
        <v>7.5</v>
      </c>
      <c r="I28" s="2"/>
      <c r="J28" s="2"/>
      <c r="K28" s="2">
        <f t="shared" si="4"/>
        <v>30</v>
      </c>
      <c r="L28" s="8">
        <f ca="1">LOOKUP(A28,LISTE_ETUDES,HEURES_PASSEES!$C$11:$C$86)</f>
        <v>8.5</v>
      </c>
      <c r="M28" s="16" t="str">
        <f ca="1">IF(L28&gt;LOOKUP(A28,LISTE_ETUDES,HEURES_PASSEES!$E$11:$E$86)*(1-MARGE_ETUDE),"TPS_DEPASSE",(IF(L28&gt;LOOKUP(A28,LISTE_ETUDES,HEURES_PASSEES!$E$11:$E$86)*(1-MARGE_ETUDE)*TPS_ETUDES,"TPS_COTATION","OK_MODELISATION")))</f>
        <v>TPS_DEPASSE</v>
      </c>
      <c r="N28" s="16"/>
      <c r="O28" s="16"/>
      <c r="P28" s="16"/>
      <c r="Q28" s="16"/>
      <c r="R28" s="16"/>
      <c r="S28" s="16"/>
      <c r="T28" s="8"/>
      <c r="U28" s="8"/>
      <c r="V28" s="8"/>
    </row>
    <row r="29" spans="1:22" ht="16.5" customHeight="1" x14ac:dyDescent="0.2">
      <c r="A29" s="6"/>
      <c r="B29" s="31"/>
      <c r="C29" s="32"/>
      <c r="D29" s="2"/>
      <c r="E29" s="2"/>
      <c r="F29" s="2"/>
      <c r="G29" s="2"/>
      <c r="H29" s="2"/>
      <c r="I29" s="2"/>
      <c r="J29" s="2"/>
      <c r="K29" s="2">
        <f t="shared" si="4"/>
        <v>0</v>
      </c>
      <c r="L29" s="8" t="e">
        <f>LOOKUP(A29,LISTE_ETUDES,HEURES_PASSEES!$C$11:$C$86)</f>
        <v>#N/A</v>
      </c>
      <c r="M29" s="16" t="e">
        <f>IF(L29&gt;LOOKUP(A29,LISTE_ETUDES,HEURES_PASSEES!$E$11:$E$86)*(1-MARGE_ETUDE),"TPS_DEPASSE",(IF(L29&gt;LOOKUP(A29,LISTE_ETUDES,HEURES_PASSEES!$E$11:$E$86)*(1-MARGE_ETUDE)*TPS_ETUDES,"TPS_COTATION","OK_MODELISATION")))</f>
        <v>#N/A</v>
      </c>
    </row>
    <row r="30" spans="1:22" ht="16.5" customHeight="1" x14ac:dyDescent="0.2">
      <c r="A30" s="6"/>
      <c r="B30" s="31"/>
      <c r="C30" s="32"/>
      <c r="D30" s="2"/>
      <c r="E30" s="2"/>
      <c r="F30" s="2"/>
      <c r="G30" s="2"/>
      <c r="H30" s="2"/>
      <c r="I30" s="2"/>
      <c r="J30" s="2"/>
      <c r="K30" s="2">
        <f t="shared" si="4"/>
        <v>0</v>
      </c>
      <c r="L30" s="8" t="e">
        <f>LOOKUP(A30,LISTE_ETUDES,HEURES_PASSEES!$C$11:$C$86)</f>
        <v>#N/A</v>
      </c>
      <c r="M30" s="16" t="e">
        <f>IF(L30&gt;LOOKUP(A30,LISTE_ETUDES,HEURES_PASSEES!$E$11:$E$86)*(1-MARGE_ETUDE),"TPS_DEPASSE",(IF(L30&gt;LOOKUP(A30,LISTE_ETUDES,HEURES_PASSEES!$E$11:$E$86)*(1-MARGE_ETUDE)*TPS_ETUDES,"TPS_COTATION","OK_MODELISATION")))</f>
        <v>#N/A</v>
      </c>
    </row>
    <row r="31" spans="1:22" ht="16.5" customHeight="1" x14ac:dyDescent="0.2">
      <c r="A31" s="6"/>
      <c r="B31" s="31"/>
      <c r="C31" s="32"/>
      <c r="D31" s="2"/>
      <c r="E31" s="2"/>
      <c r="F31" s="2"/>
      <c r="G31" s="2"/>
      <c r="H31" s="2"/>
      <c r="I31" s="2"/>
      <c r="J31" s="2"/>
      <c r="K31" s="2">
        <f t="shared" si="4"/>
        <v>0</v>
      </c>
      <c r="L31" s="8" t="e">
        <f>LOOKUP(A31,LISTE_ETUDES,HEURES_PASSEES!$C$11:$C$86)</f>
        <v>#N/A</v>
      </c>
      <c r="M31" s="16" t="e">
        <f>IF(L31&gt;LOOKUP(A31,LISTE_ETUDES,HEURES_PASSEES!$E$11:$E$86)*(1-MARGE_ETUDE),"TPS_DEPASSE",(IF(L31&gt;LOOKUP(A31,LISTE_ETUDES,HEURES_PASSEES!$E$11:$E$86)*(1-MARGE_ETUDE)*TPS_ETUDES,"TPS_COTATION","OK_MODELISATION")))</f>
        <v>#N/A</v>
      </c>
    </row>
    <row r="32" spans="1:22" ht="16.5" customHeight="1" x14ac:dyDescent="0.2">
      <c r="A32" s="6"/>
      <c r="B32" s="31"/>
      <c r="C32" s="32"/>
      <c r="D32" s="2"/>
      <c r="E32" s="2"/>
      <c r="F32" s="2"/>
      <c r="G32" s="2"/>
      <c r="H32" s="2"/>
      <c r="I32" s="2"/>
      <c r="J32" s="2"/>
      <c r="K32" s="2">
        <f t="shared" si="4"/>
        <v>0</v>
      </c>
      <c r="L32" s="8" t="e">
        <f>LOOKUP(A32,LISTE_ETUDES,HEURES_PASSEES!$C$11:$C$86)</f>
        <v>#N/A</v>
      </c>
      <c r="M32" s="16" t="e">
        <f>IF(L32&gt;LOOKUP(A32,LISTE_ETUDES,HEURES_PASSEES!$E$11:$E$86)*(1-MARGE_ETUDE),"TPS_DEPASSE",(IF(L32&gt;LOOKUP(A32,LISTE_ETUDES,HEURES_PASSEES!$E$11:$E$86)*(1-MARGE_ETUDE)*TPS_ETUDES,"TPS_COTATION","OK_MODELISATION")))</f>
        <v>#N/A</v>
      </c>
      <c r="N32" s="17"/>
      <c r="O32" s="17"/>
    </row>
    <row r="33" spans="1:22" ht="16.5" customHeight="1" x14ac:dyDescent="0.2">
      <c r="A33" s="6"/>
      <c r="B33" s="31"/>
      <c r="C33" s="32"/>
      <c r="D33" s="2"/>
      <c r="E33" s="2"/>
      <c r="F33" s="2"/>
      <c r="G33" s="2"/>
      <c r="H33" s="2"/>
      <c r="I33" s="2"/>
      <c r="J33" s="2"/>
      <c r="K33" s="2">
        <f t="shared" si="4"/>
        <v>0</v>
      </c>
      <c r="L33" s="8" t="e">
        <f>LOOKUP(A33,LISTE_ETUDES,HEURES_PASSEES!$C$11:$C$86)</f>
        <v>#N/A</v>
      </c>
      <c r="M33" s="16" t="e">
        <f>IF(L33&gt;LOOKUP(A33,LISTE_ETUDES,HEURES_PASSEES!$E$11:$E$86)*(1-MARGE_ETUDE),"TPS_DEPASSE",(IF(L33&gt;LOOKUP(A33,LISTE_ETUDES,HEURES_PASSEES!$E$11:$E$86)*(1-MARGE_ETUDE)*TPS_ETUDES,"TPS_COTATION","OK_MODELISATION")))</f>
        <v>#N/A</v>
      </c>
      <c r="N33" s="16"/>
      <c r="O33" s="16"/>
      <c r="P33" s="16"/>
      <c r="Q33" s="16"/>
      <c r="R33" s="16"/>
      <c r="S33" s="16"/>
      <c r="T33" s="8"/>
      <c r="U33" s="8"/>
      <c r="V33" s="8"/>
    </row>
    <row r="34" spans="1:22" ht="16.5" customHeight="1" x14ac:dyDescent="0.2">
      <c r="A34" s="6"/>
      <c r="B34" s="31"/>
      <c r="C34" s="32"/>
      <c r="D34" s="2"/>
      <c r="E34" s="2"/>
      <c r="F34" s="2"/>
      <c r="G34" s="2"/>
      <c r="H34" s="2"/>
      <c r="I34" s="2"/>
      <c r="J34" s="2"/>
      <c r="K34" s="2">
        <f t="shared" si="4"/>
        <v>0</v>
      </c>
      <c r="L34" s="8" t="e">
        <f>LOOKUP(A34,LISTE_ETUDES,HEURES_PASSEES!$C$11:$C$86)</f>
        <v>#N/A</v>
      </c>
      <c r="M34" s="16" t="e">
        <f>IF(L34&gt;LOOKUP(A34,LISTE_ETUDES,HEURES_PASSEES!$E$11:$E$86)*(1-MARGE_ETUDE),"TPS_DEPASSE",(IF(L34&gt;LOOKUP(A34,LISTE_ETUDES,HEURES_PASSEES!$E$11:$E$86)*(1-MARGE_ETUDE)*TPS_ETUDES,"TPS_COTATION","OK_MODELISATION")))</f>
        <v>#N/A</v>
      </c>
    </row>
    <row r="35" spans="1:22" ht="16.5" customHeight="1" x14ac:dyDescent="0.2">
      <c r="A35" s="6"/>
      <c r="B35" s="31"/>
      <c r="C35" s="32"/>
      <c r="D35" s="2"/>
      <c r="E35" s="2"/>
      <c r="F35" s="2"/>
      <c r="G35" s="2"/>
      <c r="H35" s="2"/>
      <c r="I35" s="2"/>
      <c r="J35" s="2"/>
      <c r="K35" s="2">
        <f t="shared" si="4"/>
        <v>0</v>
      </c>
      <c r="L35" s="8" t="e">
        <f>LOOKUP(A35,LISTE_ETUDES,HEURES_PASSEES!$C$11:$C$86)</f>
        <v>#N/A</v>
      </c>
      <c r="M35" s="16" t="e">
        <f>IF(L35&gt;LOOKUP(A35,LISTE_ETUDES,HEURES_PASSEES!$E$11:$E$86)*(1-MARGE_ETUDE),"TPS_DEPASSE",(IF(L35&gt;LOOKUP(A35,LISTE_ETUDES,HEURES_PASSEES!$E$11:$E$86)*(1-MARGE_ETUDE)*TPS_ETUDES,"TPS_COTATION","OK_MODELISATION")))</f>
        <v>#N/A</v>
      </c>
    </row>
    <row r="36" spans="1:22" ht="16.5" customHeight="1" x14ac:dyDescent="0.2">
      <c r="A36" s="6"/>
      <c r="B36" s="31"/>
      <c r="C36" s="32"/>
      <c r="D36" s="2"/>
      <c r="E36" s="2"/>
      <c r="F36" s="2"/>
      <c r="G36" s="2"/>
      <c r="H36" s="2"/>
      <c r="I36" s="2"/>
      <c r="J36" s="2"/>
      <c r="K36" s="2">
        <f t="shared" si="4"/>
        <v>0</v>
      </c>
      <c r="L36" s="8" t="e">
        <f>LOOKUP(A36,LISTE_ETUDES,HEURES_PASSEES!$C$11:$C$86)</f>
        <v>#N/A</v>
      </c>
      <c r="M36" s="16" t="e">
        <f>IF(L36&gt;LOOKUP(A36,LISTE_ETUDES,HEURES_PASSEES!$E$11:$E$86)*(1-MARGE_ETUDE),"TPS_DEPASSE",(IF(L36&gt;LOOKUP(A36,LISTE_ETUDES,HEURES_PASSEES!$E$11:$E$86)*(1-MARGE_ETUDE)*TPS_ETUDES,"TPS_COTATION","OK_MODELISATION")))</f>
        <v>#N/A</v>
      </c>
    </row>
    <row r="37" spans="1:22" ht="16.5" customHeight="1" x14ac:dyDescent="0.2">
      <c r="A37" s="6"/>
      <c r="B37" s="31"/>
      <c r="C37" s="32"/>
      <c r="D37" s="2"/>
      <c r="E37" s="2"/>
      <c r="F37" s="2"/>
      <c r="G37" s="2"/>
      <c r="H37" s="2"/>
      <c r="I37" s="2"/>
      <c r="J37" s="2"/>
      <c r="K37" s="2">
        <f t="shared" si="4"/>
        <v>0</v>
      </c>
      <c r="L37" s="8" t="e">
        <f>LOOKUP(A37,LISTE_ETUDES,HEURES_PASSEES!$C$11:$C$86)</f>
        <v>#N/A</v>
      </c>
      <c r="M37" s="16" t="e">
        <f>IF(L37&gt;LOOKUP(A37,LISTE_ETUDES,HEURES_PASSEES!$E$11:$E$86)*(1-MARGE_ETUDE),"TPS_DEPASSE",(IF(L37&gt;LOOKUP(A37,LISTE_ETUDES,HEURES_PASSEES!$E$11:$E$86)*(1-MARGE_ETUDE)*TPS_ETUDES,"TPS_COTATION","OK_MODELISATION")))</f>
        <v>#N/A</v>
      </c>
      <c r="N37" s="17"/>
      <c r="O37" s="17"/>
    </row>
    <row r="38" spans="1:22" ht="16.5" customHeight="1" x14ac:dyDescent="0.2">
      <c r="A38" s="6"/>
      <c r="B38" s="31"/>
      <c r="C38" s="32"/>
      <c r="D38" s="2"/>
      <c r="E38" s="2"/>
      <c r="F38" s="2"/>
      <c r="G38" s="2"/>
      <c r="H38" s="2"/>
      <c r="I38" s="2"/>
      <c r="J38" s="2"/>
      <c r="K38" s="2">
        <f t="shared" si="4"/>
        <v>0</v>
      </c>
      <c r="L38" s="8" t="e">
        <f>LOOKUP(A38,LISTE_ETUDES,HEURES_PASSEES!$C$11:$C$86)</f>
        <v>#N/A</v>
      </c>
      <c r="M38" s="16" t="e">
        <f>IF(L38&gt;LOOKUP(A38,LISTE_ETUDES,HEURES_PASSEES!$E$11:$E$86)*(1-MARGE_ETUDE),"TPS_DEPASSE",(IF(L38&gt;LOOKUP(A38,LISTE_ETUDES,HEURES_PASSEES!$E$11:$E$86)*(1-MARGE_ETUDE)*TPS_ETUDES,"TPS_COTATION","OK_MODELISATION")))</f>
        <v>#N/A</v>
      </c>
      <c r="N38" s="16"/>
      <c r="O38" s="16"/>
      <c r="P38" s="16"/>
      <c r="Q38" s="16"/>
      <c r="R38" s="16"/>
      <c r="S38" s="16"/>
      <c r="T38" s="8"/>
      <c r="U38" s="8"/>
      <c r="V38" s="8"/>
    </row>
    <row r="39" spans="1:22" ht="16.5" customHeight="1" x14ac:dyDescent="0.2">
      <c r="A39" s="6"/>
      <c r="B39" s="31"/>
      <c r="C39" s="32"/>
      <c r="D39" s="2"/>
      <c r="E39" s="2"/>
      <c r="F39" s="2"/>
      <c r="G39" s="2"/>
      <c r="H39" s="2"/>
      <c r="I39" s="2"/>
      <c r="J39" s="2"/>
      <c r="K39" s="2">
        <f t="shared" si="4"/>
        <v>0</v>
      </c>
      <c r="L39" s="8" t="e">
        <f>LOOKUP(A39,LISTE_ETUDES,HEURES_PASSEES!$C$11:$C$86)</f>
        <v>#N/A</v>
      </c>
      <c r="M39" s="16" t="e">
        <f>IF(L39&gt;LOOKUP(A39,LISTE_ETUDES,HEURES_PASSEES!$E$11:$E$86)*(1-MARGE_ETUDE),"TPS_DEPASSE",(IF(L39&gt;LOOKUP(A39,LISTE_ETUDES,HEURES_PASSEES!$E$11:$E$86)*(1-MARGE_ETUDE)*TPS_ETUDES,"TPS_COTATION","OK_MODELISATION")))</f>
        <v>#N/A</v>
      </c>
    </row>
    <row r="40" spans="1:22" ht="16.5" customHeight="1" x14ac:dyDescent="0.2">
      <c r="A40" s="6"/>
      <c r="B40" s="31"/>
      <c r="C40" s="32"/>
      <c r="D40" s="2"/>
      <c r="E40" s="2"/>
      <c r="F40" s="2"/>
      <c r="G40" s="2"/>
      <c r="H40" s="2"/>
      <c r="I40" s="2"/>
      <c r="J40" s="2"/>
      <c r="K40" s="2">
        <f t="shared" si="4"/>
        <v>0</v>
      </c>
      <c r="L40" s="8" t="e">
        <f>LOOKUP(A40,LISTE_ETUDES,HEURES_PASSEES!$C$11:$C$86)</f>
        <v>#N/A</v>
      </c>
      <c r="M40" s="16" t="e">
        <f>IF(L40&gt;LOOKUP(A40,LISTE_ETUDES,HEURES_PASSEES!$E$11:$E$86)*(1-MARGE_ETUDE),"TPS_DEPASSE",(IF(L40&gt;LOOKUP(A40,LISTE_ETUDES,HEURES_PASSEES!$E$11:$E$86)*(1-MARGE_ETUDE)*TPS_ETUDES,"TPS_COTATION","OK_MODELISATION")))</f>
        <v>#N/A</v>
      </c>
    </row>
    <row r="41" spans="1:22" ht="16.5" customHeight="1" x14ac:dyDescent="0.2">
      <c r="A41" s="6"/>
      <c r="B41" s="31"/>
      <c r="C41" s="32"/>
      <c r="D41" s="2"/>
      <c r="E41" s="2"/>
      <c r="F41" s="2"/>
      <c r="G41" s="2"/>
      <c r="H41" s="2"/>
      <c r="I41" s="2"/>
      <c r="J41" s="2"/>
      <c r="K41" s="2">
        <f t="shared" si="4"/>
        <v>0</v>
      </c>
      <c r="L41" s="8" t="e">
        <f>LOOKUP(A41,LISTE_ETUDES,HEURES_PASSEES!$C$11:$C$86)</f>
        <v>#N/A</v>
      </c>
      <c r="M41" s="16" t="e">
        <f>IF(L41&gt;LOOKUP(A41,LISTE_ETUDES,HEURES_PASSEES!$E$11:$E$86)*(1-MARGE_ETUDE),"TPS_DEPASSE",(IF(L41&gt;LOOKUP(A41,LISTE_ETUDES,HEURES_PASSEES!$E$11:$E$86)*(1-MARGE_ETUDE)*TPS_ETUDES,"TPS_COTATION","OK_MODELISATION")))</f>
        <v>#N/A</v>
      </c>
    </row>
    <row r="42" spans="1:22" ht="16.5" customHeight="1" x14ac:dyDescent="0.2">
      <c r="A42" s="6"/>
      <c r="B42" s="31"/>
      <c r="C42" s="32"/>
      <c r="D42" s="2"/>
      <c r="E42" s="2"/>
      <c r="F42" s="2"/>
      <c r="G42" s="2"/>
      <c r="H42" s="2"/>
      <c r="I42" s="2"/>
      <c r="J42" s="2"/>
      <c r="K42" s="2">
        <f t="shared" si="4"/>
        <v>0</v>
      </c>
      <c r="L42" s="8" t="e">
        <f>LOOKUP(A42,LISTE_ETUDES,HEURES_PASSEES!$C$11:$C$86)</f>
        <v>#N/A</v>
      </c>
      <c r="M42" s="16" t="e">
        <f>IF(L42&gt;LOOKUP(A42,LISTE_ETUDES,HEURES_PASSEES!$E$11:$E$86)*(1-MARGE_ETUDE),"TPS_DEPASSE",(IF(L42&gt;LOOKUP(A42,LISTE_ETUDES,HEURES_PASSEES!$E$11:$E$86)*(1-MARGE_ETUDE)*TPS_ETUDES,"TPS_COTATION","OK_MODELISATION")))</f>
        <v>#N/A</v>
      </c>
      <c r="N42" s="17"/>
      <c r="O42" s="17"/>
    </row>
    <row r="43" spans="1:22" ht="16.5" customHeight="1" x14ac:dyDescent="0.2">
      <c r="A43" s="6"/>
      <c r="B43" s="31"/>
      <c r="C43" s="32"/>
      <c r="D43" s="2"/>
      <c r="E43" s="2"/>
      <c r="F43" s="2"/>
      <c r="G43" s="2"/>
      <c r="H43" s="2"/>
      <c r="I43" s="2"/>
      <c r="J43" s="2"/>
      <c r="K43" s="2">
        <f t="shared" si="4"/>
        <v>0</v>
      </c>
      <c r="L43" s="8" t="e">
        <f>LOOKUP(A43,LISTE_ETUDES,HEURES_PASSEES!$C$11:$C$86)</f>
        <v>#N/A</v>
      </c>
      <c r="M43" s="16" t="e">
        <f>IF(L43&gt;LOOKUP(A43,LISTE_ETUDES,HEURES_PASSEES!$E$11:$E$86)*(1-MARGE_ETUDE),"TPS_DEPASSE",(IF(L43&gt;LOOKUP(A43,LISTE_ETUDES,HEURES_PASSEES!$E$11:$E$86)*(1-MARGE_ETUDE)*TPS_ETUDES,"TPS_COTATION","OK_MODELISATION")))</f>
        <v>#N/A</v>
      </c>
      <c r="N43" s="16"/>
      <c r="O43" s="16"/>
      <c r="P43" s="16"/>
      <c r="Q43" s="16"/>
      <c r="R43" s="16"/>
      <c r="S43" s="16"/>
      <c r="T43" s="8"/>
      <c r="U43" s="8"/>
      <c r="V43" s="8"/>
    </row>
    <row r="44" spans="1:22" ht="16.5" customHeight="1" x14ac:dyDescent="0.2">
      <c r="A44" s="6"/>
      <c r="B44" s="31"/>
      <c r="C44" s="32"/>
      <c r="D44" s="2"/>
      <c r="E44" s="2"/>
      <c r="F44" s="2"/>
      <c r="G44" s="2"/>
      <c r="H44" s="2"/>
      <c r="I44" s="2"/>
      <c r="J44" s="2"/>
      <c r="K44" s="2">
        <f t="shared" si="4"/>
        <v>0</v>
      </c>
      <c r="L44" s="8" t="e">
        <f>LOOKUP(A44,LISTE_ETUDES,HEURES_PASSEES!$C$11:$C$86)</f>
        <v>#N/A</v>
      </c>
      <c r="M44" s="16" t="e">
        <f>IF(L44&gt;LOOKUP(A44,LISTE_ETUDES,HEURES_PASSEES!$E$11:$E$86)*(1-MARGE_ETUDE),"TPS_DEPASSE",(IF(L44&gt;LOOKUP(A44,LISTE_ETUDES,HEURES_PASSEES!$E$11:$E$86)*(1-MARGE_ETUDE)*TPS_ETUDES,"TPS_COTATION","OK_MODELISATION")))</f>
        <v>#N/A</v>
      </c>
    </row>
    <row r="45" spans="1:22" ht="16.5" customHeight="1" x14ac:dyDescent="0.2">
      <c r="A45" s="6"/>
      <c r="B45" s="31"/>
      <c r="C45" s="32"/>
      <c r="D45" s="2"/>
      <c r="E45" s="2"/>
      <c r="F45" s="2"/>
      <c r="G45" s="2"/>
      <c r="H45" s="2"/>
      <c r="I45" s="2"/>
      <c r="J45" s="2"/>
      <c r="K45" s="2">
        <f t="shared" si="4"/>
        <v>0</v>
      </c>
      <c r="L45" s="8" t="e">
        <f>LOOKUP(A45,LISTE_ETUDES,HEURES_PASSEES!$C$11:$C$86)</f>
        <v>#N/A</v>
      </c>
      <c r="M45" s="16" t="e">
        <f>IF(L45&gt;LOOKUP(A45,LISTE_ETUDES,HEURES_PASSEES!$E$11:$E$86)*(1-MARGE_ETUDE),"TPS_DEPASSE",(IF(L45&gt;LOOKUP(A45,LISTE_ETUDES,HEURES_PASSEES!$E$11:$E$86)*(1-MARGE_ETUDE)*TPS_ETUDES,"TPS_COTATION","OK_MODELISATION")))</f>
        <v>#N/A</v>
      </c>
    </row>
    <row r="46" spans="1:22" ht="16.5" customHeight="1" x14ac:dyDescent="0.2">
      <c r="A46" s="6"/>
      <c r="B46" s="31"/>
      <c r="C46" s="32"/>
      <c r="D46" s="2"/>
      <c r="E46" s="2"/>
      <c r="F46" s="2"/>
      <c r="G46" s="2"/>
      <c r="H46" s="2"/>
      <c r="I46" s="2"/>
      <c r="J46" s="2"/>
      <c r="K46" s="2">
        <f t="shared" si="4"/>
        <v>0</v>
      </c>
      <c r="L46" s="8" t="e">
        <f>LOOKUP(A46,LISTE_ETUDES,HEURES_PASSEES!$C$11:$C$86)</f>
        <v>#N/A</v>
      </c>
      <c r="M46" s="16" t="e">
        <f>IF(L46&gt;LOOKUP(A46,LISTE_ETUDES,HEURES_PASSEES!$E$11:$E$86)*(1-MARGE_ETUDE),"TPS_DEPASSE",(IF(L46&gt;LOOKUP(A46,LISTE_ETUDES,HEURES_PASSEES!$E$11:$E$86)*(1-MARGE_ETUDE)*TPS_ETUDES,"TPS_COTATION","OK_MODELISATION")))</f>
        <v>#N/A</v>
      </c>
    </row>
    <row r="47" spans="1:22" ht="16.5" customHeight="1" x14ac:dyDescent="0.2">
      <c r="A47" s="10"/>
      <c r="B47" s="12"/>
      <c r="C47" s="11" t="s">
        <v>42</v>
      </c>
      <c r="D47" s="2">
        <f t="shared" ref="D47:J47" si="5">SUM(D24:D46)</f>
        <v>7.5</v>
      </c>
      <c r="E47" s="2">
        <f t="shared" si="5"/>
        <v>7.5</v>
      </c>
      <c r="F47" s="2">
        <f t="shared" si="5"/>
        <v>7.5</v>
      </c>
      <c r="G47" s="2">
        <f t="shared" si="5"/>
        <v>7.5</v>
      </c>
      <c r="H47" s="2">
        <f t="shared" si="5"/>
        <v>7.5</v>
      </c>
      <c r="I47" s="2">
        <f t="shared" si="5"/>
        <v>0</v>
      </c>
      <c r="J47" s="2">
        <f t="shared" si="5"/>
        <v>0</v>
      </c>
      <c r="K47" s="2">
        <f t="shared" si="4"/>
        <v>37.5</v>
      </c>
    </row>
  </sheetData>
  <mergeCells count="34">
    <mergeCell ref="B13:C13"/>
    <mergeCell ref="B15:C15"/>
    <mergeCell ref="B16:C16"/>
    <mergeCell ref="B32:C32"/>
    <mergeCell ref="B33:C33"/>
    <mergeCell ref="B7:C7"/>
    <mergeCell ref="B8:C8"/>
    <mergeCell ref="B9:C9"/>
    <mergeCell ref="B10:C10"/>
    <mergeCell ref="B14:C14"/>
    <mergeCell ref="B24:C24"/>
    <mergeCell ref="B25:C25"/>
    <mergeCell ref="B17:C17"/>
    <mergeCell ref="B35:C35"/>
    <mergeCell ref="B36:C36"/>
    <mergeCell ref="B21:C21"/>
    <mergeCell ref="B20:C20"/>
    <mergeCell ref="B37:C37"/>
    <mergeCell ref="B38:C38"/>
    <mergeCell ref="B26:C26"/>
    <mergeCell ref="B27:C27"/>
    <mergeCell ref="B28:C28"/>
    <mergeCell ref="B29:C29"/>
    <mergeCell ref="B30:C30"/>
    <mergeCell ref="B31:C31"/>
    <mergeCell ref="B34:C34"/>
    <mergeCell ref="B43:C43"/>
    <mergeCell ref="B45:C45"/>
    <mergeCell ref="B46:C46"/>
    <mergeCell ref="B39:C39"/>
    <mergeCell ref="B40:C40"/>
    <mergeCell ref="B41:C41"/>
    <mergeCell ref="B42:C42"/>
    <mergeCell ref="B44:C44"/>
  </mergeCells>
  <phoneticPr fontId="0" type="noConversion"/>
  <conditionalFormatting sqref="M28:M46">
    <cfRule type="expression" dxfId="29" priority="1" stopIfTrue="1">
      <formula>M28="TPS_DEPASSE"</formula>
    </cfRule>
    <cfRule type="expression" dxfId="28" priority="2" stopIfTrue="1">
      <formula>M28="TPS_COTATION"</formula>
    </cfRule>
    <cfRule type="expression" dxfId="27" priority="3" stopIfTrue="1">
      <formula>M28="OK_MODELISATION"</formula>
    </cfRule>
  </conditionalFormatting>
  <hyperlinks>
    <hyperlink ref="L1" location="BILAN" display="BILAN"/>
  </hyperlinks>
  <pageMargins left="0.11811023622047245" right="0.11811023622047245" top="0.23622047244094491" bottom="0.55118110236220474" header="0.19685039370078741" footer="0.55118110236220474"/>
  <pageSetup paperSize="9" scale="78" orientation="portrait" horizont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V47"/>
  <sheetViews>
    <sheetView view="pageLayout" topLeftCell="A9" zoomScaleNormal="100" zoomScaleSheetLayoutView="100" workbookViewId="0">
      <selection activeCell="F28" sqref="F28:H28"/>
    </sheetView>
  </sheetViews>
  <sheetFormatPr baseColWidth="10" defaultColWidth="11.42578125" defaultRowHeight="12.75" x14ac:dyDescent="0.2"/>
  <cols>
    <col min="1" max="1" width="11" customWidth="1"/>
    <col min="2" max="2" width="6.42578125" customWidth="1"/>
    <col min="3" max="3" width="22.7109375" customWidth="1"/>
    <col min="4" max="7" width="7.7109375" customWidth="1"/>
    <col min="8" max="8" width="8.7109375" customWidth="1"/>
    <col min="9" max="9" width="7.7109375" customWidth="1"/>
    <col min="10" max="10" width="8.7109375" customWidth="1"/>
    <col min="11" max="11" width="7.7109375" customWidth="1"/>
    <col min="12" max="12" width="8.85546875" style="8" customWidth="1"/>
    <col min="13" max="13" width="18" style="8" customWidth="1"/>
  </cols>
  <sheetData>
    <row r="1" spans="1:12" ht="16.5" customHeight="1" x14ac:dyDescent="0.2">
      <c r="A1" t="s">
        <v>0</v>
      </c>
      <c r="B1" t="s">
        <v>1</v>
      </c>
      <c r="E1" s="7" t="s">
        <v>22</v>
      </c>
      <c r="F1" s="9">
        <f>'sem03'!F1+1</f>
        <v>4</v>
      </c>
      <c r="G1" s="8" t="s">
        <v>23</v>
      </c>
      <c r="H1" s="14">
        <f>D4</f>
        <v>42023</v>
      </c>
      <c r="I1" s="8" t="s">
        <v>24</v>
      </c>
      <c r="J1" s="14">
        <f>J4</f>
        <v>42029</v>
      </c>
      <c r="L1" s="50" t="s">
        <v>61</v>
      </c>
    </row>
    <row r="2" spans="1:12" ht="16.5" customHeight="1" x14ac:dyDescent="0.2"/>
    <row r="3" spans="1:12" ht="16.5" customHeight="1" x14ac:dyDescent="0.2">
      <c r="A3" t="s">
        <v>2</v>
      </c>
      <c r="B3">
        <v>8100</v>
      </c>
      <c r="C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2" ht="16.5" customHeight="1" x14ac:dyDescent="0.2">
      <c r="A4" t="s">
        <v>3</v>
      </c>
      <c r="B4">
        <v>20253</v>
      </c>
      <c r="C4" s="1" t="s">
        <v>50</v>
      </c>
      <c r="D4" s="3">
        <f>'sem03'!D4+7</f>
        <v>42023</v>
      </c>
      <c r="E4" s="3">
        <f>'sem03'!E4+7</f>
        <v>42024</v>
      </c>
      <c r="F4" s="3">
        <f>'sem03'!F4+7</f>
        <v>42025</v>
      </c>
      <c r="G4" s="3">
        <f>'sem03'!G4+7</f>
        <v>42026</v>
      </c>
      <c r="H4" s="3">
        <f>'sem03'!H4+7</f>
        <v>42027</v>
      </c>
      <c r="I4" s="3">
        <f>'sem03'!I4+7</f>
        <v>42028</v>
      </c>
      <c r="J4" s="3">
        <f>'sem03'!J4+7</f>
        <v>42029</v>
      </c>
    </row>
    <row r="5" spans="1:12" ht="16.5" customHeight="1" x14ac:dyDescent="0.2">
      <c r="F5" s="5"/>
    </row>
    <row r="6" spans="1:12" ht="16.5" customHeight="1" x14ac:dyDescent="0.2">
      <c r="A6" s="4" t="s">
        <v>12</v>
      </c>
      <c r="F6" s="5"/>
      <c r="K6" t="s">
        <v>13</v>
      </c>
    </row>
    <row r="7" spans="1:12" ht="16.5" customHeight="1" x14ac:dyDescent="0.2">
      <c r="A7" s="6" t="s">
        <v>14</v>
      </c>
      <c r="B7" s="31" t="s">
        <v>18</v>
      </c>
      <c r="C7" s="32"/>
      <c r="D7" s="2">
        <v>7.5</v>
      </c>
      <c r="E7" s="2">
        <v>7.5</v>
      </c>
      <c r="F7" s="2">
        <v>7.5</v>
      </c>
      <c r="G7" s="2">
        <v>7.5</v>
      </c>
      <c r="H7" s="2">
        <v>7.5</v>
      </c>
      <c r="I7" s="2"/>
      <c r="J7" s="2"/>
      <c r="K7" s="2">
        <f>SUM(D7:J7)</f>
        <v>37.5</v>
      </c>
    </row>
    <row r="8" spans="1:12" ht="16.5" customHeight="1" x14ac:dyDescent="0.2">
      <c r="A8" s="6" t="s">
        <v>15</v>
      </c>
      <c r="B8" s="31" t="s">
        <v>19</v>
      </c>
      <c r="C8" s="32"/>
      <c r="D8" s="2"/>
      <c r="E8" s="2"/>
      <c r="F8" s="2"/>
      <c r="G8" s="2"/>
      <c r="H8" s="2"/>
      <c r="I8" s="2"/>
      <c r="J8" s="2"/>
      <c r="K8" s="2">
        <f>SUM(D8:J8)</f>
        <v>0</v>
      </c>
    </row>
    <row r="9" spans="1:12" ht="16.5" customHeight="1" x14ac:dyDescent="0.2">
      <c r="A9" s="6" t="s">
        <v>16</v>
      </c>
      <c r="B9" s="31" t="s">
        <v>20</v>
      </c>
      <c r="C9" s="32"/>
      <c r="D9" s="2"/>
      <c r="E9" s="2"/>
      <c r="F9" s="2"/>
      <c r="G9" s="2"/>
      <c r="H9" s="2"/>
      <c r="I9" s="2"/>
      <c r="J9" s="2"/>
      <c r="K9" s="2">
        <f>SUM(D9:J9)</f>
        <v>0</v>
      </c>
    </row>
    <row r="10" spans="1:12" ht="16.5" customHeight="1" x14ac:dyDescent="0.2">
      <c r="A10" s="6" t="s">
        <v>17</v>
      </c>
      <c r="B10" s="33"/>
      <c r="C10" s="34"/>
      <c r="D10" s="2"/>
      <c r="E10" s="2"/>
      <c r="F10" s="2"/>
      <c r="G10" s="2"/>
      <c r="H10" s="2"/>
      <c r="I10" s="2"/>
      <c r="J10" s="2"/>
      <c r="K10" s="2">
        <f>SUM(D10:J10)</f>
        <v>0</v>
      </c>
    </row>
    <row r="11" spans="1:12" ht="16.5" customHeight="1" x14ac:dyDescent="0.2">
      <c r="A11" s="10"/>
      <c r="B11" s="12"/>
      <c r="C11" s="11" t="s">
        <v>21</v>
      </c>
      <c r="D11" s="2">
        <f t="shared" ref="D11:J11" si="0">D7+D8-D9-D10</f>
        <v>7.5</v>
      </c>
      <c r="E11" s="2">
        <f t="shared" si="0"/>
        <v>7.5</v>
      </c>
      <c r="F11" s="2">
        <f t="shared" si="0"/>
        <v>7.5</v>
      </c>
      <c r="G11" s="2">
        <f t="shared" si="0"/>
        <v>7.5</v>
      </c>
      <c r="H11" s="2">
        <f t="shared" si="0"/>
        <v>7.5</v>
      </c>
      <c r="I11" s="2">
        <f t="shared" si="0"/>
        <v>0</v>
      </c>
      <c r="J11" s="2">
        <f t="shared" si="0"/>
        <v>0</v>
      </c>
      <c r="K11" s="2">
        <f>SUM(D11:J11)</f>
        <v>37.5</v>
      </c>
    </row>
    <row r="12" spans="1:12" ht="16.5" customHeight="1" x14ac:dyDescent="0.2">
      <c r="A12" s="4" t="s">
        <v>25</v>
      </c>
      <c r="F12" s="5"/>
    </row>
    <row r="13" spans="1:12" ht="16.5" customHeight="1" x14ac:dyDescent="0.2">
      <c r="A13" s="6" t="s">
        <v>27</v>
      </c>
      <c r="B13" s="31" t="s">
        <v>31</v>
      </c>
      <c r="C13" s="32"/>
      <c r="D13" s="2"/>
      <c r="E13" s="2"/>
      <c r="F13" s="2"/>
      <c r="G13" s="2"/>
      <c r="H13" s="2"/>
      <c r="I13" s="2"/>
      <c r="J13" s="2"/>
      <c r="K13" s="2">
        <f t="shared" ref="K13:K18" si="1">SUM(D13:J13)</f>
        <v>0</v>
      </c>
    </row>
    <row r="14" spans="1:12" ht="16.5" customHeight="1" x14ac:dyDescent="0.2">
      <c r="A14" s="6" t="s">
        <v>28</v>
      </c>
      <c r="B14" s="31" t="s">
        <v>32</v>
      </c>
      <c r="C14" s="32"/>
      <c r="D14" s="2"/>
      <c r="E14" s="2"/>
      <c r="F14" s="2"/>
      <c r="G14" s="2"/>
      <c r="H14" s="2"/>
      <c r="I14" s="2"/>
      <c r="J14" s="2"/>
      <c r="K14" s="2">
        <f t="shared" si="1"/>
        <v>0</v>
      </c>
    </row>
    <row r="15" spans="1:12" ht="16.5" customHeight="1" x14ac:dyDescent="0.2">
      <c r="A15" s="6" t="s">
        <v>30</v>
      </c>
      <c r="B15" s="31" t="s">
        <v>43</v>
      </c>
      <c r="C15" s="32"/>
      <c r="D15" s="2"/>
      <c r="E15" s="2"/>
      <c r="F15" s="2"/>
      <c r="G15" s="2"/>
      <c r="H15" s="2"/>
      <c r="I15" s="2"/>
      <c r="J15" s="2"/>
      <c r="K15" s="2">
        <f t="shared" si="1"/>
        <v>0</v>
      </c>
    </row>
    <row r="16" spans="1:12" ht="16.5" customHeight="1" x14ac:dyDescent="0.2">
      <c r="A16" s="6" t="s">
        <v>29</v>
      </c>
      <c r="B16" s="31" t="s">
        <v>44</v>
      </c>
      <c r="C16" s="32"/>
      <c r="D16" s="2"/>
      <c r="E16" s="2"/>
      <c r="F16" s="2"/>
      <c r="G16" s="2"/>
      <c r="H16" s="2"/>
      <c r="I16" s="2"/>
      <c r="J16" s="2"/>
      <c r="K16" s="2">
        <f t="shared" si="1"/>
        <v>0</v>
      </c>
    </row>
    <row r="17" spans="1:22" ht="16.5" customHeight="1" x14ac:dyDescent="0.2">
      <c r="A17" s="6" t="s">
        <v>17</v>
      </c>
      <c r="B17" s="31"/>
      <c r="C17" s="32"/>
      <c r="D17" s="2"/>
      <c r="E17" s="2"/>
      <c r="F17" s="2"/>
      <c r="G17" s="2"/>
      <c r="H17" s="2"/>
      <c r="I17" s="2"/>
      <c r="J17" s="2"/>
      <c r="K17" s="2">
        <f t="shared" si="1"/>
        <v>0</v>
      </c>
    </row>
    <row r="18" spans="1:22" ht="16.5" customHeight="1" x14ac:dyDescent="0.2">
      <c r="A18" s="10"/>
      <c r="B18" s="12"/>
      <c r="C18" s="11" t="s">
        <v>26</v>
      </c>
      <c r="D18" s="2">
        <f t="shared" ref="D18:J18" si="2">SUM(D13:D17)</f>
        <v>0</v>
      </c>
      <c r="E18" s="2">
        <f t="shared" si="2"/>
        <v>0</v>
      </c>
      <c r="F18" s="2">
        <f t="shared" si="2"/>
        <v>0</v>
      </c>
      <c r="G18" s="2">
        <f t="shared" si="2"/>
        <v>0</v>
      </c>
      <c r="H18" s="2">
        <f t="shared" si="2"/>
        <v>0</v>
      </c>
      <c r="I18" s="2">
        <f t="shared" si="2"/>
        <v>0</v>
      </c>
      <c r="J18" s="2">
        <f t="shared" si="2"/>
        <v>0</v>
      </c>
      <c r="K18" s="2">
        <f t="shared" si="1"/>
        <v>0</v>
      </c>
    </row>
    <row r="19" spans="1:22" ht="16.5" customHeight="1" x14ac:dyDescent="0.2">
      <c r="A19" s="4" t="s">
        <v>33</v>
      </c>
      <c r="F19" s="5"/>
    </row>
    <row r="20" spans="1:22" ht="16.5" customHeight="1" x14ac:dyDescent="0.2">
      <c r="A20" s="6"/>
      <c r="B20" s="31"/>
      <c r="C20" s="32"/>
      <c r="D20" s="2"/>
      <c r="E20" s="2"/>
      <c r="F20" s="2"/>
      <c r="G20" s="2"/>
      <c r="H20" s="2"/>
      <c r="I20" s="2"/>
      <c r="J20" s="2"/>
      <c r="K20" s="2">
        <f>SUM(D20:J20)</f>
        <v>0</v>
      </c>
    </row>
    <row r="21" spans="1:22" ht="16.5" customHeight="1" x14ac:dyDescent="0.2">
      <c r="A21" s="6"/>
      <c r="B21" s="31"/>
      <c r="C21" s="32"/>
      <c r="D21" s="2"/>
      <c r="E21" s="2"/>
      <c r="F21" s="2"/>
      <c r="G21" s="2"/>
      <c r="H21" s="2"/>
      <c r="I21" s="2"/>
      <c r="J21" s="2"/>
      <c r="K21" s="2">
        <f>SUM(D21:J21)</f>
        <v>0</v>
      </c>
    </row>
    <row r="22" spans="1:22" ht="16.5" customHeight="1" x14ac:dyDescent="0.2">
      <c r="A22" s="10"/>
      <c r="B22" s="12"/>
      <c r="C22" s="11" t="s">
        <v>34</v>
      </c>
      <c r="D22" s="2">
        <f t="shared" ref="D22:J22" si="3">SUM(D20:D21)</f>
        <v>0</v>
      </c>
      <c r="E22" s="2">
        <f t="shared" si="3"/>
        <v>0</v>
      </c>
      <c r="F22" s="2">
        <f t="shared" si="3"/>
        <v>0</v>
      </c>
      <c r="G22" s="2">
        <f t="shared" si="3"/>
        <v>0</v>
      </c>
      <c r="H22" s="2">
        <f t="shared" si="3"/>
        <v>0</v>
      </c>
      <c r="I22" s="2">
        <f t="shared" si="3"/>
        <v>0</v>
      </c>
      <c r="J22" s="2">
        <f t="shared" si="3"/>
        <v>0</v>
      </c>
      <c r="K22" s="2">
        <f>SUM(D22:J22)</f>
        <v>0</v>
      </c>
    </row>
    <row r="23" spans="1:22" ht="16.5" customHeight="1" x14ac:dyDescent="0.2">
      <c r="A23" s="4" t="s">
        <v>35</v>
      </c>
      <c r="F23" s="5"/>
    </row>
    <row r="24" spans="1:22" ht="16.5" customHeight="1" x14ac:dyDescent="0.2">
      <c r="A24" s="6" t="s">
        <v>36</v>
      </c>
      <c r="B24" s="31" t="s">
        <v>41</v>
      </c>
      <c r="C24" s="32"/>
      <c r="D24" s="2"/>
      <c r="E24" s="2"/>
      <c r="F24" s="2"/>
      <c r="G24" s="2"/>
      <c r="H24" s="2"/>
      <c r="I24" s="2"/>
      <c r="J24" s="2"/>
      <c r="K24" s="2">
        <f t="shared" ref="K24:K47" si="4">SUM(D24:J24)</f>
        <v>0</v>
      </c>
    </row>
    <row r="25" spans="1:22" ht="16.5" customHeight="1" x14ac:dyDescent="0.2">
      <c r="A25" s="6" t="s">
        <v>37</v>
      </c>
      <c r="B25" s="31" t="s">
        <v>39</v>
      </c>
      <c r="C25" s="32"/>
      <c r="D25" s="2"/>
      <c r="E25" s="2"/>
      <c r="F25" s="2"/>
      <c r="H25" s="2"/>
      <c r="I25" s="2"/>
      <c r="J25" s="2"/>
      <c r="K25" s="2">
        <f t="shared" si="4"/>
        <v>0</v>
      </c>
    </row>
    <row r="26" spans="1:22" ht="16.5" customHeight="1" x14ac:dyDescent="0.2">
      <c r="A26" s="6" t="s">
        <v>38</v>
      </c>
      <c r="B26" s="31" t="s">
        <v>40</v>
      </c>
      <c r="C26" s="32"/>
      <c r="D26" s="2"/>
      <c r="E26" s="2"/>
      <c r="F26" s="2"/>
      <c r="G26" s="2"/>
      <c r="H26" s="2"/>
      <c r="I26" s="2"/>
      <c r="J26" s="2"/>
      <c r="K26" s="2">
        <f t="shared" si="4"/>
        <v>0</v>
      </c>
      <c r="N26" s="18"/>
      <c r="O26" s="18"/>
      <c r="Q26" s="18"/>
      <c r="R26" s="18"/>
      <c r="S26" s="18"/>
      <c r="T26" s="18"/>
      <c r="U26" s="18"/>
      <c r="V26" s="19"/>
    </row>
    <row r="27" spans="1:22" ht="16.5" customHeight="1" x14ac:dyDescent="0.2">
      <c r="A27" s="6" t="s">
        <v>45</v>
      </c>
      <c r="B27" s="31" t="s">
        <v>49</v>
      </c>
      <c r="C27" s="32"/>
      <c r="D27" s="2"/>
      <c r="E27" s="2">
        <v>1.5</v>
      </c>
      <c r="F27" s="13">
        <v>2.5</v>
      </c>
      <c r="G27" s="2"/>
      <c r="H27" s="2"/>
      <c r="I27" s="2"/>
      <c r="J27" s="2"/>
      <c r="K27" s="2">
        <f t="shared" si="4"/>
        <v>4</v>
      </c>
      <c r="L27" s="8" t="s">
        <v>66</v>
      </c>
      <c r="M27" s="17" t="s">
        <v>67</v>
      </c>
      <c r="N27" s="17"/>
      <c r="O27" s="17"/>
    </row>
    <row r="28" spans="1:22" ht="16.5" customHeight="1" x14ac:dyDescent="0.2">
      <c r="A28" s="6" t="s">
        <v>52</v>
      </c>
      <c r="B28" s="31"/>
      <c r="C28" s="32"/>
      <c r="D28" s="2">
        <v>7.5</v>
      </c>
      <c r="E28" s="2">
        <v>6</v>
      </c>
      <c r="F28" s="2">
        <v>5</v>
      </c>
      <c r="G28" s="2">
        <v>7.5</v>
      </c>
      <c r="H28" s="2">
        <v>7.5</v>
      </c>
      <c r="I28" s="2"/>
      <c r="J28" s="2"/>
      <c r="K28" s="2">
        <f t="shared" si="4"/>
        <v>33.5</v>
      </c>
      <c r="L28" s="8">
        <f ca="1">LOOKUP(A28,LISTE_ETUDES,HEURES_PASSEES!$C$11:$C$86)</f>
        <v>8.5</v>
      </c>
      <c r="M28" s="16" t="str">
        <f ca="1">IF(L28&gt;LOOKUP(A28,LISTE_ETUDES,HEURES_PASSEES!$E$11:$E$86)*(1-MARGE_ETUDE),"TPS_DEPASSE",(IF(L28&gt;LOOKUP(A28,LISTE_ETUDES,HEURES_PASSEES!$E$11:$E$86)*(1-MARGE_ETUDE)*TPS_ETUDES,"TPS_COTATION","OK_MODELISATION")))</f>
        <v>TPS_DEPASSE</v>
      </c>
      <c r="N28" s="16"/>
      <c r="O28" s="16"/>
      <c r="P28" s="16"/>
      <c r="Q28" s="16"/>
      <c r="R28" s="16"/>
      <c r="S28" s="16"/>
      <c r="T28" s="8"/>
      <c r="U28" s="8"/>
      <c r="V28" s="8"/>
    </row>
    <row r="29" spans="1:22" ht="16.5" customHeight="1" x14ac:dyDescent="0.2">
      <c r="A29" s="6"/>
      <c r="B29" s="31"/>
      <c r="C29" s="32"/>
      <c r="D29" s="2"/>
      <c r="E29" s="2"/>
      <c r="F29" s="2"/>
      <c r="G29" s="2"/>
      <c r="H29" s="2"/>
      <c r="I29" s="2"/>
      <c r="J29" s="2"/>
      <c r="K29" s="2">
        <f t="shared" si="4"/>
        <v>0</v>
      </c>
      <c r="L29" s="8" t="e">
        <f>LOOKUP(A29,LISTE_ETUDES,HEURES_PASSEES!$C$11:$C$86)</f>
        <v>#N/A</v>
      </c>
      <c r="M29" s="16" t="e">
        <f>IF(L29&gt;LOOKUP(A29,LISTE_ETUDES,HEURES_PASSEES!$E$11:$E$86)*(1-MARGE_ETUDE),"TPS_DEPASSE",(IF(L29&gt;LOOKUP(A29,LISTE_ETUDES,HEURES_PASSEES!$E$11:$E$86)*(1-MARGE_ETUDE)*TPS_ETUDES,"TPS_COTATION","OK_MODELISATION")))</f>
        <v>#N/A</v>
      </c>
    </row>
    <row r="30" spans="1:22" ht="16.5" customHeight="1" x14ac:dyDescent="0.2">
      <c r="A30" s="6"/>
      <c r="B30" s="31"/>
      <c r="C30" s="32"/>
      <c r="D30" s="2"/>
      <c r="E30" s="2"/>
      <c r="F30" s="2"/>
      <c r="G30" s="2"/>
      <c r="H30" s="2"/>
      <c r="I30" s="2"/>
      <c r="J30" s="2"/>
      <c r="K30" s="2">
        <f t="shared" si="4"/>
        <v>0</v>
      </c>
      <c r="L30" s="8" t="e">
        <f>LOOKUP(A30,LISTE_ETUDES,HEURES_PASSEES!$C$11:$C$86)</f>
        <v>#N/A</v>
      </c>
      <c r="M30" s="16" t="e">
        <f>IF(L30&gt;LOOKUP(A30,LISTE_ETUDES,HEURES_PASSEES!$E$11:$E$86)*(1-MARGE_ETUDE),"TPS_DEPASSE",(IF(L30&gt;LOOKUP(A30,LISTE_ETUDES,HEURES_PASSEES!$E$11:$E$86)*(1-MARGE_ETUDE)*TPS_ETUDES,"TPS_COTATION","OK_MODELISATION")))</f>
        <v>#N/A</v>
      </c>
    </row>
    <row r="31" spans="1:22" ht="16.5" customHeight="1" x14ac:dyDescent="0.2">
      <c r="A31" s="6"/>
      <c r="B31" s="31"/>
      <c r="C31" s="32"/>
      <c r="D31" s="2"/>
      <c r="E31" s="2"/>
      <c r="F31" s="2"/>
      <c r="G31" s="2"/>
      <c r="H31" s="2"/>
      <c r="I31" s="2"/>
      <c r="J31" s="2"/>
      <c r="K31" s="2">
        <f t="shared" si="4"/>
        <v>0</v>
      </c>
      <c r="L31" s="8" t="e">
        <f>LOOKUP(A31,LISTE_ETUDES,HEURES_PASSEES!$C$11:$C$86)</f>
        <v>#N/A</v>
      </c>
      <c r="M31" s="16" t="e">
        <f>IF(L31&gt;LOOKUP(A31,LISTE_ETUDES,HEURES_PASSEES!$E$11:$E$86)*(1-MARGE_ETUDE),"TPS_DEPASSE",(IF(L31&gt;LOOKUP(A31,LISTE_ETUDES,HEURES_PASSEES!$E$11:$E$86)*(1-MARGE_ETUDE)*TPS_ETUDES,"TPS_COTATION","OK_MODELISATION")))</f>
        <v>#N/A</v>
      </c>
    </row>
    <row r="32" spans="1:22" ht="16.5" customHeight="1" x14ac:dyDescent="0.2">
      <c r="A32" s="6"/>
      <c r="B32" s="31"/>
      <c r="C32" s="32"/>
      <c r="D32" s="2"/>
      <c r="E32" s="2"/>
      <c r="F32" s="2"/>
      <c r="G32" s="2"/>
      <c r="H32" s="2"/>
      <c r="I32" s="2"/>
      <c r="J32" s="2"/>
      <c r="K32" s="2">
        <f t="shared" si="4"/>
        <v>0</v>
      </c>
      <c r="L32" s="8" t="e">
        <f>LOOKUP(A32,LISTE_ETUDES,HEURES_PASSEES!$C$11:$C$86)</f>
        <v>#N/A</v>
      </c>
      <c r="M32" s="16" t="e">
        <f>IF(L32&gt;LOOKUP(A32,LISTE_ETUDES,HEURES_PASSEES!$E$11:$E$86)*(1-MARGE_ETUDE),"TPS_DEPASSE",(IF(L32&gt;LOOKUP(A32,LISTE_ETUDES,HEURES_PASSEES!$E$11:$E$86)*(1-MARGE_ETUDE)*TPS_ETUDES,"TPS_COTATION","OK_MODELISATION")))</f>
        <v>#N/A</v>
      </c>
      <c r="N32" s="17"/>
      <c r="O32" s="17"/>
    </row>
    <row r="33" spans="1:22" ht="16.5" customHeight="1" x14ac:dyDescent="0.2">
      <c r="A33" s="6"/>
      <c r="B33" s="31"/>
      <c r="C33" s="32"/>
      <c r="D33" s="2"/>
      <c r="E33" s="2"/>
      <c r="F33" s="2"/>
      <c r="G33" s="2"/>
      <c r="H33" s="2"/>
      <c r="I33" s="2"/>
      <c r="J33" s="2"/>
      <c r="K33" s="2">
        <f t="shared" si="4"/>
        <v>0</v>
      </c>
      <c r="L33" s="8" t="e">
        <f>LOOKUP(A33,LISTE_ETUDES,HEURES_PASSEES!$C$11:$C$86)</f>
        <v>#N/A</v>
      </c>
      <c r="M33" s="16" t="e">
        <f>IF(L33&gt;LOOKUP(A33,LISTE_ETUDES,HEURES_PASSEES!$E$11:$E$86)*(1-MARGE_ETUDE),"TPS_DEPASSE",(IF(L33&gt;LOOKUP(A33,LISTE_ETUDES,HEURES_PASSEES!$E$11:$E$86)*(1-MARGE_ETUDE)*TPS_ETUDES,"TPS_COTATION","OK_MODELISATION")))</f>
        <v>#N/A</v>
      </c>
      <c r="N33" s="16"/>
      <c r="O33" s="16"/>
      <c r="P33" s="16"/>
      <c r="Q33" s="16"/>
      <c r="R33" s="16"/>
      <c r="S33" s="16"/>
      <c r="T33" s="8"/>
      <c r="U33" s="8"/>
      <c r="V33" s="8"/>
    </row>
    <row r="34" spans="1:22" ht="16.5" customHeight="1" x14ac:dyDescent="0.2">
      <c r="A34" s="6"/>
      <c r="B34" s="31"/>
      <c r="C34" s="32"/>
      <c r="D34" s="2"/>
      <c r="E34" s="2"/>
      <c r="F34" s="2"/>
      <c r="G34" s="2"/>
      <c r="H34" s="2"/>
      <c r="I34" s="2"/>
      <c r="J34" s="2"/>
      <c r="K34" s="2">
        <f t="shared" si="4"/>
        <v>0</v>
      </c>
      <c r="L34" s="8" t="e">
        <f>LOOKUP(A34,LISTE_ETUDES,HEURES_PASSEES!$C$11:$C$86)</f>
        <v>#N/A</v>
      </c>
      <c r="M34" s="16" t="e">
        <f>IF(L34&gt;LOOKUP(A34,LISTE_ETUDES,HEURES_PASSEES!$E$11:$E$86)*(1-MARGE_ETUDE),"TPS_DEPASSE",(IF(L34&gt;LOOKUP(A34,LISTE_ETUDES,HEURES_PASSEES!$E$11:$E$86)*(1-MARGE_ETUDE)*TPS_ETUDES,"TPS_COTATION","OK_MODELISATION")))</f>
        <v>#N/A</v>
      </c>
    </row>
    <row r="35" spans="1:22" ht="16.5" customHeight="1" x14ac:dyDescent="0.2">
      <c r="A35" s="6"/>
      <c r="B35" s="31"/>
      <c r="C35" s="32"/>
      <c r="D35" s="2"/>
      <c r="E35" s="2"/>
      <c r="F35" s="2"/>
      <c r="G35" s="2"/>
      <c r="H35" s="2"/>
      <c r="I35" s="2"/>
      <c r="J35" s="2"/>
      <c r="K35" s="2">
        <f t="shared" si="4"/>
        <v>0</v>
      </c>
      <c r="L35" s="8" t="e">
        <f>LOOKUP(A35,LISTE_ETUDES,HEURES_PASSEES!$C$11:$C$86)</f>
        <v>#N/A</v>
      </c>
      <c r="M35" s="16" t="e">
        <f>IF(L35&gt;LOOKUP(A35,LISTE_ETUDES,HEURES_PASSEES!$E$11:$E$86)*(1-MARGE_ETUDE),"TPS_DEPASSE",(IF(L35&gt;LOOKUP(A35,LISTE_ETUDES,HEURES_PASSEES!$E$11:$E$86)*(1-MARGE_ETUDE)*TPS_ETUDES,"TPS_COTATION","OK_MODELISATION")))</f>
        <v>#N/A</v>
      </c>
    </row>
    <row r="36" spans="1:22" ht="16.5" customHeight="1" x14ac:dyDescent="0.2">
      <c r="A36" s="6"/>
      <c r="B36" s="31"/>
      <c r="C36" s="32"/>
      <c r="D36" s="2"/>
      <c r="E36" s="2"/>
      <c r="F36" s="2"/>
      <c r="G36" s="2"/>
      <c r="H36" s="2"/>
      <c r="I36" s="2"/>
      <c r="J36" s="2"/>
      <c r="K36" s="2">
        <f t="shared" si="4"/>
        <v>0</v>
      </c>
      <c r="L36" s="8" t="e">
        <f>LOOKUP(A36,LISTE_ETUDES,HEURES_PASSEES!$C$11:$C$86)</f>
        <v>#N/A</v>
      </c>
      <c r="M36" s="16" t="e">
        <f>IF(L36&gt;LOOKUP(A36,LISTE_ETUDES,HEURES_PASSEES!$E$11:$E$86)*(1-MARGE_ETUDE),"TPS_DEPASSE",(IF(L36&gt;LOOKUP(A36,LISTE_ETUDES,HEURES_PASSEES!$E$11:$E$86)*(1-MARGE_ETUDE)*TPS_ETUDES,"TPS_COTATION","OK_MODELISATION")))</f>
        <v>#N/A</v>
      </c>
    </row>
    <row r="37" spans="1:22" ht="16.5" customHeight="1" x14ac:dyDescent="0.2">
      <c r="A37" s="6"/>
      <c r="B37" s="31"/>
      <c r="C37" s="32"/>
      <c r="D37" s="2"/>
      <c r="E37" s="2"/>
      <c r="F37" s="2"/>
      <c r="G37" s="2"/>
      <c r="H37" s="2"/>
      <c r="I37" s="2"/>
      <c r="J37" s="2"/>
      <c r="K37" s="2">
        <f t="shared" si="4"/>
        <v>0</v>
      </c>
      <c r="L37" s="8" t="e">
        <f>LOOKUP(A37,LISTE_ETUDES,HEURES_PASSEES!$C$11:$C$86)</f>
        <v>#N/A</v>
      </c>
      <c r="M37" s="16" t="e">
        <f>IF(L37&gt;LOOKUP(A37,LISTE_ETUDES,HEURES_PASSEES!$E$11:$E$86)*(1-MARGE_ETUDE),"TPS_DEPASSE",(IF(L37&gt;LOOKUP(A37,LISTE_ETUDES,HEURES_PASSEES!$E$11:$E$86)*(1-MARGE_ETUDE)*TPS_ETUDES,"TPS_COTATION","OK_MODELISATION")))</f>
        <v>#N/A</v>
      </c>
      <c r="N37" s="17"/>
      <c r="O37" s="17"/>
    </row>
    <row r="38" spans="1:22" ht="16.5" customHeight="1" x14ac:dyDescent="0.2">
      <c r="A38" s="6"/>
      <c r="B38" s="31"/>
      <c r="C38" s="32"/>
      <c r="D38" s="2"/>
      <c r="E38" s="2"/>
      <c r="F38" s="2"/>
      <c r="G38" s="2"/>
      <c r="H38" s="2"/>
      <c r="I38" s="2"/>
      <c r="J38" s="2"/>
      <c r="K38" s="2">
        <f t="shared" si="4"/>
        <v>0</v>
      </c>
      <c r="L38" s="8" t="e">
        <f>LOOKUP(A38,LISTE_ETUDES,HEURES_PASSEES!$C$11:$C$86)</f>
        <v>#N/A</v>
      </c>
      <c r="M38" s="16" t="e">
        <f>IF(L38&gt;LOOKUP(A38,LISTE_ETUDES,HEURES_PASSEES!$E$11:$E$86)*(1-MARGE_ETUDE),"TPS_DEPASSE",(IF(L38&gt;LOOKUP(A38,LISTE_ETUDES,HEURES_PASSEES!$E$11:$E$86)*(1-MARGE_ETUDE)*TPS_ETUDES,"TPS_COTATION","OK_MODELISATION")))</f>
        <v>#N/A</v>
      </c>
      <c r="N38" s="16"/>
      <c r="O38" s="16"/>
      <c r="P38" s="16"/>
      <c r="Q38" s="16"/>
      <c r="R38" s="16"/>
      <c r="S38" s="16"/>
      <c r="T38" s="8"/>
      <c r="U38" s="8"/>
      <c r="V38" s="8"/>
    </row>
    <row r="39" spans="1:22" ht="16.5" customHeight="1" x14ac:dyDescent="0.2">
      <c r="A39" s="6"/>
      <c r="B39" s="31"/>
      <c r="C39" s="32"/>
      <c r="D39" s="2"/>
      <c r="E39" s="2"/>
      <c r="F39" s="2"/>
      <c r="G39" s="2"/>
      <c r="H39" s="2"/>
      <c r="I39" s="2"/>
      <c r="J39" s="2"/>
      <c r="K39" s="2">
        <f t="shared" si="4"/>
        <v>0</v>
      </c>
      <c r="L39" s="8" t="e">
        <f>LOOKUP(A39,LISTE_ETUDES,HEURES_PASSEES!$C$11:$C$86)</f>
        <v>#N/A</v>
      </c>
      <c r="M39" s="16" t="e">
        <f>IF(L39&gt;LOOKUP(A39,LISTE_ETUDES,HEURES_PASSEES!$E$11:$E$86)*(1-MARGE_ETUDE),"TPS_DEPASSE",(IF(L39&gt;LOOKUP(A39,LISTE_ETUDES,HEURES_PASSEES!$E$11:$E$86)*(1-MARGE_ETUDE)*TPS_ETUDES,"TPS_COTATION","OK_MODELISATION")))</f>
        <v>#N/A</v>
      </c>
    </row>
    <row r="40" spans="1:22" ht="16.5" customHeight="1" x14ac:dyDescent="0.2">
      <c r="A40" s="6"/>
      <c r="B40" s="31"/>
      <c r="C40" s="32"/>
      <c r="D40" s="2"/>
      <c r="E40" s="2"/>
      <c r="F40" s="2"/>
      <c r="G40" s="2"/>
      <c r="H40" s="2"/>
      <c r="I40" s="2"/>
      <c r="J40" s="2"/>
      <c r="K40" s="2">
        <f t="shared" si="4"/>
        <v>0</v>
      </c>
      <c r="L40" s="8" t="e">
        <f>LOOKUP(A40,LISTE_ETUDES,HEURES_PASSEES!$C$11:$C$86)</f>
        <v>#N/A</v>
      </c>
      <c r="M40" s="16" t="e">
        <f>IF(L40&gt;LOOKUP(A40,LISTE_ETUDES,HEURES_PASSEES!$E$11:$E$86)*(1-MARGE_ETUDE),"TPS_DEPASSE",(IF(L40&gt;LOOKUP(A40,LISTE_ETUDES,HEURES_PASSEES!$E$11:$E$86)*(1-MARGE_ETUDE)*TPS_ETUDES,"TPS_COTATION","OK_MODELISATION")))</f>
        <v>#N/A</v>
      </c>
    </row>
    <row r="41" spans="1:22" ht="16.5" customHeight="1" x14ac:dyDescent="0.2">
      <c r="A41" s="6"/>
      <c r="B41" s="31"/>
      <c r="C41" s="32"/>
      <c r="D41" s="2"/>
      <c r="E41" s="2"/>
      <c r="F41" s="2"/>
      <c r="G41" s="2"/>
      <c r="H41" s="2"/>
      <c r="I41" s="2"/>
      <c r="J41" s="2"/>
      <c r="K41" s="2">
        <f t="shared" si="4"/>
        <v>0</v>
      </c>
      <c r="L41" s="8" t="e">
        <f>LOOKUP(A41,LISTE_ETUDES,HEURES_PASSEES!$C$11:$C$86)</f>
        <v>#N/A</v>
      </c>
      <c r="M41" s="16" t="e">
        <f>IF(L41&gt;LOOKUP(A41,LISTE_ETUDES,HEURES_PASSEES!$E$11:$E$86)*(1-MARGE_ETUDE),"TPS_DEPASSE",(IF(L41&gt;LOOKUP(A41,LISTE_ETUDES,HEURES_PASSEES!$E$11:$E$86)*(1-MARGE_ETUDE)*TPS_ETUDES,"TPS_COTATION","OK_MODELISATION")))</f>
        <v>#N/A</v>
      </c>
    </row>
    <row r="42" spans="1:22" ht="16.5" customHeight="1" x14ac:dyDescent="0.2">
      <c r="A42" s="6"/>
      <c r="B42" s="31"/>
      <c r="C42" s="32"/>
      <c r="D42" s="2"/>
      <c r="E42" s="2"/>
      <c r="F42" s="2"/>
      <c r="G42" s="2"/>
      <c r="H42" s="2"/>
      <c r="I42" s="2"/>
      <c r="J42" s="2"/>
      <c r="K42" s="2">
        <f t="shared" si="4"/>
        <v>0</v>
      </c>
      <c r="L42" s="8" t="e">
        <f>LOOKUP(A42,LISTE_ETUDES,HEURES_PASSEES!$C$11:$C$86)</f>
        <v>#N/A</v>
      </c>
      <c r="M42" s="16" t="e">
        <f>IF(L42&gt;LOOKUP(A42,LISTE_ETUDES,HEURES_PASSEES!$E$11:$E$86)*(1-MARGE_ETUDE),"TPS_DEPASSE",(IF(L42&gt;LOOKUP(A42,LISTE_ETUDES,HEURES_PASSEES!$E$11:$E$86)*(1-MARGE_ETUDE)*TPS_ETUDES,"TPS_COTATION","OK_MODELISATION")))</f>
        <v>#N/A</v>
      </c>
      <c r="N42" s="17"/>
      <c r="O42" s="17"/>
    </row>
    <row r="43" spans="1:22" ht="16.5" customHeight="1" x14ac:dyDescent="0.2">
      <c r="A43" s="6"/>
      <c r="B43" s="31"/>
      <c r="C43" s="32"/>
      <c r="D43" s="2"/>
      <c r="E43" s="2"/>
      <c r="F43" s="2"/>
      <c r="G43" s="2"/>
      <c r="H43" s="2"/>
      <c r="I43" s="2"/>
      <c r="J43" s="2"/>
      <c r="K43" s="2">
        <f t="shared" si="4"/>
        <v>0</v>
      </c>
      <c r="L43" s="8" t="e">
        <f>LOOKUP(A43,LISTE_ETUDES,HEURES_PASSEES!$C$11:$C$86)</f>
        <v>#N/A</v>
      </c>
      <c r="M43" s="16" t="e">
        <f>IF(L43&gt;LOOKUP(A43,LISTE_ETUDES,HEURES_PASSEES!$E$11:$E$86)*(1-MARGE_ETUDE),"TPS_DEPASSE",(IF(L43&gt;LOOKUP(A43,LISTE_ETUDES,HEURES_PASSEES!$E$11:$E$86)*(1-MARGE_ETUDE)*TPS_ETUDES,"TPS_COTATION","OK_MODELISATION")))</f>
        <v>#N/A</v>
      </c>
      <c r="N43" s="16"/>
      <c r="O43" s="16"/>
      <c r="P43" s="16"/>
      <c r="Q43" s="16"/>
      <c r="R43" s="16"/>
      <c r="S43" s="16"/>
      <c r="T43" s="8"/>
      <c r="U43" s="8"/>
      <c r="V43" s="8"/>
    </row>
    <row r="44" spans="1:22" ht="16.5" customHeight="1" x14ac:dyDescent="0.2">
      <c r="A44" s="6"/>
      <c r="B44" s="31"/>
      <c r="C44" s="32"/>
      <c r="D44" s="2"/>
      <c r="E44" s="2"/>
      <c r="F44" s="2"/>
      <c r="G44" s="2"/>
      <c r="H44" s="2"/>
      <c r="I44" s="2"/>
      <c r="J44" s="2"/>
      <c r="K44" s="2">
        <f t="shared" si="4"/>
        <v>0</v>
      </c>
      <c r="L44" s="8" t="e">
        <f>LOOKUP(A44,LISTE_ETUDES,HEURES_PASSEES!$C$11:$C$86)</f>
        <v>#N/A</v>
      </c>
      <c r="M44" s="16" t="e">
        <f>IF(L44&gt;LOOKUP(A44,LISTE_ETUDES,HEURES_PASSEES!$E$11:$E$86)*(1-MARGE_ETUDE),"TPS_DEPASSE",(IF(L44&gt;LOOKUP(A44,LISTE_ETUDES,HEURES_PASSEES!$E$11:$E$86)*(1-MARGE_ETUDE)*TPS_ETUDES,"TPS_COTATION","OK_MODELISATION")))</f>
        <v>#N/A</v>
      </c>
    </row>
    <row r="45" spans="1:22" ht="16.5" customHeight="1" x14ac:dyDescent="0.2">
      <c r="A45" s="6"/>
      <c r="B45" s="31"/>
      <c r="C45" s="32"/>
      <c r="D45" s="2"/>
      <c r="E45" s="2"/>
      <c r="F45" s="2"/>
      <c r="G45" s="2"/>
      <c r="H45" s="2"/>
      <c r="I45" s="2"/>
      <c r="J45" s="2"/>
      <c r="K45" s="2">
        <f t="shared" si="4"/>
        <v>0</v>
      </c>
      <c r="L45" s="8" t="e">
        <f>LOOKUP(A45,LISTE_ETUDES,HEURES_PASSEES!$C$11:$C$86)</f>
        <v>#N/A</v>
      </c>
      <c r="M45" s="16" t="e">
        <f>IF(L45&gt;LOOKUP(A45,LISTE_ETUDES,HEURES_PASSEES!$E$11:$E$86)*(1-MARGE_ETUDE),"TPS_DEPASSE",(IF(L45&gt;LOOKUP(A45,LISTE_ETUDES,HEURES_PASSEES!$E$11:$E$86)*(1-MARGE_ETUDE)*TPS_ETUDES,"TPS_COTATION","OK_MODELISATION")))</f>
        <v>#N/A</v>
      </c>
    </row>
    <row r="46" spans="1:22" ht="16.5" customHeight="1" x14ac:dyDescent="0.2">
      <c r="A46" s="6"/>
      <c r="B46" s="31"/>
      <c r="C46" s="32"/>
      <c r="D46" s="2"/>
      <c r="E46" s="2"/>
      <c r="F46" s="2"/>
      <c r="G46" s="2"/>
      <c r="H46" s="2"/>
      <c r="I46" s="2"/>
      <c r="J46" s="2"/>
      <c r="K46" s="2">
        <f t="shared" si="4"/>
        <v>0</v>
      </c>
      <c r="L46" s="8" t="e">
        <f>LOOKUP(A46,LISTE_ETUDES,HEURES_PASSEES!$C$11:$C$86)</f>
        <v>#N/A</v>
      </c>
      <c r="M46" s="16" t="e">
        <f>IF(L46&gt;LOOKUP(A46,LISTE_ETUDES,HEURES_PASSEES!$E$11:$E$86)*(1-MARGE_ETUDE),"TPS_DEPASSE",(IF(L46&gt;LOOKUP(A46,LISTE_ETUDES,HEURES_PASSEES!$E$11:$E$86)*(1-MARGE_ETUDE)*TPS_ETUDES,"TPS_COTATION","OK_MODELISATION")))</f>
        <v>#N/A</v>
      </c>
    </row>
    <row r="47" spans="1:22" ht="16.5" customHeight="1" x14ac:dyDescent="0.2">
      <c r="A47" s="10"/>
      <c r="B47" s="12"/>
      <c r="C47" s="11" t="s">
        <v>42</v>
      </c>
      <c r="D47" s="2">
        <f t="shared" ref="D47:J47" si="5">SUM(D24:D46)</f>
        <v>7.5</v>
      </c>
      <c r="E47" s="2">
        <f t="shared" si="5"/>
        <v>7.5</v>
      </c>
      <c r="F47" s="2">
        <f t="shared" si="5"/>
        <v>7.5</v>
      </c>
      <c r="G47" s="2">
        <f t="shared" si="5"/>
        <v>7.5</v>
      </c>
      <c r="H47" s="2">
        <f t="shared" si="5"/>
        <v>7.5</v>
      </c>
      <c r="I47" s="2">
        <f t="shared" si="5"/>
        <v>0</v>
      </c>
      <c r="J47" s="2">
        <f t="shared" si="5"/>
        <v>0</v>
      </c>
      <c r="K47" s="2">
        <f t="shared" si="4"/>
        <v>37.5</v>
      </c>
    </row>
  </sheetData>
  <mergeCells count="34">
    <mergeCell ref="B46:C46"/>
    <mergeCell ref="B39:C39"/>
    <mergeCell ref="B40:C40"/>
    <mergeCell ref="B41:C41"/>
    <mergeCell ref="B42:C42"/>
    <mergeCell ref="B35:C35"/>
    <mergeCell ref="B36:C36"/>
    <mergeCell ref="B37:C37"/>
    <mergeCell ref="B38:C38"/>
    <mergeCell ref="B43:C43"/>
    <mergeCell ref="B45:C45"/>
    <mergeCell ref="B26:C26"/>
    <mergeCell ref="B27:C27"/>
    <mergeCell ref="B44:C44"/>
    <mergeCell ref="B28:C28"/>
    <mergeCell ref="B29:C29"/>
    <mergeCell ref="B30:C30"/>
    <mergeCell ref="B31:C31"/>
    <mergeCell ref="B32:C32"/>
    <mergeCell ref="B33:C33"/>
    <mergeCell ref="B34:C34"/>
    <mergeCell ref="B24:C24"/>
    <mergeCell ref="B25:C25"/>
    <mergeCell ref="B17:C17"/>
    <mergeCell ref="B14:C14"/>
    <mergeCell ref="B20:C20"/>
    <mergeCell ref="B21:C21"/>
    <mergeCell ref="B13:C13"/>
    <mergeCell ref="B15:C15"/>
    <mergeCell ref="B16:C16"/>
    <mergeCell ref="B7:C7"/>
    <mergeCell ref="B8:C8"/>
    <mergeCell ref="B9:C9"/>
    <mergeCell ref="B10:C10"/>
  </mergeCells>
  <phoneticPr fontId="0" type="noConversion"/>
  <conditionalFormatting sqref="M28:M46">
    <cfRule type="expression" dxfId="26" priority="1" stopIfTrue="1">
      <formula>M28="TPS_DEPASSE"</formula>
    </cfRule>
    <cfRule type="expression" dxfId="25" priority="2" stopIfTrue="1">
      <formula>M28="TPS_COTATION"</formula>
    </cfRule>
    <cfRule type="expression" dxfId="24" priority="3" stopIfTrue="1">
      <formula>M28="OK_MODELISATION"</formula>
    </cfRule>
  </conditionalFormatting>
  <hyperlinks>
    <hyperlink ref="L1" location="BILAN" display="BILAN"/>
  </hyperlinks>
  <pageMargins left="0.11811023622047245" right="0.11811023622047245" top="0.23622047244094491" bottom="0.55118110236220474" header="0.19685039370078741" footer="0.55118110236220474"/>
  <pageSetup paperSize="9" scale="78" orientation="portrait" horizont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V47"/>
  <sheetViews>
    <sheetView view="pageLayout" topLeftCell="A13" zoomScaleNormal="100" zoomScaleSheetLayoutView="100" workbookViewId="0">
      <selection activeCell="F27" sqref="F27:G27"/>
    </sheetView>
  </sheetViews>
  <sheetFormatPr baseColWidth="10" defaultColWidth="11.42578125" defaultRowHeight="12.75" x14ac:dyDescent="0.2"/>
  <cols>
    <col min="1" max="1" width="11" customWidth="1"/>
    <col min="2" max="2" width="6.42578125" customWidth="1"/>
    <col min="3" max="3" width="22.7109375" customWidth="1"/>
    <col min="4" max="7" width="7.7109375" customWidth="1"/>
    <col min="8" max="8" width="8.7109375" customWidth="1"/>
    <col min="9" max="9" width="7.7109375" customWidth="1"/>
    <col min="10" max="10" width="8.7109375" customWidth="1"/>
    <col min="11" max="11" width="7.7109375" customWidth="1"/>
    <col min="12" max="12" width="8.85546875" style="8" customWidth="1"/>
    <col min="13" max="13" width="18" style="8" customWidth="1"/>
  </cols>
  <sheetData>
    <row r="1" spans="1:12" ht="16.5" customHeight="1" x14ac:dyDescent="0.2">
      <c r="A1" t="s">
        <v>0</v>
      </c>
      <c r="B1" t="s">
        <v>1</v>
      </c>
      <c r="E1" s="7" t="s">
        <v>22</v>
      </c>
      <c r="F1" s="9">
        <f>'sem04'!F1+1</f>
        <v>5</v>
      </c>
      <c r="G1" s="8" t="s">
        <v>23</v>
      </c>
      <c r="H1" s="14">
        <f>D4</f>
        <v>42030</v>
      </c>
      <c r="I1" s="8" t="s">
        <v>24</v>
      </c>
      <c r="J1" s="14">
        <f>I4</f>
        <v>42035</v>
      </c>
      <c r="L1" s="50" t="s">
        <v>61</v>
      </c>
    </row>
    <row r="2" spans="1:12" ht="16.5" customHeight="1" x14ac:dyDescent="0.2"/>
    <row r="3" spans="1:12" ht="16.5" customHeight="1" x14ac:dyDescent="0.2">
      <c r="A3" t="s">
        <v>2</v>
      </c>
      <c r="B3">
        <v>8100</v>
      </c>
      <c r="C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2" ht="16.5" customHeight="1" x14ac:dyDescent="0.2">
      <c r="A4" t="s">
        <v>3</v>
      </c>
      <c r="B4">
        <v>20253</v>
      </c>
      <c r="C4" s="1" t="s">
        <v>50</v>
      </c>
      <c r="D4" s="3">
        <f>'sem04'!D4+7</f>
        <v>42030</v>
      </c>
      <c r="E4" s="3">
        <f>'sem04'!E4+7</f>
        <v>42031</v>
      </c>
      <c r="F4" s="3">
        <f>'sem04'!F4+7</f>
        <v>42032</v>
      </c>
      <c r="G4" s="3">
        <f>'sem04'!G4+7</f>
        <v>42033</v>
      </c>
      <c r="H4" s="3">
        <f>'sem04'!H4+7</f>
        <v>42034</v>
      </c>
      <c r="I4" s="3">
        <f>'sem04'!I4+7</f>
        <v>42035</v>
      </c>
      <c r="J4" s="3">
        <f>'sem04'!J4+7</f>
        <v>42036</v>
      </c>
    </row>
    <row r="5" spans="1:12" ht="16.5" customHeight="1" x14ac:dyDescent="0.2">
      <c r="F5" s="5"/>
    </row>
    <row r="6" spans="1:12" ht="16.5" customHeight="1" x14ac:dyDescent="0.2">
      <c r="A6" s="4" t="s">
        <v>12</v>
      </c>
      <c r="F6" s="5"/>
      <c r="K6" t="s">
        <v>13</v>
      </c>
    </row>
    <row r="7" spans="1:12" ht="16.5" customHeight="1" x14ac:dyDescent="0.2">
      <c r="A7" s="6" t="s">
        <v>14</v>
      </c>
      <c r="B7" s="31" t="s">
        <v>18</v>
      </c>
      <c r="C7" s="32"/>
      <c r="D7" s="2">
        <v>7.5</v>
      </c>
      <c r="E7" s="2">
        <v>7.5</v>
      </c>
      <c r="F7" s="2">
        <v>7.5</v>
      </c>
      <c r="G7" s="2">
        <v>7.5</v>
      </c>
      <c r="H7" s="2">
        <v>7.5</v>
      </c>
      <c r="I7" s="2"/>
      <c r="J7" s="2"/>
      <c r="K7" s="2">
        <f>SUM(D7:J7)</f>
        <v>37.5</v>
      </c>
    </row>
    <row r="8" spans="1:12" ht="16.5" customHeight="1" x14ac:dyDescent="0.2">
      <c r="A8" s="6" t="s">
        <v>15</v>
      </c>
      <c r="B8" s="31" t="s">
        <v>19</v>
      </c>
      <c r="C8" s="32"/>
      <c r="D8" s="2"/>
      <c r="E8" s="2"/>
      <c r="F8" s="2"/>
      <c r="G8" s="2"/>
      <c r="H8" s="2"/>
      <c r="I8" s="2"/>
      <c r="J8" s="2"/>
      <c r="K8" s="2">
        <f>SUM(D8:J8)</f>
        <v>0</v>
      </c>
    </row>
    <row r="9" spans="1:12" ht="16.5" customHeight="1" x14ac:dyDescent="0.2">
      <c r="A9" s="6" t="s">
        <v>16</v>
      </c>
      <c r="B9" s="31" t="s">
        <v>20</v>
      </c>
      <c r="C9" s="32"/>
      <c r="D9" s="2"/>
      <c r="E9" s="2"/>
      <c r="F9" s="2"/>
      <c r="G9" s="2"/>
      <c r="H9" s="2"/>
      <c r="I9" s="2"/>
      <c r="J9" s="2"/>
      <c r="K9" s="2">
        <f>SUM(D9:J9)</f>
        <v>0</v>
      </c>
    </row>
    <row r="10" spans="1:12" ht="16.5" customHeight="1" x14ac:dyDescent="0.2">
      <c r="A10" s="6" t="s">
        <v>17</v>
      </c>
      <c r="B10" s="33"/>
      <c r="C10" s="34"/>
      <c r="D10" s="2"/>
      <c r="E10" s="2"/>
      <c r="F10" s="2"/>
      <c r="G10" s="2"/>
      <c r="H10" s="2"/>
      <c r="I10" s="2"/>
      <c r="J10" s="2"/>
      <c r="K10" s="2">
        <f>SUM(D10:J10)</f>
        <v>0</v>
      </c>
    </row>
    <row r="11" spans="1:12" ht="16.5" customHeight="1" x14ac:dyDescent="0.2">
      <c r="A11" s="10"/>
      <c r="B11" s="12"/>
      <c r="C11" s="11" t="s">
        <v>21</v>
      </c>
      <c r="D11" s="2">
        <f t="shared" ref="D11:J11" si="0">D7+D8-D9-D10</f>
        <v>7.5</v>
      </c>
      <c r="E11" s="2">
        <f t="shared" si="0"/>
        <v>7.5</v>
      </c>
      <c r="F11" s="2">
        <f t="shared" si="0"/>
        <v>7.5</v>
      </c>
      <c r="G11" s="2">
        <f t="shared" si="0"/>
        <v>7.5</v>
      </c>
      <c r="H11" s="2">
        <f t="shared" si="0"/>
        <v>7.5</v>
      </c>
      <c r="I11" s="2">
        <f t="shared" si="0"/>
        <v>0</v>
      </c>
      <c r="J11" s="2">
        <f t="shared" si="0"/>
        <v>0</v>
      </c>
      <c r="K11" s="2">
        <f>SUM(D11:J11)</f>
        <v>37.5</v>
      </c>
    </row>
    <row r="12" spans="1:12" ht="16.5" customHeight="1" x14ac:dyDescent="0.2">
      <c r="A12" s="4" t="s">
        <v>25</v>
      </c>
      <c r="F12" s="5"/>
    </row>
    <row r="13" spans="1:12" ht="16.5" customHeight="1" x14ac:dyDescent="0.2">
      <c r="A13" s="6" t="s">
        <v>27</v>
      </c>
      <c r="B13" s="31" t="s">
        <v>31</v>
      </c>
      <c r="C13" s="32"/>
      <c r="D13" s="2"/>
      <c r="E13" s="2"/>
      <c r="F13" s="2"/>
      <c r="G13" s="2"/>
      <c r="H13" s="2"/>
      <c r="I13" s="2"/>
      <c r="J13" s="2"/>
      <c r="K13" s="2">
        <f t="shared" ref="K13:K18" si="1">SUM(D13:J13)</f>
        <v>0</v>
      </c>
    </row>
    <row r="14" spans="1:12" ht="16.5" customHeight="1" x14ac:dyDescent="0.2">
      <c r="A14" s="6" t="s">
        <v>28</v>
      </c>
      <c r="B14" s="31" t="s">
        <v>32</v>
      </c>
      <c r="C14" s="32"/>
      <c r="D14" s="2"/>
      <c r="E14" s="2"/>
      <c r="F14" s="2"/>
      <c r="G14" s="2"/>
      <c r="H14" s="2"/>
      <c r="I14" s="2"/>
      <c r="J14" s="2"/>
      <c r="K14" s="2">
        <f t="shared" si="1"/>
        <v>0</v>
      </c>
    </row>
    <row r="15" spans="1:12" ht="16.5" customHeight="1" x14ac:dyDescent="0.2">
      <c r="A15" s="6" t="s">
        <v>30</v>
      </c>
      <c r="B15" s="31" t="s">
        <v>43</v>
      </c>
      <c r="C15" s="32"/>
      <c r="D15" s="2"/>
      <c r="E15" s="2"/>
      <c r="F15" s="2"/>
      <c r="G15" s="2"/>
      <c r="H15" s="2"/>
      <c r="I15" s="2"/>
      <c r="J15" s="2"/>
      <c r="K15" s="2">
        <f t="shared" si="1"/>
        <v>0</v>
      </c>
    </row>
    <row r="16" spans="1:12" ht="16.5" customHeight="1" x14ac:dyDescent="0.2">
      <c r="A16" s="6" t="s">
        <v>29</v>
      </c>
      <c r="B16" s="31" t="s">
        <v>44</v>
      </c>
      <c r="C16" s="32"/>
      <c r="D16" s="2"/>
      <c r="E16" s="2"/>
      <c r="F16" s="2"/>
      <c r="G16" s="2"/>
      <c r="H16" s="2"/>
      <c r="I16" s="2"/>
      <c r="J16" s="2"/>
      <c r="K16" s="2">
        <f t="shared" si="1"/>
        <v>0</v>
      </c>
    </row>
    <row r="17" spans="1:22" ht="16.5" customHeight="1" x14ac:dyDescent="0.2">
      <c r="A17" s="6" t="s">
        <v>17</v>
      </c>
      <c r="B17" s="31"/>
      <c r="C17" s="32"/>
      <c r="D17" s="2"/>
      <c r="E17" s="2"/>
      <c r="F17" s="2"/>
      <c r="G17" s="2"/>
      <c r="H17" s="2"/>
      <c r="I17" s="2"/>
      <c r="J17" s="2"/>
      <c r="K17" s="2">
        <f t="shared" si="1"/>
        <v>0</v>
      </c>
    </row>
    <row r="18" spans="1:22" ht="16.5" customHeight="1" x14ac:dyDescent="0.2">
      <c r="A18" s="10"/>
      <c r="B18" s="12"/>
      <c r="C18" s="11" t="s">
        <v>26</v>
      </c>
      <c r="D18" s="2">
        <f t="shared" ref="D18:J18" si="2">SUM(D13:D17)</f>
        <v>0</v>
      </c>
      <c r="E18" s="2">
        <f t="shared" si="2"/>
        <v>0</v>
      </c>
      <c r="F18" s="2">
        <f t="shared" si="2"/>
        <v>0</v>
      </c>
      <c r="G18" s="2">
        <f t="shared" si="2"/>
        <v>0</v>
      </c>
      <c r="H18" s="2">
        <f t="shared" si="2"/>
        <v>0</v>
      </c>
      <c r="I18" s="2">
        <f t="shared" si="2"/>
        <v>0</v>
      </c>
      <c r="J18" s="2">
        <f t="shared" si="2"/>
        <v>0</v>
      </c>
      <c r="K18" s="2">
        <f t="shared" si="1"/>
        <v>0</v>
      </c>
    </row>
    <row r="19" spans="1:22" ht="16.5" customHeight="1" x14ac:dyDescent="0.2">
      <c r="A19" s="4" t="s">
        <v>33</v>
      </c>
      <c r="F19" s="5"/>
    </row>
    <row r="20" spans="1:22" ht="16.5" customHeight="1" x14ac:dyDescent="0.2">
      <c r="A20" s="6"/>
      <c r="B20" s="31"/>
      <c r="C20" s="32"/>
      <c r="D20" s="2"/>
      <c r="E20" s="2"/>
      <c r="F20" s="2"/>
      <c r="G20" s="2"/>
      <c r="H20" s="2"/>
      <c r="I20" s="2"/>
      <c r="J20" s="2"/>
      <c r="K20" s="2">
        <f>SUM(D20:J20)</f>
        <v>0</v>
      </c>
    </row>
    <row r="21" spans="1:22" ht="16.5" customHeight="1" x14ac:dyDescent="0.2">
      <c r="A21" s="6"/>
      <c r="B21" s="31"/>
      <c r="C21" s="32"/>
      <c r="D21" s="2"/>
      <c r="E21" s="2"/>
      <c r="F21" s="2"/>
      <c r="G21" s="2"/>
      <c r="H21" s="2"/>
      <c r="I21" s="2"/>
      <c r="J21" s="2"/>
      <c r="K21" s="2">
        <f>SUM(D21:J21)</f>
        <v>0</v>
      </c>
    </row>
    <row r="22" spans="1:22" ht="16.5" customHeight="1" x14ac:dyDescent="0.2">
      <c r="A22" s="10"/>
      <c r="B22" s="12"/>
      <c r="C22" s="11" t="s">
        <v>34</v>
      </c>
      <c r="D22" s="2">
        <f t="shared" ref="D22:J22" si="3">SUM(D20:D21)</f>
        <v>0</v>
      </c>
      <c r="E22" s="2">
        <f t="shared" si="3"/>
        <v>0</v>
      </c>
      <c r="F22" s="2">
        <f t="shared" si="3"/>
        <v>0</v>
      </c>
      <c r="G22" s="2">
        <f t="shared" si="3"/>
        <v>0</v>
      </c>
      <c r="H22" s="2">
        <f t="shared" si="3"/>
        <v>0</v>
      </c>
      <c r="I22" s="2">
        <f t="shared" si="3"/>
        <v>0</v>
      </c>
      <c r="J22" s="2">
        <f t="shared" si="3"/>
        <v>0</v>
      </c>
      <c r="K22" s="2">
        <f>SUM(D22:J22)</f>
        <v>0</v>
      </c>
    </row>
    <row r="23" spans="1:22" ht="16.5" customHeight="1" x14ac:dyDescent="0.2">
      <c r="A23" s="4" t="s">
        <v>35</v>
      </c>
      <c r="F23" s="5"/>
    </row>
    <row r="24" spans="1:22" ht="16.5" customHeight="1" x14ac:dyDescent="0.2">
      <c r="A24" s="6" t="s">
        <v>36</v>
      </c>
      <c r="B24" s="31" t="s">
        <v>41</v>
      </c>
      <c r="C24" s="32"/>
      <c r="D24" s="2"/>
      <c r="E24" s="2"/>
      <c r="F24" s="2"/>
      <c r="G24" s="2"/>
      <c r="H24" s="2"/>
      <c r="I24" s="2"/>
      <c r="J24" s="2"/>
      <c r="K24" s="2">
        <f t="shared" ref="K24:K47" si="4">SUM(D24:J24)</f>
        <v>0</v>
      </c>
    </row>
    <row r="25" spans="1:22" ht="16.5" customHeight="1" x14ac:dyDescent="0.2">
      <c r="A25" s="6" t="s">
        <v>37</v>
      </c>
      <c r="B25" s="31" t="s">
        <v>39</v>
      </c>
      <c r="C25" s="32"/>
      <c r="D25" s="2"/>
      <c r="E25" s="2"/>
      <c r="F25" s="2"/>
      <c r="G25" s="2"/>
      <c r="H25" s="2"/>
      <c r="I25" s="2"/>
      <c r="J25" s="2"/>
      <c r="K25" s="2">
        <f t="shared" si="4"/>
        <v>0</v>
      </c>
    </row>
    <row r="26" spans="1:22" ht="16.5" customHeight="1" x14ac:dyDescent="0.2">
      <c r="A26" s="6" t="s">
        <v>38</v>
      </c>
      <c r="B26" s="31" t="s">
        <v>40</v>
      </c>
      <c r="C26" s="32"/>
      <c r="D26" s="2"/>
      <c r="E26" s="2"/>
      <c r="F26" s="2"/>
      <c r="G26" s="2"/>
      <c r="H26" s="2"/>
      <c r="I26" s="2"/>
      <c r="J26" s="2"/>
      <c r="K26" s="2">
        <f t="shared" si="4"/>
        <v>0</v>
      </c>
      <c r="N26" s="18"/>
      <c r="O26" s="18"/>
      <c r="Q26" s="18"/>
      <c r="R26" s="18"/>
      <c r="S26" s="18"/>
      <c r="T26" s="18"/>
      <c r="U26" s="18"/>
      <c r="V26" s="19"/>
    </row>
    <row r="27" spans="1:22" ht="16.5" customHeight="1" x14ac:dyDescent="0.2">
      <c r="A27" s="6" t="s">
        <v>45</v>
      </c>
      <c r="B27" s="31" t="s">
        <v>49</v>
      </c>
      <c r="C27" s="32"/>
      <c r="D27" s="2"/>
      <c r="E27" s="2"/>
      <c r="F27" s="2">
        <v>2</v>
      </c>
      <c r="G27" s="2">
        <v>2</v>
      </c>
      <c r="H27" s="2"/>
      <c r="I27" s="2"/>
      <c r="J27" s="2"/>
      <c r="K27" s="2">
        <f t="shared" si="4"/>
        <v>4</v>
      </c>
      <c r="L27" s="8" t="s">
        <v>66</v>
      </c>
      <c r="M27" s="17" t="s">
        <v>67</v>
      </c>
      <c r="N27" s="17"/>
      <c r="O27" s="17"/>
    </row>
    <row r="28" spans="1:22" ht="16.5" customHeight="1" x14ac:dyDescent="0.2">
      <c r="A28" s="6" t="s">
        <v>52</v>
      </c>
      <c r="B28" s="31"/>
      <c r="C28" s="32"/>
      <c r="D28" s="2">
        <v>7.5</v>
      </c>
      <c r="E28" s="2">
        <v>7.5</v>
      </c>
      <c r="F28" s="2">
        <v>5.5</v>
      </c>
      <c r="G28" s="2">
        <v>5.5</v>
      </c>
      <c r="H28" s="2">
        <v>7.5</v>
      </c>
      <c r="I28" s="2"/>
      <c r="J28" s="2"/>
      <c r="K28" s="2">
        <f t="shared" si="4"/>
        <v>33.5</v>
      </c>
      <c r="L28" s="8">
        <f ca="1">LOOKUP(A28,LISTE_ETUDES,HEURES_PASSEES!$C$11:$C$86)</f>
        <v>8.5</v>
      </c>
      <c r="M28" s="16" t="str">
        <f ca="1">IF(L28&gt;LOOKUP(A28,LISTE_ETUDES,HEURES_PASSEES!$E$11:$E$86)*(1-MARGE_ETUDE),"TPS_DEPASSE",(IF(L28&gt;LOOKUP(A28,LISTE_ETUDES,HEURES_PASSEES!$E$11:$E$86)*(1-MARGE_ETUDE)*TPS_ETUDES,"TPS_COTATION","OK_MODELISATION")))</f>
        <v>TPS_DEPASSE</v>
      </c>
      <c r="N28" s="16"/>
      <c r="O28" s="16"/>
      <c r="P28" s="16"/>
      <c r="Q28" s="16"/>
      <c r="R28" s="16"/>
      <c r="S28" s="16"/>
      <c r="T28" s="8"/>
      <c r="U28" s="8"/>
      <c r="V28" s="8"/>
    </row>
    <row r="29" spans="1:22" ht="16.5" customHeight="1" x14ac:dyDescent="0.2">
      <c r="A29" s="6"/>
      <c r="B29" s="31"/>
      <c r="C29" s="32"/>
      <c r="D29" s="2"/>
      <c r="E29" s="2"/>
      <c r="F29" s="2"/>
      <c r="G29" s="2"/>
      <c r="H29" s="2"/>
      <c r="I29" s="2"/>
      <c r="J29" s="2"/>
      <c r="K29" s="2">
        <f t="shared" si="4"/>
        <v>0</v>
      </c>
      <c r="L29" s="8" t="e">
        <f>LOOKUP(A29,LISTE_ETUDES,HEURES_PASSEES!$C$11:$C$86)</f>
        <v>#N/A</v>
      </c>
      <c r="M29" s="16" t="e">
        <f>IF(L29&gt;LOOKUP(A29,LISTE_ETUDES,HEURES_PASSEES!$E$11:$E$86)*(1-MARGE_ETUDE),"TPS_DEPASSE",(IF(L29&gt;LOOKUP(A29,LISTE_ETUDES,HEURES_PASSEES!$E$11:$E$86)*(1-MARGE_ETUDE)*TPS_ETUDES,"TPS_COTATION","OK_MODELISATION")))</f>
        <v>#N/A</v>
      </c>
    </row>
    <row r="30" spans="1:22" ht="16.5" customHeight="1" x14ac:dyDescent="0.2">
      <c r="A30" s="6"/>
      <c r="B30" s="31"/>
      <c r="C30" s="32"/>
      <c r="D30" s="2"/>
      <c r="E30" s="2"/>
      <c r="F30" s="2"/>
      <c r="G30" s="2"/>
      <c r="H30" s="2"/>
      <c r="I30" s="2"/>
      <c r="J30" s="2"/>
      <c r="K30" s="2">
        <f t="shared" si="4"/>
        <v>0</v>
      </c>
      <c r="L30" s="8" t="e">
        <f>LOOKUP(A30,LISTE_ETUDES,HEURES_PASSEES!$C$11:$C$86)</f>
        <v>#N/A</v>
      </c>
      <c r="M30" s="16" t="e">
        <f>IF(L30&gt;LOOKUP(A30,LISTE_ETUDES,HEURES_PASSEES!$E$11:$E$86)*(1-MARGE_ETUDE),"TPS_DEPASSE",(IF(L30&gt;LOOKUP(A30,LISTE_ETUDES,HEURES_PASSEES!$E$11:$E$86)*(1-MARGE_ETUDE)*TPS_ETUDES,"TPS_COTATION","OK_MODELISATION")))</f>
        <v>#N/A</v>
      </c>
    </row>
    <row r="31" spans="1:22" ht="16.5" customHeight="1" x14ac:dyDescent="0.2">
      <c r="A31" s="6"/>
      <c r="B31" s="31"/>
      <c r="C31" s="32"/>
      <c r="D31" s="2"/>
      <c r="E31" s="2"/>
      <c r="F31" s="2"/>
      <c r="G31" s="2"/>
      <c r="H31" s="2"/>
      <c r="I31" s="2"/>
      <c r="J31" s="2"/>
      <c r="K31" s="2">
        <f t="shared" si="4"/>
        <v>0</v>
      </c>
      <c r="L31" s="8" t="e">
        <f>LOOKUP(A31,LISTE_ETUDES,HEURES_PASSEES!$C$11:$C$86)</f>
        <v>#N/A</v>
      </c>
      <c r="M31" s="16" t="e">
        <f>IF(L31&gt;LOOKUP(A31,LISTE_ETUDES,HEURES_PASSEES!$E$11:$E$86)*(1-MARGE_ETUDE),"TPS_DEPASSE",(IF(L31&gt;LOOKUP(A31,LISTE_ETUDES,HEURES_PASSEES!$E$11:$E$86)*(1-MARGE_ETUDE)*TPS_ETUDES,"TPS_COTATION","OK_MODELISATION")))</f>
        <v>#N/A</v>
      </c>
    </row>
    <row r="32" spans="1:22" ht="16.5" customHeight="1" x14ac:dyDescent="0.2">
      <c r="A32" s="6"/>
      <c r="B32" s="31"/>
      <c r="C32" s="32"/>
      <c r="D32" s="2"/>
      <c r="E32" s="2"/>
      <c r="F32" s="2"/>
      <c r="G32" s="2"/>
      <c r="H32" s="2"/>
      <c r="I32" s="2"/>
      <c r="J32" s="2"/>
      <c r="K32" s="2">
        <f t="shared" si="4"/>
        <v>0</v>
      </c>
      <c r="L32" s="8" t="e">
        <f>LOOKUP(A32,LISTE_ETUDES,HEURES_PASSEES!$C$11:$C$86)</f>
        <v>#N/A</v>
      </c>
      <c r="M32" s="16" t="e">
        <f>IF(L32&gt;LOOKUP(A32,LISTE_ETUDES,HEURES_PASSEES!$E$11:$E$86)*(1-MARGE_ETUDE),"TPS_DEPASSE",(IF(L32&gt;LOOKUP(A32,LISTE_ETUDES,HEURES_PASSEES!$E$11:$E$86)*(1-MARGE_ETUDE)*TPS_ETUDES,"TPS_COTATION","OK_MODELISATION")))</f>
        <v>#N/A</v>
      </c>
      <c r="N32" s="17"/>
      <c r="O32" s="17"/>
    </row>
    <row r="33" spans="1:22" ht="16.5" customHeight="1" x14ac:dyDescent="0.2">
      <c r="A33" s="6"/>
      <c r="B33" s="31"/>
      <c r="C33" s="32"/>
      <c r="D33" s="2"/>
      <c r="E33" s="2"/>
      <c r="F33" s="2"/>
      <c r="G33" s="2"/>
      <c r="H33" s="2"/>
      <c r="I33" s="2"/>
      <c r="J33" s="2"/>
      <c r="K33" s="2">
        <f t="shared" si="4"/>
        <v>0</v>
      </c>
      <c r="L33" s="8" t="e">
        <f>LOOKUP(A33,LISTE_ETUDES,HEURES_PASSEES!$C$11:$C$86)</f>
        <v>#N/A</v>
      </c>
      <c r="M33" s="16" t="e">
        <f>IF(L33&gt;LOOKUP(A33,LISTE_ETUDES,HEURES_PASSEES!$E$11:$E$86)*(1-MARGE_ETUDE),"TPS_DEPASSE",(IF(L33&gt;LOOKUP(A33,LISTE_ETUDES,HEURES_PASSEES!$E$11:$E$86)*(1-MARGE_ETUDE)*TPS_ETUDES,"TPS_COTATION","OK_MODELISATION")))</f>
        <v>#N/A</v>
      </c>
      <c r="N33" s="16"/>
      <c r="O33" s="16"/>
      <c r="P33" s="16"/>
      <c r="Q33" s="16"/>
      <c r="R33" s="16"/>
      <c r="S33" s="16"/>
      <c r="T33" s="8"/>
      <c r="U33" s="8"/>
      <c r="V33" s="8"/>
    </row>
    <row r="34" spans="1:22" ht="16.5" customHeight="1" x14ac:dyDescent="0.2">
      <c r="A34" s="6"/>
      <c r="B34" s="31"/>
      <c r="C34" s="32"/>
      <c r="D34" s="2"/>
      <c r="E34" s="2"/>
      <c r="F34" s="2"/>
      <c r="G34" s="2"/>
      <c r="H34" s="2"/>
      <c r="I34" s="2"/>
      <c r="J34" s="2"/>
      <c r="K34" s="2">
        <f t="shared" si="4"/>
        <v>0</v>
      </c>
      <c r="L34" s="8" t="e">
        <f>LOOKUP(A34,LISTE_ETUDES,HEURES_PASSEES!$C$11:$C$86)</f>
        <v>#N/A</v>
      </c>
      <c r="M34" s="16" t="e">
        <f>IF(L34&gt;LOOKUP(A34,LISTE_ETUDES,HEURES_PASSEES!$E$11:$E$86)*(1-MARGE_ETUDE),"TPS_DEPASSE",(IF(L34&gt;LOOKUP(A34,LISTE_ETUDES,HEURES_PASSEES!$E$11:$E$86)*(1-MARGE_ETUDE)*TPS_ETUDES,"TPS_COTATION","OK_MODELISATION")))</f>
        <v>#N/A</v>
      </c>
    </row>
    <row r="35" spans="1:22" ht="16.5" customHeight="1" x14ac:dyDescent="0.2">
      <c r="A35" s="6"/>
      <c r="B35" s="31"/>
      <c r="C35" s="32"/>
      <c r="D35" s="2"/>
      <c r="E35" s="2"/>
      <c r="F35" s="2"/>
      <c r="G35" s="2"/>
      <c r="H35" s="2"/>
      <c r="I35" s="2"/>
      <c r="J35" s="2"/>
      <c r="K35" s="2">
        <f t="shared" si="4"/>
        <v>0</v>
      </c>
      <c r="L35" s="8" t="e">
        <f>LOOKUP(A35,LISTE_ETUDES,HEURES_PASSEES!$C$11:$C$86)</f>
        <v>#N/A</v>
      </c>
      <c r="M35" s="16" t="e">
        <f>IF(L35&gt;LOOKUP(A35,LISTE_ETUDES,HEURES_PASSEES!$E$11:$E$86)*(1-MARGE_ETUDE),"TPS_DEPASSE",(IF(L35&gt;LOOKUP(A35,LISTE_ETUDES,HEURES_PASSEES!$E$11:$E$86)*(1-MARGE_ETUDE)*TPS_ETUDES,"TPS_COTATION","OK_MODELISATION")))</f>
        <v>#N/A</v>
      </c>
    </row>
    <row r="36" spans="1:22" ht="16.5" customHeight="1" x14ac:dyDescent="0.2">
      <c r="A36" s="6"/>
      <c r="B36" s="31"/>
      <c r="C36" s="32"/>
      <c r="D36" s="2"/>
      <c r="E36" s="2"/>
      <c r="F36" s="2"/>
      <c r="G36" s="2"/>
      <c r="H36" s="2"/>
      <c r="I36" s="2"/>
      <c r="J36" s="2"/>
      <c r="K36" s="2">
        <f t="shared" si="4"/>
        <v>0</v>
      </c>
      <c r="L36" s="8" t="e">
        <f>LOOKUP(A36,LISTE_ETUDES,HEURES_PASSEES!$C$11:$C$86)</f>
        <v>#N/A</v>
      </c>
      <c r="M36" s="16" t="e">
        <f>IF(L36&gt;LOOKUP(A36,LISTE_ETUDES,HEURES_PASSEES!$E$11:$E$86)*(1-MARGE_ETUDE),"TPS_DEPASSE",(IF(L36&gt;LOOKUP(A36,LISTE_ETUDES,HEURES_PASSEES!$E$11:$E$86)*(1-MARGE_ETUDE)*TPS_ETUDES,"TPS_COTATION","OK_MODELISATION")))</f>
        <v>#N/A</v>
      </c>
    </row>
    <row r="37" spans="1:22" ht="16.5" customHeight="1" x14ac:dyDescent="0.2">
      <c r="A37" s="6"/>
      <c r="B37" s="31"/>
      <c r="C37" s="32"/>
      <c r="D37" s="2"/>
      <c r="E37" s="2"/>
      <c r="F37" s="2"/>
      <c r="G37" s="2"/>
      <c r="H37" s="2"/>
      <c r="I37" s="2"/>
      <c r="J37" s="2"/>
      <c r="K37" s="2">
        <f t="shared" si="4"/>
        <v>0</v>
      </c>
      <c r="L37" s="8" t="e">
        <f>LOOKUP(A37,LISTE_ETUDES,HEURES_PASSEES!$C$11:$C$86)</f>
        <v>#N/A</v>
      </c>
      <c r="M37" s="16" t="e">
        <f>IF(L37&gt;LOOKUP(A37,LISTE_ETUDES,HEURES_PASSEES!$E$11:$E$86)*(1-MARGE_ETUDE),"TPS_DEPASSE",(IF(L37&gt;LOOKUP(A37,LISTE_ETUDES,HEURES_PASSEES!$E$11:$E$86)*(1-MARGE_ETUDE)*TPS_ETUDES,"TPS_COTATION","OK_MODELISATION")))</f>
        <v>#N/A</v>
      </c>
      <c r="N37" s="17"/>
      <c r="O37" s="17"/>
    </row>
    <row r="38" spans="1:22" ht="16.5" customHeight="1" x14ac:dyDescent="0.2">
      <c r="A38" s="6"/>
      <c r="B38" s="31"/>
      <c r="C38" s="32"/>
      <c r="D38" s="2"/>
      <c r="E38" s="2"/>
      <c r="F38" s="2"/>
      <c r="G38" s="2"/>
      <c r="H38" s="2"/>
      <c r="I38" s="2"/>
      <c r="J38" s="2"/>
      <c r="K38" s="2">
        <f t="shared" si="4"/>
        <v>0</v>
      </c>
      <c r="L38" s="8" t="e">
        <f>LOOKUP(A38,LISTE_ETUDES,HEURES_PASSEES!$C$11:$C$86)</f>
        <v>#N/A</v>
      </c>
      <c r="M38" s="16" t="e">
        <f>IF(L38&gt;LOOKUP(A38,LISTE_ETUDES,HEURES_PASSEES!$E$11:$E$86)*(1-MARGE_ETUDE),"TPS_DEPASSE",(IF(L38&gt;LOOKUP(A38,LISTE_ETUDES,HEURES_PASSEES!$E$11:$E$86)*(1-MARGE_ETUDE)*TPS_ETUDES,"TPS_COTATION","OK_MODELISATION")))</f>
        <v>#N/A</v>
      </c>
      <c r="N38" s="16"/>
      <c r="O38" s="16"/>
      <c r="P38" s="16"/>
      <c r="Q38" s="16"/>
      <c r="R38" s="16"/>
      <c r="S38" s="16"/>
      <c r="T38" s="8"/>
      <c r="U38" s="8"/>
      <c r="V38" s="8"/>
    </row>
    <row r="39" spans="1:22" ht="16.5" customHeight="1" x14ac:dyDescent="0.2">
      <c r="A39" s="6"/>
      <c r="B39" s="31"/>
      <c r="C39" s="32"/>
      <c r="D39" s="2"/>
      <c r="E39" s="2"/>
      <c r="F39" s="2"/>
      <c r="G39" s="2"/>
      <c r="H39" s="2"/>
      <c r="I39" s="2"/>
      <c r="J39" s="2"/>
      <c r="K39" s="2">
        <f t="shared" si="4"/>
        <v>0</v>
      </c>
      <c r="L39" s="8" t="e">
        <f>LOOKUP(A39,LISTE_ETUDES,HEURES_PASSEES!$C$11:$C$86)</f>
        <v>#N/A</v>
      </c>
      <c r="M39" s="16" t="e">
        <f>IF(L39&gt;LOOKUP(A39,LISTE_ETUDES,HEURES_PASSEES!$E$11:$E$86)*(1-MARGE_ETUDE),"TPS_DEPASSE",(IF(L39&gt;LOOKUP(A39,LISTE_ETUDES,HEURES_PASSEES!$E$11:$E$86)*(1-MARGE_ETUDE)*TPS_ETUDES,"TPS_COTATION","OK_MODELISATION")))</f>
        <v>#N/A</v>
      </c>
    </row>
    <row r="40" spans="1:22" ht="16.5" customHeight="1" x14ac:dyDescent="0.2">
      <c r="A40" s="6"/>
      <c r="B40" s="31"/>
      <c r="C40" s="32"/>
      <c r="D40" s="2"/>
      <c r="E40" s="2"/>
      <c r="F40" s="2"/>
      <c r="G40" s="2"/>
      <c r="H40" s="2"/>
      <c r="I40" s="2"/>
      <c r="J40" s="2"/>
      <c r="K40" s="2">
        <f t="shared" si="4"/>
        <v>0</v>
      </c>
      <c r="L40" s="8" t="e">
        <f>LOOKUP(A40,LISTE_ETUDES,HEURES_PASSEES!$C$11:$C$86)</f>
        <v>#N/A</v>
      </c>
      <c r="M40" s="16" t="e">
        <f>IF(L40&gt;LOOKUP(A40,LISTE_ETUDES,HEURES_PASSEES!$E$11:$E$86)*(1-MARGE_ETUDE),"TPS_DEPASSE",(IF(L40&gt;LOOKUP(A40,LISTE_ETUDES,HEURES_PASSEES!$E$11:$E$86)*(1-MARGE_ETUDE)*TPS_ETUDES,"TPS_COTATION","OK_MODELISATION")))</f>
        <v>#N/A</v>
      </c>
    </row>
    <row r="41" spans="1:22" ht="16.5" customHeight="1" x14ac:dyDescent="0.2">
      <c r="A41" s="6"/>
      <c r="B41" s="31"/>
      <c r="C41" s="32"/>
      <c r="D41" s="2"/>
      <c r="E41" s="2"/>
      <c r="F41" s="2"/>
      <c r="G41" s="2"/>
      <c r="H41" s="2"/>
      <c r="I41" s="2"/>
      <c r="J41" s="2"/>
      <c r="K41" s="2">
        <f t="shared" si="4"/>
        <v>0</v>
      </c>
      <c r="L41" s="8" t="e">
        <f>LOOKUP(A41,LISTE_ETUDES,HEURES_PASSEES!$C$11:$C$86)</f>
        <v>#N/A</v>
      </c>
      <c r="M41" s="16" t="e">
        <f>IF(L41&gt;LOOKUP(A41,LISTE_ETUDES,HEURES_PASSEES!$E$11:$E$86)*(1-MARGE_ETUDE),"TPS_DEPASSE",(IF(L41&gt;LOOKUP(A41,LISTE_ETUDES,HEURES_PASSEES!$E$11:$E$86)*(1-MARGE_ETUDE)*TPS_ETUDES,"TPS_COTATION","OK_MODELISATION")))</f>
        <v>#N/A</v>
      </c>
    </row>
    <row r="42" spans="1:22" ht="16.5" customHeight="1" x14ac:dyDescent="0.2">
      <c r="A42" s="6"/>
      <c r="B42" s="31"/>
      <c r="C42" s="32"/>
      <c r="D42" s="2"/>
      <c r="E42" s="2"/>
      <c r="F42" s="2"/>
      <c r="G42" s="2"/>
      <c r="H42" s="2"/>
      <c r="I42" s="2"/>
      <c r="J42" s="2"/>
      <c r="K42" s="2">
        <f t="shared" si="4"/>
        <v>0</v>
      </c>
      <c r="L42" s="8" t="e">
        <f>LOOKUP(A42,LISTE_ETUDES,HEURES_PASSEES!$C$11:$C$86)</f>
        <v>#N/A</v>
      </c>
      <c r="M42" s="16" t="e">
        <f>IF(L42&gt;LOOKUP(A42,LISTE_ETUDES,HEURES_PASSEES!$E$11:$E$86)*(1-MARGE_ETUDE),"TPS_DEPASSE",(IF(L42&gt;LOOKUP(A42,LISTE_ETUDES,HEURES_PASSEES!$E$11:$E$86)*(1-MARGE_ETUDE)*TPS_ETUDES,"TPS_COTATION","OK_MODELISATION")))</f>
        <v>#N/A</v>
      </c>
      <c r="N42" s="17"/>
      <c r="O42" s="17"/>
    </row>
    <row r="43" spans="1:22" ht="16.5" customHeight="1" x14ac:dyDescent="0.2">
      <c r="A43" s="6"/>
      <c r="B43" s="31"/>
      <c r="C43" s="32"/>
      <c r="D43" s="2"/>
      <c r="E43" s="2"/>
      <c r="F43" s="2"/>
      <c r="G43" s="2"/>
      <c r="H43" s="2"/>
      <c r="I43" s="2"/>
      <c r="J43" s="2"/>
      <c r="K43" s="2">
        <f t="shared" si="4"/>
        <v>0</v>
      </c>
      <c r="L43" s="8" t="e">
        <f>LOOKUP(A43,LISTE_ETUDES,HEURES_PASSEES!$C$11:$C$86)</f>
        <v>#N/A</v>
      </c>
      <c r="M43" s="16" t="e">
        <f>IF(L43&gt;LOOKUP(A43,LISTE_ETUDES,HEURES_PASSEES!$E$11:$E$86)*(1-MARGE_ETUDE),"TPS_DEPASSE",(IF(L43&gt;LOOKUP(A43,LISTE_ETUDES,HEURES_PASSEES!$E$11:$E$86)*(1-MARGE_ETUDE)*TPS_ETUDES,"TPS_COTATION","OK_MODELISATION")))</f>
        <v>#N/A</v>
      </c>
      <c r="N43" s="16"/>
      <c r="O43" s="16"/>
      <c r="P43" s="16"/>
      <c r="Q43" s="16"/>
      <c r="R43" s="16"/>
      <c r="S43" s="16"/>
      <c r="T43" s="8"/>
      <c r="U43" s="8"/>
      <c r="V43" s="8"/>
    </row>
    <row r="44" spans="1:22" ht="16.5" customHeight="1" x14ac:dyDescent="0.2">
      <c r="A44" s="6"/>
      <c r="B44" s="31"/>
      <c r="C44" s="32"/>
      <c r="D44" s="2"/>
      <c r="E44" s="2"/>
      <c r="F44" s="2"/>
      <c r="G44" s="2"/>
      <c r="H44" s="2"/>
      <c r="I44" s="2"/>
      <c r="J44" s="2"/>
      <c r="K44" s="2">
        <f t="shared" si="4"/>
        <v>0</v>
      </c>
      <c r="L44" s="8" t="e">
        <f>LOOKUP(A44,LISTE_ETUDES,HEURES_PASSEES!$C$11:$C$86)</f>
        <v>#N/A</v>
      </c>
      <c r="M44" s="16" t="e">
        <f>IF(L44&gt;LOOKUP(A44,LISTE_ETUDES,HEURES_PASSEES!$E$11:$E$86)*(1-MARGE_ETUDE),"TPS_DEPASSE",(IF(L44&gt;LOOKUP(A44,LISTE_ETUDES,HEURES_PASSEES!$E$11:$E$86)*(1-MARGE_ETUDE)*TPS_ETUDES,"TPS_COTATION","OK_MODELISATION")))</f>
        <v>#N/A</v>
      </c>
    </row>
    <row r="45" spans="1:22" ht="16.5" customHeight="1" x14ac:dyDescent="0.2">
      <c r="A45" s="6"/>
      <c r="B45" s="31"/>
      <c r="C45" s="32"/>
      <c r="D45" s="2"/>
      <c r="E45" s="2"/>
      <c r="F45" s="2"/>
      <c r="G45" s="2"/>
      <c r="H45" s="2"/>
      <c r="I45" s="2"/>
      <c r="J45" s="2"/>
      <c r="K45" s="2">
        <f t="shared" si="4"/>
        <v>0</v>
      </c>
      <c r="L45" s="8" t="e">
        <f>LOOKUP(A45,LISTE_ETUDES,HEURES_PASSEES!$C$11:$C$86)</f>
        <v>#N/A</v>
      </c>
      <c r="M45" s="16" t="e">
        <f>IF(L45&gt;LOOKUP(A45,LISTE_ETUDES,HEURES_PASSEES!$E$11:$E$86)*(1-MARGE_ETUDE),"TPS_DEPASSE",(IF(L45&gt;LOOKUP(A45,LISTE_ETUDES,HEURES_PASSEES!$E$11:$E$86)*(1-MARGE_ETUDE)*TPS_ETUDES,"TPS_COTATION","OK_MODELISATION")))</f>
        <v>#N/A</v>
      </c>
    </row>
    <row r="46" spans="1:22" ht="16.5" customHeight="1" x14ac:dyDescent="0.2">
      <c r="A46" s="6"/>
      <c r="B46" s="31"/>
      <c r="C46" s="32"/>
      <c r="D46" s="2"/>
      <c r="E46" s="2"/>
      <c r="F46" s="2"/>
      <c r="G46" s="2"/>
      <c r="H46" s="2"/>
      <c r="I46" s="2"/>
      <c r="J46" s="2"/>
      <c r="K46" s="2">
        <f t="shared" si="4"/>
        <v>0</v>
      </c>
      <c r="L46" s="8" t="e">
        <f>LOOKUP(A46,LISTE_ETUDES,HEURES_PASSEES!$C$11:$C$86)</f>
        <v>#N/A</v>
      </c>
      <c r="M46" s="16" t="e">
        <f>IF(L46&gt;LOOKUP(A46,LISTE_ETUDES,HEURES_PASSEES!$E$11:$E$86)*(1-MARGE_ETUDE),"TPS_DEPASSE",(IF(L46&gt;LOOKUP(A46,LISTE_ETUDES,HEURES_PASSEES!$E$11:$E$86)*(1-MARGE_ETUDE)*TPS_ETUDES,"TPS_COTATION","OK_MODELISATION")))</f>
        <v>#N/A</v>
      </c>
    </row>
    <row r="47" spans="1:22" ht="16.5" customHeight="1" x14ac:dyDescent="0.2">
      <c r="A47" s="10"/>
      <c r="B47" s="12"/>
      <c r="C47" s="11" t="s">
        <v>42</v>
      </c>
      <c r="D47" s="2">
        <f t="shared" ref="D47:J47" si="5">SUM(D24:D46)</f>
        <v>7.5</v>
      </c>
      <c r="E47" s="2">
        <f t="shared" si="5"/>
        <v>7.5</v>
      </c>
      <c r="F47" s="2">
        <f t="shared" si="5"/>
        <v>7.5</v>
      </c>
      <c r="G47" s="2">
        <f t="shared" si="5"/>
        <v>7.5</v>
      </c>
      <c r="H47" s="2">
        <f t="shared" si="5"/>
        <v>7.5</v>
      </c>
      <c r="I47" s="2">
        <f t="shared" si="5"/>
        <v>0</v>
      </c>
      <c r="J47" s="2">
        <f t="shared" si="5"/>
        <v>0</v>
      </c>
      <c r="K47" s="2">
        <f t="shared" si="4"/>
        <v>37.5</v>
      </c>
    </row>
  </sheetData>
  <mergeCells count="34">
    <mergeCell ref="B13:C13"/>
    <mergeCell ref="B15:C15"/>
    <mergeCell ref="B16:C16"/>
    <mergeCell ref="B32:C32"/>
    <mergeCell ref="B33:C33"/>
    <mergeCell ref="B7:C7"/>
    <mergeCell ref="B8:C8"/>
    <mergeCell ref="B9:C9"/>
    <mergeCell ref="B10:C10"/>
    <mergeCell ref="B14:C14"/>
    <mergeCell ref="B24:C24"/>
    <mergeCell ref="B25:C25"/>
    <mergeCell ref="B17:C17"/>
    <mergeCell ref="B35:C35"/>
    <mergeCell ref="B36:C36"/>
    <mergeCell ref="B21:C21"/>
    <mergeCell ref="B20:C20"/>
    <mergeCell ref="B37:C37"/>
    <mergeCell ref="B38:C38"/>
    <mergeCell ref="B26:C26"/>
    <mergeCell ref="B27:C27"/>
    <mergeCell ref="B28:C28"/>
    <mergeCell ref="B29:C29"/>
    <mergeCell ref="B30:C30"/>
    <mergeCell ref="B31:C31"/>
    <mergeCell ref="B34:C34"/>
    <mergeCell ref="B43:C43"/>
    <mergeCell ref="B45:C45"/>
    <mergeCell ref="B46:C46"/>
    <mergeCell ref="B39:C39"/>
    <mergeCell ref="B40:C40"/>
    <mergeCell ref="B41:C41"/>
    <mergeCell ref="B42:C42"/>
    <mergeCell ref="B44:C44"/>
  </mergeCells>
  <phoneticPr fontId="0" type="noConversion"/>
  <conditionalFormatting sqref="M28:M46">
    <cfRule type="expression" dxfId="23" priority="1" stopIfTrue="1">
      <formula>M28="TPS_DEPASSE"</formula>
    </cfRule>
    <cfRule type="expression" dxfId="22" priority="2" stopIfTrue="1">
      <formula>M28="TPS_COTATION"</formula>
    </cfRule>
    <cfRule type="expression" dxfId="21" priority="3" stopIfTrue="1">
      <formula>M28="OK_MODELISATION"</formula>
    </cfRule>
  </conditionalFormatting>
  <hyperlinks>
    <hyperlink ref="L1" location="BILAN" display="BILAN"/>
  </hyperlinks>
  <pageMargins left="0.11811023622047245" right="0.11811023622047245" top="0.23622047244094491" bottom="0.55118110236220474" header="0.19685039370078741" footer="0.55118110236220474"/>
  <pageSetup paperSize="9" scale="78" orientation="portrait" horizont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>
    <pageSetUpPr fitToPage="1"/>
  </sheetPr>
  <dimension ref="A1:V47"/>
  <sheetViews>
    <sheetView view="pageLayout" topLeftCell="A7" zoomScaleNormal="100" zoomScaleSheetLayoutView="100" workbookViewId="0">
      <selection sqref="A1:F1"/>
    </sheetView>
  </sheetViews>
  <sheetFormatPr baseColWidth="10" defaultColWidth="11.42578125" defaultRowHeight="12.75" x14ac:dyDescent="0.2"/>
  <cols>
    <col min="1" max="1" width="11" customWidth="1"/>
    <col min="2" max="2" width="6.42578125" customWidth="1"/>
    <col min="3" max="3" width="22.7109375" customWidth="1"/>
    <col min="4" max="7" width="7.7109375" customWidth="1"/>
    <col min="8" max="8" width="8.7109375" customWidth="1"/>
    <col min="9" max="9" width="7.7109375" customWidth="1"/>
    <col min="10" max="10" width="8.7109375" customWidth="1"/>
    <col min="11" max="11" width="7.7109375" customWidth="1"/>
    <col min="12" max="12" width="8.85546875" style="8" customWidth="1"/>
    <col min="13" max="13" width="18" style="8" customWidth="1"/>
  </cols>
  <sheetData>
    <row r="1" spans="1:12" ht="16.5" customHeight="1" x14ac:dyDescent="0.2">
      <c r="A1" t="s">
        <v>0</v>
      </c>
      <c r="B1" t="s">
        <v>1</v>
      </c>
      <c r="E1" s="7" t="s">
        <v>22</v>
      </c>
      <c r="F1" s="9" t="e">
        <f>#REF!+1</f>
        <v>#REF!</v>
      </c>
      <c r="G1" s="8" t="s">
        <v>23</v>
      </c>
      <c r="H1" s="14" t="e">
        <f>D4</f>
        <v>#REF!</v>
      </c>
      <c r="I1" s="8" t="s">
        <v>24</v>
      </c>
      <c r="J1" s="14" t="e">
        <f>J4</f>
        <v>#REF!</v>
      </c>
      <c r="L1" s="50" t="s">
        <v>61</v>
      </c>
    </row>
    <row r="2" spans="1:12" ht="16.5" customHeight="1" x14ac:dyDescent="0.2"/>
    <row r="3" spans="1:12" ht="16.5" customHeight="1" x14ac:dyDescent="0.2">
      <c r="A3" t="s">
        <v>2</v>
      </c>
      <c r="B3">
        <v>8100</v>
      </c>
      <c r="C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2" ht="16.5" customHeight="1" x14ac:dyDescent="0.2">
      <c r="A4" t="s">
        <v>3</v>
      </c>
      <c r="B4">
        <v>20253</v>
      </c>
      <c r="C4" s="1" t="s">
        <v>50</v>
      </c>
      <c r="D4" s="3" t="e">
        <f>#REF!+7</f>
        <v>#REF!</v>
      </c>
      <c r="E4" s="3" t="e">
        <f>#REF!+7</f>
        <v>#REF!</v>
      </c>
      <c r="F4" s="3" t="e">
        <f>#REF!+7</f>
        <v>#REF!</v>
      </c>
      <c r="G4" s="3" t="e">
        <f>#REF!+7</f>
        <v>#REF!</v>
      </c>
      <c r="H4" s="3" t="e">
        <f>#REF!+7</f>
        <v>#REF!</v>
      </c>
      <c r="I4" s="3" t="e">
        <f>#REF!+7</f>
        <v>#REF!</v>
      </c>
      <c r="J4" s="3" t="e">
        <f>#REF!+7</f>
        <v>#REF!</v>
      </c>
    </row>
    <row r="5" spans="1:12" ht="16.5" customHeight="1" x14ac:dyDescent="0.2">
      <c r="F5" s="5"/>
    </row>
    <row r="6" spans="1:12" ht="16.5" customHeight="1" x14ac:dyDescent="0.2">
      <c r="A6" s="4" t="s">
        <v>12</v>
      </c>
      <c r="F6" s="5"/>
      <c r="K6" t="s">
        <v>13</v>
      </c>
    </row>
    <row r="7" spans="1:12" ht="16.5" customHeight="1" x14ac:dyDescent="0.2">
      <c r="A7" s="6" t="s">
        <v>14</v>
      </c>
      <c r="B7" s="31" t="s">
        <v>18</v>
      </c>
      <c r="C7" s="32"/>
      <c r="D7" s="2">
        <v>7.5</v>
      </c>
      <c r="E7" s="2">
        <v>7.5</v>
      </c>
      <c r="F7" s="2">
        <v>7.5</v>
      </c>
      <c r="G7" s="2">
        <v>7.5</v>
      </c>
      <c r="H7" s="2">
        <v>7.5</v>
      </c>
      <c r="I7" s="2"/>
      <c r="J7" s="2"/>
      <c r="K7" s="2">
        <f>SUM(D7:J7)</f>
        <v>37.5</v>
      </c>
    </row>
    <row r="8" spans="1:12" ht="16.5" customHeight="1" x14ac:dyDescent="0.2">
      <c r="A8" s="6" t="s">
        <v>15</v>
      </c>
      <c r="B8" s="31" t="s">
        <v>19</v>
      </c>
      <c r="C8" s="32"/>
      <c r="D8" s="2"/>
      <c r="E8" s="2"/>
      <c r="F8" s="2"/>
      <c r="G8" s="2"/>
      <c r="H8" s="2"/>
      <c r="I8" s="2"/>
      <c r="J8" s="2"/>
      <c r="K8" s="2">
        <f>SUM(D8:J8)</f>
        <v>0</v>
      </c>
    </row>
    <row r="9" spans="1:12" ht="16.5" customHeight="1" x14ac:dyDescent="0.2">
      <c r="A9" s="6" t="s">
        <v>16</v>
      </c>
      <c r="B9" s="31" t="s">
        <v>20</v>
      </c>
      <c r="C9" s="32"/>
      <c r="D9" s="2"/>
      <c r="E9" s="2"/>
      <c r="F9" s="2"/>
      <c r="G9" s="2"/>
      <c r="H9" s="2"/>
      <c r="I9" s="2"/>
      <c r="J9" s="2"/>
      <c r="K9" s="2">
        <f>SUM(D9:J9)</f>
        <v>0</v>
      </c>
    </row>
    <row r="10" spans="1:12" ht="16.5" customHeight="1" x14ac:dyDescent="0.2">
      <c r="A10" s="6" t="s">
        <v>17</v>
      </c>
      <c r="B10" s="33"/>
      <c r="C10" s="34"/>
      <c r="D10" s="2"/>
      <c r="E10" s="2"/>
      <c r="F10" s="2"/>
      <c r="G10" s="2"/>
      <c r="H10" s="2"/>
      <c r="I10" s="2"/>
      <c r="J10" s="2"/>
      <c r="K10" s="2">
        <f>SUM(D10:J10)</f>
        <v>0</v>
      </c>
    </row>
    <row r="11" spans="1:12" ht="16.5" customHeight="1" x14ac:dyDescent="0.2">
      <c r="A11" s="10"/>
      <c r="B11" s="12"/>
      <c r="C11" s="11" t="s">
        <v>21</v>
      </c>
      <c r="D11" s="2">
        <f t="shared" ref="D11:J11" si="0">D7+D8-D9-D10</f>
        <v>7.5</v>
      </c>
      <c r="E11" s="2">
        <f t="shared" si="0"/>
        <v>7.5</v>
      </c>
      <c r="F11" s="2">
        <f t="shared" si="0"/>
        <v>7.5</v>
      </c>
      <c r="G11" s="2">
        <f t="shared" si="0"/>
        <v>7.5</v>
      </c>
      <c r="H11" s="2">
        <f t="shared" si="0"/>
        <v>7.5</v>
      </c>
      <c r="I11" s="2">
        <f t="shared" si="0"/>
        <v>0</v>
      </c>
      <c r="J11" s="2">
        <f t="shared" si="0"/>
        <v>0</v>
      </c>
      <c r="K11" s="2">
        <f>SUM(D11:J11)</f>
        <v>37.5</v>
      </c>
    </row>
    <row r="12" spans="1:12" ht="16.5" customHeight="1" x14ac:dyDescent="0.2">
      <c r="A12" s="4" t="s">
        <v>25</v>
      </c>
      <c r="F12" s="5"/>
    </row>
    <row r="13" spans="1:12" ht="16.5" customHeight="1" x14ac:dyDescent="0.2">
      <c r="A13" s="6" t="s">
        <v>27</v>
      </c>
      <c r="B13" s="31" t="s">
        <v>31</v>
      </c>
      <c r="C13" s="32"/>
      <c r="D13" s="2"/>
      <c r="E13" s="2"/>
      <c r="F13" s="2"/>
      <c r="G13" s="2"/>
      <c r="H13" s="2"/>
      <c r="I13" s="2"/>
      <c r="J13" s="2"/>
      <c r="K13" s="2">
        <f t="shared" ref="K13:K18" si="1">SUM(D13:J13)</f>
        <v>0</v>
      </c>
    </row>
    <row r="14" spans="1:12" ht="16.5" customHeight="1" x14ac:dyDescent="0.2">
      <c r="A14" s="6" t="s">
        <v>28</v>
      </c>
      <c r="B14" s="31" t="s">
        <v>32</v>
      </c>
      <c r="C14" s="32"/>
      <c r="D14" s="2"/>
      <c r="E14" s="2"/>
      <c r="F14" s="2"/>
      <c r="G14" s="2"/>
      <c r="H14" s="2"/>
      <c r="I14" s="2"/>
      <c r="J14" s="2"/>
      <c r="K14" s="2">
        <f t="shared" si="1"/>
        <v>0</v>
      </c>
    </row>
    <row r="15" spans="1:12" ht="16.5" customHeight="1" x14ac:dyDescent="0.2">
      <c r="A15" s="6" t="s">
        <v>30</v>
      </c>
      <c r="B15" s="31" t="s">
        <v>43</v>
      </c>
      <c r="C15" s="32"/>
      <c r="D15" s="2"/>
      <c r="E15" s="2"/>
      <c r="F15" s="2"/>
      <c r="G15" s="2"/>
      <c r="H15" s="2"/>
      <c r="I15" s="2"/>
      <c r="J15" s="2"/>
      <c r="K15" s="2">
        <f t="shared" si="1"/>
        <v>0</v>
      </c>
    </row>
    <row r="16" spans="1:12" ht="16.5" customHeight="1" x14ac:dyDescent="0.2">
      <c r="A16" s="6" t="s">
        <v>29</v>
      </c>
      <c r="B16" s="31" t="s">
        <v>44</v>
      </c>
      <c r="C16" s="32"/>
      <c r="D16" s="2"/>
      <c r="E16" s="2"/>
      <c r="F16" s="2"/>
      <c r="G16" s="2"/>
      <c r="H16" s="2"/>
      <c r="I16" s="2"/>
      <c r="J16" s="2"/>
      <c r="K16" s="2">
        <f t="shared" si="1"/>
        <v>0</v>
      </c>
    </row>
    <row r="17" spans="1:22" ht="16.5" customHeight="1" x14ac:dyDescent="0.2">
      <c r="A17" s="6" t="s">
        <v>17</v>
      </c>
      <c r="B17" s="31"/>
      <c r="C17" s="32"/>
      <c r="D17" s="2"/>
      <c r="E17" s="2"/>
      <c r="F17" s="2"/>
      <c r="G17" s="2"/>
      <c r="H17" s="2"/>
      <c r="I17" s="2"/>
      <c r="J17" s="2"/>
      <c r="K17" s="2">
        <f t="shared" si="1"/>
        <v>0</v>
      </c>
    </row>
    <row r="18" spans="1:22" ht="16.5" customHeight="1" x14ac:dyDescent="0.2">
      <c r="A18" s="10"/>
      <c r="B18" s="12"/>
      <c r="C18" s="11" t="s">
        <v>26</v>
      </c>
      <c r="D18" s="2">
        <f t="shared" ref="D18:J18" si="2">SUM(D13:D17)</f>
        <v>0</v>
      </c>
      <c r="E18" s="2">
        <f t="shared" si="2"/>
        <v>0</v>
      </c>
      <c r="F18" s="2">
        <f t="shared" si="2"/>
        <v>0</v>
      </c>
      <c r="G18" s="2">
        <f t="shared" si="2"/>
        <v>0</v>
      </c>
      <c r="H18" s="2">
        <f t="shared" si="2"/>
        <v>0</v>
      </c>
      <c r="I18" s="2">
        <f t="shared" si="2"/>
        <v>0</v>
      </c>
      <c r="J18" s="2">
        <f t="shared" si="2"/>
        <v>0</v>
      </c>
      <c r="K18" s="2">
        <f t="shared" si="1"/>
        <v>0</v>
      </c>
    </row>
    <row r="19" spans="1:22" ht="16.5" customHeight="1" x14ac:dyDescent="0.2">
      <c r="A19" s="4" t="s">
        <v>33</v>
      </c>
      <c r="F19" s="5"/>
    </row>
    <row r="20" spans="1:22" ht="16.5" customHeight="1" x14ac:dyDescent="0.2">
      <c r="A20" s="6"/>
      <c r="B20" s="31"/>
      <c r="C20" s="32"/>
      <c r="D20" s="2"/>
      <c r="E20" s="2"/>
      <c r="F20" s="2"/>
      <c r="G20" s="2"/>
      <c r="H20" s="2"/>
      <c r="I20" s="2"/>
      <c r="J20" s="2"/>
      <c r="K20" s="2">
        <f>SUM(D20:J20)</f>
        <v>0</v>
      </c>
    </row>
    <row r="21" spans="1:22" ht="16.5" customHeight="1" x14ac:dyDescent="0.2">
      <c r="A21" s="6"/>
      <c r="B21" s="31"/>
      <c r="C21" s="32"/>
      <c r="D21" s="2"/>
      <c r="E21" s="2"/>
      <c r="F21" s="2"/>
      <c r="G21" s="2"/>
      <c r="H21" s="2"/>
      <c r="I21" s="2"/>
      <c r="J21" s="2"/>
      <c r="K21" s="2">
        <f>SUM(D21:J21)</f>
        <v>0</v>
      </c>
    </row>
    <row r="22" spans="1:22" ht="16.5" customHeight="1" x14ac:dyDescent="0.2">
      <c r="A22" s="10"/>
      <c r="B22" s="12"/>
      <c r="C22" s="11" t="s">
        <v>34</v>
      </c>
      <c r="D22" s="2">
        <f t="shared" ref="D22:J22" si="3">SUM(D20:D21)</f>
        <v>0</v>
      </c>
      <c r="E22" s="2">
        <f t="shared" si="3"/>
        <v>0</v>
      </c>
      <c r="F22" s="2">
        <f t="shared" si="3"/>
        <v>0</v>
      </c>
      <c r="G22" s="2">
        <f t="shared" si="3"/>
        <v>0</v>
      </c>
      <c r="H22" s="2">
        <f t="shared" si="3"/>
        <v>0</v>
      </c>
      <c r="I22" s="2">
        <f t="shared" si="3"/>
        <v>0</v>
      </c>
      <c r="J22" s="2">
        <f t="shared" si="3"/>
        <v>0</v>
      </c>
      <c r="K22" s="2">
        <f>SUM(D22:J22)</f>
        <v>0</v>
      </c>
    </row>
    <row r="23" spans="1:22" ht="16.5" customHeight="1" x14ac:dyDescent="0.2">
      <c r="A23" s="4" t="s">
        <v>35</v>
      </c>
      <c r="F23" s="5"/>
    </row>
    <row r="24" spans="1:22" ht="16.5" customHeight="1" x14ac:dyDescent="0.2">
      <c r="A24" s="6" t="s">
        <v>36</v>
      </c>
      <c r="B24" s="31" t="s">
        <v>41</v>
      </c>
      <c r="C24" s="32"/>
      <c r="D24" s="2"/>
      <c r="E24" s="2"/>
      <c r="F24" s="2"/>
      <c r="G24" s="2"/>
      <c r="H24" s="2"/>
      <c r="I24" s="2"/>
      <c r="J24" s="2"/>
      <c r="K24" s="2">
        <f t="shared" ref="K24:K47" si="4">SUM(D24:J24)</f>
        <v>0</v>
      </c>
    </row>
    <row r="25" spans="1:22" ht="16.5" customHeight="1" x14ac:dyDescent="0.2">
      <c r="A25" s="6" t="s">
        <v>37</v>
      </c>
      <c r="B25" s="31" t="s">
        <v>39</v>
      </c>
      <c r="C25" s="32"/>
      <c r="D25" s="2"/>
      <c r="E25" s="2"/>
      <c r="F25" s="2"/>
      <c r="G25" s="2"/>
      <c r="H25" s="2"/>
      <c r="I25" s="2"/>
      <c r="J25" s="2"/>
      <c r="K25" s="2">
        <f t="shared" si="4"/>
        <v>0</v>
      </c>
    </row>
    <row r="26" spans="1:22" ht="16.5" customHeight="1" x14ac:dyDescent="0.2">
      <c r="A26" s="6" t="s">
        <v>38</v>
      </c>
      <c r="B26" s="31" t="s">
        <v>40</v>
      </c>
      <c r="C26" s="32"/>
      <c r="D26" s="2"/>
      <c r="E26" s="2"/>
      <c r="F26" s="2"/>
      <c r="G26" s="2"/>
      <c r="H26" s="2"/>
      <c r="I26" s="2"/>
      <c r="J26" s="2"/>
      <c r="K26" s="2">
        <f t="shared" si="4"/>
        <v>0</v>
      </c>
      <c r="N26" s="18"/>
      <c r="O26" s="18"/>
      <c r="Q26" s="18"/>
      <c r="R26" s="18"/>
      <c r="S26" s="18"/>
      <c r="T26" s="18"/>
      <c r="U26" s="18"/>
      <c r="V26" s="19"/>
    </row>
    <row r="27" spans="1:22" ht="16.5" customHeight="1" x14ac:dyDescent="0.2">
      <c r="A27" s="6" t="s">
        <v>45</v>
      </c>
      <c r="B27" s="31" t="s">
        <v>49</v>
      </c>
      <c r="C27" s="32"/>
      <c r="D27" s="2"/>
      <c r="E27" s="2"/>
      <c r="F27" s="2"/>
      <c r="G27" s="2"/>
      <c r="H27" s="2"/>
      <c r="I27" s="2"/>
      <c r="J27" s="2"/>
      <c r="K27" s="2">
        <f t="shared" si="4"/>
        <v>0</v>
      </c>
      <c r="L27" s="8" t="s">
        <v>66</v>
      </c>
      <c r="M27" s="17" t="s">
        <v>67</v>
      </c>
      <c r="N27" s="17"/>
      <c r="O27" s="17"/>
    </row>
    <row r="28" spans="1:22" ht="16.5" customHeight="1" x14ac:dyDescent="0.2">
      <c r="A28" s="6"/>
      <c r="B28" s="31"/>
      <c r="C28" s="32"/>
      <c r="D28" s="2"/>
      <c r="E28" s="2"/>
      <c r="F28" s="2"/>
      <c r="G28" s="2"/>
      <c r="H28" s="2"/>
      <c r="I28" s="2"/>
      <c r="J28" s="2"/>
      <c r="K28" s="2">
        <f t="shared" si="4"/>
        <v>0</v>
      </c>
      <c r="L28" s="8" t="e">
        <f>LOOKUP(A28,LISTE_ETUDES,HEURES_PASSEES!$C$11:$C$86)</f>
        <v>#N/A</v>
      </c>
      <c r="M28" s="16" t="e">
        <f>IF(L28&gt;LOOKUP(A28,LISTE_ETUDES,HEURES_PASSEES!$E$11:$E$86)*(1-MARGE_ETUDE),"TPS_DEPASSE",(IF(L28&gt;LOOKUP(A28,LISTE_ETUDES,HEURES_PASSEES!$E$11:$E$86)*(1-MARGE_ETUDE)*TPS_ETUDES,"TPS_COTATION","OK_MODELISATION")))</f>
        <v>#N/A</v>
      </c>
      <c r="N28" s="16"/>
      <c r="O28" s="16"/>
      <c r="P28" s="16"/>
      <c r="Q28" s="16"/>
      <c r="R28" s="16"/>
      <c r="S28" s="16"/>
      <c r="T28" s="8"/>
      <c r="U28" s="8"/>
      <c r="V28" s="8"/>
    </row>
    <row r="29" spans="1:22" ht="16.5" customHeight="1" x14ac:dyDescent="0.2">
      <c r="A29" s="6"/>
      <c r="B29" s="31"/>
      <c r="C29" s="32"/>
      <c r="D29" s="2"/>
      <c r="E29" s="2"/>
      <c r="F29" s="2"/>
      <c r="G29" s="2"/>
      <c r="H29" s="2"/>
      <c r="I29" s="2"/>
      <c r="J29" s="2"/>
      <c r="K29" s="2">
        <f t="shared" si="4"/>
        <v>0</v>
      </c>
      <c r="L29" s="8" t="e">
        <f>LOOKUP(A29,LISTE_ETUDES,HEURES_PASSEES!$C$11:$C$86)</f>
        <v>#N/A</v>
      </c>
      <c r="M29" s="16" t="e">
        <f>IF(L29&gt;LOOKUP(A29,LISTE_ETUDES,HEURES_PASSEES!$E$11:$E$86)*(1-MARGE_ETUDE),"TPS_DEPASSE",(IF(L29&gt;LOOKUP(A29,LISTE_ETUDES,HEURES_PASSEES!$E$11:$E$86)*(1-MARGE_ETUDE)*TPS_ETUDES,"TPS_COTATION","OK_MODELISATION")))</f>
        <v>#N/A</v>
      </c>
    </row>
    <row r="30" spans="1:22" ht="16.5" customHeight="1" x14ac:dyDescent="0.2">
      <c r="A30" s="6"/>
      <c r="B30" s="31"/>
      <c r="C30" s="32"/>
      <c r="D30" s="2"/>
      <c r="E30" s="2"/>
      <c r="F30" s="2"/>
      <c r="G30" s="2"/>
      <c r="H30" s="2"/>
      <c r="I30" s="2"/>
      <c r="J30" s="2"/>
      <c r="K30" s="2">
        <f t="shared" si="4"/>
        <v>0</v>
      </c>
      <c r="L30" s="8" t="e">
        <f>LOOKUP(A30,LISTE_ETUDES,HEURES_PASSEES!$C$11:$C$86)</f>
        <v>#N/A</v>
      </c>
      <c r="M30" s="16" t="e">
        <f>IF(L30&gt;LOOKUP(A30,LISTE_ETUDES,HEURES_PASSEES!$E$11:$E$86)*(1-MARGE_ETUDE),"TPS_DEPASSE",(IF(L30&gt;LOOKUP(A30,LISTE_ETUDES,HEURES_PASSEES!$E$11:$E$86)*(1-MARGE_ETUDE)*TPS_ETUDES,"TPS_COTATION","OK_MODELISATION")))</f>
        <v>#N/A</v>
      </c>
    </row>
    <row r="31" spans="1:22" ht="16.5" customHeight="1" x14ac:dyDescent="0.2">
      <c r="A31" s="6"/>
      <c r="B31" s="31"/>
      <c r="C31" s="32"/>
      <c r="D31" s="2"/>
      <c r="E31" s="2"/>
      <c r="F31" s="2"/>
      <c r="G31" s="2"/>
      <c r="H31" s="2"/>
      <c r="I31" s="2"/>
      <c r="J31" s="2"/>
      <c r="K31" s="2">
        <f t="shared" si="4"/>
        <v>0</v>
      </c>
      <c r="L31" s="8" t="e">
        <f>LOOKUP(A31,LISTE_ETUDES,HEURES_PASSEES!$C$11:$C$86)</f>
        <v>#N/A</v>
      </c>
      <c r="M31" s="16" t="e">
        <f>IF(L31&gt;LOOKUP(A31,LISTE_ETUDES,HEURES_PASSEES!$E$11:$E$86)*(1-MARGE_ETUDE),"TPS_DEPASSE",(IF(L31&gt;LOOKUP(A31,LISTE_ETUDES,HEURES_PASSEES!$E$11:$E$86)*(1-MARGE_ETUDE)*TPS_ETUDES,"TPS_COTATION","OK_MODELISATION")))</f>
        <v>#N/A</v>
      </c>
    </row>
    <row r="32" spans="1:22" ht="16.5" customHeight="1" x14ac:dyDescent="0.2">
      <c r="A32" s="6"/>
      <c r="B32" s="31"/>
      <c r="C32" s="32"/>
      <c r="D32" s="2"/>
      <c r="E32" s="2"/>
      <c r="F32" s="2"/>
      <c r="G32" s="2"/>
      <c r="H32" s="2"/>
      <c r="I32" s="2"/>
      <c r="J32" s="2"/>
      <c r="K32" s="2">
        <f t="shared" si="4"/>
        <v>0</v>
      </c>
      <c r="L32" s="8" t="e">
        <f>LOOKUP(A32,LISTE_ETUDES,HEURES_PASSEES!$C$11:$C$86)</f>
        <v>#N/A</v>
      </c>
      <c r="M32" s="16" t="e">
        <f>IF(L32&gt;LOOKUP(A32,LISTE_ETUDES,HEURES_PASSEES!$E$11:$E$86)*(1-MARGE_ETUDE),"TPS_DEPASSE",(IF(L32&gt;LOOKUP(A32,LISTE_ETUDES,HEURES_PASSEES!$E$11:$E$86)*(1-MARGE_ETUDE)*TPS_ETUDES,"TPS_COTATION","OK_MODELISATION")))</f>
        <v>#N/A</v>
      </c>
      <c r="N32" s="17"/>
      <c r="O32" s="17"/>
    </row>
    <row r="33" spans="1:22" ht="16.5" customHeight="1" x14ac:dyDescent="0.2">
      <c r="A33" s="6"/>
      <c r="B33" s="31"/>
      <c r="C33" s="32"/>
      <c r="D33" s="2"/>
      <c r="E33" s="2"/>
      <c r="F33" s="2"/>
      <c r="G33" s="2"/>
      <c r="H33" s="2"/>
      <c r="I33" s="2"/>
      <c r="J33" s="2"/>
      <c r="K33" s="2">
        <f t="shared" si="4"/>
        <v>0</v>
      </c>
      <c r="L33" s="8" t="e">
        <f>LOOKUP(A33,LISTE_ETUDES,HEURES_PASSEES!$C$11:$C$86)</f>
        <v>#N/A</v>
      </c>
      <c r="M33" s="16" t="e">
        <f>IF(L33&gt;LOOKUP(A33,LISTE_ETUDES,HEURES_PASSEES!$E$11:$E$86)*(1-MARGE_ETUDE),"TPS_DEPASSE",(IF(L33&gt;LOOKUP(A33,LISTE_ETUDES,HEURES_PASSEES!$E$11:$E$86)*(1-MARGE_ETUDE)*TPS_ETUDES,"TPS_COTATION","OK_MODELISATION")))</f>
        <v>#N/A</v>
      </c>
      <c r="N33" s="16"/>
      <c r="O33" s="16"/>
      <c r="P33" s="16"/>
      <c r="Q33" s="16"/>
      <c r="R33" s="16"/>
      <c r="S33" s="16"/>
      <c r="T33" s="8"/>
      <c r="U33" s="8"/>
      <c r="V33" s="8"/>
    </row>
    <row r="34" spans="1:22" ht="16.5" customHeight="1" x14ac:dyDescent="0.2">
      <c r="A34" s="6"/>
      <c r="B34" s="31"/>
      <c r="C34" s="32"/>
      <c r="D34" s="2"/>
      <c r="E34" s="2"/>
      <c r="F34" s="2"/>
      <c r="G34" s="2"/>
      <c r="H34" s="2"/>
      <c r="I34" s="2"/>
      <c r="J34" s="2"/>
      <c r="K34" s="2">
        <f t="shared" si="4"/>
        <v>0</v>
      </c>
      <c r="L34" s="8" t="e">
        <f>LOOKUP(A34,LISTE_ETUDES,HEURES_PASSEES!$C$11:$C$86)</f>
        <v>#N/A</v>
      </c>
      <c r="M34" s="16" t="e">
        <f>IF(L34&gt;LOOKUP(A34,LISTE_ETUDES,HEURES_PASSEES!$E$11:$E$86)*(1-MARGE_ETUDE),"TPS_DEPASSE",(IF(L34&gt;LOOKUP(A34,LISTE_ETUDES,HEURES_PASSEES!$E$11:$E$86)*(1-MARGE_ETUDE)*TPS_ETUDES,"TPS_COTATION","OK_MODELISATION")))</f>
        <v>#N/A</v>
      </c>
    </row>
    <row r="35" spans="1:22" ht="16.5" customHeight="1" x14ac:dyDescent="0.2">
      <c r="A35" s="6"/>
      <c r="B35" s="31"/>
      <c r="C35" s="32"/>
      <c r="D35" s="2"/>
      <c r="E35" s="2"/>
      <c r="F35" s="2"/>
      <c r="G35" s="2"/>
      <c r="H35" s="2"/>
      <c r="I35" s="2"/>
      <c r="J35" s="2"/>
      <c r="K35" s="2">
        <f t="shared" si="4"/>
        <v>0</v>
      </c>
      <c r="L35" s="8" t="e">
        <f>LOOKUP(A35,LISTE_ETUDES,HEURES_PASSEES!$C$11:$C$86)</f>
        <v>#N/A</v>
      </c>
      <c r="M35" s="16" t="e">
        <f>IF(L35&gt;LOOKUP(A35,LISTE_ETUDES,HEURES_PASSEES!$E$11:$E$86)*(1-MARGE_ETUDE),"TPS_DEPASSE",(IF(L35&gt;LOOKUP(A35,LISTE_ETUDES,HEURES_PASSEES!$E$11:$E$86)*(1-MARGE_ETUDE)*TPS_ETUDES,"TPS_COTATION","OK_MODELISATION")))</f>
        <v>#N/A</v>
      </c>
    </row>
    <row r="36" spans="1:22" ht="16.5" customHeight="1" x14ac:dyDescent="0.2">
      <c r="A36" s="6"/>
      <c r="B36" s="31"/>
      <c r="C36" s="32"/>
      <c r="D36" s="2"/>
      <c r="E36" s="2"/>
      <c r="F36" s="2"/>
      <c r="G36" s="2"/>
      <c r="H36" s="2"/>
      <c r="I36" s="2"/>
      <c r="J36" s="2"/>
      <c r="K36" s="2">
        <f t="shared" si="4"/>
        <v>0</v>
      </c>
      <c r="L36" s="8" t="e">
        <f>LOOKUP(A36,LISTE_ETUDES,HEURES_PASSEES!$C$11:$C$86)</f>
        <v>#N/A</v>
      </c>
      <c r="M36" s="16" t="e">
        <f>IF(L36&gt;LOOKUP(A36,LISTE_ETUDES,HEURES_PASSEES!$E$11:$E$86)*(1-MARGE_ETUDE),"TPS_DEPASSE",(IF(L36&gt;LOOKUP(A36,LISTE_ETUDES,HEURES_PASSEES!$E$11:$E$86)*(1-MARGE_ETUDE)*TPS_ETUDES,"TPS_COTATION","OK_MODELISATION")))</f>
        <v>#N/A</v>
      </c>
    </row>
    <row r="37" spans="1:22" ht="16.5" customHeight="1" x14ac:dyDescent="0.2">
      <c r="A37" s="6"/>
      <c r="B37" s="31"/>
      <c r="C37" s="32"/>
      <c r="D37" s="2"/>
      <c r="E37" s="2"/>
      <c r="F37" s="2"/>
      <c r="G37" s="2"/>
      <c r="H37" s="2"/>
      <c r="I37" s="2"/>
      <c r="J37" s="2"/>
      <c r="K37" s="2">
        <f t="shared" si="4"/>
        <v>0</v>
      </c>
      <c r="L37" s="8" t="e">
        <f>LOOKUP(A37,LISTE_ETUDES,HEURES_PASSEES!$C$11:$C$86)</f>
        <v>#N/A</v>
      </c>
      <c r="M37" s="16" t="e">
        <f>IF(L37&gt;LOOKUP(A37,LISTE_ETUDES,HEURES_PASSEES!$E$11:$E$86)*(1-MARGE_ETUDE),"TPS_DEPASSE",(IF(L37&gt;LOOKUP(A37,LISTE_ETUDES,HEURES_PASSEES!$E$11:$E$86)*(1-MARGE_ETUDE)*TPS_ETUDES,"TPS_COTATION","OK_MODELISATION")))</f>
        <v>#N/A</v>
      </c>
      <c r="N37" s="17"/>
      <c r="O37" s="17"/>
    </row>
    <row r="38" spans="1:22" ht="16.5" customHeight="1" x14ac:dyDescent="0.2">
      <c r="A38" s="6"/>
      <c r="B38" s="31"/>
      <c r="C38" s="32"/>
      <c r="D38" s="2"/>
      <c r="E38" s="2"/>
      <c r="F38" s="2"/>
      <c r="G38" s="2"/>
      <c r="H38" s="2"/>
      <c r="I38" s="2"/>
      <c r="J38" s="2"/>
      <c r="K38" s="2">
        <f t="shared" si="4"/>
        <v>0</v>
      </c>
      <c r="L38" s="8" t="e">
        <f>LOOKUP(A38,LISTE_ETUDES,HEURES_PASSEES!$C$11:$C$86)</f>
        <v>#N/A</v>
      </c>
      <c r="M38" s="16" t="e">
        <f>IF(L38&gt;LOOKUP(A38,LISTE_ETUDES,HEURES_PASSEES!$E$11:$E$86)*(1-MARGE_ETUDE),"TPS_DEPASSE",(IF(L38&gt;LOOKUP(A38,LISTE_ETUDES,HEURES_PASSEES!$E$11:$E$86)*(1-MARGE_ETUDE)*TPS_ETUDES,"TPS_COTATION","OK_MODELISATION")))</f>
        <v>#N/A</v>
      </c>
      <c r="N38" s="16"/>
      <c r="O38" s="16"/>
      <c r="P38" s="16"/>
      <c r="Q38" s="16"/>
      <c r="R38" s="16"/>
      <c r="S38" s="16"/>
      <c r="T38" s="8"/>
      <c r="U38" s="8"/>
      <c r="V38" s="8"/>
    </row>
    <row r="39" spans="1:22" ht="16.5" customHeight="1" x14ac:dyDescent="0.2">
      <c r="A39" s="6"/>
      <c r="B39" s="31"/>
      <c r="C39" s="32"/>
      <c r="D39" s="2"/>
      <c r="E39" s="2"/>
      <c r="F39" s="2"/>
      <c r="G39" s="2"/>
      <c r="H39" s="2"/>
      <c r="I39" s="2"/>
      <c r="J39" s="2"/>
      <c r="K39" s="2">
        <f t="shared" si="4"/>
        <v>0</v>
      </c>
      <c r="L39" s="8" t="e">
        <f>LOOKUP(A39,LISTE_ETUDES,HEURES_PASSEES!$C$11:$C$86)</f>
        <v>#N/A</v>
      </c>
      <c r="M39" s="16" t="e">
        <f>IF(L39&gt;LOOKUP(A39,LISTE_ETUDES,HEURES_PASSEES!$E$11:$E$86)*(1-MARGE_ETUDE),"TPS_DEPASSE",(IF(L39&gt;LOOKUP(A39,LISTE_ETUDES,HEURES_PASSEES!$E$11:$E$86)*(1-MARGE_ETUDE)*TPS_ETUDES,"TPS_COTATION","OK_MODELISATION")))</f>
        <v>#N/A</v>
      </c>
    </row>
    <row r="40" spans="1:22" ht="16.5" customHeight="1" x14ac:dyDescent="0.2">
      <c r="A40" s="6"/>
      <c r="B40" s="31"/>
      <c r="C40" s="32"/>
      <c r="D40" s="2"/>
      <c r="E40" s="2"/>
      <c r="F40" s="2"/>
      <c r="G40" s="2"/>
      <c r="H40" s="2"/>
      <c r="I40" s="2"/>
      <c r="J40" s="2"/>
      <c r="K40" s="2">
        <f t="shared" si="4"/>
        <v>0</v>
      </c>
      <c r="L40" s="8" t="e">
        <f>LOOKUP(A40,LISTE_ETUDES,HEURES_PASSEES!$C$11:$C$86)</f>
        <v>#N/A</v>
      </c>
      <c r="M40" s="16" t="e">
        <f>IF(L40&gt;LOOKUP(A40,LISTE_ETUDES,HEURES_PASSEES!$E$11:$E$86)*(1-MARGE_ETUDE),"TPS_DEPASSE",(IF(L40&gt;LOOKUP(A40,LISTE_ETUDES,HEURES_PASSEES!$E$11:$E$86)*(1-MARGE_ETUDE)*TPS_ETUDES,"TPS_COTATION","OK_MODELISATION")))</f>
        <v>#N/A</v>
      </c>
    </row>
    <row r="41" spans="1:22" ht="16.5" customHeight="1" x14ac:dyDescent="0.2">
      <c r="A41" s="6"/>
      <c r="B41" s="31"/>
      <c r="C41" s="32"/>
      <c r="D41" s="2"/>
      <c r="E41" s="2"/>
      <c r="F41" s="2"/>
      <c r="G41" s="2"/>
      <c r="H41" s="2"/>
      <c r="I41" s="2"/>
      <c r="J41" s="2"/>
      <c r="K41" s="2">
        <f t="shared" si="4"/>
        <v>0</v>
      </c>
      <c r="L41" s="8" t="e">
        <f>LOOKUP(A41,LISTE_ETUDES,HEURES_PASSEES!$C$11:$C$86)</f>
        <v>#N/A</v>
      </c>
      <c r="M41" s="16" t="e">
        <f>IF(L41&gt;LOOKUP(A41,LISTE_ETUDES,HEURES_PASSEES!$E$11:$E$86)*(1-MARGE_ETUDE),"TPS_DEPASSE",(IF(L41&gt;LOOKUP(A41,LISTE_ETUDES,HEURES_PASSEES!$E$11:$E$86)*(1-MARGE_ETUDE)*TPS_ETUDES,"TPS_COTATION","OK_MODELISATION")))</f>
        <v>#N/A</v>
      </c>
    </row>
    <row r="42" spans="1:22" ht="16.5" customHeight="1" x14ac:dyDescent="0.2">
      <c r="A42" s="6"/>
      <c r="B42" s="31"/>
      <c r="C42" s="32"/>
      <c r="D42" s="2"/>
      <c r="E42" s="2"/>
      <c r="F42" s="2"/>
      <c r="G42" s="2"/>
      <c r="H42" s="2"/>
      <c r="I42" s="2"/>
      <c r="J42" s="2"/>
      <c r="K42" s="2">
        <f t="shared" si="4"/>
        <v>0</v>
      </c>
      <c r="L42" s="8" t="e">
        <f>LOOKUP(A42,LISTE_ETUDES,HEURES_PASSEES!$C$11:$C$86)</f>
        <v>#N/A</v>
      </c>
      <c r="M42" s="16" t="e">
        <f>IF(L42&gt;LOOKUP(A42,LISTE_ETUDES,HEURES_PASSEES!$E$11:$E$86)*(1-MARGE_ETUDE),"TPS_DEPASSE",(IF(L42&gt;LOOKUP(A42,LISTE_ETUDES,HEURES_PASSEES!$E$11:$E$86)*(1-MARGE_ETUDE)*TPS_ETUDES,"TPS_COTATION","OK_MODELISATION")))</f>
        <v>#N/A</v>
      </c>
      <c r="N42" s="17"/>
      <c r="O42" s="17"/>
    </row>
    <row r="43" spans="1:22" ht="16.5" customHeight="1" x14ac:dyDescent="0.2">
      <c r="A43" s="6"/>
      <c r="B43" s="31"/>
      <c r="C43" s="32"/>
      <c r="D43" s="2"/>
      <c r="E43" s="2"/>
      <c r="F43" s="2"/>
      <c r="G43" s="2"/>
      <c r="H43" s="2"/>
      <c r="I43" s="2"/>
      <c r="J43" s="2"/>
      <c r="K43" s="2">
        <f t="shared" si="4"/>
        <v>0</v>
      </c>
      <c r="L43" s="8" t="e">
        <f>LOOKUP(A43,LISTE_ETUDES,HEURES_PASSEES!$C$11:$C$86)</f>
        <v>#N/A</v>
      </c>
      <c r="M43" s="16" t="e">
        <f>IF(L43&gt;LOOKUP(A43,LISTE_ETUDES,HEURES_PASSEES!$E$11:$E$86)*(1-MARGE_ETUDE),"TPS_DEPASSE",(IF(L43&gt;LOOKUP(A43,LISTE_ETUDES,HEURES_PASSEES!$E$11:$E$86)*(1-MARGE_ETUDE)*TPS_ETUDES,"TPS_COTATION","OK_MODELISATION")))</f>
        <v>#N/A</v>
      </c>
      <c r="N43" s="16"/>
      <c r="O43" s="16"/>
      <c r="P43" s="16"/>
      <c r="Q43" s="16"/>
      <c r="R43" s="16"/>
      <c r="S43" s="16"/>
      <c r="T43" s="8"/>
      <c r="U43" s="8"/>
      <c r="V43" s="8"/>
    </row>
    <row r="44" spans="1:22" ht="16.5" customHeight="1" x14ac:dyDescent="0.2">
      <c r="A44" s="6"/>
      <c r="B44" s="31"/>
      <c r="C44" s="32"/>
      <c r="D44" s="2"/>
      <c r="E44" s="2"/>
      <c r="F44" s="2"/>
      <c r="G44" s="2"/>
      <c r="H44" s="2"/>
      <c r="I44" s="2"/>
      <c r="J44" s="2"/>
      <c r="K44" s="2">
        <f t="shared" si="4"/>
        <v>0</v>
      </c>
      <c r="L44" s="8" t="e">
        <f>LOOKUP(A44,LISTE_ETUDES,HEURES_PASSEES!$C$11:$C$86)</f>
        <v>#N/A</v>
      </c>
      <c r="M44" s="16" t="e">
        <f>IF(L44&gt;LOOKUP(A44,LISTE_ETUDES,HEURES_PASSEES!$E$11:$E$86)*(1-MARGE_ETUDE),"TPS_DEPASSE",(IF(L44&gt;LOOKUP(A44,LISTE_ETUDES,HEURES_PASSEES!$E$11:$E$86)*(1-MARGE_ETUDE)*TPS_ETUDES,"TPS_COTATION","OK_MODELISATION")))</f>
        <v>#N/A</v>
      </c>
    </row>
    <row r="45" spans="1:22" ht="16.5" customHeight="1" x14ac:dyDescent="0.2">
      <c r="A45" s="6"/>
      <c r="B45" s="31"/>
      <c r="C45" s="32"/>
      <c r="D45" s="2"/>
      <c r="E45" s="2"/>
      <c r="F45" s="2"/>
      <c r="G45" s="2"/>
      <c r="H45" s="2"/>
      <c r="I45" s="2"/>
      <c r="J45" s="2"/>
      <c r="K45" s="2">
        <f t="shared" si="4"/>
        <v>0</v>
      </c>
      <c r="L45" s="8" t="e">
        <f>LOOKUP(A45,LISTE_ETUDES,HEURES_PASSEES!$C$11:$C$86)</f>
        <v>#N/A</v>
      </c>
      <c r="M45" s="16" t="e">
        <f>IF(L45&gt;LOOKUP(A45,LISTE_ETUDES,HEURES_PASSEES!$E$11:$E$86)*(1-MARGE_ETUDE),"TPS_DEPASSE",(IF(L45&gt;LOOKUP(A45,LISTE_ETUDES,HEURES_PASSEES!$E$11:$E$86)*(1-MARGE_ETUDE)*TPS_ETUDES,"TPS_COTATION","OK_MODELISATION")))</f>
        <v>#N/A</v>
      </c>
    </row>
    <row r="46" spans="1:22" ht="16.5" customHeight="1" x14ac:dyDescent="0.2">
      <c r="A46" s="6"/>
      <c r="B46" s="31"/>
      <c r="C46" s="32"/>
      <c r="D46" s="2"/>
      <c r="E46" s="2"/>
      <c r="F46" s="2"/>
      <c r="G46" s="2"/>
      <c r="H46" s="2"/>
      <c r="I46" s="2"/>
      <c r="J46" s="2"/>
      <c r="K46" s="2">
        <f t="shared" si="4"/>
        <v>0</v>
      </c>
      <c r="L46" s="8" t="e">
        <f>LOOKUP(A46,LISTE_ETUDES,HEURES_PASSEES!$C$11:$C$86)</f>
        <v>#N/A</v>
      </c>
      <c r="M46" s="16" t="e">
        <f>IF(L46&gt;LOOKUP(A46,LISTE_ETUDES,HEURES_PASSEES!$E$11:$E$86)*(1-MARGE_ETUDE),"TPS_DEPASSE",(IF(L46&gt;LOOKUP(A46,LISTE_ETUDES,HEURES_PASSEES!$E$11:$E$86)*(1-MARGE_ETUDE)*TPS_ETUDES,"TPS_COTATION","OK_MODELISATION")))</f>
        <v>#N/A</v>
      </c>
    </row>
    <row r="47" spans="1:22" ht="16.5" customHeight="1" x14ac:dyDescent="0.2">
      <c r="A47" s="10"/>
      <c r="B47" s="12"/>
      <c r="C47" s="11" t="s">
        <v>42</v>
      </c>
      <c r="D47" s="2">
        <f t="shared" ref="D47:J47" si="5">SUM(D24:D46)</f>
        <v>0</v>
      </c>
      <c r="E47" s="2">
        <f t="shared" si="5"/>
        <v>0</v>
      </c>
      <c r="F47" s="2">
        <f t="shared" si="5"/>
        <v>0</v>
      </c>
      <c r="G47" s="2">
        <f t="shared" si="5"/>
        <v>0</v>
      </c>
      <c r="H47" s="2">
        <f t="shared" si="5"/>
        <v>0</v>
      </c>
      <c r="I47" s="2">
        <f t="shared" si="5"/>
        <v>0</v>
      </c>
      <c r="J47" s="2">
        <f t="shared" si="5"/>
        <v>0</v>
      </c>
      <c r="K47" s="2">
        <f t="shared" si="4"/>
        <v>0</v>
      </c>
    </row>
  </sheetData>
  <mergeCells count="34">
    <mergeCell ref="B13:C13"/>
    <mergeCell ref="B15:C15"/>
    <mergeCell ref="B16:C16"/>
    <mergeCell ref="B32:C32"/>
    <mergeCell ref="B33:C33"/>
    <mergeCell ref="B7:C7"/>
    <mergeCell ref="B8:C8"/>
    <mergeCell ref="B9:C9"/>
    <mergeCell ref="B10:C10"/>
    <mergeCell ref="B14:C14"/>
    <mergeCell ref="B24:C24"/>
    <mergeCell ref="B25:C25"/>
    <mergeCell ref="B17:C17"/>
    <mergeCell ref="B35:C35"/>
    <mergeCell ref="B36:C36"/>
    <mergeCell ref="B21:C21"/>
    <mergeCell ref="B20:C20"/>
    <mergeCell ref="B37:C37"/>
    <mergeCell ref="B38:C38"/>
    <mergeCell ref="B26:C26"/>
    <mergeCell ref="B27:C27"/>
    <mergeCell ref="B28:C28"/>
    <mergeCell ref="B29:C29"/>
    <mergeCell ref="B30:C30"/>
    <mergeCell ref="B31:C31"/>
    <mergeCell ref="B34:C34"/>
    <mergeCell ref="B43:C43"/>
    <mergeCell ref="B45:C45"/>
    <mergeCell ref="B46:C46"/>
    <mergeCell ref="B39:C39"/>
    <mergeCell ref="B40:C40"/>
    <mergeCell ref="B41:C41"/>
    <mergeCell ref="B42:C42"/>
    <mergeCell ref="B44:C44"/>
  </mergeCells>
  <phoneticPr fontId="0" type="noConversion"/>
  <conditionalFormatting sqref="M28:M46">
    <cfRule type="expression" dxfId="20" priority="1" stopIfTrue="1">
      <formula>M28="TPS_DEPASSE"</formula>
    </cfRule>
    <cfRule type="expression" dxfId="19" priority="2" stopIfTrue="1">
      <formula>M28="TPS_COTATION"</formula>
    </cfRule>
    <cfRule type="expression" dxfId="18" priority="3" stopIfTrue="1">
      <formula>M28="OK_MODELISATION"</formula>
    </cfRule>
  </conditionalFormatting>
  <hyperlinks>
    <hyperlink ref="L1" location="BILAN" display="BILAN"/>
  </hyperlinks>
  <pageMargins left="0.11811023622047245" right="0.11811023622047245" top="0.23622047244094491" bottom="0.55118110236220474" header="0.19685039370078741" footer="0.55118110236220474"/>
  <pageSetup paperSize="9" scale="78" orientation="portrait" horizont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>
    <pageSetUpPr fitToPage="1"/>
  </sheetPr>
  <dimension ref="A1:V47"/>
  <sheetViews>
    <sheetView view="pageLayout" topLeftCell="A10" zoomScaleNormal="100" zoomScaleSheetLayoutView="100" workbookViewId="0">
      <selection activeCell="H31" sqref="H31"/>
    </sheetView>
  </sheetViews>
  <sheetFormatPr baseColWidth="10" defaultColWidth="11.42578125" defaultRowHeight="12.75" x14ac:dyDescent="0.2"/>
  <cols>
    <col min="1" max="1" width="11" customWidth="1"/>
    <col min="2" max="2" width="6.42578125" customWidth="1"/>
    <col min="3" max="3" width="22.7109375" customWidth="1"/>
    <col min="4" max="7" width="7.7109375" customWidth="1"/>
    <col min="8" max="8" width="8.7109375" customWidth="1"/>
    <col min="9" max="9" width="7.7109375" customWidth="1"/>
    <col min="10" max="10" width="8.7109375" customWidth="1"/>
    <col min="11" max="11" width="7.7109375" customWidth="1"/>
    <col min="12" max="12" width="8.85546875" style="8" customWidth="1"/>
    <col min="13" max="13" width="18" style="8" customWidth="1"/>
  </cols>
  <sheetData>
    <row r="1" spans="1:12" ht="16.5" customHeight="1" x14ac:dyDescent="0.2">
      <c r="A1" t="s">
        <v>0</v>
      </c>
      <c r="B1" t="s">
        <v>1</v>
      </c>
      <c r="E1" s="7" t="s">
        <v>22</v>
      </c>
      <c r="F1" s="9" t="e">
        <f>#REF!+1</f>
        <v>#REF!</v>
      </c>
      <c r="G1" s="8" t="s">
        <v>23</v>
      </c>
      <c r="H1" s="14" t="e">
        <f>D4</f>
        <v>#REF!</v>
      </c>
      <c r="I1" s="8" t="s">
        <v>24</v>
      </c>
      <c r="J1" s="14" t="e">
        <f>D4</f>
        <v>#REF!</v>
      </c>
      <c r="L1" s="50" t="s">
        <v>61</v>
      </c>
    </row>
    <row r="2" spans="1:12" ht="16.5" customHeight="1" x14ac:dyDescent="0.2"/>
    <row r="3" spans="1:12" ht="16.5" customHeight="1" x14ac:dyDescent="0.2">
      <c r="A3" t="s">
        <v>2</v>
      </c>
      <c r="B3">
        <v>8100</v>
      </c>
      <c r="C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2" ht="16.5" customHeight="1" x14ac:dyDescent="0.2">
      <c r="A4" t="s">
        <v>3</v>
      </c>
      <c r="B4">
        <v>20253</v>
      </c>
      <c r="C4" s="1" t="s">
        <v>50</v>
      </c>
      <c r="D4" s="3" t="e">
        <f>#REF!+7</f>
        <v>#REF!</v>
      </c>
      <c r="E4" s="3" t="e">
        <f>#REF!+7</f>
        <v>#REF!</v>
      </c>
      <c r="F4" s="3" t="e">
        <f>#REF!+7</f>
        <v>#REF!</v>
      </c>
      <c r="G4" s="3" t="e">
        <f>#REF!+7</f>
        <v>#REF!</v>
      </c>
      <c r="H4" s="3" t="e">
        <f>#REF!+7</f>
        <v>#REF!</v>
      </c>
      <c r="I4" s="3" t="e">
        <f>#REF!+7</f>
        <v>#REF!</v>
      </c>
      <c r="J4" s="3" t="e">
        <f>#REF!+7</f>
        <v>#REF!</v>
      </c>
    </row>
    <row r="5" spans="1:12" ht="16.5" customHeight="1" x14ac:dyDescent="0.2">
      <c r="F5" s="5"/>
    </row>
    <row r="6" spans="1:12" ht="16.5" customHeight="1" x14ac:dyDescent="0.2">
      <c r="A6" s="4" t="s">
        <v>12</v>
      </c>
      <c r="F6" s="5"/>
      <c r="K6" t="s">
        <v>13</v>
      </c>
    </row>
    <row r="7" spans="1:12" ht="16.5" customHeight="1" x14ac:dyDescent="0.2">
      <c r="A7" s="6" t="s">
        <v>14</v>
      </c>
      <c r="B7" s="31" t="s">
        <v>18</v>
      </c>
      <c r="C7" s="32"/>
      <c r="D7" s="2">
        <v>7.5</v>
      </c>
      <c r="E7" s="2"/>
      <c r="F7" s="2"/>
      <c r="G7" s="2"/>
      <c r="H7" s="2"/>
      <c r="I7" s="2"/>
      <c r="J7" s="2"/>
      <c r="K7" s="2">
        <f>SUM(D7:J7)</f>
        <v>7.5</v>
      </c>
    </row>
    <row r="8" spans="1:12" ht="16.5" customHeight="1" x14ac:dyDescent="0.2">
      <c r="A8" s="6" t="s">
        <v>15</v>
      </c>
      <c r="B8" s="31" t="s">
        <v>19</v>
      </c>
      <c r="C8" s="32"/>
      <c r="D8" s="2"/>
      <c r="E8" s="2"/>
      <c r="F8" s="2"/>
      <c r="G8" s="2"/>
      <c r="H8" s="2"/>
      <c r="I8" s="2"/>
      <c r="J8" s="2"/>
      <c r="K8" s="2">
        <f>SUM(D8:J8)</f>
        <v>0</v>
      </c>
    </row>
    <row r="9" spans="1:12" ht="16.5" customHeight="1" x14ac:dyDescent="0.2">
      <c r="A9" s="6" t="s">
        <v>16</v>
      </c>
      <c r="B9" s="31" t="s">
        <v>20</v>
      </c>
      <c r="C9" s="32"/>
      <c r="D9" s="2"/>
      <c r="E9" s="2"/>
      <c r="F9" s="2"/>
      <c r="G9" s="2"/>
      <c r="H9" s="2"/>
      <c r="I9" s="2"/>
      <c r="J9" s="2"/>
      <c r="K9" s="2">
        <f>SUM(D9:J9)</f>
        <v>0</v>
      </c>
    </row>
    <row r="10" spans="1:12" ht="16.5" customHeight="1" x14ac:dyDescent="0.2">
      <c r="A10" s="6" t="s">
        <v>17</v>
      </c>
      <c r="B10" s="33"/>
      <c r="C10" s="34"/>
      <c r="D10" s="2"/>
      <c r="E10" s="2"/>
      <c r="F10" s="2"/>
      <c r="G10" s="2"/>
      <c r="H10" s="2"/>
      <c r="I10" s="2"/>
      <c r="J10" s="2"/>
      <c r="K10" s="2">
        <f>SUM(D10:J10)</f>
        <v>0</v>
      </c>
    </row>
    <row r="11" spans="1:12" ht="16.5" customHeight="1" x14ac:dyDescent="0.2">
      <c r="A11" s="10"/>
      <c r="B11" s="12"/>
      <c r="C11" s="11" t="s">
        <v>21</v>
      </c>
      <c r="D11" s="2">
        <f t="shared" ref="D11:J11" si="0">D7+D8-D9-D10</f>
        <v>7.5</v>
      </c>
      <c r="E11" s="2">
        <f t="shared" si="0"/>
        <v>0</v>
      </c>
      <c r="F11" s="2">
        <f t="shared" si="0"/>
        <v>0</v>
      </c>
      <c r="G11" s="2">
        <f t="shared" si="0"/>
        <v>0</v>
      </c>
      <c r="H11" s="2">
        <f t="shared" si="0"/>
        <v>0</v>
      </c>
      <c r="I11" s="2">
        <f t="shared" si="0"/>
        <v>0</v>
      </c>
      <c r="J11" s="2">
        <f t="shared" si="0"/>
        <v>0</v>
      </c>
      <c r="K11" s="2">
        <f>SUM(D11:J11)</f>
        <v>7.5</v>
      </c>
    </row>
    <row r="12" spans="1:12" ht="16.5" customHeight="1" x14ac:dyDescent="0.2">
      <c r="A12" s="4" t="s">
        <v>25</v>
      </c>
      <c r="F12" s="5"/>
    </row>
    <row r="13" spans="1:12" ht="16.5" customHeight="1" x14ac:dyDescent="0.2">
      <c r="A13" s="6" t="s">
        <v>27</v>
      </c>
      <c r="B13" s="31" t="s">
        <v>31</v>
      </c>
      <c r="C13" s="32"/>
      <c r="D13" s="2"/>
      <c r="E13" s="2"/>
      <c r="F13" s="2"/>
      <c r="G13" s="2"/>
      <c r="H13" s="2"/>
      <c r="I13" s="2"/>
      <c r="J13" s="2"/>
      <c r="K13" s="2">
        <f t="shared" ref="K13:K18" si="1">SUM(D13:J13)</f>
        <v>0</v>
      </c>
    </row>
    <row r="14" spans="1:12" ht="16.5" customHeight="1" x14ac:dyDescent="0.2">
      <c r="A14" s="6" t="s">
        <v>28</v>
      </c>
      <c r="B14" s="31" t="s">
        <v>32</v>
      </c>
      <c r="C14" s="32"/>
      <c r="D14" s="2"/>
      <c r="E14" s="2"/>
      <c r="F14" s="2"/>
      <c r="G14" s="2"/>
      <c r="H14" s="2"/>
      <c r="I14" s="2"/>
      <c r="J14" s="2"/>
      <c r="K14" s="2">
        <f t="shared" si="1"/>
        <v>0</v>
      </c>
    </row>
    <row r="15" spans="1:12" ht="16.5" customHeight="1" x14ac:dyDescent="0.2">
      <c r="A15" s="6" t="s">
        <v>30</v>
      </c>
      <c r="B15" s="31" t="s">
        <v>43</v>
      </c>
      <c r="C15" s="32"/>
      <c r="D15" s="2"/>
      <c r="E15" s="2"/>
      <c r="F15" s="2"/>
      <c r="G15" s="2"/>
      <c r="H15" s="2"/>
      <c r="I15" s="2"/>
      <c r="J15" s="2"/>
      <c r="K15" s="2">
        <f t="shared" si="1"/>
        <v>0</v>
      </c>
    </row>
    <row r="16" spans="1:12" ht="16.5" customHeight="1" x14ac:dyDescent="0.2">
      <c r="A16" s="6" t="s">
        <v>29</v>
      </c>
      <c r="B16" s="31" t="s">
        <v>44</v>
      </c>
      <c r="C16" s="32"/>
      <c r="D16" s="2"/>
      <c r="E16" s="2"/>
      <c r="F16" s="2"/>
      <c r="G16" s="2"/>
      <c r="H16" s="2"/>
      <c r="I16" s="2"/>
      <c r="J16" s="2"/>
      <c r="K16" s="2">
        <f t="shared" si="1"/>
        <v>0</v>
      </c>
    </row>
    <row r="17" spans="1:22" ht="16.5" customHeight="1" x14ac:dyDescent="0.2">
      <c r="A17" s="6" t="s">
        <v>17</v>
      </c>
      <c r="B17" s="31"/>
      <c r="C17" s="32"/>
      <c r="D17" s="2"/>
      <c r="E17" s="2"/>
      <c r="F17" s="2"/>
      <c r="G17" s="2"/>
      <c r="H17" s="2"/>
      <c r="I17" s="2"/>
      <c r="J17" s="2"/>
      <c r="K17" s="2">
        <f t="shared" si="1"/>
        <v>0</v>
      </c>
    </row>
    <row r="18" spans="1:22" ht="16.5" customHeight="1" x14ac:dyDescent="0.2">
      <c r="A18" s="10"/>
      <c r="B18" s="12"/>
      <c r="C18" s="11" t="s">
        <v>26</v>
      </c>
      <c r="D18" s="2">
        <f t="shared" ref="D18:J18" si="2">SUM(D13:D17)</f>
        <v>0</v>
      </c>
      <c r="E18" s="2">
        <f t="shared" si="2"/>
        <v>0</v>
      </c>
      <c r="F18" s="2">
        <f t="shared" si="2"/>
        <v>0</v>
      </c>
      <c r="G18" s="2">
        <f t="shared" si="2"/>
        <v>0</v>
      </c>
      <c r="H18" s="2">
        <f t="shared" si="2"/>
        <v>0</v>
      </c>
      <c r="I18" s="2">
        <f t="shared" si="2"/>
        <v>0</v>
      </c>
      <c r="J18" s="2">
        <f t="shared" si="2"/>
        <v>0</v>
      </c>
      <c r="K18" s="2">
        <f t="shared" si="1"/>
        <v>0</v>
      </c>
    </row>
    <row r="19" spans="1:22" ht="16.5" customHeight="1" x14ac:dyDescent="0.2">
      <c r="A19" s="4" t="s">
        <v>33</v>
      </c>
      <c r="F19" s="5"/>
    </row>
    <row r="20" spans="1:22" ht="16.5" customHeight="1" x14ac:dyDescent="0.2">
      <c r="A20" s="6"/>
      <c r="B20" s="31"/>
      <c r="C20" s="32"/>
      <c r="D20" s="2"/>
      <c r="E20" s="2"/>
      <c r="F20" s="2"/>
      <c r="G20" s="2"/>
      <c r="H20" s="2"/>
      <c r="I20" s="2"/>
      <c r="J20" s="2"/>
      <c r="K20" s="2">
        <f>SUM(D20:J20)</f>
        <v>0</v>
      </c>
    </row>
    <row r="21" spans="1:22" ht="16.5" customHeight="1" x14ac:dyDescent="0.2">
      <c r="A21" s="6"/>
      <c r="B21" s="31"/>
      <c r="C21" s="32"/>
      <c r="D21" s="2"/>
      <c r="E21" s="2"/>
      <c r="F21" s="2"/>
      <c r="G21" s="2"/>
      <c r="H21" s="2"/>
      <c r="I21" s="2"/>
      <c r="J21" s="2"/>
      <c r="K21" s="2">
        <f>SUM(D21:J21)</f>
        <v>0</v>
      </c>
    </row>
    <row r="22" spans="1:22" ht="16.5" customHeight="1" x14ac:dyDescent="0.2">
      <c r="A22" s="10"/>
      <c r="B22" s="12"/>
      <c r="C22" s="11" t="s">
        <v>34</v>
      </c>
      <c r="D22" s="2">
        <f t="shared" ref="D22:J22" si="3">SUM(D20:D21)</f>
        <v>0</v>
      </c>
      <c r="E22" s="2">
        <f t="shared" si="3"/>
        <v>0</v>
      </c>
      <c r="F22" s="2">
        <f t="shared" si="3"/>
        <v>0</v>
      </c>
      <c r="G22" s="2">
        <f t="shared" si="3"/>
        <v>0</v>
      </c>
      <c r="H22" s="2">
        <f t="shared" si="3"/>
        <v>0</v>
      </c>
      <c r="I22" s="2">
        <f t="shared" si="3"/>
        <v>0</v>
      </c>
      <c r="J22" s="2">
        <f t="shared" si="3"/>
        <v>0</v>
      </c>
      <c r="K22" s="2">
        <f>SUM(D22:J22)</f>
        <v>0</v>
      </c>
    </row>
    <row r="23" spans="1:22" ht="16.5" customHeight="1" x14ac:dyDescent="0.2">
      <c r="A23" s="4" t="s">
        <v>35</v>
      </c>
      <c r="F23" s="5"/>
    </row>
    <row r="24" spans="1:22" ht="16.5" customHeight="1" x14ac:dyDescent="0.2">
      <c r="A24" s="6" t="s">
        <v>36</v>
      </c>
      <c r="B24" s="31" t="s">
        <v>41</v>
      </c>
      <c r="C24" s="32"/>
      <c r="D24" s="2"/>
      <c r="E24" s="2"/>
      <c r="F24" s="2"/>
      <c r="G24" s="2"/>
      <c r="H24" s="2"/>
      <c r="I24" s="2"/>
      <c r="J24" s="2"/>
      <c r="K24" s="2">
        <f t="shared" ref="K24:K47" si="4">SUM(D24:J24)</f>
        <v>0</v>
      </c>
    </row>
    <row r="25" spans="1:22" ht="16.5" customHeight="1" x14ac:dyDescent="0.2">
      <c r="A25" s="6" t="s">
        <v>37</v>
      </c>
      <c r="B25" s="31" t="s">
        <v>39</v>
      </c>
      <c r="C25" s="32"/>
      <c r="D25" s="2"/>
      <c r="E25" s="2"/>
      <c r="F25" s="2"/>
      <c r="G25" s="2"/>
      <c r="H25" s="2"/>
      <c r="I25" s="2"/>
      <c r="J25" s="2"/>
      <c r="K25" s="2">
        <f t="shared" si="4"/>
        <v>0</v>
      </c>
    </row>
    <row r="26" spans="1:22" ht="16.5" customHeight="1" x14ac:dyDescent="0.2">
      <c r="A26" s="6" t="s">
        <v>38</v>
      </c>
      <c r="B26" s="31" t="s">
        <v>40</v>
      </c>
      <c r="C26" s="32"/>
      <c r="D26" s="2"/>
      <c r="E26" s="2"/>
      <c r="F26" s="2"/>
      <c r="G26" s="2"/>
      <c r="H26" s="2"/>
      <c r="I26" s="2"/>
      <c r="J26" s="2"/>
      <c r="K26" s="2">
        <f t="shared" si="4"/>
        <v>0</v>
      </c>
      <c r="N26" s="18"/>
      <c r="O26" s="18"/>
      <c r="Q26" s="18"/>
      <c r="R26" s="18"/>
      <c r="S26" s="18"/>
      <c r="T26" s="18"/>
      <c r="U26" s="18"/>
      <c r="V26" s="19"/>
    </row>
    <row r="27" spans="1:22" ht="16.5" customHeight="1" x14ac:dyDescent="0.2">
      <c r="A27" s="6" t="s">
        <v>45</v>
      </c>
      <c r="B27" s="31" t="s">
        <v>49</v>
      </c>
      <c r="C27" s="32"/>
      <c r="D27" s="2"/>
      <c r="E27" s="2"/>
      <c r="F27" s="2"/>
      <c r="G27" s="2"/>
      <c r="H27" s="2"/>
      <c r="I27" s="2"/>
      <c r="J27" s="2"/>
      <c r="K27" s="2">
        <f t="shared" si="4"/>
        <v>0</v>
      </c>
      <c r="L27" s="8" t="s">
        <v>66</v>
      </c>
      <c r="M27" s="17" t="s">
        <v>67</v>
      </c>
      <c r="N27" s="17"/>
      <c r="O27" s="17"/>
    </row>
    <row r="28" spans="1:22" ht="16.5" customHeight="1" x14ac:dyDescent="0.2">
      <c r="A28" s="57" t="s">
        <v>57</v>
      </c>
      <c r="B28" s="31"/>
      <c r="C28" s="32"/>
      <c r="D28" s="2">
        <v>7.5</v>
      </c>
      <c r="E28" s="2"/>
      <c r="F28" s="2"/>
      <c r="G28" s="2"/>
      <c r="H28" s="2"/>
      <c r="I28" s="2"/>
      <c r="J28" s="2"/>
      <c r="K28" s="2">
        <f t="shared" si="4"/>
        <v>7.5</v>
      </c>
      <c r="L28" s="8">
        <f ca="1">LOOKUP(A28,LISTE_ETUDES,HEURES_PASSEES!$C$11:$C$86)</f>
        <v>15</v>
      </c>
      <c r="M28" s="16" t="str">
        <f ca="1">IF(L28&gt;LOOKUP(A28,LISTE_ETUDES,HEURES_PASSEES!$E$11:$E$86)*(1-MARGE_ETUDE),"TPS_DEPASSE",(IF(L28&gt;LOOKUP(A28,LISTE_ETUDES,HEURES_PASSEES!$E$11:$E$86)*(1-MARGE_ETUDE)*TPS_ETUDES,"TPS_COTATION","OK_MODELISATION")))</f>
        <v>OK_MODELISATION</v>
      </c>
      <c r="N28" s="16"/>
      <c r="O28" s="16"/>
      <c r="P28" s="16"/>
      <c r="Q28" s="16"/>
      <c r="R28" s="16"/>
      <c r="S28" s="16"/>
      <c r="T28" s="8"/>
      <c r="U28" s="8"/>
      <c r="V28" s="8"/>
    </row>
    <row r="29" spans="1:22" ht="16.5" customHeight="1" x14ac:dyDescent="0.2">
      <c r="A29" s="57" t="s">
        <v>58</v>
      </c>
      <c r="B29" s="31"/>
      <c r="C29" s="32"/>
      <c r="D29" s="2"/>
      <c r="E29" s="2">
        <v>7.5</v>
      </c>
      <c r="F29" s="2"/>
      <c r="G29" s="2"/>
      <c r="H29" s="2"/>
      <c r="I29" s="2"/>
      <c r="J29" s="2"/>
      <c r="K29" s="2">
        <f t="shared" si="4"/>
        <v>7.5</v>
      </c>
      <c r="L29" s="8">
        <f ca="1">LOOKUP(A29,LISTE_ETUDES,HEURES_PASSEES!$C$11:$C$86)</f>
        <v>7.5</v>
      </c>
      <c r="M29" s="16" t="str">
        <f ca="1">IF(L29&gt;LOOKUP(A29,LISTE_ETUDES,HEURES_PASSEES!$E$11:$E$86)*(1-MARGE_ETUDE),"TPS_DEPASSE",(IF(L29&gt;LOOKUP(A29,LISTE_ETUDES,HEURES_PASSEES!$E$11:$E$86)*(1-MARGE_ETUDE)*TPS_ETUDES,"TPS_COTATION","OK_MODELISATION")))</f>
        <v>OK_MODELISATION</v>
      </c>
    </row>
    <row r="30" spans="1:22" ht="16.5" customHeight="1" x14ac:dyDescent="0.2">
      <c r="A30" s="57" t="s">
        <v>59</v>
      </c>
      <c r="D30" s="2"/>
      <c r="E30" s="2"/>
      <c r="F30" s="2">
        <v>7.5</v>
      </c>
      <c r="G30" s="2"/>
      <c r="H30" s="2">
        <v>7.5</v>
      </c>
      <c r="I30" s="2"/>
      <c r="J30" s="2"/>
      <c r="K30" s="2">
        <f t="shared" si="4"/>
        <v>15</v>
      </c>
      <c r="L30" s="8">
        <f ca="1">LOOKUP(A30,LISTE_ETUDES,HEURES_PASSEES!$C$11:$C$86)</f>
        <v>15</v>
      </c>
      <c r="M30" s="16" t="str">
        <f ca="1">IF(L30&gt;LOOKUP(A30,LISTE_ETUDES,HEURES_PASSEES!$E$11:$E$86)*(1-MARGE_ETUDE),"TPS_DEPASSE",(IF(L30&gt;LOOKUP(A30,LISTE_ETUDES,HEURES_PASSEES!$E$11:$E$86)*(1-MARGE_ETUDE)*TPS_ETUDES,"TPS_COTATION","OK_MODELISATION")))</f>
        <v>OK_MODELISATION</v>
      </c>
    </row>
    <row r="31" spans="1:22" ht="16.5" customHeight="1" x14ac:dyDescent="0.2">
      <c r="A31" s="57" t="s">
        <v>60</v>
      </c>
      <c r="B31" s="31"/>
      <c r="C31" s="32"/>
      <c r="D31" s="2"/>
      <c r="E31" s="2"/>
      <c r="F31" s="2"/>
      <c r="G31" s="2">
        <v>7.5</v>
      </c>
      <c r="H31" s="2"/>
      <c r="I31" s="2"/>
      <c r="J31" s="2"/>
      <c r="K31" s="2">
        <f t="shared" si="4"/>
        <v>7.5</v>
      </c>
      <c r="L31" s="8">
        <f ca="1">LOOKUP(A31,LISTE_ETUDES,HEURES_PASSEES!$C$11:$C$86)</f>
        <v>7.5</v>
      </c>
      <c r="M31" s="16" t="str">
        <f ca="1">IF(L31&gt;LOOKUP(A31,LISTE_ETUDES,HEURES_PASSEES!$E$11:$E$86)*(1-MARGE_ETUDE),"TPS_DEPASSE",(IF(L31&gt;LOOKUP(A31,LISTE_ETUDES,HEURES_PASSEES!$E$11:$E$86)*(1-MARGE_ETUDE)*TPS_ETUDES,"TPS_COTATION","OK_MODELISATION")))</f>
        <v>OK_MODELISATION</v>
      </c>
    </row>
    <row r="32" spans="1:22" ht="16.5" customHeight="1" x14ac:dyDescent="0.2">
      <c r="A32" s="6"/>
      <c r="B32" s="31"/>
      <c r="C32" s="32"/>
      <c r="D32" s="2"/>
      <c r="E32" s="2"/>
      <c r="F32" s="2"/>
      <c r="G32" s="2"/>
      <c r="H32" s="2"/>
      <c r="I32" s="2"/>
      <c r="J32" s="2"/>
      <c r="K32" s="2">
        <f t="shared" si="4"/>
        <v>0</v>
      </c>
      <c r="L32" s="8" t="e">
        <f>LOOKUP(A32,LISTE_ETUDES,HEURES_PASSEES!$C$11:$C$86)</f>
        <v>#N/A</v>
      </c>
      <c r="M32" s="16" t="e">
        <f>IF(L32&gt;LOOKUP(A32,LISTE_ETUDES,HEURES_PASSEES!$E$11:$E$86)*(1-MARGE_ETUDE),"TPS_DEPASSE",(IF(L32&gt;LOOKUP(A32,LISTE_ETUDES,HEURES_PASSEES!$E$11:$E$86)*(1-MARGE_ETUDE)*TPS_ETUDES,"TPS_COTATION","OK_MODELISATION")))</f>
        <v>#N/A</v>
      </c>
      <c r="N32" s="17"/>
      <c r="O32" s="17"/>
    </row>
    <row r="33" spans="1:22" ht="16.5" customHeight="1" x14ac:dyDescent="0.2">
      <c r="A33" s="6"/>
      <c r="B33" s="31"/>
      <c r="C33" s="32"/>
      <c r="D33" s="2"/>
      <c r="E33" s="2"/>
      <c r="F33" s="2"/>
      <c r="G33" s="2"/>
      <c r="H33" s="2"/>
      <c r="I33" s="2"/>
      <c r="J33" s="2"/>
      <c r="K33" s="2">
        <f t="shared" si="4"/>
        <v>0</v>
      </c>
      <c r="L33" s="8" t="e">
        <f>LOOKUP(A33,LISTE_ETUDES,HEURES_PASSEES!$C$11:$C$86)</f>
        <v>#N/A</v>
      </c>
      <c r="M33" s="16" t="e">
        <f>IF(L33&gt;LOOKUP(A33,LISTE_ETUDES,HEURES_PASSEES!$E$11:$E$86)*(1-MARGE_ETUDE),"TPS_DEPASSE",(IF(L33&gt;LOOKUP(A33,LISTE_ETUDES,HEURES_PASSEES!$E$11:$E$86)*(1-MARGE_ETUDE)*TPS_ETUDES,"TPS_COTATION","OK_MODELISATION")))</f>
        <v>#N/A</v>
      </c>
      <c r="N33" s="16"/>
      <c r="O33" s="16"/>
      <c r="P33" s="16"/>
      <c r="Q33" s="16"/>
      <c r="R33" s="16"/>
      <c r="S33" s="16"/>
      <c r="T33" s="8"/>
      <c r="U33" s="8"/>
      <c r="V33" s="8"/>
    </row>
    <row r="34" spans="1:22" ht="16.5" customHeight="1" x14ac:dyDescent="0.2">
      <c r="A34" s="6"/>
      <c r="B34" s="31"/>
      <c r="C34" s="32"/>
      <c r="D34" s="2"/>
      <c r="E34" s="2"/>
      <c r="F34" s="2"/>
      <c r="G34" s="2"/>
      <c r="H34" s="2"/>
      <c r="I34" s="2"/>
      <c r="J34" s="2"/>
      <c r="K34" s="2">
        <f t="shared" si="4"/>
        <v>0</v>
      </c>
      <c r="L34" s="8" t="e">
        <f>LOOKUP(A34,LISTE_ETUDES,HEURES_PASSEES!$C$11:$C$86)</f>
        <v>#N/A</v>
      </c>
      <c r="M34" s="16" t="e">
        <f>IF(L34&gt;LOOKUP(A34,LISTE_ETUDES,HEURES_PASSEES!$E$11:$E$86)*(1-MARGE_ETUDE),"TPS_DEPASSE",(IF(L34&gt;LOOKUP(A34,LISTE_ETUDES,HEURES_PASSEES!$E$11:$E$86)*(1-MARGE_ETUDE)*TPS_ETUDES,"TPS_COTATION","OK_MODELISATION")))</f>
        <v>#N/A</v>
      </c>
    </row>
    <row r="35" spans="1:22" ht="16.5" customHeight="1" x14ac:dyDescent="0.2">
      <c r="A35" s="6"/>
      <c r="B35" s="31"/>
      <c r="C35" s="32"/>
      <c r="D35" s="2"/>
      <c r="E35" s="2"/>
      <c r="F35" s="2"/>
      <c r="G35" s="2"/>
      <c r="H35" s="2"/>
      <c r="I35" s="2"/>
      <c r="J35" s="2"/>
      <c r="K35" s="2">
        <f t="shared" si="4"/>
        <v>0</v>
      </c>
      <c r="L35" s="8" t="e">
        <f>LOOKUP(A35,LISTE_ETUDES,HEURES_PASSEES!$C$11:$C$86)</f>
        <v>#N/A</v>
      </c>
      <c r="M35" s="16" t="e">
        <f>IF(L35&gt;LOOKUP(A35,LISTE_ETUDES,HEURES_PASSEES!$E$11:$E$86)*(1-MARGE_ETUDE),"TPS_DEPASSE",(IF(L35&gt;LOOKUP(A35,LISTE_ETUDES,HEURES_PASSEES!$E$11:$E$86)*(1-MARGE_ETUDE)*TPS_ETUDES,"TPS_COTATION","OK_MODELISATION")))</f>
        <v>#N/A</v>
      </c>
    </row>
    <row r="36" spans="1:22" ht="16.5" customHeight="1" x14ac:dyDescent="0.2">
      <c r="A36" s="6"/>
      <c r="B36" s="31"/>
      <c r="C36" s="32"/>
      <c r="D36" s="2"/>
      <c r="E36" s="2"/>
      <c r="F36" s="2"/>
      <c r="G36" s="2"/>
      <c r="H36" s="2"/>
      <c r="I36" s="2"/>
      <c r="J36" s="2"/>
      <c r="K36" s="2">
        <f t="shared" si="4"/>
        <v>0</v>
      </c>
      <c r="L36" s="8" t="e">
        <f>LOOKUP(A36,LISTE_ETUDES,HEURES_PASSEES!$C$11:$C$86)</f>
        <v>#N/A</v>
      </c>
      <c r="M36" s="16" t="e">
        <f>IF(L36&gt;LOOKUP(A36,LISTE_ETUDES,HEURES_PASSEES!$E$11:$E$86)*(1-MARGE_ETUDE),"TPS_DEPASSE",(IF(L36&gt;LOOKUP(A36,LISTE_ETUDES,HEURES_PASSEES!$E$11:$E$86)*(1-MARGE_ETUDE)*TPS_ETUDES,"TPS_COTATION","OK_MODELISATION")))</f>
        <v>#N/A</v>
      </c>
    </row>
    <row r="37" spans="1:22" ht="16.5" customHeight="1" x14ac:dyDescent="0.2">
      <c r="A37" s="6"/>
      <c r="B37" s="31"/>
      <c r="C37" s="32"/>
      <c r="D37" s="2"/>
      <c r="E37" s="2"/>
      <c r="F37" s="2"/>
      <c r="G37" s="2"/>
      <c r="H37" s="2"/>
      <c r="I37" s="2"/>
      <c r="J37" s="2"/>
      <c r="K37" s="2">
        <f t="shared" si="4"/>
        <v>0</v>
      </c>
      <c r="L37" s="8" t="e">
        <f>LOOKUP(A37,LISTE_ETUDES,HEURES_PASSEES!$C$11:$C$86)</f>
        <v>#N/A</v>
      </c>
      <c r="M37" s="16" t="e">
        <f>IF(L37&gt;LOOKUP(A37,LISTE_ETUDES,HEURES_PASSEES!$E$11:$E$86)*(1-MARGE_ETUDE),"TPS_DEPASSE",(IF(L37&gt;LOOKUP(A37,LISTE_ETUDES,HEURES_PASSEES!$E$11:$E$86)*(1-MARGE_ETUDE)*TPS_ETUDES,"TPS_COTATION","OK_MODELISATION")))</f>
        <v>#N/A</v>
      </c>
      <c r="N37" s="17"/>
      <c r="O37" s="17"/>
    </row>
    <row r="38" spans="1:22" ht="16.5" customHeight="1" x14ac:dyDescent="0.2">
      <c r="A38" s="6"/>
      <c r="B38" s="31"/>
      <c r="C38" s="32"/>
      <c r="D38" s="2"/>
      <c r="E38" s="2"/>
      <c r="F38" s="2"/>
      <c r="G38" s="2"/>
      <c r="H38" s="2"/>
      <c r="I38" s="2"/>
      <c r="J38" s="2"/>
      <c r="K38" s="2">
        <f t="shared" si="4"/>
        <v>0</v>
      </c>
      <c r="L38" s="8" t="e">
        <f>LOOKUP(A38,LISTE_ETUDES,HEURES_PASSEES!$C$11:$C$86)</f>
        <v>#N/A</v>
      </c>
      <c r="M38" s="16" t="e">
        <f>IF(L38&gt;LOOKUP(A38,LISTE_ETUDES,HEURES_PASSEES!$E$11:$E$86)*(1-MARGE_ETUDE),"TPS_DEPASSE",(IF(L38&gt;LOOKUP(A38,LISTE_ETUDES,HEURES_PASSEES!$E$11:$E$86)*(1-MARGE_ETUDE)*TPS_ETUDES,"TPS_COTATION","OK_MODELISATION")))</f>
        <v>#N/A</v>
      </c>
      <c r="N38" s="16"/>
      <c r="O38" s="16"/>
      <c r="P38" s="16"/>
      <c r="Q38" s="16"/>
      <c r="R38" s="16"/>
      <c r="S38" s="16"/>
      <c r="T38" s="8"/>
      <c r="U38" s="8"/>
      <c r="V38" s="8"/>
    </row>
    <row r="39" spans="1:22" ht="16.5" customHeight="1" x14ac:dyDescent="0.2">
      <c r="A39" s="6"/>
      <c r="B39" s="31"/>
      <c r="C39" s="32"/>
      <c r="D39" s="2"/>
      <c r="E39" s="2"/>
      <c r="F39" s="2"/>
      <c r="G39" s="2"/>
      <c r="H39" s="2"/>
      <c r="I39" s="2"/>
      <c r="J39" s="2"/>
      <c r="K39" s="2">
        <f t="shared" si="4"/>
        <v>0</v>
      </c>
      <c r="L39" s="8" t="e">
        <f>LOOKUP(A39,LISTE_ETUDES,HEURES_PASSEES!$C$11:$C$86)</f>
        <v>#N/A</v>
      </c>
      <c r="M39" s="16" t="e">
        <f>IF(L39&gt;LOOKUP(A39,LISTE_ETUDES,HEURES_PASSEES!$E$11:$E$86)*(1-MARGE_ETUDE),"TPS_DEPASSE",(IF(L39&gt;LOOKUP(A39,LISTE_ETUDES,HEURES_PASSEES!$E$11:$E$86)*(1-MARGE_ETUDE)*TPS_ETUDES,"TPS_COTATION","OK_MODELISATION")))</f>
        <v>#N/A</v>
      </c>
    </row>
    <row r="40" spans="1:22" ht="16.5" customHeight="1" x14ac:dyDescent="0.2">
      <c r="A40" s="6"/>
      <c r="B40" s="31"/>
      <c r="C40" s="32"/>
      <c r="D40" s="2"/>
      <c r="E40" s="2"/>
      <c r="F40" s="2"/>
      <c r="G40" s="2"/>
      <c r="H40" s="2"/>
      <c r="I40" s="2"/>
      <c r="J40" s="2"/>
      <c r="K40" s="2">
        <f t="shared" si="4"/>
        <v>0</v>
      </c>
      <c r="L40" s="8" t="e">
        <f>LOOKUP(A40,LISTE_ETUDES,HEURES_PASSEES!$C$11:$C$86)</f>
        <v>#N/A</v>
      </c>
      <c r="M40" s="16" t="e">
        <f>IF(L40&gt;LOOKUP(A40,LISTE_ETUDES,HEURES_PASSEES!$E$11:$E$86)*(1-MARGE_ETUDE),"TPS_DEPASSE",(IF(L40&gt;LOOKUP(A40,LISTE_ETUDES,HEURES_PASSEES!$E$11:$E$86)*(1-MARGE_ETUDE)*TPS_ETUDES,"TPS_COTATION","OK_MODELISATION")))</f>
        <v>#N/A</v>
      </c>
    </row>
    <row r="41" spans="1:22" ht="16.5" customHeight="1" x14ac:dyDescent="0.2">
      <c r="A41" s="6"/>
      <c r="B41" s="31"/>
      <c r="C41" s="32"/>
      <c r="D41" s="2"/>
      <c r="E41" s="2"/>
      <c r="F41" s="2"/>
      <c r="G41" s="2"/>
      <c r="H41" s="2"/>
      <c r="I41" s="2"/>
      <c r="J41" s="2"/>
      <c r="K41" s="2">
        <f t="shared" si="4"/>
        <v>0</v>
      </c>
      <c r="L41" s="8" t="e">
        <f>LOOKUP(A41,LISTE_ETUDES,HEURES_PASSEES!$C$11:$C$86)</f>
        <v>#N/A</v>
      </c>
      <c r="M41" s="16" t="e">
        <f>IF(L41&gt;LOOKUP(A41,LISTE_ETUDES,HEURES_PASSEES!$E$11:$E$86)*(1-MARGE_ETUDE),"TPS_DEPASSE",(IF(L41&gt;LOOKUP(A41,LISTE_ETUDES,HEURES_PASSEES!$E$11:$E$86)*(1-MARGE_ETUDE)*TPS_ETUDES,"TPS_COTATION","OK_MODELISATION")))</f>
        <v>#N/A</v>
      </c>
    </row>
    <row r="42" spans="1:22" ht="16.5" customHeight="1" x14ac:dyDescent="0.2">
      <c r="A42" s="6"/>
      <c r="B42" s="31"/>
      <c r="C42" s="32"/>
      <c r="D42" s="2"/>
      <c r="E42" s="2"/>
      <c r="F42" s="2"/>
      <c r="G42" s="2"/>
      <c r="H42" s="2"/>
      <c r="I42" s="2"/>
      <c r="J42" s="2"/>
      <c r="K42" s="2">
        <f t="shared" si="4"/>
        <v>0</v>
      </c>
      <c r="L42" s="8" t="e">
        <f>LOOKUP(A42,LISTE_ETUDES,HEURES_PASSEES!$C$11:$C$86)</f>
        <v>#N/A</v>
      </c>
      <c r="M42" s="16" t="e">
        <f>IF(L42&gt;LOOKUP(A42,LISTE_ETUDES,HEURES_PASSEES!$E$11:$E$86)*(1-MARGE_ETUDE),"TPS_DEPASSE",(IF(L42&gt;LOOKUP(A42,LISTE_ETUDES,HEURES_PASSEES!$E$11:$E$86)*(1-MARGE_ETUDE)*TPS_ETUDES,"TPS_COTATION","OK_MODELISATION")))</f>
        <v>#N/A</v>
      </c>
      <c r="N42" s="17"/>
      <c r="O42" s="17"/>
    </row>
    <row r="43" spans="1:22" ht="16.5" customHeight="1" x14ac:dyDescent="0.2">
      <c r="A43" s="6"/>
      <c r="B43" s="31"/>
      <c r="C43" s="32"/>
      <c r="D43" s="2"/>
      <c r="E43" s="2"/>
      <c r="F43" s="2"/>
      <c r="G43" s="2"/>
      <c r="H43" s="2"/>
      <c r="I43" s="2"/>
      <c r="J43" s="2"/>
      <c r="K43" s="2">
        <f t="shared" si="4"/>
        <v>0</v>
      </c>
      <c r="L43" s="8" t="e">
        <f>LOOKUP(A43,LISTE_ETUDES,HEURES_PASSEES!$C$11:$C$86)</f>
        <v>#N/A</v>
      </c>
      <c r="M43" s="16" t="e">
        <f>IF(L43&gt;LOOKUP(A43,LISTE_ETUDES,HEURES_PASSEES!$E$11:$E$86)*(1-MARGE_ETUDE),"TPS_DEPASSE",(IF(L43&gt;LOOKUP(A43,LISTE_ETUDES,HEURES_PASSEES!$E$11:$E$86)*(1-MARGE_ETUDE)*TPS_ETUDES,"TPS_COTATION","OK_MODELISATION")))</f>
        <v>#N/A</v>
      </c>
      <c r="N43" s="16"/>
      <c r="O43" s="16"/>
      <c r="P43" s="16"/>
      <c r="Q43" s="16"/>
      <c r="R43" s="16"/>
      <c r="S43" s="16"/>
      <c r="T43" s="8"/>
      <c r="U43" s="8"/>
      <c r="V43" s="8"/>
    </row>
    <row r="44" spans="1:22" ht="16.5" customHeight="1" x14ac:dyDescent="0.2">
      <c r="A44" s="6"/>
      <c r="B44" s="31"/>
      <c r="C44" s="32"/>
      <c r="D44" s="2"/>
      <c r="E44" s="2"/>
      <c r="F44" s="2"/>
      <c r="G44" s="2"/>
      <c r="H44" s="2"/>
      <c r="I44" s="2"/>
      <c r="J44" s="2"/>
      <c r="K44" s="2">
        <f t="shared" si="4"/>
        <v>0</v>
      </c>
      <c r="L44" s="8" t="e">
        <f>LOOKUP(A44,LISTE_ETUDES,HEURES_PASSEES!$C$11:$C$86)</f>
        <v>#N/A</v>
      </c>
      <c r="M44" s="16" t="e">
        <f>IF(L44&gt;LOOKUP(A44,LISTE_ETUDES,HEURES_PASSEES!$E$11:$E$86)*(1-MARGE_ETUDE),"TPS_DEPASSE",(IF(L44&gt;LOOKUP(A44,LISTE_ETUDES,HEURES_PASSEES!$E$11:$E$86)*(1-MARGE_ETUDE)*TPS_ETUDES,"TPS_COTATION","OK_MODELISATION")))</f>
        <v>#N/A</v>
      </c>
    </row>
    <row r="45" spans="1:22" ht="16.5" customHeight="1" x14ac:dyDescent="0.2">
      <c r="A45" s="6"/>
      <c r="B45" s="31"/>
      <c r="C45" s="32"/>
      <c r="D45" s="2"/>
      <c r="E45" s="2"/>
      <c r="F45" s="2"/>
      <c r="G45" s="2"/>
      <c r="H45" s="2"/>
      <c r="I45" s="2"/>
      <c r="J45" s="2"/>
      <c r="K45" s="2">
        <f t="shared" si="4"/>
        <v>0</v>
      </c>
      <c r="L45" s="8" t="e">
        <f>LOOKUP(A45,LISTE_ETUDES,HEURES_PASSEES!$C$11:$C$86)</f>
        <v>#N/A</v>
      </c>
      <c r="M45" s="16" t="e">
        <f>IF(L45&gt;LOOKUP(A45,LISTE_ETUDES,HEURES_PASSEES!$E$11:$E$86)*(1-MARGE_ETUDE),"TPS_DEPASSE",(IF(L45&gt;LOOKUP(A45,LISTE_ETUDES,HEURES_PASSEES!$E$11:$E$86)*(1-MARGE_ETUDE)*TPS_ETUDES,"TPS_COTATION","OK_MODELISATION")))</f>
        <v>#N/A</v>
      </c>
    </row>
    <row r="46" spans="1:22" ht="16.5" customHeight="1" x14ac:dyDescent="0.2">
      <c r="A46" s="6"/>
      <c r="B46" s="31"/>
      <c r="C46" s="32"/>
      <c r="D46" s="2"/>
      <c r="E46" s="2"/>
      <c r="F46" s="2"/>
      <c r="G46" s="2"/>
      <c r="H46" s="2"/>
      <c r="I46" s="2"/>
      <c r="J46" s="2"/>
      <c r="K46" s="2">
        <f t="shared" si="4"/>
        <v>0</v>
      </c>
      <c r="L46" s="8" t="e">
        <f>LOOKUP(A46,LISTE_ETUDES,HEURES_PASSEES!$C$11:$C$86)</f>
        <v>#N/A</v>
      </c>
      <c r="M46" s="16" t="e">
        <f>IF(L46&gt;LOOKUP(A46,LISTE_ETUDES,HEURES_PASSEES!$E$11:$E$86)*(1-MARGE_ETUDE),"TPS_DEPASSE",(IF(L46&gt;LOOKUP(A46,LISTE_ETUDES,HEURES_PASSEES!$E$11:$E$86)*(1-MARGE_ETUDE)*TPS_ETUDES,"TPS_COTATION","OK_MODELISATION")))</f>
        <v>#N/A</v>
      </c>
    </row>
    <row r="47" spans="1:22" ht="16.5" customHeight="1" x14ac:dyDescent="0.2">
      <c r="A47" s="10"/>
      <c r="B47" s="12"/>
      <c r="C47" s="11" t="s">
        <v>42</v>
      </c>
      <c r="D47" s="2">
        <f t="shared" ref="D47:J47" si="5">SUM(D24:D46)</f>
        <v>7.5</v>
      </c>
      <c r="E47" s="2">
        <f t="shared" si="5"/>
        <v>7.5</v>
      </c>
      <c r="F47" s="2">
        <f t="shared" si="5"/>
        <v>7.5</v>
      </c>
      <c r="G47" s="2">
        <f t="shared" si="5"/>
        <v>7.5</v>
      </c>
      <c r="H47" s="2">
        <f t="shared" si="5"/>
        <v>7.5</v>
      </c>
      <c r="I47" s="2">
        <f t="shared" si="5"/>
        <v>0</v>
      </c>
      <c r="J47" s="2">
        <f t="shared" si="5"/>
        <v>0</v>
      </c>
      <c r="K47" s="2">
        <f t="shared" si="4"/>
        <v>37.5</v>
      </c>
    </row>
  </sheetData>
  <mergeCells count="33">
    <mergeCell ref="B13:C13"/>
    <mergeCell ref="B15:C15"/>
    <mergeCell ref="B16:C16"/>
    <mergeCell ref="B32:C32"/>
    <mergeCell ref="B33:C33"/>
    <mergeCell ref="B7:C7"/>
    <mergeCell ref="B8:C8"/>
    <mergeCell ref="B9:C9"/>
    <mergeCell ref="B10:C10"/>
    <mergeCell ref="B14:C14"/>
    <mergeCell ref="B24:C24"/>
    <mergeCell ref="B25:C25"/>
    <mergeCell ref="B17:C17"/>
    <mergeCell ref="B35:C35"/>
    <mergeCell ref="B36:C36"/>
    <mergeCell ref="B21:C21"/>
    <mergeCell ref="B20:C20"/>
    <mergeCell ref="B37:C37"/>
    <mergeCell ref="B38:C38"/>
    <mergeCell ref="B26:C26"/>
    <mergeCell ref="B27:C27"/>
    <mergeCell ref="B28:C28"/>
    <mergeCell ref="B29:C29"/>
    <mergeCell ref="B31:C31"/>
    <mergeCell ref="B34:C34"/>
    <mergeCell ref="B43:C43"/>
    <mergeCell ref="B45:C45"/>
    <mergeCell ref="B46:C46"/>
    <mergeCell ref="B39:C39"/>
    <mergeCell ref="B40:C40"/>
    <mergeCell ref="B41:C41"/>
    <mergeCell ref="B42:C42"/>
    <mergeCell ref="B44:C44"/>
  </mergeCells>
  <phoneticPr fontId="0" type="noConversion"/>
  <conditionalFormatting sqref="M28:M46">
    <cfRule type="expression" dxfId="17" priority="1" stopIfTrue="1">
      <formula>M28="TPS_DEPASSE"</formula>
    </cfRule>
    <cfRule type="expression" dxfId="16" priority="2" stopIfTrue="1">
      <formula>M28="TPS_COTATION"</formula>
    </cfRule>
    <cfRule type="expression" dxfId="15" priority="3" stopIfTrue="1">
      <formula>M28="OK_MODELISATION"</formula>
    </cfRule>
  </conditionalFormatting>
  <hyperlinks>
    <hyperlink ref="L1" location="BILAN" display="BILAN"/>
  </hyperlinks>
  <pageMargins left="0.11811023622047245" right="0.11811023622047245" top="0.23622047244094491" bottom="0.55118110236220474" header="0.19685039370078741" footer="0.55118110236220474"/>
  <pageSetup paperSize="9" scale="78" orientation="portrait" horizontalDpi="30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>
    <pageSetUpPr fitToPage="1"/>
  </sheetPr>
  <dimension ref="A1:V47"/>
  <sheetViews>
    <sheetView view="pageLayout" topLeftCell="A10" zoomScaleNormal="100" zoomScaleSheetLayoutView="100" workbookViewId="0">
      <selection activeCell="A28" sqref="A28"/>
    </sheetView>
  </sheetViews>
  <sheetFormatPr baseColWidth="10" defaultColWidth="11.42578125" defaultRowHeight="12.75" x14ac:dyDescent="0.2"/>
  <cols>
    <col min="1" max="1" width="11" customWidth="1"/>
    <col min="2" max="2" width="6.42578125" customWidth="1"/>
    <col min="3" max="3" width="22.7109375" customWidth="1"/>
    <col min="4" max="7" width="7.7109375" customWidth="1"/>
    <col min="8" max="8" width="8.7109375" customWidth="1"/>
    <col min="9" max="9" width="7.7109375" customWidth="1"/>
    <col min="10" max="10" width="8.7109375" customWidth="1"/>
    <col min="11" max="11" width="7.7109375" customWidth="1"/>
    <col min="12" max="12" width="8.85546875" style="8" customWidth="1"/>
    <col min="13" max="13" width="18" style="8" customWidth="1"/>
  </cols>
  <sheetData>
    <row r="1" spans="1:12" ht="16.5" customHeight="1" x14ac:dyDescent="0.2">
      <c r="A1" t="s">
        <v>0</v>
      </c>
      <c r="B1" t="s">
        <v>1</v>
      </c>
      <c r="E1" s="7" t="s">
        <v>22</v>
      </c>
      <c r="F1" s="9" t="e">
        <f>#REF!+1</f>
        <v>#REF!</v>
      </c>
      <c r="G1" s="8" t="s">
        <v>23</v>
      </c>
      <c r="H1" s="14" t="e">
        <f>E4</f>
        <v>#REF!</v>
      </c>
      <c r="I1" s="8" t="s">
        <v>24</v>
      </c>
      <c r="J1" s="14" t="e">
        <f>J4</f>
        <v>#REF!</v>
      </c>
      <c r="L1" s="50" t="s">
        <v>61</v>
      </c>
    </row>
    <row r="2" spans="1:12" ht="16.5" customHeight="1" x14ac:dyDescent="0.2"/>
    <row r="3" spans="1:12" ht="16.5" customHeight="1" x14ac:dyDescent="0.2">
      <c r="A3" t="s">
        <v>2</v>
      </c>
      <c r="B3">
        <v>8100</v>
      </c>
      <c r="C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2" ht="16.5" customHeight="1" x14ac:dyDescent="0.2">
      <c r="A4" t="s">
        <v>3</v>
      </c>
      <c r="B4">
        <v>20253</v>
      </c>
      <c r="C4" s="1" t="s">
        <v>50</v>
      </c>
      <c r="D4" s="3"/>
      <c r="E4" s="3" t="e">
        <f>#REF!+7</f>
        <v>#REF!</v>
      </c>
      <c r="F4" s="3" t="e">
        <f>#REF!+7</f>
        <v>#REF!</v>
      </c>
      <c r="G4" s="3" t="e">
        <f>#REF!+7</f>
        <v>#REF!</v>
      </c>
      <c r="H4" s="3" t="e">
        <f>#REF!+7</f>
        <v>#REF!</v>
      </c>
      <c r="I4" s="3" t="e">
        <f>#REF!+7</f>
        <v>#REF!</v>
      </c>
      <c r="J4" s="3" t="e">
        <f>#REF!+7</f>
        <v>#REF!</v>
      </c>
    </row>
    <row r="5" spans="1:12" ht="16.5" customHeight="1" x14ac:dyDescent="0.2">
      <c r="F5" s="5"/>
    </row>
    <row r="6" spans="1:12" ht="16.5" customHeight="1" x14ac:dyDescent="0.2">
      <c r="A6" s="4" t="s">
        <v>12</v>
      </c>
      <c r="F6" s="5"/>
      <c r="K6" t="s">
        <v>13</v>
      </c>
    </row>
    <row r="7" spans="1:12" ht="16.5" customHeight="1" x14ac:dyDescent="0.2">
      <c r="A7" s="6" t="s">
        <v>14</v>
      </c>
      <c r="B7" s="31" t="s">
        <v>18</v>
      </c>
      <c r="C7" s="32"/>
      <c r="D7" s="2"/>
      <c r="E7" s="2">
        <v>7.5</v>
      </c>
      <c r="F7" s="2">
        <v>7.5</v>
      </c>
      <c r="G7" s="2">
        <v>7.5</v>
      </c>
      <c r="H7" s="2">
        <v>7.5</v>
      </c>
      <c r="I7" s="2"/>
      <c r="J7" s="2"/>
      <c r="K7" s="2">
        <f>SUM(D7:J7)</f>
        <v>30</v>
      </c>
    </row>
    <row r="8" spans="1:12" ht="16.5" customHeight="1" x14ac:dyDescent="0.2">
      <c r="A8" s="6" t="s">
        <v>15</v>
      </c>
      <c r="B8" s="31" t="s">
        <v>19</v>
      </c>
      <c r="C8" s="32"/>
      <c r="D8" s="2"/>
      <c r="E8" s="2"/>
      <c r="F8" s="2"/>
      <c r="G8" s="2"/>
      <c r="H8" s="2"/>
      <c r="I8" s="2"/>
      <c r="J8" s="2"/>
      <c r="K8" s="2">
        <f>SUM(D8:J8)</f>
        <v>0</v>
      </c>
    </row>
    <row r="9" spans="1:12" ht="16.5" customHeight="1" x14ac:dyDescent="0.2">
      <c r="A9" s="6" t="s">
        <v>16</v>
      </c>
      <c r="B9" s="31" t="s">
        <v>20</v>
      </c>
      <c r="C9" s="32"/>
      <c r="D9" s="2"/>
      <c r="E9" s="2"/>
      <c r="F9" s="2"/>
      <c r="G9" s="2"/>
      <c r="H9" s="2"/>
      <c r="I9" s="2"/>
      <c r="J9" s="2"/>
      <c r="K9" s="2">
        <f>SUM(D9:J9)</f>
        <v>0</v>
      </c>
    </row>
    <row r="10" spans="1:12" ht="16.5" customHeight="1" x14ac:dyDescent="0.2">
      <c r="A10" s="6" t="s">
        <v>17</v>
      </c>
      <c r="B10" s="33"/>
      <c r="C10" s="34"/>
      <c r="D10" s="2"/>
      <c r="E10" s="2"/>
      <c r="F10" s="2"/>
      <c r="G10" s="2"/>
      <c r="H10" s="2"/>
      <c r="I10" s="2"/>
      <c r="J10" s="2"/>
      <c r="K10" s="2">
        <f>SUM(D10:J10)</f>
        <v>0</v>
      </c>
    </row>
    <row r="11" spans="1:12" ht="16.5" customHeight="1" x14ac:dyDescent="0.2">
      <c r="A11" s="10"/>
      <c r="B11" s="12"/>
      <c r="C11" s="11" t="s">
        <v>21</v>
      </c>
      <c r="D11" s="2">
        <f t="shared" ref="D11:J11" si="0">D7+D8-D9-D10</f>
        <v>0</v>
      </c>
      <c r="E11" s="2">
        <f t="shared" si="0"/>
        <v>7.5</v>
      </c>
      <c r="F11" s="2">
        <f t="shared" si="0"/>
        <v>7.5</v>
      </c>
      <c r="G11" s="2">
        <f t="shared" si="0"/>
        <v>7.5</v>
      </c>
      <c r="H11" s="2">
        <f t="shared" si="0"/>
        <v>7.5</v>
      </c>
      <c r="I11" s="2">
        <f t="shared" si="0"/>
        <v>0</v>
      </c>
      <c r="J11" s="2">
        <f t="shared" si="0"/>
        <v>0</v>
      </c>
      <c r="K11" s="2">
        <f>SUM(D11:J11)</f>
        <v>30</v>
      </c>
    </row>
    <row r="12" spans="1:12" ht="16.5" customHeight="1" x14ac:dyDescent="0.2">
      <c r="A12" s="4" t="s">
        <v>25</v>
      </c>
      <c r="F12" s="5"/>
    </row>
    <row r="13" spans="1:12" ht="16.5" customHeight="1" x14ac:dyDescent="0.2">
      <c r="A13" s="6" t="s">
        <v>27</v>
      </c>
      <c r="B13" s="31" t="s">
        <v>31</v>
      </c>
      <c r="C13" s="32"/>
      <c r="D13" s="2"/>
      <c r="E13" s="2"/>
      <c r="F13" s="2"/>
      <c r="G13" s="2"/>
      <c r="H13" s="2"/>
      <c r="I13" s="2"/>
      <c r="J13" s="2"/>
      <c r="K13" s="2">
        <f t="shared" ref="K13:K18" si="1">SUM(D13:J13)</f>
        <v>0</v>
      </c>
    </row>
    <row r="14" spans="1:12" ht="16.5" customHeight="1" x14ac:dyDescent="0.2">
      <c r="A14" s="6" t="s">
        <v>28</v>
      </c>
      <c r="B14" s="31" t="s">
        <v>32</v>
      </c>
      <c r="C14" s="32"/>
      <c r="D14" s="2"/>
      <c r="E14" s="2"/>
      <c r="F14" s="2"/>
      <c r="G14" s="2"/>
      <c r="H14" s="2"/>
      <c r="I14" s="2"/>
      <c r="J14" s="2"/>
      <c r="K14" s="2">
        <f t="shared" si="1"/>
        <v>0</v>
      </c>
    </row>
    <row r="15" spans="1:12" ht="16.5" customHeight="1" x14ac:dyDescent="0.2">
      <c r="A15" s="6" t="s">
        <v>30</v>
      </c>
      <c r="B15" s="31" t="s">
        <v>43</v>
      </c>
      <c r="C15" s="32"/>
      <c r="D15" s="2"/>
      <c r="E15" s="2"/>
      <c r="F15" s="2"/>
      <c r="G15" s="2"/>
      <c r="H15" s="2"/>
      <c r="I15" s="2"/>
      <c r="J15" s="2"/>
      <c r="K15" s="2">
        <f t="shared" si="1"/>
        <v>0</v>
      </c>
    </row>
    <row r="16" spans="1:12" ht="16.5" customHeight="1" x14ac:dyDescent="0.2">
      <c r="A16" s="6" t="s">
        <v>29</v>
      </c>
      <c r="B16" s="31" t="s">
        <v>44</v>
      </c>
      <c r="C16" s="32"/>
      <c r="D16" s="2"/>
      <c r="E16" s="2"/>
      <c r="F16" s="2"/>
      <c r="G16" s="2"/>
      <c r="H16" s="2"/>
      <c r="I16" s="2"/>
      <c r="J16" s="2"/>
      <c r="K16" s="2">
        <f t="shared" si="1"/>
        <v>0</v>
      </c>
    </row>
    <row r="17" spans="1:22" ht="16.5" customHeight="1" x14ac:dyDescent="0.2">
      <c r="A17" s="6" t="s">
        <v>17</v>
      </c>
      <c r="B17" s="31"/>
      <c r="C17" s="32"/>
      <c r="D17" s="2"/>
      <c r="E17" s="2"/>
      <c r="F17" s="2"/>
      <c r="G17" s="2"/>
      <c r="H17" s="2"/>
      <c r="I17" s="2"/>
      <c r="J17" s="2"/>
      <c r="K17" s="2">
        <f t="shared" si="1"/>
        <v>0</v>
      </c>
    </row>
    <row r="18" spans="1:22" ht="16.5" customHeight="1" x14ac:dyDescent="0.2">
      <c r="A18" s="10"/>
      <c r="B18" s="12"/>
      <c r="C18" s="11" t="s">
        <v>26</v>
      </c>
      <c r="D18" s="2">
        <f t="shared" ref="D18:J18" si="2">SUM(D13:D17)</f>
        <v>0</v>
      </c>
      <c r="E18" s="2">
        <f t="shared" si="2"/>
        <v>0</v>
      </c>
      <c r="F18" s="2">
        <f t="shared" si="2"/>
        <v>0</v>
      </c>
      <c r="G18" s="2">
        <f t="shared" si="2"/>
        <v>0</v>
      </c>
      <c r="H18" s="2">
        <f t="shared" si="2"/>
        <v>0</v>
      </c>
      <c r="I18" s="2">
        <f t="shared" si="2"/>
        <v>0</v>
      </c>
      <c r="J18" s="2">
        <f t="shared" si="2"/>
        <v>0</v>
      </c>
      <c r="K18" s="2">
        <f t="shared" si="1"/>
        <v>0</v>
      </c>
    </row>
    <row r="19" spans="1:22" ht="16.5" customHeight="1" x14ac:dyDescent="0.2">
      <c r="A19" s="4" t="s">
        <v>33</v>
      </c>
      <c r="F19" s="5"/>
    </row>
    <row r="20" spans="1:22" ht="16.5" customHeight="1" x14ac:dyDescent="0.2">
      <c r="A20" s="6"/>
      <c r="B20" s="31"/>
      <c r="C20" s="32"/>
      <c r="D20" s="2"/>
      <c r="E20" s="2"/>
      <c r="F20" s="2"/>
      <c r="G20" s="2"/>
      <c r="H20" s="2"/>
      <c r="I20" s="2"/>
      <c r="J20" s="2"/>
      <c r="K20" s="2">
        <f>SUM(D20:J20)</f>
        <v>0</v>
      </c>
    </row>
    <row r="21" spans="1:22" ht="16.5" customHeight="1" x14ac:dyDescent="0.2">
      <c r="A21" s="6"/>
      <c r="B21" s="31"/>
      <c r="C21" s="32"/>
      <c r="D21" s="2"/>
      <c r="E21" s="2"/>
      <c r="F21" s="2"/>
      <c r="G21" s="2"/>
      <c r="H21" s="2"/>
      <c r="I21" s="2"/>
      <c r="J21" s="2"/>
      <c r="K21" s="2">
        <f>SUM(D21:J21)</f>
        <v>0</v>
      </c>
    </row>
    <row r="22" spans="1:22" ht="16.5" customHeight="1" x14ac:dyDescent="0.2">
      <c r="A22" s="10"/>
      <c r="B22" s="12"/>
      <c r="C22" s="11" t="s">
        <v>34</v>
      </c>
      <c r="D22" s="2">
        <f t="shared" ref="D22:J22" si="3">SUM(D20:D21)</f>
        <v>0</v>
      </c>
      <c r="E22" s="2">
        <f t="shared" si="3"/>
        <v>0</v>
      </c>
      <c r="F22" s="2">
        <f t="shared" si="3"/>
        <v>0</v>
      </c>
      <c r="G22" s="2">
        <f t="shared" si="3"/>
        <v>0</v>
      </c>
      <c r="H22" s="2">
        <f t="shared" si="3"/>
        <v>0</v>
      </c>
      <c r="I22" s="2">
        <f t="shared" si="3"/>
        <v>0</v>
      </c>
      <c r="J22" s="2">
        <f t="shared" si="3"/>
        <v>0</v>
      </c>
      <c r="K22" s="2">
        <f>SUM(D22:J22)</f>
        <v>0</v>
      </c>
    </row>
    <row r="23" spans="1:22" ht="16.5" customHeight="1" x14ac:dyDescent="0.2">
      <c r="A23" s="4" t="s">
        <v>35</v>
      </c>
      <c r="F23" s="5"/>
    </row>
    <row r="24" spans="1:22" ht="16.5" customHeight="1" x14ac:dyDescent="0.2">
      <c r="A24" s="6" t="s">
        <v>36</v>
      </c>
      <c r="B24" s="31" t="s">
        <v>41</v>
      </c>
      <c r="C24" s="32"/>
      <c r="D24" s="2"/>
      <c r="E24" s="2"/>
      <c r="F24" s="2"/>
      <c r="G24" s="2"/>
      <c r="H24" s="2"/>
      <c r="I24" s="2"/>
      <c r="J24" s="2"/>
      <c r="K24" s="2">
        <f t="shared" ref="K24:K47" si="4">SUM(D24:J24)</f>
        <v>0</v>
      </c>
    </row>
    <row r="25" spans="1:22" ht="16.5" customHeight="1" x14ac:dyDescent="0.2">
      <c r="A25" s="6" t="s">
        <v>37</v>
      </c>
      <c r="B25" s="31" t="s">
        <v>39</v>
      </c>
      <c r="C25" s="32"/>
      <c r="D25" s="2"/>
      <c r="E25" s="2"/>
      <c r="F25" s="2"/>
      <c r="G25" s="2"/>
      <c r="H25" s="2"/>
      <c r="I25" s="2"/>
      <c r="J25" s="2"/>
      <c r="K25" s="2">
        <f t="shared" si="4"/>
        <v>0</v>
      </c>
    </row>
    <row r="26" spans="1:22" ht="16.5" customHeight="1" x14ac:dyDescent="0.2">
      <c r="A26" s="6" t="s">
        <v>38</v>
      </c>
      <c r="B26" s="31" t="s">
        <v>40</v>
      </c>
      <c r="C26" s="32"/>
      <c r="D26" s="2"/>
      <c r="E26" s="2"/>
      <c r="F26" s="2"/>
      <c r="G26" s="2"/>
      <c r="H26" s="2"/>
      <c r="I26" s="2"/>
      <c r="J26" s="2"/>
      <c r="K26" s="2">
        <f t="shared" si="4"/>
        <v>0</v>
      </c>
      <c r="N26" s="18"/>
      <c r="O26" s="18"/>
      <c r="Q26" s="18"/>
      <c r="R26" s="18"/>
      <c r="S26" s="18"/>
      <c r="T26" s="18"/>
      <c r="U26" s="18"/>
      <c r="V26" s="19"/>
    </row>
    <row r="27" spans="1:22" ht="16.5" customHeight="1" x14ac:dyDescent="0.2">
      <c r="A27" s="6" t="s">
        <v>45</v>
      </c>
      <c r="B27" s="31" t="s">
        <v>49</v>
      </c>
      <c r="C27" s="32"/>
      <c r="D27" s="2"/>
      <c r="E27" s="2"/>
      <c r="F27" s="2"/>
      <c r="G27" s="2"/>
      <c r="H27" s="2"/>
      <c r="I27" s="2"/>
      <c r="J27" s="2"/>
      <c r="K27" s="2">
        <f t="shared" si="4"/>
        <v>0</v>
      </c>
      <c r="L27" s="8" t="s">
        <v>66</v>
      </c>
      <c r="M27" s="17" t="s">
        <v>67</v>
      </c>
      <c r="N27" s="17"/>
      <c r="O27" s="17"/>
    </row>
    <row r="28" spans="1:22" ht="16.5" customHeight="1" x14ac:dyDescent="0.2">
      <c r="A28" s="6"/>
      <c r="B28" s="31"/>
      <c r="C28" s="32"/>
      <c r="D28" s="2"/>
      <c r="E28" s="2"/>
      <c r="F28" s="2"/>
      <c r="G28" s="2"/>
      <c r="H28" s="2"/>
      <c r="I28" s="2"/>
      <c r="J28" s="2"/>
      <c r="K28" s="2">
        <f t="shared" si="4"/>
        <v>0</v>
      </c>
      <c r="L28" s="8" t="e">
        <f>LOOKUP(A28,LISTE_ETUDES,HEURES_PASSEES!$C$11:$C$86)</f>
        <v>#N/A</v>
      </c>
      <c r="M28" s="16" t="e">
        <f>IF(L28&gt;LOOKUP(A28,LISTE_ETUDES,HEURES_PASSEES!$E$11:$E$86)*(1-MARGE_ETUDE),"TPS_DEPASSE",(IF(L28&gt;LOOKUP(A28,LISTE_ETUDES,HEURES_PASSEES!$E$11:$E$86)*(1-MARGE_ETUDE)*TPS_ETUDES,"TPS_COTATION","OK_MODELISATION")))</f>
        <v>#N/A</v>
      </c>
      <c r="N28" s="16"/>
      <c r="O28" s="16"/>
      <c r="P28" s="16"/>
      <c r="Q28" s="16"/>
      <c r="R28" s="16"/>
      <c r="S28" s="16"/>
      <c r="T28" s="8"/>
      <c r="U28" s="8"/>
      <c r="V28" s="8"/>
    </row>
    <row r="29" spans="1:22" ht="16.5" customHeight="1" x14ac:dyDescent="0.2">
      <c r="A29" s="6"/>
      <c r="B29" s="31"/>
      <c r="C29" s="32"/>
      <c r="D29" s="2"/>
      <c r="E29" s="2"/>
      <c r="F29" s="2"/>
      <c r="G29" s="2"/>
      <c r="H29" s="2"/>
      <c r="I29" s="2"/>
      <c r="J29" s="2"/>
      <c r="K29" s="2">
        <f t="shared" si="4"/>
        <v>0</v>
      </c>
      <c r="L29" s="8" t="e">
        <f>LOOKUP(A29,LISTE_ETUDES,HEURES_PASSEES!$C$11:$C$86)</f>
        <v>#N/A</v>
      </c>
      <c r="M29" s="16" t="e">
        <f>IF(L29&gt;LOOKUP(A29,LISTE_ETUDES,HEURES_PASSEES!$E$11:$E$86)*(1-MARGE_ETUDE),"TPS_DEPASSE",(IF(L29&gt;LOOKUP(A29,LISTE_ETUDES,HEURES_PASSEES!$E$11:$E$86)*(1-MARGE_ETUDE)*TPS_ETUDES,"TPS_COTATION","OK_MODELISATION")))</f>
        <v>#N/A</v>
      </c>
    </row>
    <row r="30" spans="1:22" ht="16.5" customHeight="1" x14ac:dyDescent="0.2">
      <c r="A30" s="6"/>
      <c r="D30" s="2"/>
      <c r="E30" s="2"/>
      <c r="F30" s="2"/>
      <c r="G30" s="2"/>
      <c r="H30" s="2"/>
      <c r="I30" s="2"/>
      <c r="J30" s="2"/>
      <c r="K30" s="2">
        <f t="shared" si="4"/>
        <v>0</v>
      </c>
      <c r="L30" s="8" t="e">
        <f>LOOKUP(A30,LISTE_ETUDES,HEURES_PASSEES!$C$11:$C$86)</f>
        <v>#N/A</v>
      </c>
      <c r="M30" s="16" t="e">
        <f>IF(L30&gt;LOOKUP(A30,LISTE_ETUDES,HEURES_PASSEES!$E$11:$E$86)*(1-MARGE_ETUDE),"TPS_DEPASSE",(IF(L30&gt;LOOKUP(A30,LISTE_ETUDES,HEURES_PASSEES!$E$11:$E$86)*(1-MARGE_ETUDE)*TPS_ETUDES,"TPS_COTATION","OK_MODELISATION")))</f>
        <v>#N/A</v>
      </c>
    </row>
    <row r="31" spans="1:22" ht="16.5" customHeight="1" x14ac:dyDescent="0.2">
      <c r="A31" s="6"/>
      <c r="B31" s="31"/>
      <c r="C31" s="32"/>
      <c r="D31" s="2"/>
      <c r="E31" s="2"/>
      <c r="F31" s="2"/>
      <c r="G31" s="2"/>
      <c r="H31" s="2"/>
      <c r="I31" s="2"/>
      <c r="J31" s="2"/>
      <c r="K31" s="2">
        <f t="shared" si="4"/>
        <v>0</v>
      </c>
      <c r="L31" s="8" t="e">
        <f>LOOKUP(A31,LISTE_ETUDES,HEURES_PASSEES!$C$11:$C$86)</f>
        <v>#N/A</v>
      </c>
      <c r="M31" s="16" t="e">
        <f>IF(L31&gt;LOOKUP(A31,LISTE_ETUDES,HEURES_PASSEES!$E$11:$E$86)*(1-MARGE_ETUDE),"TPS_DEPASSE",(IF(L31&gt;LOOKUP(A31,LISTE_ETUDES,HEURES_PASSEES!$E$11:$E$86)*(1-MARGE_ETUDE)*TPS_ETUDES,"TPS_COTATION","OK_MODELISATION")))</f>
        <v>#N/A</v>
      </c>
    </row>
    <row r="32" spans="1:22" ht="16.5" customHeight="1" x14ac:dyDescent="0.2">
      <c r="A32" s="6"/>
      <c r="B32" s="31"/>
      <c r="C32" s="32"/>
      <c r="D32" s="2"/>
      <c r="E32" s="2"/>
      <c r="F32" s="2"/>
      <c r="G32" s="2"/>
      <c r="H32" s="2"/>
      <c r="I32" s="2"/>
      <c r="J32" s="2"/>
      <c r="K32" s="2">
        <f t="shared" si="4"/>
        <v>0</v>
      </c>
      <c r="L32" s="8" t="e">
        <f>LOOKUP(A32,LISTE_ETUDES,HEURES_PASSEES!$C$11:$C$86)</f>
        <v>#N/A</v>
      </c>
      <c r="M32" s="16" t="e">
        <f>IF(L32&gt;LOOKUP(A32,LISTE_ETUDES,HEURES_PASSEES!$E$11:$E$86)*(1-MARGE_ETUDE),"TPS_DEPASSE",(IF(L32&gt;LOOKUP(A32,LISTE_ETUDES,HEURES_PASSEES!$E$11:$E$86)*(1-MARGE_ETUDE)*TPS_ETUDES,"TPS_COTATION","OK_MODELISATION")))</f>
        <v>#N/A</v>
      </c>
      <c r="N32" s="17"/>
      <c r="O32" s="17"/>
    </row>
    <row r="33" spans="1:22" ht="16.5" customHeight="1" x14ac:dyDescent="0.2">
      <c r="A33" s="6"/>
      <c r="B33" s="31"/>
      <c r="C33" s="32"/>
      <c r="D33" s="2"/>
      <c r="E33" s="2"/>
      <c r="F33" s="2"/>
      <c r="G33" s="2"/>
      <c r="H33" s="2"/>
      <c r="I33" s="2"/>
      <c r="J33" s="2"/>
      <c r="K33" s="2">
        <f t="shared" si="4"/>
        <v>0</v>
      </c>
      <c r="L33" s="8" t="e">
        <f>LOOKUP(A33,LISTE_ETUDES,HEURES_PASSEES!$C$11:$C$86)</f>
        <v>#N/A</v>
      </c>
      <c r="M33" s="16" t="e">
        <f>IF(L33&gt;LOOKUP(A33,LISTE_ETUDES,HEURES_PASSEES!$E$11:$E$86)*(1-MARGE_ETUDE),"TPS_DEPASSE",(IF(L33&gt;LOOKUP(A33,LISTE_ETUDES,HEURES_PASSEES!$E$11:$E$86)*(1-MARGE_ETUDE)*TPS_ETUDES,"TPS_COTATION","OK_MODELISATION")))</f>
        <v>#N/A</v>
      </c>
      <c r="N33" s="16"/>
      <c r="O33" s="16"/>
      <c r="P33" s="16"/>
      <c r="Q33" s="16"/>
      <c r="R33" s="16"/>
      <c r="S33" s="16"/>
      <c r="T33" s="8"/>
      <c r="U33" s="8"/>
      <c r="V33" s="8"/>
    </row>
    <row r="34" spans="1:22" ht="16.5" customHeight="1" x14ac:dyDescent="0.2">
      <c r="A34" s="6"/>
      <c r="B34" s="31"/>
      <c r="C34" s="32"/>
      <c r="D34" s="2"/>
      <c r="E34" s="2"/>
      <c r="F34" s="2"/>
      <c r="G34" s="2"/>
      <c r="H34" s="2"/>
      <c r="I34" s="2"/>
      <c r="J34" s="2"/>
      <c r="K34" s="2">
        <f t="shared" si="4"/>
        <v>0</v>
      </c>
      <c r="L34" s="8" t="e">
        <f>LOOKUP(A34,LISTE_ETUDES,HEURES_PASSEES!$C$11:$C$86)</f>
        <v>#N/A</v>
      </c>
      <c r="M34" s="16" t="e">
        <f>IF(L34&gt;LOOKUP(A34,LISTE_ETUDES,HEURES_PASSEES!$E$11:$E$86)*(1-MARGE_ETUDE),"TPS_DEPASSE",(IF(L34&gt;LOOKUP(A34,LISTE_ETUDES,HEURES_PASSEES!$E$11:$E$86)*(1-MARGE_ETUDE)*TPS_ETUDES,"TPS_COTATION","OK_MODELISATION")))</f>
        <v>#N/A</v>
      </c>
    </row>
    <row r="35" spans="1:22" ht="16.5" customHeight="1" x14ac:dyDescent="0.2">
      <c r="A35" s="6"/>
      <c r="B35" s="31"/>
      <c r="C35" s="32"/>
      <c r="D35" s="2"/>
      <c r="E35" s="2"/>
      <c r="F35" s="2"/>
      <c r="G35" s="2"/>
      <c r="H35" s="2"/>
      <c r="I35" s="2"/>
      <c r="J35" s="2"/>
      <c r="K35" s="2">
        <f t="shared" si="4"/>
        <v>0</v>
      </c>
      <c r="L35" s="8" t="e">
        <f>LOOKUP(A35,LISTE_ETUDES,HEURES_PASSEES!$C$11:$C$86)</f>
        <v>#N/A</v>
      </c>
      <c r="M35" s="16" t="e">
        <f>IF(L35&gt;LOOKUP(A35,LISTE_ETUDES,HEURES_PASSEES!$E$11:$E$86)*(1-MARGE_ETUDE),"TPS_DEPASSE",(IF(L35&gt;LOOKUP(A35,LISTE_ETUDES,HEURES_PASSEES!$E$11:$E$86)*(1-MARGE_ETUDE)*TPS_ETUDES,"TPS_COTATION","OK_MODELISATION")))</f>
        <v>#N/A</v>
      </c>
    </row>
    <row r="36" spans="1:22" ht="16.5" customHeight="1" x14ac:dyDescent="0.2">
      <c r="A36" s="6"/>
      <c r="B36" s="31"/>
      <c r="C36" s="32"/>
      <c r="D36" s="2"/>
      <c r="E36" s="2"/>
      <c r="F36" s="2"/>
      <c r="G36" s="2"/>
      <c r="H36" s="2"/>
      <c r="I36" s="2"/>
      <c r="J36" s="2"/>
      <c r="K36" s="2">
        <f t="shared" si="4"/>
        <v>0</v>
      </c>
      <c r="L36" s="8" t="e">
        <f>LOOKUP(A36,LISTE_ETUDES,HEURES_PASSEES!$C$11:$C$86)</f>
        <v>#N/A</v>
      </c>
      <c r="M36" s="16" t="e">
        <f>IF(L36&gt;LOOKUP(A36,LISTE_ETUDES,HEURES_PASSEES!$E$11:$E$86)*(1-MARGE_ETUDE),"TPS_DEPASSE",(IF(L36&gt;LOOKUP(A36,LISTE_ETUDES,HEURES_PASSEES!$E$11:$E$86)*(1-MARGE_ETUDE)*TPS_ETUDES,"TPS_COTATION","OK_MODELISATION")))</f>
        <v>#N/A</v>
      </c>
    </row>
    <row r="37" spans="1:22" ht="16.5" customHeight="1" x14ac:dyDescent="0.2">
      <c r="A37" s="6"/>
      <c r="B37" s="31"/>
      <c r="C37" s="32"/>
      <c r="D37" s="2"/>
      <c r="E37" s="2"/>
      <c r="F37" s="2"/>
      <c r="G37" s="2"/>
      <c r="H37" s="2"/>
      <c r="I37" s="2"/>
      <c r="J37" s="2"/>
      <c r="K37" s="2">
        <f t="shared" si="4"/>
        <v>0</v>
      </c>
      <c r="L37" s="8" t="e">
        <f>LOOKUP(A37,LISTE_ETUDES,HEURES_PASSEES!$C$11:$C$86)</f>
        <v>#N/A</v>
      </c>
      <c r="M37" s="16" t="e">
        <f>IF(L37&gt;LOOKUP(A37,LISTE_ETUDES,HEURES_PASSEES!$E$11:$E$86)*(1-MARGE_ETUDE),"TPS_DEPASSE",(IF(L37&gt;LOOKUP(A37,LISTE_ETUDES,HEURES_PASSEES!$E$11:$E$86)*(1-MARGE_ETUDE)*TPS_ETUDES,"TPS_COTATION","OK_MODELISATION")))</f>
        <v>#N/A</v>
      </c>
      <c r="N37" s="17"/>
      <c r="O37" s="17"/>
    </row>
    <row r="38" spans="1:22" ht="16.5" customHeight="1" x14ac:dyDescent="0.2">
      <c r="A38" s="6"/>
      <c r="B38" s="31"/>
      <c r="C38" s="32"/>
      <c r="D38" s="2"/>
      <c r="E38" s="2"/>
      <c r="F38" s="2"/>
      <c r="G38" s="2"/>
      <c r="H38" s="2"/>
      <c r="I38" s="2"/>
      <c r="J38" s="2"/>
      <c r="K38" s="2">
        <f t="shared" si="4"/>
        <v>0</v>
      </c>
      <c r="L38" s="8" t="e">
        <f>LOOKUP(A38,LISTE_ETUDES,HEURES_PASSEES!$C$11:$C$86)</f>
        <v>#N/A</v>
      </c>
      <c r="M38" s="16" t="e">
        <f>IF(L38&gt;LOOKUP(A38,LISTE_ETUDES,HEURES_PASSEES!$E$11:$E$86)*(1-MARGE_ETUDE),"TPS_DEPASSE",(IF(L38&gt;LOOKUP(A38,LISTE_ETUDES,HEURES_PASSEES!$E$11:$E$86)*(1-MARGE_ETUDE)*TPS_ETUDES,"TPS_COTATION","OK_MODELISATION")))</f>
        <v>#N/A</v>
      </c>
      <c r="N38" s="16"/>
      <c r="O38" s="16"/>
      <c r="P38" s="16"/>
      <c r="Q38" s="16"/>
      <c r="R38" s="16"/>
      <c r="S38" s="16"/>
      <c r="T38" s="8"/>
      <c r="U38" s="8"/>
      <c r="V38" s="8"/>
    </row>
    <row r="39" spans="1:22" ht="16.5" customHeight="1" x14ac:dyDescent="0.2">
      <c r="A39" s="6"/>
      <c r="B39" s="31"/>
      <c r="C39" s="32"/>
      <c r="D39" s="2"/>
      <c r="E39" s="2"/>
      <c r="F39" s="2"/>
      <c r="G39" s="2"/>
      <c r="H39" s="2"/>
      <c r="I39" s="2"/>
      <c r="J39" s="2"/>
      <c r="K39" s="2">
        <f t="shared" si="4"/>
        <v>0</v>
      </c>
      <c r="L39" s="8" t="e">
        <f>LOOKUP(A39,LISTE_ETUDES,HEURES_PASSEES!$C$11:$C$86)</f>
        <v>#N/A</v>
      </c>
      <c r="M39" s="16" t="e">
        <f>IF(L39&gt;LOOKUP(A39,LISTE_ETUDES,HEURES_PASSEES!$E$11:$E$86)*(1-MARGE_ETUDE),"TPS_DEPASSE",(IF(L39&gt;LOOKUP(A39,LISTE_ETUDES,HEURES_PASSEES!$E$11:$E$86)*(1-MARGE_ETUDE)*TPS_ETUDES,"TPS_COTATION","OK_MODELISATION")))</f>
        <v>#N/A</v>
      </c>
    </row>
    <row r="40" spans="1:22" ht="16.5" customHeight="1" x14ac:dyDescent="0.2">
      <c r="A40" s="6"/>
      <c r="B40" s="31"/>
      <c r="C40" s="32"/>
      <c r="D40" s="2"/>
      <c r="E40" s="2"/>
      <c r="F40" s="2"/>
      <c r="G40" s="2"/>
      <c r="H40" s="2"/>
      <c r="I40" s="2"/>
      <c r="J40" s="2"/>
      <c r="K40" s="2">
        <f t="shared" si="4"/>
        <v>0</v>
      </c>
      <c r="L40" s="8" t="e">
        <f>LOOKUP(A40,LISTE_ETUDES,HEURES_PASSEES!$C$11:$C$86)</f>
        <v>#N/A</v>
      </c>
      <c r="M40" s="16" t="e">
        <f>IF(L40&gt;LOOKUP(A40,LISTE_ETUDES,HEURES_PASSEES!$E$11:$E$86)*(1-MARGE_ETUDE),"TPS_DEPASSE",(IF(L40&gt;LOOKUP(A40,LISTE_ETUDES,HEURES_PASSEES!$E$11:$E$86)*(1-MARGE_ETUDE)*TPS_ETUDES,"TPS_COTATION","OK_MODELISATION")))</f>
        <v>#N/A</v>
      </c>
    </row>
    <row r="41" spans="1:22" ht="16.5" customHeight="1" x14ac:dyDescent="0.2">
      <c r="A41" s="6"/>
      <c r="B41" s="31"/>
      <c r="C41" s="32"/>
      <c r="D41" s="2"/>
      <c r="E41" s="2"/>
      <c r="F41" s="2"/>
      <c r="G41" s="2"/>
      <c r="H41" s="2"/>
      <c r="I41" s="2"/>
      <c r="J41" s="2"/>
      <c r="K41" s="2">
        <f t="shared" si="4"/>
        <v>0</v>
      </c>
      <c r="L41" s="8" t="e">
        <f>LOOKUP(A41,LISTE_ETUDES,HEURES_PASSEES!$C$11:$C$86)</f>
        <v>#N/A</v>
      </c>
      <c r="M41" s="16" t="e">
        <f>IF(L41&gt;LOOKUP(A41,LISTE_ETUDES,HEURES_PASSEES!$E$11:$E$86)*(1-MARGE_ETUDE),"TPS_DEPASSE",(IF(L41&gt;LOOKUP(A41,LISTE_ETUDES,HEURES_PASSEES!$E$11:$E$86)*(1-MARGE_ETUDE)*TPS_ETUDES,"TPS_COTATION","OK_MODELISATION")))</f>
        <v>#N/A</v>
      </c>
    </row>
    <row r="42" spans="1:22" ht="16.5" customHeight="1" x14ac:dyDescent="0.2">
      <c r="A42" s="6"/>
      <c r="B42" s="31"/>
      <c r="C42" s="32"/>
      <c r="D42" s="2"/>
      <c r="E42" s="2"/>
      <c r="F42" s="2"/>
      <c r="G42" s="2"/>
      <c r="H42" s="2"/>
      <c r="I42" s="2"/>
      <c r="J42" s="2"/>
      <c r="K42" s="2">
        <f t="shared" si="4"/>
        <v>0</v>
      </c>
      <c r="L42" s="8" t="e">
        <f>LOOKUP(A42,LISTE_ETUDES,HEURES_PASSEES!$C$11:$C$86)</f>
        <v>#N/A</v>
      </c>
      <c r="M42" s="16" t="e">
        <f>IF(L42&gt;LOOKUP(A42,LISTE_ETUDES,HEURES_PASSEES!$E$11:$E$86)*(1-MARGE_ETUDE),"TPS_DEPASSE",(IF(L42&gt;LOOKUP(A42,LISTE_ETUDES,HEURES_PASSEES!$E$11:$E$86)*(1-MARGE_ETUDE)*TPS_ETUDES,"TPS_COTATION","OK_MODELISATION")))</f>
        <v>#N/A</v>
      </c>
      <c r="N42" s="17"/>
      <c r="O42" s="17"/>
    </row>
    <row r="43" spans="1:22" ht="16.5" customHeight="1" x14ac:dyDescent="0.2">
      <c r="A43" s="6"/>
      <c r="B43" s="31"/>
      <c r="C43" s="32"/>
      <c r="D43" s="2"/>
      <c r="E43" s="2"/>
      <c r="F43" s="2"/>
      <c r="G43" s="2"/>
      <c r="H43" s="2"/>
      <c r="I43" s="2"/>
      <c r="J43" s="2"/>
      <c r="K43" s="2">
        <f t="shared" si="4"/>
        <v>0</v>
      </c>
      <c r="L43" s="8" t="e">
        <f>LOOKUP(A43,LISTE_ETUDES,HEURES_PASSEES!$C$11:$C$86)</f>
        <v>#N/A</v>
      </c>
      <c r="M43" s="16" t="e">
        <f>IF(L43&gt;LOOKUP(A43,LISTE_ETUDES,HEURES_PASSEES!$E$11:$E$86)*(1-MARGE_ETUDE),"TPS_DEPASSE",(IF(L43&gt;LOOKUP(A43,LISTE_ETUDES,HEURES_PASSEES!$E$11:$E$86)*(1-MARGE_ETUDE)*TPS_ETUDES,"TPS_COTATION","OK_MODELISATION")))</f>
        <v>#N/A</v>
      </c>
      <c r="N43" s="16"/>
      <c r="O43" s="16"/>
      <c r="P43" s="16"/>
      <c r="Q43" s="16"/>
      <c r="R43" s="16"/>
      <c r="S43" s="16"/>
      <c r="T43" s="8"/>
      <c r="U43" s="8"/>
      <c r="V43" s="8"/>
    </row>
    <row r="44" spans="1:22" ht="16.5" customHeight="1" x14ac:dyDescent="0.2">
      <c r="A44" s="6"/>
      <c r="B44" s="31"/>
      <c r="C44" s="32"/>
      <c r="D44" s="2"/>
      <c r="E44" s="2"/>
      <c r="F44" s="2"/>
      <c r="G44" s="2"/>
      <c r="H44" s="2"/>
      <c r="I44" s="2"/>
      <c r="J44" s="2"/>
      <c r="K44" s="2">
        <f t="shared" si="4"/>
        <v>0</v>
      </c>
      <c r="L44" s="8" t="e">
        <f>LOOKUP(A44,LISTE_ETUDES,HEURES_PASSEES!$C$11:$C$86)</f>
        <v>#N/A</v>
      </c>
      <c r="M44" s="16" t="e">
        <f>IF(L44&gt;LOOKUP(A44,LISTE_ETUDES,HEURES_PASSEES!$E$11:$E$86)*(1-MARGE_ETUDE),"TPS_DEPASSE",(IF(L44&gt;LOOKUP(A44,LISTE_ETUDES,HEURES_PASSEES!$E$11:$E$86)*(1-MARGE_ETUDE)*TPS_ETUDES,"TPS_COTATION","OK_MODELISATION")))</f>
        <v>#N/A</v>
      </c>
    </row>
    <row r="45" spans="1:22" ht="16.5" customHeight="1" x14ac:dyDescent="0.2">
      <c r="A45" s="6"/>
      <c r="B45" s="31"/>
      <c r="C45" s="32"/>
      <c r="D45" s="2"/>
      <c r="E45" s="2"/>
      <c r="F45" s="2"/>
      <c r="G45" s="2"/>
      <c r="H45" s="2"/>
      <c r="I45" s="2"/>
      <c r="J45" s="2"/>
      <c r="K45" s="2">
        <f t="shared" si="4"/>
        <v>0</v>
      </c>
      <c r="L45" s="8" t="e">
        <f>LOOKUP(A45,LISTE_ETUDES,HEURES_PASSEES!$C$11:$C$86)</f>
        <v>#N/A</v>
      </c>
      <c r="M45" s="16" t="e">
        <f>IF(L45&gt;LOOKUP(A45,LISTE_ETUDES,HEURES_PASSEES!$E$11:$E$86)*(1-MARGE_ETUDE),"TPS_DEPASSE",(IF(L45&gt;LOOKUP(A45,LISTE_ETUDES,HEURES_PASSEES!$E$11:$E$86)*(1-MARGE_ETUDE)*TPS_ETUDES,"TPS_COTATION","OK_MODELISATION")))</f>
        <v>#N/A</v>
      </c>
    </row>
    <row r="46" spans="1:22" ht="16.5" customHeight="1" x14ac:dyDescent="0.2">
      <c r="A46" s="6"/>
      <c r="B46" s="31"/>
      <c r="C46" s="32"/>
      <c r="D46" s="2"/>
      <c r="E46" s="2"/>
      <c r="F46" s="2"/>
      <c r="G46" s="2"/>
      <c r="H46" s="2"/>
      <c r="I46" s="2"/>
      <c r="J46" s="2"/>
      <c r="K46" s="2">
        <f t="shared" si="4"/>
        <v>0</v>
      </c>
      <c r="L46" s="8" t="e">
        <f>LOOKUP(A46,LISTE_ETUDES,HEURES_PASSEES!$C$11:$C$86)</f>
        <v>#N/A</v>
      </c>
      <c r="M46" s="16" t="e">
        <f>IF(L46&gt;LOOKUP(A46,LISTE_ETUDES,HEURES_PASSEES!$E$11:$E$86)*(1-MARGE_ETUDE),"TPS_DEPASSE",(IF(L46&gt;LOOKUP(A46,LISTE_ETUDES,HEURES_PASSEES!$E$11:$E$86)*(1-MARGE_ETUDE)*TPS_ETUDES,"TPS_COTATION","OK_MODELISATION")))</f>
        <v>#N/A</v>
      </c>
    </row>
    <row r="47" spans="1:22" ht="16.5" customHeight="1" x14ac:dyDescent="0.2">
      <c r="A47" s="10"/>
      <c r="B47" s="12"/>
      <c r="C47" s="11" t="s">
        <v>42</v>
      </c>
      <c r="D47" s="2">
        <f t="shared" ref="D47:J47" si="5">SUM(D24:D46)</f>
        <v>0</v>
      </c>
      <c r="E47" s="2">
        <f t="shared" si="5"/>
        <v>0</v>
      </c>
      <c r="F47" s="2">
        <f t="shared" si="5"/>
        <v>0</v>
      </c>
      <c r="G47" s="2">
        <f t="shared" si="5"/>
        <v>0</v>
      </c>
      <c r="H47" s="2">
        <f t="shared" si="5"/>
        <v>0</v>
      </c>
      <c r="I47" s="2">
        <f t="shared" si="5"/>
        <v>0</v>
      </c>
      <c r="J47" s="2">
        <f t="shared" si="5"/>
        <v>0</v>
      </c>
      <c r="K47" s="2">
        <f t="shared" si="4"/>
        <v>0</v>
      </c>
    </row>
  </sheetData>
  <mergeCells count="33">
    <mergeCell ref="B7:C7"/>
    <mergeCell ref="B8:C8"/>
    <mergeCell ref="B9:C9"/>
    <mergeCell ref="B10:C10"/>
    <mergeCell ref="B13:C13"/>
    <mergeCell ref="B14:C14"/>
    <mergeCell ref="B15:C15"/>
    <mergeCell ref="B16:C16"/>
    <mergeCell ref="B17:C17"/>
    <mergeCell ref="B20:C20"/>
    <mergeCell ref="B21:C21"/>
    <mergeCell ref="B24:C24"/>
    <mergeCell ref="B25:C25"/>
    <mergeCell ref="B26:C26"/>
    <mergeCell ref="B27:C27"/>
    <mergeCell ref="B28:C28"/>
    <mergeCell ref="B29:C29"/>
    <mergeCell ref="B31:C31"/>
    <mergeCell ref="B32:C32"/>
    <mergeCell ref="B33:C33"/>
    <mergeCell ref="B34:C34"/>
    <mergeCell ref="B35:C35"/>
    <mergeCell ref="B36:C36"/>
    <mergeCell ref="B37:C37"/>
    <mergeCell ref="B44:C44"/>
    <mergeCell ref="B45:C45"/>
    <mergeCell ref="B46:C46"/>
    <mergeCell ref="B38:C38"/>
    <mergeCell ref="B39:C39"/>
    <mergeCell ref="B40:C40"/>
    <mergeCell ref="B41:C41"/>
    <mergeCell ref="B42:C42"/>
    <mergeCell ref="B43:C43"/>
  </mergeCells>
  <conditionalFormatting sqref="M28:M46">
    <cfRule type="expression" dxfId="14" priority="1" stopIfTrue="1">
      <formula>M28="TPS_DEPASSE"</formula>
    </cfRule>
    <cfRule type="expression" dxfId="13" priority="2" stopIfTrue="1">
      <formula>M28="TPS_COTATION"</formula>
    </cfRule>
    <cfRule type="expression" dxfId="12" priority="3" stopIfTrue="1">
      <formula>M28="OK_MODELISATION"</formula>
    </cfRule>
  </conditionalFormatting>
  <hyperlinks>
    <hyperlink ref="L1" location="BILAN" display="BILAN"/>
  </hyperlinks>
  <pageMargins left="0.11811023622047245" right="0.11811023622047245" top="0.23622047244094491" bottom="0.55118110236220474" header="0.19685039370078741" footer="0.55118110236220474"/>
  <pageSetup paperSize="9" scale="78" orientation="portrait" horizontalDpi="30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>
    <pageSetUpPr fitToPage="1"/>
  </sheetPr>
  <dimension ref="A1:V47"/>
  <sheetViews>
    <sheetView view="pageLayout" topLeftCell="A10" zoomScaleNormal="100" zoomScaleSheetLayoutView="100" workbookViewId="0">
      <selection activeCell="H32" sqref="H32"/>
    </sheetView>
  </sheetViews>
  <sheetFormatPr baseColWidth="10" defaultColWidth="11.42578125" defaultRowHeight="12.75" x14ac:dyDescent="0.2"/>
  <cols>
    <col min="1" max="1" width="11" customWidth="1"/>
    <col min="2" max="2" width="6.42578125" customWidth="1"/>
    <col min="3" max="3" width="22.7109375" customWidth="1"/>
    <col min="4" max="7" width="7.7109375" customWidth="1"/>
    <col min="8" max="8" width="8.7109375" customWidth="1"/>
    <col min="9" max="9" width="7.7109375" customWidth="1"/>
    <col min="10" max="10" width="8.7109375" customWidth="1"/>
    <col min="11" max="11" width="7.7109375" customWidth="1"/>
    <col min="12" max="12" width="8.85546875" style="8" customWidth="1"/>
    <col min="13" max="13" width="18" style="8" customWidth="1"/>
  </cols>
  <sheetData>
    <row r="1" spans="1:12" ht="16.5" customHeight="1" x14ac:dyDescent="0.2">
      <c r="A1" t="s">
        <v>0</v>
      </c>
      <c r="B1" t="s">
        <v>1</v>
      </c>
      <c r="E1" s="7" t="s">
        <v>22</v>
      </c>
      <c r="F1" s="9" t="e">
        <f>'sem49'!F1+1</f>
        <v>#REF!</v>
      </c>
      <c r="G1" s="8" t="s">
        <v>23</v>
      </c>
      <c r="H1" s="14" t="e">
        <f>D4</f>
        <v>#REF!</v>
      </c>
      <c r="I1" s="8" t="s">
        <v>24</v>
      </c>
      <c r="J1" s="14" t="e">
        <f>J4</f>
        <v>#REF!</v>
      </c>
      <c r="L1" s="50" t="s">
        <v>61</v>
      </c>
    </row>
    <row r="2" spans="1:12" ht="16.5" customHeight="1" x14ac:dyDescent="0.2"/>
    <row r="3" spans="1:12" ht="16.5" customHeight="1" x14ac:dyDescent="0.2">
      <c r="A3" t="s">
        <v>2</v>
      </c>
      <c r="B3">
        <v>8100</v>
      </c>
      <c r="C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2" ht="16.5" customHeight="1" x14ac:dyDescent="0.2">
      <c r="A4" t="s">
        <v>3</v>
      </c>
      <c r="B4">
        <v>20253</v>
      </c>
      <c r="C4" s="1" t="s">
        <v>50</v>
      </c>
      <c r="D4" s="3" t="e">
        <f>'sem49'!D4+7</f>
        <v>#REF!</v>
      </c>
      <c r="E4" s="3" t="e">
        <f>'sem49'!E4+7</f>
        <v>#REF!</v>
      </c>
      <c r="F4" s="3" t="e">
        <f>'sem49'!F4+7</f>
        <v>#REF!</v>
      </c>
      <c r="G4" s="3" t="e">
        <f>'sem49'!G4+7</f>
        <v>#REF!</v>
      </c>
      <c r="H4" s="3" t="e">
        <f>'sem49'!H4+7</f>
        <v>#REF!</v>
      </c>
      <c r="I4" s="3" t="e">
        <f>'sem49'!I4+7</f>
        <v>#REF!</v>
      </c>
      <c r="J4" s="3" t="e">
        <f>'sem49'!J4+7</f>
        <v>#REF!</v>
      </c>
    </row>
    <row r="5" spans="1:12" ht="16.5" customHeight="1" x14ac:dyDescent="0.2">
      <c r="F5" s="5"/>
    </row>
    <row r="6" spans="1:12" ht="16.5" customHeight="1" x14ac:dyDescent="0.2">
      <c r="A6" s="4" t="s">
        <v>12</v>
      </c>
      <c r="F6" s="5"/>
      <c r="K6" t="s">
        <v>13</v>
      </c>
    </row>
    <row r="7" spans="1:12" ht="16.5" customHeight="1" x14ac:dyDescent="0.2">
      <c r="A7" s="6" t="s">
        <v>14</v>
      </c>
      <c r="B7" s="31" t="s">
        <v>18</v>
      </c>
      <c r="C7" s="32"/>
      <c r="D7" s="2">
        <v>7.5</v>
      </c>
      <c r="E7" s="2">
        <v>7.5</v>
      </c>
      <c r="F7" s="2">
        <v>7.5</v>
      </c>
      <c r="G7" s="2">
        <v>7.5</v>
      </c>
      <c r="H7" s="2">
        <v>7.5</v>
      </c>
      <c r="I7" s="2"/>
      <c r="J7" s="2"/>
      <c r="K7" s="2">
        <f>SUM(D7:J7)</f>
        <v>37.5</v>
      </c>
    </row>
    <row r="8" spans="1:12" ht="16.5" customHeight="1" x14ac:dyDescent="0.2">
      <c r="A8" s="6" t="s">
        <v>15</v>
      </c>
      <c r="B8" s="31" t="s">
        <v>19</v>
      </c>
      <c r="C8" s="32"/>
      <c r="D8" s="2"/>
      <c r="E8" s="2"/>
      <c r="F8" s="2"/>
      <c r="G8" s="2"/>
      <c r="H8" s="2"/>
      <c r="I8" s="2"/>
      <c r="J8" s="2"/>
      <c r="K8" s="2">
        <f>SUM(D8:J8)</f>
        <v>0</v>
      </c>
    </row>
    <row r="9" spans="1:12" ht="16.5" customHeight="1" x14ac:dyDescent="0.2">
      <c r="A9" s="6" t="s">
        <v>16</v>
      </c>
      <c r="B9" s="31" t="s">
        <v>20</v>
      </c>
      <c r="C9" s="32"/>
      <c r="D9" s="2"/>
      <c r="E9" s="2"/>
      <c r="F9" s="2"/>
      <c r="G9" s="2"/>
      <c r="H9" s="2"/>
      <c r="I9" s="2"/>
      <c r="J9" s="2"/>
      <c r="K9" s="2">
        <f>SUM(D9:J9)</f>
        <v>0</v>
      </c>
    </row>
    <row r="10" spans="1:12" ht="16.5" customHeight="1" x14ac:dyDescent="0.2">
      <c r="A10" s="6" t="s">
        <v>17</v>
      </c>
      <c r="B10" s="33"/>
      <c r="C10" s="34"/>
      <c r="D10" s="2"/>
      <c r="E10" s="2"/>
      <c r="F10" s="2"/>
      <c r="G10" s="2"/>
      <c r="H10" s="2"/>
      <c r="I10" s="2"/>
      <c r="J10" s="2"/>
      <c r="K10" s="2">
        <f>SUM(D10:J10)</f>
        <v>0</v>
      </c>
    </row>
    <row r="11" spans="1:12" ht="16.5" customHeight="1" x14ac:dyDescent="0.2">
      <c r="A11" s="10"/>
      <c r="B11" s="12"/>
      <c r="C11" s="11" t="s">
        <v>21</v>
      </c>
      <c r="D11" s="2">
        <f t="shared" ref="D11:J11" si="0">D7+D8-D9-D10</f>
        <v>7.5</v>
      </c>
      <c r="E11" s="2">
        <f t="shared" si="0"/>
        <v>7.5</v>
      </c>
      <c r="F11" s="2">
        <f t="shared" si="0"/>
        <v>7.5</v>
      </c>
      <c r="G11" s="2">
        <f t="shared" si="0"/>
        <v>7.5</v>
      </c>
      <c r="H11" s="2">
        <f t="shared" si="0"/>
        <v>7.5</v>
      </c>
      <c r="I11" s="2">
        <f t="shared" si="0"/>
        <v>0</v>
      </c>
      <c r="J11" s="2">
        <f t="shared" si="0"/>
        <v>0</v>
      </c>
      <c r="K11" s="2">
        <f>SUM(D11:J11)</f>
        <v>37.5</v>
      </c>
    </row>
    <row r="12" spans="1:12" ht="16.5" customHeight="1" x14ac:dyDescent="0.2">
      <c r="A12" s="4" t="s">
        <v>25</v>
      </c>
      <c r="F12" s="5"/>
    </row>
    <row r="13" spans="1:12" ht="16.5" customHeight="1" x14ac:dyDescent="0.2">
      <c r="A13" s="6" t="s">
        <v>27</v>
      </c>
      <c r="B13" s="31" t="s">
        <v>31</v>
      </c>
      <c r="C13" s="32"/>
      <c r="D13" s="2"/>
      <c r="E13" s="2"/>
      <c r="F13" s="2"/>
      <c r="G13" s="2"/>
      <c r="H13" s="2"/>
      <c r="I13" s="2"/>
      <c r="J13" s="2"/>
      <c r="K13" s="2">
        <f t="shared" ref="K13:K18" si="1">SUM(D13:J13)</f>
        <v>0</v>
      </c>
    </row>
    <row r="14" spans="1:12" ht="16.5" customHeight="1" x14ac:dyDescent="0.2">
      <c r="A14" s="6" t="s">
        <v>28</v>
      </c>
      <c r="B14" s="31" t="s">
        <v>32</v>
      </c>
      <c r="C14" s="32"/>
      <c r="D14" s="2"/>
      <c r="E14" s="2"/>
      <c r="F14" s="2"/>
      <c r="G14" s="2"/>
      <c r="H14" s="2"/>
      <c r="I14" s="2"/>
      <c r="J14" s="2"/>
      <c r="K14" s="2">
        <f t="shared" si="1"/>
        <v>0</v>
      </c>
    </row>
    <row r="15" spans="1:12" ht="16.5" customHeight="1" x14ac:dyDescent="0.2">
      <c r="A15" s="6" t="s">
        <v>30</v>
      </c>
      <c r="B15" s="31" t="s">
        <v>43</v>
      </c>
      <c r="C15" s="32"/>
      <c r="D15" s="2"/>
      <c r="E15" s="2"/>
      <c r="F15" s="2"/>
      <c r="G15" s="2"/>
      <c r="H15" s="2"/>
      <c r="I15" s="2"/>
      <c r="J15" s="2"/>
      <c r="K15" s="2">
        <f t="shared" si="1"/>
        <v>0</v>
      </c>
    </row>
    <row r="16" spans="1:12" ht="16.5" customHeight="1" x14ac:dyDescent="0.2">
      <c r="A16" s="6" t="s">
        <v>29</v>
      </c>
      <c r="B16" s="31" t="s">
        <v>44</v>
      </c>
      <c r="C16" s="32"/>
      <c r="D16" s="2"/>
      <c r="E16" s="2"/>
      <c r="F16" s="2"/>
      <c r="G16" s="2"/>
      <c r="H16" s="2"/>
      <c r="I16" s="2"/>
      <c r="J16" s="2"/>
      <c r="K16" s="2">
        <f t="shared" si="1"/>
        <v>0</v>
      </c>
    </row>
    <row r="17" spans="1:22" ht="16.5" customHeight="1" x14ac:dyDescent="0.2">
      <c r="A17" s="6" t="s">
        <v>17</v>
      </c>
      <c r="B17" s="31"/>
      <c r="C17" s="32"/>
      <c r="D17" s="2"/>
      <c r="E17" s="2"/>
      <c r="F17" s="2"/>
      <c r="G17" s="2"/>
      <c r="H17" s="2"/>
      <c r="I17" s="2"/>
      <c r="J17" s="2"/>
      <c r="K17" s="2">
        <f t="shared" si="1"/>
        <v>0</v>
      </c>
    </row>
    <row r="18" spans="1:22" ht="16.5" customHeight="1" x14ac:dyDescent="0.2">
      <c r="A18" s="10"/>
      <c r="B18" s="12"/>
      <c r="C18" s="11" t="s">
        <v>26</v>
      </c>
      <c r="D18" s="2">
        <f t="shared" ref="D18:J18" si="2">SUM(D13:D17)</f>
        <v>0</v>
      </c>
      <c r="E18" s="2">
        <f t="shared" si="2"/>
        <v>0</v>
      </c>
      <c r="F18" s="2">
        <f t="shared" si="2"/>
        <v>0</v>
      </c>
      <c r="G18" s="2">
        <f t="shared" si="2"/>
        <v>0</v>
      </c>
      <c r="H18" s="2">
        <f t="shared" si="2"/>
        <v>0</v>
      </c>
      <c r="I18" s="2">
        <f t="shared" si="2"/>
        <v>0</v>
      </c>
      <c r="J18" s="2">
        <f t="shared" si="2"/>
        <v>0</v>
      </c>
      <c r="K18" s="2">
        <f t="shared" si="1"/>
        <v>0</v>
      </c>
    </row>
    <row r="19" spans="1:22" ht="16.5" customHeight="1" x14ac:dyDescent="0.2">
      <c r="A19" s="4" t="s">
        <v>33</v>
      </c>
      <c r="F19" s="5"/>
    </row>
    <row r="20" spans="1:22" ht="16.5" customHeight="1" x14ac:dyDescent="0.2">
      <c r="A20" s="6"/>
      <c r="B20" s="31"/>
      <c r="C20" s="32"/>
      <c r="D20" s="2"/>
      <c r="E20" s="2"/>
      <c r="F20" s="2"/>
      <c r="G20" s="2"/>
      <c r="H20" s="2"/>
      <c r="I20" s="2"/>
      <c r="J20" s="2"/>
      <c r="K20" s="2">
        <f>SUM(D20:J20)</f>
        <v>0</v>
      </c>
    </row>
    <row r="21" spans="1:22" ht="16.5" customHeight="1" x14ac:dyDescent="0.2">
      <c r="A21" s="6"/>
      <c r="B21" s="31"/>
      <c r="C21" s="32"/>
      <c r="D21" s="2"/>
      <c r="E21" s="2"/>
      <c r="F21" s="2"/>
      <c r="G21" s="2"/>
      <c r="H21" s="2"/>
      <c r="I21" s="2"/>
      <c r="J21" s="2"/>
      <c r="K21" s="2">
        <f>SUM(D21:J21)</f>
        <v>0</v>
      </c>
    </row>
    <row r="22" spans="1:22" ht="16.5" customHeight="1" x14ac:dyDescent="0.2">
      <c r="A22" s="10"/>
      <c r="B22" s="12"/>
      <c r="C22" s="11" t="s">
        <v>34</v>
      </c>
      <c r="D22" s="2">
        <f t="shared" ref="D22:J22" si="3">SUM(D20:D21)</f>
        <v>0</v>
      </c>
      <c r="E22" s="2">
        <f t="shared" si="3"/>
        <v>0</v>
      </c>
      <c r="F22" s="2">
        <f t="shared" si="3"/>
        <v>0</v>
      </c>
      <c r="G22" s="2">
        <f t="shared" si="3"/>
        <v>0</v>
      </c>
      <c r="H22" s="2">
        <f t="shared" si="3"/>
        <v>0</v>
      </c>
      <c r="I22" s="2">
        <f t="shared" si="3"/>
        <v>0</v>
      </c>
      <c r="J22" s="2">
        <f t="shared" si="3"/>
        <v>0</v>
      </c>
      <c r="K22" s="2">
        <f>SUM(D22:J22)</f>
        <v>0</v>
      </c>
    </row>
    <row r="23" spans="1:22" ht="16.5" customHeight="1" x14ac:dyDescent="0.2">
      <c r="A23" s="4" t="s">
        <v>35</v>
      </c>
      <c r="F23" s="5"/>
    </row>
    <row r="24" spans="1:22" ht="16.5" customHeight="1" x14ac:dyDescent="0.2">
      <c r="A24" s="6" t="s">
        <v>36</v>
      </c>
      <c r="B24" s="31" t="s">
        <v>41</v>
      </c>
      <c r="C24" s="32"/>
      <c r="D24" s="2"/>
      <c r="E24" s="2"/>
      <c r="F24" s="2"/>
      <c r="G24" s="2"/>
      <c r="H24" s="2"/>
      <c r="I24" s="2"/>
      <c r="J24" s="2"/>
      <c r="K24" s="2">
        <f t="shared" ref="K24:K47" si="4">SUM(D24:J24)</f>
        <v>0</v>
      </c>
    </row>
    <row r="25" spans="1:22" ht="16.5" customHeight="1" x14ac:dyDescent="0.2">
      <c r="A25" s="6" t="s">
        <v>37</v>
      </c>
      <c r="B25" s="31" t="s">
        <v>39</v>
      </c>
      <c r="C25" s="32"/>
      <c r="D25" s="2"/>
      <c r="E25" s="2"/>
      <c r="F25" s="2"/>
      <c r="G25" s="2"/>
      <c r="H25" s="2"/>
      <c r="I25" s="2"/>
      <c r="J25" s="2"/>
      <c r="K25" s="2">
        <f t="shared" si="4"/>
        <v>0</v>
      </c>
    </row>
    <row r="26" spans="1:22" ht="16.5" customHeight="1" x14ac:dyDescent="0.2">
      <c r="A26" s="6" t="s">
        <v>38</v>
      </c>
      <c r="B26" s="31" t="s">
        <v>40</v>
      </c>
      <c r="C26" s="32"/>
      <c r="D26" s="2"/>
      <c r="E26" s="2"/>
      <c r="F26" s="2"/>
      <c r="G26" s="2"/>
      <c r="H26" s="2"/>
      <c r="I26" s="2"/>
      <c r="J26" s="2"/>
      <c r="K26" s="2">
        <f t="shared" si="4"/>
        <v>0</v>
      </c>
      <c r="N26" s="18"/>
      <c r="O26" s="18"/>
      <c r="Q26" s="18"/>
      <c r="R26" s="18"/>
      <c r="S26" s="18"/>
      <c r="T26" s="18"/>
      <c r="U26" s="18"/>
      <c r="V26" s="19"/>
    </row>
    <row r="27" spans="1:22" ht="16.5" customHeight="1" x14ac:dyDescent="0.2">
      <c r="A27" s="6" t="s">
        <v>45</v>
      </c>
      <c r="B27" s="31" t="s">
        <v>49</v>
      </c>
      <c r="C27" s="32"/>
      <c r="D27" s="2"/>
      <c r="E27" s="2"/>
      <c r="F27" s="2"/>
      <c r="G27" s="2"/>
      <c r="H27" s="2"/>
      <c r="I27" s="2"/>
      <c r="J27" s="2"/>
      <c r="K27" s="2">
        <f t="shared" si="4"/>
        <v>0</v>
      </c>
      <c r="L27" s="8" t="s">
        <v>66</v>
      </c>
      <c r="M27" s="17" t="s">
        <v>67</v>
      </c>
      <c r="N27" s="17"/>
      <c r="O27" s="17"/>
    </row>
    <row r="28" spans="1:22" ht="16.5" customHeight="1" x14ac:dyDescent="0.2">
      <c r="A28" s="57" t="s">
        <v>54</v>
      </c>
      <c r="B28" s="31"/>
      <c r="C28" s="32"/>
      <c r="D28" s="2">
        <v>7.5</v>
      </c>
      <c r="E28" s="2"/>
      <c r="F28" s="2"/>
      <c r="G28" s="2"/>
      <c r="H28" s="2"/>
      <c r="I28" s="2"/>
      <c r="J28" s="2"/>
      <c r="K28" s="2">
        <f t="shared" si="4"/>
        <v>7.5</v>
      </c>
      <c r="L28" s="8">
        <f ca="1">LOOKUP(A28,LISTE_ETUDES,HEURES_PASSEES!$C$11:$C$86)</f>
        <v>8.5</v>
      </c>
      <c r="M28" s="16" t="str">
        <f ca="1">IF(L28&gt;LOOKUP(A28,LISTE_ETUDES,HEURES_PASSEES!$E$11:$E$86)*(1-MARGE_ETUDE),"TPS_DEPASSE",(IF(L28&gt;LOOKUP(A28,LISTE_ETUDES,HEURES_PASSEES!$E$11:$E$86)*(1-MARGE_ETUDE)*TPS_ETUDES,"TPS_COTATION","OK_MODELISATION")))</f>
        <v>TPS_DEPASSE</v>
      </c>
      <c r="N28" s="16"/>
      <c r="O28" s="16"/>
      <c r="P28" s="16"/>
      <c r="Q28" s="16"/>
      <c r="R28" s="16"/>
      <c r="S28" s="16"/>
      <c r="T28" s="8"/>
      <c r="U28" s="8"/>
      <c r="V28" s="8"/>
    </row>
    <row r="29" spans="1:22" ht="16.5" customHeight="1" x14ac:dyDescent="0.2">
      <c r="A29" s="57" t="s">
        <v>55</v>
      </c>
      <c r="B29" s="31"/>
      <c r="C29" s="32"/>
      <c r="D29" s="2"/>
      <c r="E29" s="2">
        <v>7.5</v>
      </c>
      <c r="F29" s="2">
        <v>7.5</v>
      </c>
      <c r="G29" s="2">
        <v>7.5</v>
      </c>
      <c r="H29" s="2"/>
      <c r="I29" s="2"/>
      <c r="J29" s="2"/>
      <c r="K29" s="2">
        <f t="shared" si="4"/>
        <v>22.5</v>
      </c>
      <c r="L29" s="8">
        <f ca="1">LOOKUP(A29,LISTE_ETUDES,HEURES_PASSEES!$C$11:$C$86)</f>
        <v>7.5</v>
      </c>
      <c r="M29" s="16" t="str">
        <f ca="1">IF(L29&gt;LOOKUP(A29,LISTE_ETUDES,HEURES_PASSEES!$E$11:$E$86)*(1-MARGE_ETUDE),"TPS_DEPASSE",(IF(L29&gt;LOOKUP(A29,LISTE_ETUDES,HEURES_PASSEES!$E$11:$E$86)*(1-MARGE_ETUDE)*TPS_ETUDES,"TPS_COTATION","OK_MODELISATION")))</f>
        <v>OK_MODELISATION</v>
      </c>
    </row>
    <row r="30" spans="1:22" ht="16.5" customHeight="1" x14ac:dyDescent="0.2">
      <c r="A30" s="57" t="s">
        <v>56</v>
      </c>
      <c r="B30" s="31"/>
      <c r="C30" s="32"/>
      <c r="D30" s="2"/>
      <c r="E30" s="2"/>
      <c r="F30" s="2"/>
      <c r="G30" s="2"/>
      <c r="H30" s="2">
        <v>7.5</v>
      </c>
      <c r="I30" s="2"/>
      <c r="J30" s="2"/>
      <c r="K30" s="2">
        <f t="shared" si="4"/>
        <v>7.5</v>
      </c>
      <c r="L30" s="8">
        <f ca="1">LOOKUP(A30,LISTE_ETUDES,HEURES_PASSEES!$C$11:$C$86)</f>
        <v>8.5</v>
      </c>
      <c r="M30" s="16" t="str">
        <f ca="1">IF(L30&gt;LOOKUP(A30,LISTE_ETUDES,HEURES_PASSEES!$E$11:$E$86)*(1-MARGE_ETUDE),"TPS_DEPASSE",(IF(L30&gt;LOOKUP(A30,LISTE_ETUDES,HEURES_PASSEES!$E$11:$E$86)*(1-MARGE_ETUDE)*TPS_ETUDES,"TPS_COTATION","OK_MODELISATION")))</f>
        <v>TPS_DEPASSE</v>
      </c>
    </row>
    <row r="31" spans="1:22" ht="16.5" customHeight="1" x14ac:dyDescent="0.2">
      <c r="A31" s="57" t="s">
        <v>57</v>
      </c>
      <c r="B31" s="31"/>
      <c r="C31" s="32"/>
      <c r="D31" s="2"/>
      <c r="E31" s="2"/>
      <c r="F31" s="2"/>
      <c r="G31" s="2"/>
      <c r="H31" s="2">
        <v>7.5</v>
      </c>
      <c r="I31" s="2"/>
      <c r="J31" s="2"/>
      <c r="K31" s="2">
        <f t="shared" si="4"/>
        <v>7.5</v>
      </c>
      <c r="L31" s="8">
        <f ca="1">LOOKUP(A31,LISTE_ETUDES,HEURES_PASSEES!$C$11:$C$86)</f>
        <v>15</v>
      </c>
      <c r="M31" s="16" t="str">
        <f ca="1">IF(L31&gt;LOOKUP(A31,LISTE_ETUDES,HEURES_PASSEES!$E$11:$E$86)*(1-MARGE_ETUDE),"TPS_DEPASSE",(IF(L31&gt;LOOKUP(A31,LISTE_ETUDES,HEURES_PASSEES!$E$11:$E$86)*(1-MARGE_ETUDE)*TPS_ETUDES,"TPS_COTATION","OK_MODELISATION")))</f>
        <v>OK_MODELISATION</v>
      </c>
    </row>
    <row r="32" spans="1:22" ht="16.5" customHeight="1" x14ac:dyDescent="0.2">
      <c r="A32" s="6"/>
      <c r="B32" s="31"/>
      <c r="C32" s="32"/>
      <c r="D32" s="2"/>
      <c r="E32" s="2"/>
      <c r="F32" s="2"/>
      <c r="G32" s="2"/>
      <c r="H32" s="2"/>
      <c r="I32" s="2"/>
      <c r="J32" s="2"/>
      <c r="K32" s="2">
        <f t="shared" si="4"/>
        <v>0</v>
      </c>
      <c r="L32" s="8" t="e">
        <f>LOOKUP(A32,LISTE_ETUDES,HEURES_PASSEES!$C$11:$C$86)</f>
        <v>#N/A</v>
      </c>
      <c r="M32" s="16" t="e">
        <f>IF(L32&gt;LOOKUP(A32,LISTE_ETUDES,HEURES_PASSEES!$E$11:$E$86)*(1-MARGE_ETUDE),"TPS_DEPASSE",(IF(L32&gt;LOOKUP(A32,LISTE_ETUDES,HEURES_PASSEES!$E$11:$E$86)*(1-MARGE_ETUDE)*TPS_ETUDES,"TPS_COTATION","OK_MODELISATION")))</f>
        <v>#N/A</v>
      </c>
      <c r="N32" s="17"/>
      <c r="O32" s="17"/>
    </row>
    <row r="33" spans="1:22" ht="16.5" customHeight="1" x14ac:dyDescent="0.2">
      <c r="A33" s="6"/>
      <c r="B33" s="31"/>
      <c r="C33" s="32"/>
      <c r="D33" s="2"/>
      <c r="E33" s="2"/>
      <c r="F33" s="2"/>
      <c r="G33" s="2"/>
      <c r="H33" s="2"/>
      <c r="I33" s="2"/>
      <c r="J33" s="2"/>
      <c r="K33" s="2">
        <f t="shared" si="4"/>
        <v>0</v>
      </c>
      <c r="L33" s="8" t="e">
        <f>LOOKUP(A33,LISTE_ETUDES,HEURES_PASSEES!$C$11:$C$86)</f>
        <v>#N/A</v>
      </c>
      <c r="M33" s="16" t="e">
        <f>IF(L33&gt;LOOKUP(A33,LISTE_ETUDES,HEURES_PASSEES!$E$11:$E$86)*(1-MARGE_ETUDE),"TPS_DEPASSE",(IF(L33&gt;LOOKUP(A33,LISTE_ETUDES,HEURES_PASSEES!$E$11:$E$86)*(1-MARGE_ETUDE)*TPS_ETUDES,"TPS_COTATION","OK_MODELISATION")))</f>
        <v>#N/A</v>
      </c>
      <c r="N33" s="16"/>
      <c r="O33" s="16"/>
      <c r="P33" s="16"/>
      <c r="Q33" s="16"/>
      <c r="R33" s="16"/>
      <c r="S33" s="16"/>
      <c r="T33" s="8"/>
      <c r="U33" s="8"/>
      <c r="V33" s="8"/>
    </row>
    <row r="34" spans="1:22" ht="16.5" customHeight="1" x14ac:dyDescent="0.2">
      <c r="A34" s="6"/>
      <c r="B34" s="31"/>
      <c r="C34" s="32"/>
      <c r="D34" s="2"/>
      <c r="E34" s="2"/>
      <c r="F34" s="2"/>
      <c r="G34" s="2"/>
      <c r="H34" s="2"/>
      <c r="I34" s="2"/>
      <c r="J34" s="2"/>
      <c r="K34" s="2">
        <f t="shared" si="4"/>
        <v>0</v>
      </c>
      <c r="L34" s="8" t="e">
        <f>LOOKUP(A34,LISTE_ETUDES,HEURES_PASSEES!$C$11:$C$86)</f>
        <v>#N/A</v>
      </c>
      <c r="M34" s="16" t="e">
        <f>IF(L34&gt;LOOKUP(A34,LISTE_ETUDES,HEURES_PASSEES!$E$11:$E$86)*(1-MARGE_ETUDE),"TPS_DEPASSE",(IF(L34&gt;LOOKUP(A34,LISTE_ETUDES,HEURES_PASSEES!$E$11:$E$86)*(1-MARGE_ETUDE)*TPS_ETUDES,"TPS_COTATION","OK_MODELISATION")))</f>
        <v>#N/A</v>
      </c>
    </row>
    <row r="35" spans="1:22" ht="16.5" customHeight="1" x14ac:dyDescent="0.2">
      <c r="A35" s="6"/>
      <c r="B35" s="31"/>
      <c r="C35" s="32"/>
      <c r="D35" s="2"/>
      <c r="E35" s="2"/>
      <c r="F35" s="2"/>
      <c r="G35" s="2"/>
      <c r="H35" s="2"/>
      <c r="I35" s="2"/>
      <c r="J35" s="2"/>
      <c r="K35" s="2">
        <f t="shared" si="4"/>
        <v>0</v>
      </c>
      <c r="L35" s="8" t="e">
        <f>LOOKUP(A35,LISTE_ETUDES,HEURES_PASSEES!$C$11:$C$86)</f>
        <v>#N/A</v>
      </c>
      <c r="M35" s="16" t="e">
        <f>IF(L35&gt;LOOKUP(A35,LISTE_ETUDES,HEURES_PASSEES!$E$11:$E$86)*(1-MARGE_ETUDE),"TPS_DEPASSE",(IF(L35&gt;LOOKUP(A35,LISTE_ETUDES,HEURES_PASSEES!$E$11:$E$86)*(1-MARGE_ETUDE)*TPS_ETUDES,"TPS_COTATION","OK_MODELISATION")))</f>
        <v>#N/A</v>
      </c>
    </row>
    <row r="36" spans="1:22" ht="16.5" customHeight="1" x14ac:dyDescent="0.2">
      <c r="A36" s="6"/>
      <c r="B36" s="31"/>
      <c r="C36" s="32"/>
      <c r="D36" s="2"/>
      <c r="E36" s="2"/>
      <c r="F36" s="2"/>
      <c r="G36" s="2"/>
      <c r="H36" s="2"/>
      <c r="I36" s="2"/>
      <c r="J36" s="2"/>
      <c r="K36" s="2">
        <f t="shared" si="4"/>
        <v>0</v>
      </c>
      <c r="L36" s="8" t="e">
        <f>LOOKUP(A36,LISTE_ETUDES,HEURES_PASSEES!$C$11:$C$86)</f>
        <v>#N/A</v>
      </c>
      <c r="M36" s="16" t="e">
        <f>IF(L36&gt;LOOKUP(A36,LISTE_ETUDES,HEURES_PASSEES!$E$11:$E$86)*(1-MARGE_ETUDE),"TPS_DEPASSE",(IF(L36&gt;LOOKUP(A36,LISTE_ETUDES,HEURES_PASSEES!$E$11:$E$86)*(1-MARGE_ETUDE)*TPS_ETUDES,"TPS_COTATION","OK_MODELISATION")))</f>
        <v>#N/A</v>
      </c>
    </row>
    <row r="37" spans="1:22" ht="16.5" customHeight="1" x14ac:dyDescent="0.2">
      <c r="A37" s="6"/>
      <c r="B37" s="31"/>
      <c r="C37" s="32"/>
      <c r="D37" s="2"/>
      <c r="E37" s="2"/>
      <c r="F37" s="2"/>
      <c r="G37" s="2"/>
      <c r="H37" s="2"/>
      <c r="I37" s="2"/>
      <c r="J37" s="2"/>
      <c r="K37" s="2">
        <f t="shared" si="4"/>
        <v>0</v>
      </c>
      <c r="L37" s="8" t="e">
        <f>LOOKUP(A37,LISTE_ETUDES,HEURES_PASSEES!$C$11:$C$86)</f>
        <v>#N/A</v>
      </c>
      <c r="M37" s="16" t="e">
        <f>IF(L37&gt;LOOKUP(A37,LISTE_ETUDES,HEURES_PASSEES!$E$11:$E$86)*(1-MARGE_ETUDE),"TPS_DEPASSE",(IF(L37&gt;LOOKUP(A37,LISTE_ETUDES,HEURES_PASSEES!$E$11:$E$86)*(1-MARGE_ETUDE)*TPS_ETUDES,"TPS_COTATION","OK_MODELISATION")))</f>
        <v>#N/A</v>
      </c>
      <c r="N37" s="17"/>
      <c r="O37" s="17"/>
    </row>
    <row r="38" spans="1:22" ht="16.5" customHeight="1" x14ac:dyDescent="0.2">
      <c r="A38" s="6"/>
      <c r="B38" s="31"/>
      <c r="C38" s="32"/>
      <c r="D38" s="2"/>
      <c r="E38" s="2"/>
      <c r="F38" s="2"/>
      <c r="G38" s="2"/>
      <c r="H38" s="2"/>
      <c r="I38" s="2"/>
      <c r="J38" s="2"/>
      <c r="K38" s="2">
        <f t="shared" si="4"/>
        <v>0</v>
      </c>
      <c r="L38" s="8" t="e">
        <f>LOOKUP(A38,LISTE_ETUDES,HEURES_PASSEES!$C$11:$C$86)</f>
        <v>#N/A</v>
      </c>
      <c r="M38" s="16" t="e">
        <f>IF(L38&gt;LOOKUP(A38,LISTE_ETUDES,HEURES_PASSEES!$E$11:$E$86)*(1-MARGE_ETUDE),"TPS_DEPASSE",(IF(L38&gt;LOOKUP(A38,LISTE_ETUDES,HEURES_PASSEES!$E$11:$E$86)*(1-MARGE_ETUDE)*TPS_ETUDES,"TPS_COTATION","OK_MODELISATION")))</f>
        <v>#N/A</v>
      </c>
      <c r="N38" s="16"/>
      <c r="O38" s="16"/>
      <c r="P38" s="16"/>
      <c r="Q38" s="16"/>
      <c r="R38" s="16"/>
      <c r="S38" s="16"/>
      <c r="T38" s="8"/>
      <c r="U38" s="8"/>
      <c r="V38" s="8"/>
    </row>
    <row r="39" spans="1:22" ht="16.5" customHeight="1" x14ac:dyDescent="0.2">
      <c r="A39" s="6"/>
      <c r="B39" s="31"/>
      <c r="C39" s="32"/>
      <c r="D39" s="2"/>
      <c r="E39" s="2"/>
      <c r="F39" s="2"/>
      <c r="G39" s="2"/>
      <c r="H39" s="2"/>
      <c r="I39" s="2"/>
      <c r="J39" s="2"/>
      <c r="K39" s="2">
        <f t="shared" si="4"/>
        <v>0</v>
      </c>
      <c r="L39" s="8" t="e">
        <f>LOOKUP(A39,LISTE_ETUDES,HEURES_PASSEES!$C$11:$C$86)</f>
        <v>#N/A</v>
      </c>
      <c r="M39" s="16" t="e">
        <f>IF(L39&gt;LOOKUP(A39,LISTE_ETUDES,HEURES_PASSEES!$E$11:$E$86)*(1-MARGE_ETUDE),"TPS_DEPASSE",(IF(L39&gt;LOOKUP(A39,LISTE_ETUDES,HEURES_PASSEES!$E$11:$E$86)*(1-MARGE_ETUDE)*TPS_ETUDES,"TPS_COTATION","OK_MODELISATION")))</f>
        <v>#N/A</v>
      </c>
    </row>
    <row r="40" spans="1:22" ht="16.5" customHeight="1" x14ac:dyDescent="0.2">
      <c r="A40" s="6"/>
      <c r="B40" s="31"/>
      <c r="C40" s="32"/>
      <c r="D40" s="2"/>
      <c r="E40" s="2"/>
      <c r="F40" s="2"/>
      <c r="G40" s="2"/>
      <c r="H40" s="2"/>
      <c r="I40" s="2"/>
      <c r="J40" s="2"/>
      <c r="K40" s="2">
        <f t="shared" si="4"/>
        <v>0</v>
      </c>
      <c r="L40" s="8" t="e">
        <f>LOOKUP(A40,LISTE_ETUDES,HEURES_PASSEES!$C$11:$C$86)</f>
        <v>#N/A</v>
      </c>
      <c r="M40" s="16" t="e">
        <f>IF(L40&gt;LOOKUP(A40,LISTE_ETUDES,HEURES_PASSEES!$E$11:$E$86)*(1-MARGE_ETUDE),"TPS_DEPASSE",(IF(L40&gt;LOOKUP(A40,LISTE_ETUDES,HEURES_PASSEES!$E$11:$E$86)*(1-MARGE_ETUDE)*TPS_ETUDES,"TPS_COTATION","OK_MODELISATION")))</f>
        <v>#N/A</v>
      </c>
    </row>
    <row r="41" spans="1:22" ht="16.5" customHeight="1" x14ac:dyDescent="0.2">
      <c r="A41" s="6"/>
      <c r="B41" s="31"/>
      <c r="C41" s="32"/>
      <c r="D41" s="2"/>
      <c r="E41" s="2"/>
      <c r="F41" s="2"/>
      <c r="G41" s="2"/>
      <c r="H41" s="2"/>
      <c r="I41" s="2"/>
      <c r="J41" s="2"/>
      <c r="K41" s="2">
        <f t="shared" si="4"/>
        <v>0</v>
      </c>
      <c r="L41" s="8" t="e">
        <f>LOOKUP(A41,LISTE_ETUDES,HEURES_PASSEES!$C$11:$C$86)</f>
        <v>#N/A</v>
      </c>
      <c r="M41" s="16" t="e">
        <f>IF(L41&gt;LOOKUP(A41,LISTE_ETUDES,HEURES_PASSEES!$E$11:$E$86)*(1-MARGE_ETUDE),"TPS_DEPASSE",(IF(L41&gt;LOOKUP(A41,LISTE_ETUDES,HEURES_PASSEES!$E$11:$E$86)*(1-MARGE_ETUDE)*TPS_ETUDES,"TPS_COTATION","OK_MODELISATION")))</f>
        <v>#N/A</v>
      </c>
    </row>
    <row r="42" spans="1:22" ht="16.5" customHeight="1" x14ac:dyDescent="0.2">
      <c r="A42" s="6"/>
      <c r="B42" s="31"/>
      <c r="C42" s="32"/>
      <c r="D42" s="2"/>
      <c r="E42" s="2"/>
      <c r="F42" s="2"/>
      <c r="G42" s="2"/>
      <c r="H42" s="2"/>
      <c r="I42" s="2"/>
      <c r="J42" s="2"/>
      <c r="K42" s="2">
        <f t="shared" si="4"/>
        <v>0</v>
      </c>
      <c r="L42" s="8" t="e">
        <f>LOOKUP(A42,LISTE_ETUDES,HEURES_PASSEES!$C$11:$C$86)</f>
        <v>#N/A</v>
      </c>
      <c r="M42" s="16" t="e">
        <f>IF(L42&gt;LOOKUP(A42,LISTE_ETUDES,HEURES_PASSEES!$E$11:$E$86)*(1-MARGE_ETUDE),"TPS_DEPASSE",(IF(L42&gt;LOOKUP(A42,LISTE_ETUDES,HEURES_PASSEES!$E$11:$E$86)*(1-MARGE_ETUDE)*TPS_ETUDES,"TPS_COTATION","OK_MODELISATION")))</f>
        <v>#N/A</v>
      </c>
      <c r="N42" s="17"/>
      <c r="O42" s="17"/>
    </row>
    <row r="43" spans="1:22" ht="16.5" customHeight="1" x14ac:dyDescent="0.2">
      <c r="A43" s="6"/>
      <c r="B43" s="31"/>
      <c r="C43" s="32"/>
      <c r="D43" s="2"/>
      <c r="E43" s="2"/>
      <c r="F43" s="2"/>
      <c r="G43" s="2"/>
      <c r="H43" s="2"/>
      <c r="I43" s="2"/>
      <c r="J43" s="2"/>
      <c r="K43" s="2">
        <f t="shared" si="4"/>
        <v>0</v>
      </c>
      <c r="L43" s="8" t="e">
        <f>LOOKUP(A43,LISTE_ETUDES,HEURES_PASSEES!$C$11:$C$86)</f>
        <v>#N/A</v>
      </c>
      <c r="M43" s="16" t="e">
        <f>IF(L43&gt;LOOKUP(A43,LISTE_ETUDES,HEURES_PASSEES!$E$11:$E$86)*(1-MARGE_ETUDE),"TPS_DEPASSE",(IF(L43&gt;LOOKUP(A43,LISTE_ETUDES,HEURES_PASSEES!$E$11:$E$86)*(1-MARGE_ETUDE)*TPS_ETUDES,"TPS_COTATION","OK_MODELISATION")))</f>
        <v>#N/A</v>
      </c>
      <c r="N43" s="16"/>
      <c r="O43" s="16"/>
      <c r="P43" s="16"/>
      <c r="Q43" s="16"/>
      <c r="R43" s="16"/>
      <c r="S43" s="16"/>
      <c r="T43" s="8"/>
      <c r="U43" s="8"/>
      <c r="V43" s="8"/>
    </row>
    <row r="44" spans="1:22" ht="16.5" customHeight="1" x14ac:dyDescent="0.2">
      <c r="A44" s="6"/>
      <c r="B44" s="31"/>
      <c r="C44" s="32"/>
      <c r="D44" s="2"/>
      <c r="E44" s="2"/>
      <c r="F44" s="2"/>
      <c r="G44" s="2"/>
      <c r="H44" s="2"/>
      <c r="I44" s="2"/>
      <c r="J44" s="2"/>
      <c r="K44" s="2">
        <f t="shared" si="4"/>
        <v>0</v>
      </c>
      <c r="L44" s="8" t="e">
        <f>LOOKUP(A44,LISTE_ETUDES,HEURES_PASSEES!$C$11:$C$86)</f>
        <v>#N/A</v>
      </c>
      <c r="M44" s="16" t="e">
        <f>IF(L44&gt;LOOKUP(A44,LISTE_ETUDES,HEURES_PASSEES!$E$11:$E$86)*(1-MARGE_ETUDE),"TPS_DEPASSE",(IF(L44&gt;LOOKUP(A44,LISTE_ETUDES,HEURES_PASSEES!$E$11:$E$86)*(1-MARGE_ETUDE)*TPS_ETUDES,"TPS_COTATION","OK_MODELISATION")))</f>
        <v>#N/A</v>
      </c>
    </row>
    <row r="45" spans="1:22" ht="16.5" customHeight="1" x14ac:dyDescent="0.2">
      <c r="A45" s="6"/>
      <c r="B45" s="31"/>
      <c r="C45" s="32"/>
      <c r="D45" s="2"/>
      <c r="E45" s="2"/>
      <c r="F45" s="2"/>
      <c r="G45" s="2"/>
      <c r="H45" s="2"/>
      <c r="I45" s="2"/>
      <c r="J45" s="2"/>
      <c r="K45" s="2">
        <f t="shared" si="4"/>
        <v>0</v>
      </c>
      <c r="L45" s="8" t="e">
        <f>LOOKUP(A45,LISTE_ETUDES,HEURES_PASSEES!$C$11:$C$86)</f>
        <v>#N/A</v>
      </c>
      <c r="M45" s="16" t="e">
        <f>IF(L45&gt;LOOKUP(A45,LISTE_ETUDES,HEURES_PASSEES!$E$11:$E$86)*(1-MARGE_ETUDE),"TPS_DEPASSE",(IF(L45&gt;LOOKUP(A45,LISTE_ETUDES,HEURES_PASSEES!$E$11:$E$86)*(1-MARGE_ETUDE)*TPS_ETUDES,"TPS_COTATION","OK_MODELISATION")))</f>
        <v>#N/A</v>
      </c>
    </row>
    <row r="46" spans="1:22" ht="16.5" customHeight="1" x14ac:dyDescent="0.2">
      <c r="A46" s="6"/>
      <c r="B46" s="31"/>
      <c r="C46" s="32"/>
      <c r="D46" s="2"/>
      <c r="E46" s="2"/>
      <c r="F46" s="2"/>
      <c r="G46" s="2"/>
      <c r="H46" s="2"/>
      <c r="I46" s="2"/>
      <c r="J46" s="2"/>
      <c r="K46" s="2">
        <f t="shared" si="4"/>
        <v>0</v>
      </c>
      <c r="L46" s="8" t="e">
        <f>LOOKUP(A46,LISTE_ETUDES,HEURES_PASSEES!$C$11:$C$86)</f>
        <v>#N/A</v>
      </c>
      <c r="M46" s="16" t="e">
        <f>IF(L46&gt;LOOKUP(A46,LISTE_ETUDES,HEURES_PASSEES!$E$11:$E$86)*(1-MARGE_ETUDE),"TPS_DEPASSE",(IF(L46&gt;LOOKUP(A46,LISTE_ETUDES,HEURES_PASSEES!$E$11:$E$86)*(1-MARGE_ETUDE)*TPS_ETUDES,"TPS_COTATION","OK_MODELISATION")))</f>
        <v>#N/A</v>
      </c>
    </row>
    <row r="47" spans="1:22" ht="16.5" customHeight="1" x14ac:dyDescent="0.2">
      <c r="A47" s="10"/>
      <c r="B47" s="12"/>
      <c r="C47" s="11" t="s">
        <v>42</v>
      </c>
      <c r="D47" s="2">
        <f t="shared" ref="D47:J47" si="5">SUM(D24:D46)</f>
        <v>7.5</v>
      </c>
      <c r="E47" s="2">
        <f t="shared" si="5"/>
        <v>7.5</v>
      </c>
      <c r="F47" s="2">
        <f t="shared" si="5"/>
        <v>7.5</v>
      </c>
      <c r="G47" s="2">
        <f t="shared" si="5"/>
        <v>7.5</v>
      </c>
      <c r="H47" s="2">
        <f t="shared" si="5"/>
        <v>15</v>
      </c>
      <c r="I47" s="2">
        <f t="shared" si="5"/>
        <v>0</v>
      </c>
      <c r="J47" s="2">
        <f t="shared" si="5"/>
        <v>0</v>
      </c>
      <c r="K47" s="2">
        <f t="shared" si="4"/>
        <v>45</v>
      </c>
    </row>
  </sheetData>
  <mergeCells count="34">
    <mergeCell ref="B46:C46"/>
    <mergeCell ref="B39:C39"/>
    <mergeCell ref="B40:C40"/>
    <mergeCell ref="B41:C41"/>
    <mergeCell ref="B42:C42"/>
    <mergeCell ref="B35:C35"/>
    <mergeCell ref="B36:C36"/>
    <mergeCell ref="B37:C37"/>
    <mergeCell ref="B38:C38"/>
    <mergeCell ref="B43:C43"/>
    <mergeCell ref="B45:C45"/>
    <mergeCell ref="B26:C26"/>
    <mergeCell ref="B27:C27"/>
    <mergeCell ref="B44:C44"/>
    <mergeCell ref="B28:C28"/>
    <mergeCell ref="B29:C29"/>
    <mergeCell ref="B30:C30"/>
    <mergeCell ref="B31:C31"/>
    <mergeCell ref="B32:C32"/>
    <mergeCell ref="B33:C33"/>
    <mergeCell ref="B34:C34"/>
    <mergeCell ref="B24:C24"/>
    <mergeCell ref="B25:C25"/>
    <mergeCell ref="B17:C17"/>
    <mergeCell ref="B14:C14"/>
    <mergeCell ref="B20:C20"/>
    <mergeCell ref="B21:C21"/>
    <mergeCell ref="B13:C13"/>
    <mergeCell ref="B15:C15"/>
    <mergeCell ref="B16:C16"/>
    <mergeCell ref="B7:C7"/>
    <mergeCell ref="B8:C8"/>
    <mergeCell ref="B9:C9"/>
    <mergeCell ref="B10:C10"/>
  </mergeCells>
  <phoneticPr fontId="0" type="noConversion"/>
  <conditionalFormatting sqref="M28:M46">
    <cfRule type="expression" dxfId="11" priority="1" stopIfTrue="1">
      <formula>M28="TPS_DEPASSE"</formula>
    </cfRule>
    <cfRule type="expression" dxfId="10" priority="2" stopIfTrue="1">
      <formula>M28="TPS_COTATION"</formula>
    </cfRule>
    <cfRule type="expression" dxfId="9" priority="3" stopIfTrue="1">
      <formula>M28="OK_MODELISATION"</formula>
    </cfRule>
  </conditionalFormatting>
  <hyperlinks>
    <hyperlink ref="L1" location="BILAN" display="BILAN"/>
  </hyperlinks>
  <pageMargins left="0.11811023622047245" right="0.11811023622047245" top="0.23622047244094491" bottom="0.55118110236220474" header="0.19685039370078741" footer="0.55118110236220474"/>
  <pageSetup paperSize="9" scale="78" orientation="portrait" horizontalDpi="30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>
    <pageSetUpPr fitToPage="1"/>
  </sheetPr>
  <dimension ref="A1:V47"/>
  <sheetViews>
    <sheetView view="pageLayout" zoomScaleNormal="100" zoomScaleSheetLayoutView="100" workbookViewId="0">
      <selection sqref="A1:F1"/>
    </sheetView>
  </sheetViews>
  <sheetFormatPr baseColWidth="10" defaultColWidth="11.42578125" defaultRowHeight="12.75" x14ac:dyDescent="0.2"/>
  <cols>
    <col min="1" max="1" width="11" customWidth="1"/>
    <col min="2" max="2" width="6.42578125" customWidth="1"/>
    <col min="3" max="3" width="22.7109375" customWidth="1"/>
    <col min="4" max="7" width="7.7109375" customWidth="1"/>
    <col min="8" max="8" width="8.7109375" customWidth="1"/>
    <col min="9" max="9" width="7.7109375" customWidth="1"/>
    <col min="10" max="10" width="8.7109375" customWidth="1"/>
    <col min="11" max="11" width="7.7109375" customWidth="1"/>
    <col min="12" max="12" width="8.85546875" style="8" customWidth="1"/>
    <col min="13" max="13" width="18" style="8" customWidth="1"/>
  </cols>
  <sheetData>
    <row r="1" spans="1:12" ht="16.5" customHeight="1" x14ac:dyDescent="0.2">
      <c r="A1" t="s">
        <v>0</v>
      </c>
      <c r="B1" t="s">
        <v>1</v>
      </c>
      <c r="E1" s="7" t="s">
        <v>22</v>
      </c>
      <c r="F1" s="9" t="e">
        <f>'sem50'!F1+1</f>
        <v>#REF!</v>
      </c>
      <c r="G1" s="8" t="s">
        <v>23</v>
      </c>
      <c r="H1" s="14" t="e">
        <f>D4</f>
        <v>#REF!</v>
      </c>
      <c r="I1" s="8" t="s">
        <v>24</v>
      </c>
      <c r="J1" s="14" t="e">
        <f>J4</f>
        <v>#REF!</v>
      </c>
      <c r="L1" s="50" t="s">
        <v>61</v>
      </c>
    </row>
    <row r="2" spans="1:12" ht="16.5" customHeight="1" x14ac:dyDescent="0.2"/>
    <row r="3" spans="1:12" ht="16.5" customHeight="1" x14ac:dyDescent="0.2">
      <c r="A3" t="s">
        <v>2</v>
      </c>
      <c r="B3">
        <v>8100</v>
      </c>
      <c r="C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2" ht="16.5" customHeight="1" x14ac:dyDescent="0.2">
      <c r="A4" t="s">
        <v>3</v>
      </c>
      <c r="B4">
        <v>20253</v>
      </c>
      <c r="C4" s="1" t="s">
        <v>50</v>
      </c>
      <c r="D4" s="3" t="e">
        <f>'sem50'!D4+7</f>
        <v>#REF!</v>
      </c>
      <c r="E4" s="3" t="e">
        <f>'sem50'!E4+7</f>
        <v>#REF!</v>
      </c>
      <c r="F4" s="3" t="e">
        <f>'sem50'!F4+7</f>
        <v>#REF!</v>
      </c>
      <c r="G4" s="3" t="e">
        <f>'sem50'!G4+7</f>
        <v>#REF!</v>
      </c>
      <c r="H4" s="3" t="e">
        <f>'sem50'!H4+7</f>
        <v>#REF!</v>
      </c>
      <c r="I4" s="3" t="e">
        <f>'sem50'!I4+7</f>
        <v>#REF!</v>
      </c>
      <c r="J4" s="3" t="e">
        <f>'sem50'!J4+7</f>
        <v>#REF!</v>
      </c>
    </row>
    <row r="5" spans="1:12" ht="16.5" customHeight="1" x14ac:dyDescent="0.2">
      <c r="F5" s="5"/>
    </row>
    <row r="6" spans="1:12" ht="16.5" customHeight="1" x14ac:dyDescent="0.2">
      <c r="A6" s="4" t="s">
        <v>12</v>
      </c>
      <c r="F6" s="5"/>
      <c r="K6" t="s">
        <v>13</v>
      </c>
    </row>
    <row r="7" spans="1:12" ht="16.5" customHeight="1" x14ac:dyDescent="0.2">
      <c r="A7" s="6" t="s">
        <v>14</v>
      </c>
      <c r="B7" s="31" t="s">
        <v>18</v>
      </c>
      <c r="C7" s="32"/>
      <c r="D7" s="2">
        <v>7.5</v>
      </c>
      <c r="E7" s="2">
        <v>7.5</v>
      </c>
      <c r="F7" s="2">
        <v>7.5</v>
      </c>
      <c r="G7" s="2">
        <v>7.5</v>
      </c>
      <c r="H7" s="2">
        <v>7.5</v>
      </c>
      <c r="I7" s="2"/>
      <c r="J7" s="2"/>
      <c r="K7" s="2">
        <f>SUM(D7:J7)</f>
        <v>37.5</v>
      </c>
    </row>
    <row r="8" spans="1:12" ht="16.5" customHeight="1" x14ac:dyDescent="0.2">
      <c r="A8" s="6" t="s">
        <v>15</v>
      </c>
      <c r="B8" s="31" t="s">
        <v>19</v>
      </c>
      <c r="C8" s="32"/>
      <c r="D8" s="2"/>
      <c r="E8" s="2"/>
      <c r="F8" s="2"/>
      <c r="G8" s="2"/>
      <c r="H8" s="2"/>
      <c r="I8" s="2"/>
      <c r="J8" s="2"/>
      <c r="K8" s="2">
        <f>SUM(D8:J8)</f>
        <v>0</v>
      </c>
    </row>
    <row r="9" spans="1:12" ht="16.5" customHeight="1" x14ac:dyDescent="0.2">
      <c r="A9" s="6" t="s">
        <v>16</v>
      </c>
      <c r="B9" s="31" t="s">
        <v>20</v>
      </c>
      <c r="C9" s="32"/>
      <c r="D9" s="2"/>
      <c r="E9" s="2"/>
      <c r="F9" s="2"/>
      <c r="G9" s="2"/>
      <c r="H9" s="2"/>
      <c r="I9" s="2"/>
      <c r="J9" s="2"/>
      <c r="K9" s="2">
        <f>SUM(D9:J9)</f>
        <v>0</v>
      </c>
    </row>
    <row r="10" spans="1:12" ht="16.5" customHeight="1" x14ac:dyDescent="0.2">
      <c r="A10" s="6" t="s">
        <v>17</v>
      </c>
      <c r="B10" s="33"/>
      <c r="C10" s="34"/>
      <c r="D10" s="2"/>
      <c r="E10" s="2"/>
      <c r="F10" s="2"/>
      <c r="G10" s="2"/>
      <c r="H10" s="2"/>
      <c r="I10" s="2"/>
      <c r="J10" s="2"/>
      <c r="K10" s="2">
        <f>SUM(D10:J10)</f>
        <v>0</v>
      </c>
    </row>
    <row r="11" spans="1:12" ht="16.5" customHeight="1" x14ac:dyDescent="0.2">
      <c r="A11" s="10"/>
      <c r="B11" s="12"/>
      <c r="C11" s="11" t="s">
        <v>21</v>
      </c>
      <c r="D11" s="2">
        <f t="shared" ref="D11:J11" si="0">D7+D8-D9-D10</f>
        <v>7.5</v>
      </c>
      <c r="E11" s="2">
        <f t="shared" si="0"/>
        <v>7.5</v>
      </c>
      <c r="F11" s="2">
        <f t="shared" si="0"/>
        <v>7.5</v>
      </c>
      <c r="G11" s="2">
        <f t="shared" si="0"/>
        <v>7.5</v>
      </c>
      <c r="H11" s="2">
        <f t="shared" si="0"/>
        <v>7.5</v>
      </c>
      <c r="I11" s="2">
        <f t="shared" si="0"/>
        <v>0</v>
      </c>
      <c r="J11" s="2">
        <f t="shared" si="0"/>
        <v>0</v>
      </c>
      <c r="K11" s="2">
        <f>SUM(D11:J11)</f>
        <v>37.5</v>
      </c>
    </row>
    <row r="12" spans="1:12" ht="16.5" customHeight="1" x14ac:dyDescent="0.2">
      <c r="A12" s="4" t="s">
        <v>25</v>
      </c>
      <c r="F12" s="5"/>
    </row>
    <row r="13" spans="1:12" ht="16.5" customHeight="1" x14ac:dyDescent="0.2">
      <c r="A13" s="6" t="s">
        <v>27</v>
      </c>
      <c r="B13" s="31" t="s">
        <v>31</v>
      </c>
      <c r="C13" s="32"/>
      <c r="D13" s="2"/>
      <c r="E13" s="2"/>
      <c r="F13" s="2"/>
      <c r="G13" s="2"/>
      <c r="H13" s="2"/>
      <c r="I13" s="2"/>
      <c r="J13" s="2"/>
      <c r="K13" s="2">
        <f t="shared" ref="K13:K18" si="1">SUM(D13:J13)</f>
        <v>0</v>
      </c>
    </row>
    <row r="14" spans="1:12" ht="16.5" customHeight="1" x14ac:dyDescent="0.2">
      <c r="A14" s="6" t="s">
        <v>28</v>
      </c>
      <c r="B14" s="31" t="s">
        <v>32</v>
      </c>
      <c r="C14" s="32"/>
      <c r="D14" s="2"/>
      <c r="E14" s="2"/>
      <c r="F14" s="2"/>
      <c r="G14" s="2"/>
      <c r="H14" s="2"/>
      <c r="I14" s="2"/>
      <c r="J14" s="2"/>
      <c r="K14" s="2">
        <f t="shared" si="1"/>
        <v>0</v>
      </c>
    </row>
    <row r="15" spans="1:12" ht="16.5" customHeight="1" x14ac:dyDescent="0.2">
      <c r="A15" s="6" t="s">
        <v>30</v>
      </c>
      <c r="B15" s="31" t="s">
        <v>43</v>
      </c>
      <c r="C15" s="32"/>
      <c r="D15" s="2"/>
      <c r="E15" s="2"/>
      <c r="F15" s="2"/>
      <c r="G15" s="2"/>
      <c r="H15" s="2"/>
      <c r="I15" s="2"/>
      <c r="J15" s="2"/>
      <c r="K15" s="2">
        <f t="shared" si="1"/>
        <v>0</v>
      </c>
    </row>
    <row r="16" spans="1:12" ht="16.5" customHeight="1" x14ac:dyDescent="0.2">
      <c r="A16" s="6" t="s">
        <v>29</v>
      </c>
      <c r="B16" s="31" t="s">
        <v>44</v>
      </c>
      <c r="C16" s="32"/>
      <c r="D16" s="2"/>
      <c r="E16" s="2"/>
      <c r="F16" s="2"/>
      <c r="G16" s="2"/>
      <c r="H16" s="2"/>
      <c r="I16" s="2"/>
      <c r="J16" s="2"/>
      <c r="K16" s="2">
        <f t="shared" si="1"/>
        <v>0</v>
      </c>
    </row>
    <row r="17" spans="1:22" ht="16.5" customHeight="1" x14ac:dyDescent="0.2">
      <c r="A17" s="6" t="s">
        <v>17</v>
      </c>
      <c r="B17" s="31"/>
      <c r="C17" s="32"/>
      <c r="D17" s="2"/>
      <c r="E17" s="2"/>
      <c r="F17" s="2"/>
      <c r="G17" s="2"/>
      <c r="H17" s="2"/>
      <c r="I17" s="2"/>
      <c r="J17" s="2"/>
      <c r="K17" s="2">
        <f t="shared" si="1"/>
        <v>0</v>
      </c>
    </row>
    <row r="18" spans="1:22" ht="16.5" customHeight="1" x14ac:dyDescent="0.2">
      <c r="A18" s="10"/>
      <c r="B18" s="12"/>
      <c r="C18" s="11" t="s">
        <v>26</v>
      </c>
      <c r="D18" s="2">
        <f t="shared" ref="D18:J18" si="2">SUM(D13:D17)</f>
        <v>0</v>
      </c>
      <c r="E18" s="2">
        <f t="shared" si="2"/>
        <v>0</v>
      </c>
      <c r="F18" s="2">
        <f t="shared" si="2"/>
        <v>0</v>
      </c>
      <c r="G18" s="2">
        <f t="shared" si="2"/>
        <v>0</v>
      </c>
      <c r="H18" s="2">
        <f t="shared" si="2"/>
        <v>0</v>
      </c>
      <c r="I18" s="2">
        <f t="shared" si="2"/>
        <v>0</v>
      </c>
      <c r="J18" s="2">
        <f t="shared" si="2"/>
        <v>0</v>
      </c>
      <c r="K18" s="2">
        <f t="shared" si="1"/>
        <v>0</v>
      </c>
    </row>
    <row r="19" spans="1:22" ht="16.5" customHeight="1" x14ac:dyDescent="0.2">
      <c r="A19" s="4" t="s">
        <v>33</v>
      </c>
      <c r="F19" s="5"/>
    </row>
    <row r="20" spans="1:22" ht="16.5" customHeight="1" x14ac:dyDescent="0.2">
      <c r="A20" s="6"/>
      <c r="B20" s="31"/>
      <c r="C20" s="32"/>
      <c r="D20" s="2"/>
      <c r="E20" s="2"/>
      <c r="F20" s="2"/>
      <c r="G20" s="2"/>
      <c r="H20" s="2"/>
      <c r="I20" s="2"/>
      <c r="J20" s="2"/>
      <c r="K20" s="2">
        <f>SUM(D20:J20)</f>
        <v>0</v>
      </c>
    </row>
    <row r="21" spans="1:22" ht="16.5" customHeight="1" x14ac:dyDescent="0.2">
      <c r="A21" s="6"/>
      <c r="B21" s="31"/>
      <c r="C21" s="32"/>
      <c r="D21" s="2"/>
      <c r="E21" s="2"/>
      <c r="F21" s="2"/>
      <c r="G21" s="2"/>
      <c r="H21" s="2"/>
      <c r="I21" s="2"/>
      <c r="J21" s="2"/>
      <c r="K21" s="2">
        <f>SUM(D21:J21)</f>
        <v>0</v>
      </c>
    </row>
    <row r="22" spans="1:22" ht="16.5" customHeight="1" x14ac:dyDescent="0.2">
      <c r="A22" s="10"/>
      <c r="B22" s="12"/>
      <c r="C22" s="11" t="s">
        <v>34</v>
      </c>
      <c r="D22" s="2">
        <f t="shared" ref="D22:J22" si="3">SUM(D20:D21)</f>
        <v>0</v>
      </c>
      <c r="E22" s="2">
        <f t="shared" si="3"/>
        <v>0</v>
      </c>
      <c r="F22" s="2">
        <f t="shared" si="3"/>
        <v>0</v>
      </c>
      <c r="G22" s="2">
        <f t="shared" si="3"/>
        <v>0</v>
      </c>
      <c r="H22" s="2">
        <f t="shared" si="3"/>
        <v>0</v>
      </c>
      <c r="I22" s="2">
        <f t="shared" si="3"/>
        <v>0</v>
      </c>
      <c r="J22" s="2">
        <f t="shared" si="3"/>
        <v>0</v>
      </c>
      <c r="K22" s="2">
        <f>SUM(D22:J22)</f>
        <v>0</v>
      </c>
    </row>
    <row r="23" spans="1:22" ht="16.5" customHeight="1" x14ac:dyDescent="0.2">
      <c r="A23" s="4" t="s">
        <v>35</v>
      </c>
      <c r="F23" s="5"/>
    </row>
    <row r="24" spans="1:22" ht="16.5" customHeight="1" x14ac:dyDescent="0.2">
      <c r="A24" s="6" t="s">
        <v>36</v>
      </c>
      <c r="B24" s="31" t="s">
        <v>41</v>
      </c>
      <c r="C24" s="32"/>
      <c r="D24" s="2"/>
      <c r="E24" s="2"/>
      <c r="F24" s="2"/>
      <c r="G24" s="2"/>
      <c r="H24" s="2"/>
      <c r="I24" s="2"/>
      <c r="J24" s="2"/>
      <c r="K24" s="2">
        <f t="shared" ref="K24:K47" si="4">SUM(D24:J24)</f>
        <v>0</v>
      </c>
    </row>
    <row r="25" spans="1:22" ht="16.5" customHeight="1" x14ac:dyDescent="0.2">
      <c r="A25" s="6" t="s">
        <v>37</v>
      </c>
      <c r="B25" s="31" t="s">
        <v>39</v>
      </c>
      <c r="C25" s="32"/>
      <c r="D25" s="2"/>
      <c r="E25" s="2"/>
      <c r="F25" s="2"/>
      <c r="G25" s="2"/>
      <c r="H25" s="2"/>
      <c r="I25" s="2"/>
      <c r="J25" s="2"/>
      <c r="K25" s="2">
        <f t="shared" si="4"/>
        <v>0</v>
      </c>
    </row>
    <row r="26" spans="1:22" ht="16.5" customHeight="1" x14ac:dyDescent="0.2">
      <c r="A26" s="6" t="s">
        <v>38</v>
      </c>
      <c r="B26" s="31" t="s">
        <v>40</v>
      </c>
      <c r="C26" s="32"/>
      <c r="D26" s="2"/>
      <c r="E26" s="2"/>
      <c r="F26" s="2"/>
      <c r="G26" s="2"/>
      <c r="H26" s="2"/>
      <c r="I26" s="2"/>
      <c r="J26" s="2"/>
      <c r="K26" s="2">
        <f t="shared" si="4"/>
        <v>0</v>
      </c>
      <c r="N26" s="18"/>
      <c r="O26" s="18"/>
      <c r="Q26" s="18"/>
      <c r="R26" s="18"/>
      <c r="S26" s="18"/>
      <c r="T26" s="18"/>
      <c r="U26" s="18"/>
      <c r="V26" s="19"/>
    </row>
    <row r="27" spans="1:22" ht="16.5" customHeight="1" x14ac:dyDescent="0.2">
      <c r="A27" s="6" t="s">
        <v>45</v>
      </c>
      <c r="B27" s="31" t="s">
        <v>49</v>
      </c>
      <c r="C27" s="32"/>
      <c r="D27" s="2"/>
      <c r="E27" s="2"/>
      <c r="F27" s="2"/>
      <c r="G27" s="2"/>
      <c r="H27" s="2"/>
      <c r="I27" s="2"/>
      <c r="J27" s="2"/>
      <c r="K27" s="2">
        <f t="shared" si="4"/>
        <v>0</v>
      </c>
      <c r="L27" s="8" t="s">
        <v>66</v>
      </c>
      <c r="M27" s="17" t="s">
        <v>67</v>
      </c>
      <c r="N27" s="17"/>
      <c r="O27" s="17"/>
    </row>
    <row r="28" spans="1:22" ht="16.5" customHeight="1" x14ac:dyDescent="0.2">
      <c r="A28" s="6"/>
      <c r="B28" s="31"/>
      <c r="C28" s="32"/>
      <c r="D28" s="2"/>
      <c r="E28" s="2"/>
      <c r="F28" s="2"/>
      <c r="G28" s="2"/>
      <c r="H28" s="2"/>
      <c r="I28" s="2"/>
      <c r="J28" s="2"/>
      <c r="K28" s="2">
        <f t="shared" si="4"/>
        <v>0</v>
      </c>
      <c r="L28" s="8" t="e">
        <f>LOOKUP(A28,LISTE_ETUDES,HEURES_PASSEES!$C$11:$C$86)</f>
        <v>#N/A</v>
      </c>
      <c r="M28" s="16" t="e">
        <f>IF(L28&gt;LOOKUP(A28,LISTE_ETUDES,HEURES_PASSEES!$E$11:$E$86)*(1-MARGE_ETUDE),"TPS_DEPASSE",(IF(L28&gt;LOOKUP(A28,LISTE_ETUDES,HEURES_PASSEES!$E$11:$E$86)*(1-MARGE_ETUDE)*TPS_ETUDES,"TPS_COTATION","OK_MODELISATION")))</f>
        <v>#N/A</v>
      </c>
      <c r="N28" s="16"/>
      <c r="O28" s="16"/>
      <c r="P28" s="16"/>
      <c r="Q28" s="16"/>
      <c r="R28" s="16"/>
      <c r="S28" s="16"/>
      <c r="T28" s="8"/>
      <c r="U28" s="8"/>
      <c r="V28" s="8"/>
    </row>
    <row r="29" spans="1:22" ht="16.5" customHeight="1" x14ac:dyDescent="0.2">
      <c r="A29" s="6"/>
      <c r="B29" s="31"/>
      <c r="C29" s="32"/>
      <c r="D29" s="2"/>
      <c r="E29" s="2"/>
      <c r="F29" s="2"/>
      <c r="G29" s="2"/>
      <c r="H29" s="2"/>
      <c r="I29" s="2"/>
      <c r="J29" s="2"/>
      <c r="K29" s="2">
        <f t="shared" si="4"/>
        <v>0</v>
      </c>
      <c r="L29" s="8" t="e">
        <f>LOOKUP(A29,LISTE_ETUDES,HEURES_PASSEES!$C$11:$C$86)</f>
        <v>#N/A</v>
      </c>
      <c r="M29" s="16" t="e">
        <f>IF(L29&gt;LOOKUP(A29,LISTE_ETUDES,HEURES_PASSEES!$E$11:$E$86)*(1-MARGE_ETUDE),"TPS_DEPASSE",(IF(L29&gt;LOOKUP(A29,LISTE_ETUDES,HEURES_PASSEES!$E$11:$E$86)*(1-MARGE_ETUDE)*TPS_ETUDES,"TPS_COTATION","OK_MODELISATION")))</f>
        <v>#N/A</v>
      </c>
    </row>
    <row r="30" spans="1:22" ht="16.5" customHeight="1" x14ac:dyDescent="0.2">
      <c r="A30" s="6"/>
      <c r="B30" s="31"/>
      <c r="C30" s="32"/>
      <c r="D30" s="2"/>
      <c r="E30" s="2"/>
      <c r="F30" s="2"/>
      <c r="G30" s="2"/>
      <c r="H30" s="2"/>
      <c r="I30" s="2"/>
      <c r="J30" s="2"/>
      <c r="K30" s="2">
        <f t="shared" si="4"/>
        <v>0</v>
      </c>
      <c r="L30" s="8" t="e">
        <f>LOOKUP(A30,LISTE_ETUDES,HEURES_PASSEES!$C$11:$C$86)</f>
        <v>#N/A</v>
      </c>
      <c r="M30" s="16" t="e">
        <f>IF(L30&gt;LOOKUP(A30,LISTE_ETUDES,HEURES_PASSEES!$E$11:$E$86)*(1-MARGE_ETUDE),"TPS_DEPASSE",(IF(L30&gt;LOOKUP(A30,LISTE_ETUDES,HEURES_PASSEES!$E$11:$E$86)*(1-MARGE_ETUDE)*TPS_ETUDES,"TPS_COTATION","OK_MODELISATION")))</f>
        <v>#N/A</v>
      </c>
    </row>
    <row r="31" spans="1:22" ht="16.5" customHeight="1" x14ac:dyDescent="0.2">
      <c r="A31" s="6"/>
      <c r="B31" s="31"/>
      <c r="C31" s="32"/>
      <c r="D31" s="2"/>
      <c r="E31" s="2"/>
      <c r="F31" s="2"/>
      <c r="G31" s="2"/>
      <c r="H31" s="2"/>
      <c r="I31" s="2"/>
      <c r="J31" s="2"/>
      <c r="K31" s="2">
        <f t="shared" si="4"/>
        <v>0</v>
      </c>
      <c r="L31" s="8" t="e">
        <f>LOOKUP(A31,LISTE_ETUDES,HEURES_PASSEES!$C$11:$C$86)</f>
        <v>#N/A</v>
      </c>
      <c r="M31" s="16" t="e">
        <f>IF(L31&gt;LOOKUP(A31,LISTE_ETUDES,HEURES_PASSEES!$E$11:$E$86)*(1-MARGE_ETUDE),"TPS_DEPASSE",(IF(L31&gt;LOOKUP(A31,LISTE_ETUDES,HEURES_PASSEES!$E$11:$E$86)*(1-MARGE_ETUDE)*TPS_ETUDES,"TPS_COTATION","OK_MODELISATION")))</f>
        <v>#N/A</v>
      </c>
    </row>
    <row r="32" spans="1:22" ht="16.5" customHeight="1" x14ac:dyDescent="0.2">
      <c r="A32" s="6"/>
      <c r="B32" s="31"/>
      <c r="C32" s="32"/>
      <c r="D32" s="2"/>
      <c r="E32" s="2"/>
      <c r="F32" s="2"/>
      <c r="G32" s="2"/>
      <c r="H32" s="2"/>
      <c r="I32" s="2"/>
      <c r="J32" s="2"/>
      <c r="K32" s="2">
        <f t="shared" si="4"/>
        <v>0</v>
      </c>
      <c r="L32" s="8" t="e">
        <f>LOOKUP(A32,LISTE_ETUDES,HEURES_PASSEES!$C$11:$C$86)</f>
        <v>#N/A</v>
      </c>
      <c r="M32" s="16" t="e">
        <f>IF(L32&gt;LOOKUP(A32,LISTE_ETUDES,HEURES_PASSEES!$E$11:$E$86)*(1-MARGE_ETUDE),"TPS_DEPASSE",(IF(L32&gt;LOOKUP(A32,LISTE_ETUDES,HEURES_PASSEES!$E$11:$E$86)*(1-MARGE_ETUDE)*TPS_ETUDES,"TPS_COTATION","OK_MODELISATION")))</f>
        <v>#N/A</v>
      </c>
      <c r="N32" s="17"/>
      <c r="O32" s="17"/>
    </row>
    <row r="33" spans="1:22" ht="16.5" customHeight="1" x14ac:dyDescent="0.2">
      <c r="A33" s="6"/>
      <c r="B33" s="31"/>
      <c r="C33" s="32"/>
      <c r="D33" s="2"/>
      <c r="E33" s="2"/>
      <c r="F33" s="2"/>
      <c r="G33" s="2"/>
      <c r="H33" s="2"/>
      <c r="I33" s="2"/>
      <c r="J33" s="2"/>
      <c r="K33" s="2">
        <f t="shared" si="4"/>
        <v>0</v>
      </c>
      <c r="L33" s="8" t="e">
        <f>LOOKUP(A33,LISTE_ETUDES,HEURES_PASSEES!$C$11:$C$86)</f>
        <v>#N/A</v>
      </c>
      <c r="M33" s="16" t="e">
        <f>IF(L33&gt;LOOKUP(A33,LISTE_ETUDES,HEURES_PASSEES!$E$11:$E$86)*(1-MARGE_ETUDE),"TPS_DEPASSE",(IF(L33&gt;LOOKUP(A33,LISTE_ETUDES,HEURES_PASSEES!$E$11:$E$86)*(1-MARGE_ETUDE)*TPS_ETUDES,"TPS_COTATION","OK_MODELISATION")))</f>
        <v>#N/A</v>
      </c>
      <c r="N33" s="16"/>
      <c r="O33" s="16"/>
      <c r="P33" s="16"/>
      <c r="Q33" s="16"/>
      <c r="R33" s="16"/>
      <c r="S33" s="16"/>
      <c r="T33" s="8"/>
      <c r="U33" s="8"/>
      <c r="V33" s="8"/>
    </row>
    <row r="34" spans="1:22" ht="16.5" customHeight="1" x14ac:dyDescent="0.2">
      <c r="A34" s="6"/>
      <c r="B34" s="31"/>
      <c r="C34" s="32"/>
      <c r="D34" s="2"/>
      <c r="E34" s="2"/>
      <c r="F34" s="2"/>
      <c r="G34" s="2"/>
      <c r="H34" s="2"/>
      <c r="I34" s="2"/>
      <c r="J34" s="2"/>
      <c r="K34" s="2">
        <f t="shared" si="4"/>
        <v>0</v>
      </c>
      <c r="L34" s="8" t="e">
        <f>LOOKUP(A34,LISTE_ETUDES,HEURES_PASSEES!$C$11:$C$86)</f>
        <v>#N/A</v>
      </c>
      <c r="M34" s="16" t="e">
        <f>IF(L34&gt;LOOKUP(A34,LISTE_ETUDES,HEURES_PASSEES!$E$11:$E$86)*(1-MARGE_ETUDE),"TPS_DEPASSE",(IF(L34&gt;LOOKUP(A34,LISTE_ETUDES,HEURES_PASSEES!$E$11:$E$86)*(1-MARGE_ETUDE)*TPS_ETUDES,"TPS_COTATION","OK_MODELISATION")))</f>
        <v>#N/A</v>
      </c>
    </row>
    <row r="35" spans="1:22" ht="16.5" customHeight="1" x14ac:dyDescent="0.2">
      <c r="A35" s="6"/>
      <c r="B35" s="31"/>
      <c r="C35" s="32"/>
      <c r="D35" s="2"/>
      <c r="E35" s="2"/>
      <c r="F35" s="2"/>
      <c r="G35" s="2"/>
      <c r="H35" s="2"/>
      <c r="I35" s="2"/>
      <c r="J35" s="2"/>
      <c r="K35" s="2">
        <f t="shared" si="4"/>
        <v>0</v>
      </c>
      <c r="L35" s="8" t="e">
        <f>LOOKUP(A35,LISTE_ETUDES,HEURES_PASSEES!$C$11:$C$86)</f>
        <v>#N/A</v>
      </c>
      <c r="M35" s="16" t="e">
        <f>IF(L35&gt;LOOKUP(A35,LISTE_ETUDES,HEURES_PASSEES!$E$11:$E$86)*(1-MARGE_ETUDE),"TPS_DEPASSE",(IF(L35&gt;LOOKUP(A35,LISTE_ETUDES,HEURES_PASSEES!$E$11:$E$86)*(1-MARGE_ETUDE)*TPS_ETUDES,"TPS_COTATION","OK_MODELISATION")))</f>
        <v>#N/A</v>
      </c>
    </row>
    <row r="36" spans="1:22" ht="16.5" customHeight="1" x14ac:dyDescent="0.2">
      <c r="A36" s="6"/>
      <c r="B36" s="31"/>
      <c r="C36" s="32"/>
      <c r="D36" s="2"/>
      <c r="E36" s="2"/>
      <c r="F36" s="2"/>
      <c r="G36" s="2"/>
      <c r="H36" s="2"/>
      <c r="I36" s="2"/>
      <c r="J36" s="2"/>
      <c r="K36" s="2">
        <f t="shared" si="4"/>
        <v>0</v>
      </c>
      <c r="L36" s="8" t="e">
        <f>LOOKUP(A36,LISTE_ETUDES,HEURES_PASSEES!$C$11:$C$86)</f>
        <v>#N/A</v>
      </c>
      <c r="M36" s="16" t="e">
        <f>IF(L36&gt;LOOKUP(A36,LISTE_ETUDES,HEURES_PASSEES!$E$11:$E$86)*(1-MARGE_ETUDE),"TPS_DEPASSE",(IF(L36&gt;LOOKUP(A36,LISTE_ETUDES,HEURES_PASSEES!$E$11:$E$86)*(1-MARGE_ETUDE)*TPS_ETUDES,"TPS_COTATION","OK_MODELISATION")))</f>
        <v>#N/A</v>
      </c>
    </row>
    <row r="37" spans="1:22" ht="16.5" customHeight="1" x14ac:dyDescent="0.2">
      <c r="A37" s="6"/>
      <c r="B37" s="31"/>
      <c r="C37" s="32"/>
      <c r="D37" s="2"/>
      <c r="E37" s="2"/>
      <c r="F37" s="2"/>
      <c r="G37" s="2"/>
      <c r="H37" s="2"/>
      <c r="I37" s="2"/>
      <c r="J37" s="2"/>
      <c r="K37" s="2">
        <f t="shared" si="4"/>
        <v>0</v>
      </c>
      <c r="L37" s="8" t="e">
        <f>LOOKUP(A37,LISTE_ETUDES,HEURES_PASSEES!$C$11:$C$86)</f>
        <v>#N/A</v>
      </c>
      <c r="M37" s="16" t="e">
        <f>IF(L37&gt;LOOKUP(A37,LISTE_ETUDES,HEURES_PASSEES!$E$11:$E$86)*(1-MARGE_ETUDE),"TPS_DEPASSE",(IF(L37&gt;LOOKUP(A37,LISTE_ETUDES,HEURES_PASSEES!$E$11:$E$86)*(1-MARGE_ETUDE)*TPS_ETUDES,"TPS_COTATION","OK_MODELISATION")))</f>
        <v>#N/A</v>
      </c>
      <c r="N37" s="17"/>
      <c r="O37" s="17"/>
    </row>
    <row r="38" spans="1:22" ht="16.5" customHeight="1" x14ac:dyDescent="0.2">
      <c r="A38" s="6"/>
      <c r="B38" s="31"/>
      <c r="C38" s="32"/>
      <c r="D38" s="2"/>
      <c r="E38" s="2"/>
      <c r="F38" s="2"/>
      <c r="G38" s="2"/>
      <c r="H38" s="2"/>
      <c r="I38" s="2"/>
      <c r="J38" s="2"/>
      <c r="K38" s="2">
        <f t="shared" si="4"/>
        <v>0</v>
      </c>
      <c r="L38" s="8" t="e">
        <f>LOOKUP(A38,LISTE_ETUDES,HEURES_PASSEES!$C$11:$C$86)</f>
        <v>#N/A</v>
      </c>
      <c r="M38" s="16" t="e">
        <f>IF(L38&gt;LOOKUP(A38,LISTE_ETUDES,HEURES_PASSEES!$E$11:$E$86)*(1-MARGE_ETUDE),"TPS_DEPASSE",(IF(L38&gt;LOOKUP(A38,LISTE_ETUDES,HEURES_PASSEES!$E$11:$E$86)*(1-MARGE_ETUDE)*TPS_ETUDES,"TPS_COTATION","OK_MODELISATION")))</f>
        <v>#N/A</v>
      </c>
      <c r="N38" s="16"/>
      <c r="O38" s="16"/>
      <c r="P38" s="16"/>
      <c r="Q38" s="16"/>
      <c r="R38" s="16"/>
      <c r="S38" s="16"/>
      <c r="T38" s="8"/>
      <c r="U38" s="8"/>
      <c r="V38" s="8"/>
    </row>
    <row r="39" spans="1:22" ht="16.5" customHeight="1" x14ac:dyDescent="0.2">
      <c r="A39" s="6"/>
      <c r="B39" s="31"/>
      <c r="C39" s="32"/>
      <c r="D39" s="2"/>
      <c r="E39" s="2"/>
      <c r="F39" s="2"/>
      <c r="G39" s="2"/>
      <c r="H39" s="2"/>
      <c r="I39" s="2"/>
      <c r="J39" s="2"/>
      <c r="K39" s="2">
        <f t="shared" si="4"/>
        <v>0</v>
      </c>
      <c r="L39" s="8" t="e">
        <f>LOOKUP(A39,LISTE_ETUDES,HEURES_PASSEES!$C$11:$C$86)</f>
        <v>#N/A</v>
      </c>
      <c r="M39" s="16" t="e">
        <f>IF(L39&gt;LOOKUP(A39,LISTE_ETUDES,HEURES_PASSEES!$E$11:$E$86)*(1-MARGE_ETUDE),"TPS_DEPASSE",(IF(L39&gt;LOOKUP(A39,LISTE_ETUDES,HEURES_PASSEES!$E$11:$E$86)*(1-MARGE_ETUDE)*TPS_ETUDES,"TPS_COTATION","OK_MODELISATION")))</f>
        <v>#N/A</v>
      </c>
    </row>
    <row r="40" spans="1:22" ht="16.5" customHeight="1" x14ac:dyDescent="0.2">
      <c r="A40" s="6"/>
      <c r="B40" s="31"/>
      <c r="C40" s="32"/>
      <c r="D40" s="2"/>
      <c r="E40" s="2"/>
      <c r="F40" s="2"/>
      <c r="G40" s="2"/>
      <c r="H40" s="2"/>
      <c r="I40" s="2"/>
      <c r="J40" s="2"/>
      <c r="K40" s="2">
        <f t="shared" si="4"/>
        <v>0</v>
      </c>
      <c r="L40" s="8" t="e">
        <f>LOOKUP(A40,LISTE_ETUDES,HEURES_PASSEES!$C$11:$C$86)</f>
        <v>#N/A</v>
      </c>
      <c r="M40" s="16" t="e">
        <f>IF(L40&gt;LOOKUP(A40,LISTE_ETUDES,HEURES_PASSEES!$E$11:$E$86)*(1-MARGE_ETUDE),"TPS_DEPASSE",(IF(L40&gt;LOOKUP(A40,LISTE_ETUDES,HEURES_PASSEES!$E$11:$E$86)*(1-MARGE_ETUDE)*TPS_ETUDES,"TPS_COTATION","OK_MODELISATION")))</f>
        <v>#N/A</v>
      </c>
    </row>
    <row r="41" spans="1:22" ht="16.5" customHeight="1" x14ac:dyDescent="0.2">
      <c r="A41" s="6"/>
      <c r="B41" s="31"/>
      <c r="C41" s="32"/>
      <c r="D41" s="2"/>
      <c r="E41" s="2"/>
      <c r="F41" s="2"/>
      <c r="G41" s="2"/>
      <c r="H41" s="2"/>
      <c r="I41" s="2"/>
      <c r="J41" s="2"/>
      <c r="K41" s="2">
        <f t="shared" si="4"/>
        <v>0</v>
      </c>
      <c r="L41" s="8" t="e">
        <f>LOOKUP(A41,LISTE_ETUDES,HEURES_PASSEES!$C$11:$C$86)</f>
        <v>#N/A</v>
      </c>
      <c r="M41" s="16" t="e">
        <f>IF(L41&gt;LOOKUP(A41,LISTE_ETUDES,HEURES_PASSEES!$E$11:$E$86)*(1-MARGE_ETUDE),"TPS_DEPASSE",(IF(L41&gt;LOOKUP(A41,LISTE_ETUDES,HEURES_PASSEES!$E$11:$E$86)*(1-MARGE_ETUDE)*TPS_ETUDES,"TPS_COTATION","OK_MODELISATION")))</f>
        <v>#N/A</v>
      </c>
    </row>
    <row r="42" spans="1:22" ht="16.5" customHeight="1" x14ac:dyDescent="0.2">
      <c r="A42" s="6"/>
      <c r="B42" s="31"/>
      <c r="C42" s="32"/>
      <c r="D42" s="2"/>
      <c r="E42" s="2"/>
      <c r="F42" s="2"/>
      <c r="G42" s="2"/>
      <c r="H42" s="2"/>
      <c r="I42" s="2"/>
      <c r="J42" s="2"/>
      <c r="K42" s="2">
        <f t="shared" si="4"/>
        <v>0</v>
      </c>
      <c r="L42" s="8" t="e">
        <f>LOOKUP(A42,LISTE_ETUDES,HEURES_PASSEES!$C$11:$C$86)</f>
        <v>#N/A</v>
      </c>
      <c r="M42" s="16" t="e">
        <f>IF(L42&gt;LOOKUP(A42,LISTE_ETUDES,HEURES_PASSEES!$E$11:$E$86)*(1-MARGE_ETUDE),"TPS_DEPASSE",(IF(L42&gt;LOOKUP(A42,LISTE_ETUDES,HEURES_PASSEES!$E$11:$E$86)*(1-MARGE_ETUDE)*TPS_ETUDES,"TPS_COTATION","OK_MODELISATION")))</f>
        <v>#N/A</v>
      </c>
      <c r="N42" s="17"/>
      <c r="O42" s="17"/>
    </row>
    <row r="43" spans="1:22" ht="16.5" customHeight="1" x14ac:dyDescent="0.2">
      <c r="A43" s="6"/>
      <c r="B43" s="31"/>
      <c r="C43" s="32"/>
      <c r="D43" s="2"/>
      <c r="E43" s="2"/>
      <c r="F43" s="2"/>
      <c r="G43" s="2"/>
      <c r="H43" s="2"/>
      <c r="I43" s="2"/>
      <c r="J43" s="2"/>
      <c r="K43" s="2">
        <f t="shared" si="4"/>
        <v>0</v>
      </c>
      <c r="L43" s="8" t="e">
        <f>LOOKUP(A43,LISTE_ETUDES,HEURES_PASSEES!$C$11:$C$86)</f>
        <v>#N/A</v>
      </c>
      <c r="M43" s="16" t="e">
        <f>IF(L43&gt;LOOKUP(A43,LISTE_ETUDES,HEURES_PASSEES!$E$11:$E$86)*(1-MARGE_ETUDE),"TPS_DEPASSE",(IF(L43&gt;LOOKUP(A43,LISTE_ETUDES,HEURES_PASSEES!$E$11:$E$86)*(1-MARGE_ETUDE)*TPS_ETUDES,"TPS_COTATION","OK_MODELISATION")))</f>
        <v>#N/A</v>
      </c>
      <c r="N43" s="16"/>
      <c r="O43" s="16"/>
      <c r="P43" s="16"/>
      <c r="Q43" s="16"/>
      <c r="R43" s="16"/>
      <c r="S43" s="16"/>
      <c r="T43" s="8"/>
      <c r="U43" s="8"/>
      <c r="V43" s="8"/>
    </row>
    <row r="44" spans="1:22" ht="16.5" customHeight="1" x14ac:dyDescent="0.2">
      <c r="A44" s="6"/>
      <c r="B44" s="31"/>
      <c r="C44" s="32"/>
      <c r="D44" s="2"/>
      <c r="E44" s="2"/>
      <c r="F44" s="2"/>
      <c r="G44" s="2"/>
      <c r="H44" s="2"/>
      <c r="I44" s="2"/>
      <c r="J44" s="2"/>
      <c r="K44" s="2">
        <f t="shared" si="4"/>
        <v>0</v>
      </c>
      <c r="L44" s="8" t="e">
        <f>LOOKUP(A44,LISTE_ETUDES,HEURES_PASSEES!$C$11:$C$86)</f>
        <v>#N/A</v>
      </c>
      <c r="M44" s="16" t="e">
        <f>IF(L44&gt;LOOKUP(A44,LISTE_ETUDES,HEURES_PASSEES!$E$11:$E$86)*(1-MARGE_ETUDE),"TPS_DEPASSE",(IF(L44&gt;LOOKUP(A44,LISTE_ETUDES,HEURES_PASSEES!$E$11:$E$86)*(1-MARGE_ETUDE)*TPS_ETUDES,"TPS_COTATION","OK_MODELISATION")))</f>
        <v>#N/A</v>
      </c>
    </row>
    <row r="45" spans="1:22" ht="16.5" customHeight="1" x14ac:dyDescent="0.2">
      <c r="A45" s="6"/>
      <c r="B45" s="31"/>
      <c r="C45" s="32"/>
      <c r="D45" s="2"/>
      <c r="E45" s="2"/>
      <c r="F45" s="2"/>
      <c r="G45" s="2"/>
      <c r="H45" s="2"/>
      <c r="I45" s="2"/>
      <c r="J45" s="2"/>
      <c r="K45" s="2">
        <f t="shared" si="4"/>
        <v>0</v>
      </c>
      <c r="L45" s="8" t="e">
        <f>LOOKUP(A45,LISTE_ETUDES,HEURES_PASSEES!$C$11:$C$86)</f>
        <v>#N/A</v>
      </c>
      <c r="M45" s="16" t="e">
        <f>IF(L45&gt;LOOKUP(A45,LISTE_ETUDES,HEURES_PASSEES!$E$11:$E$86)*(1-MARGE_ETUDE),"TPS_DEPASSE",(IF(L45&gt;LOOKUP(A45,LISTE_ETUDES,HEURES_PASSEES!$E$11:$E$86)*(1-MARGE_ETUDE)*TPS_ETUDES,"TPS_COTATION","OK_MODELISATION")))</f>
        <v>#N/A</v>
      </c>
    </row>
    <row r="46" spans="1:22" ht="16.5" customHeight="1" x14ac:dyDescent="0.2">
      <c r="A46" s="6"/>
      <c r="B46" s="31"/>
      <c r="C46" s="32"/>
      <c r="D46" s="2"/>
      <c r="E46" s="2"/>
      <c r="F46" s="2"/>
      <c r="G46" s="2"/>
      <c r="H46" s="2"/>
      <c r="I46" s="2"/>
      <c r="J46" s="2"/>
      <c r="K46" s="2">
        <f t="shared" si="4"/>
        <v>0</v>
      </c>
      <c r="L46" s="8" t="e">
        <f>LOOKUP(A46,LISTE_ETUDES,HEURES_PASSEES!$C$11:$C$86)</f>
        <v>#N/A</v>
      </c>
      <c r="M46" s="16" t="e">
        <f>IF(L46&gt;LOOKUP(A46,LISTE_ETUDES,HEURES_PASSEES!$E$11:$E$86)*(1-MARGE_ETUDE),"TPS_DEPASSE",(IF(L46&gt;LOOKUP(A46,LISTE_ETUDES,HEURES_PASSEES!$E$11:$E$86)*(1-MARGE_ETUDE)*TPS_ETUDES,"TPS_COTATION","OK_MODELISATION")))</f>
        <v>#N/A</v>
      </c>
    </row>
    <row r="47" spans="1:22" ht="16.5" customHeight="1" x14ac:dyDescent="0.2">
      <c r="A47" s="10"/>
      <c r="B47" s="12"/>
      <c r="C47" s="11" t="s">
        <v>42</v>
      </c>
      <c r="D47" s="2">
        <f t="shared" ref="D47:J47" si="5">SUM(D24:D46)</f>
        <v>0</v>
      </c>
      <c r="E47" s="2">
        <f t="shared" si="5"/>
        <v>0</v>
      </c>
      <c r="F47" s="2">
        <f t="shared" si="5"/>
        <v>0</v>
      </c>
      <c r="G47" s="2">
        <f t="shared" si="5"/>
        <v>0</v>
      </c>
      <c r="H47" s="2">
        <f t="shared" si="5"/>
        <v>0</v>
      </c>
      <c r="I47" s="2">
        <f t="shared" si="5"/>
        <v>0</v>
      </c>
      <c r="J47" s="2">
        <f t="shared" si="5"/>
        <v>0</v>
      </c>
      <c r="K47" s="2">
        <f t="shared" si="4"/>
        <v>0</v>
      </c>
    </row>
  </sheetData>
  <mergeCells count="34">
    <mergeCell ref="B13:C13"/>
    <mergeCell ref="B15:C15"/>
    <mergeCell ref="B16:C16"/>
    <mergeCell ref="B32:C32"/>
    <mergeCell ref="B33:C33"/>
    <mergeCell ref="B7:C7"/>
    <mergeCell ref="B8:C8"/>
    <mergeCell ref="B9:C9"/>
    <mergeCell ref="B10:C10"/>
    <mergeCell ref="B14:C14"/>
    <mergeCell ref="B24:C24"/>
    <mergeCell ref="B25:C25"/>
    <mergeCell ref="B17:C17"/>
    <mergeCell ref="B35:C35"/>
    <mergeCell ref="B36:C36"/>
    <mergeCell ref="B21:C21"/>
    <mergeCell ref="B20:C20"/>
    <mergeCell ref="B37:C37"/>
    <mergeCell ref="B38:C38"/>
    <mergeCell ref="B26:C26"/>
    <mergeCell ref="B27:C27"/>
    <mergeCell ref="B28:C28"/>
    <mergeCell ref="B29:C29"/>
    <mergeCell ref="B30:C30"/>
    <mergeCell ref="B31:C31"/>
    <mergeCell ref="B34:C34"/>
    <mergeCell ref="B43:C43"/>
    <mergeCell ref="B45:C45"/>
    <mergeCell ref="B46:C46"/>
    <mergeCell ref="B39:C39"/>
    <mergeCell ref="B40:C40"/>
    <mergeCell ref="B41:C41"/>
    <mergeCell ref="B42:C42"/>
    <mergeCell ref="B44:C44"/>
  </mergeCells>
  <phoneticPr fontId="0" type="noConversion"/>
  <conditionalFormatting sqref="M28:M46">
    <cfRule type="expression" dxfId="8" priority="1" stopIfTrue="1">
      <formula>M28="TPS_DEPASSE"</formula>
    </cfRule>
    <cfRule type="expression" dxfId="7" priority="2" stopIfTrue="1">
      <formula>M28="TPS_COTATION"</formula>
    </cfRule>
    <cfRule type="expression" dxfId="6" priority="3" stopIfTrue="1">
      <formula>M28="OK_MODELISATION"</formula>
    </cfRule>
  </conditionalFormatting>
  <hyperlinks>
    <hyperlink ref="L1" location="BILAN" display="BILAN"/>
  </hyperlinks>
  <pageMargins left="0.11811023622047245" right="0.11811023622047245" top="0.23622047244094491" bottom="0.55118110236220474" header="0.19685039370078741" footer="0.55118110236220474"/>
  <pageSetup paperSize="9" scale="78" orientation="portrait" horizontalDpi="30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>
    <pageSetUpPr fitToPage="1"/>
  </sheetPr>
  <dimension ref="A1:V47"/>
  <sheetViews>
    <sheetView view="pageLayout" zoomScaleNormal="100" zoomScaleSheetLayoutView="100" workbookViewId="0">
      <selection sqref="A1:F1"/>
    </sheetView>
  </sheetViews>
  <sheetFormatPr baseColWidth="10" defaultColWidth="11.42578125" defaultRowHeight="12.75" x14ac:dyDescent="0.2"/>
  <cols>
    <col min="1" max="1" width="11" customWidth="1"/>
    <col min="2" max="2" width="6.42578125" customWidth="1"/>
    <col min="3" max="3" width="22.7109375" customWidth="1"/>
    <col min="4" max="7" width="7.7109375" customWidth="1"/>
    <col min="8" max="8" width="8.7109375" customWidth="1"/>
    <col min="9" max="9" width="7.7109375" customWidth="1"/>
    <col min="10" max="10" width="8.7109375" customWidth="1"/>
    <col min="11" max="11" width="7.7109375" customWidth="1"/>
    <col min="12" max="12" width="8.85546875" style="8" customWidth="1"/>
    <col min="13" max="13" width="18" style="8" customWidth="1"/>
  </cols>
  <sheetData>
    <row r="1" spans="1:12" ht="16.5" customHeight="1" x14ac:dyDescent="0.2">
      <c r="A1" t="s">
        <v>0</v>
      </c>
      <c r="B1" t="s">
        <v>1</v>
      </c>
      <c r="E1" s="7" t="s">
        <v>22</v>
      </c>
      <c r="F1" s="9" t="e">
        <f>'sem51'!F1+1</f>
        <v>#REF!</v>
      </c>
      <c r="G1" s="8" t="s">
        <v>23</v>
      </c>
      <c r="H1" s="14" t="e">
        <f>D4</f>
        <v>#REF!</v>
      </c>
      <c r="I1" s="8" t="s">
        <v>24</v>
      </c>
      <c r="J1" s="14" t="e">
        <f>J4</f>
        <v>#REF!</v>
      </c>
      <c r="L1" s="50" t="s">
        <v>61</v>
      </c>
    </row>
    <row r="2" spans="1:12" ht="16.5" customHeight="1" x14ac:dyDescent="0.2"/>
    <row r="3" spans="1:12" ht="16.5" customHeight="1" x14ac:dyDescent="0.2">
      <c r="A3" t="s">
        <v>2</v>
      </c>
      <c r="B3">
        <v>8100</v>
      </c>
      <c r="C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2" ht="16.5" customHeight="1" x14ac:dyDescent="0.2">
      <c r="A4" t="s">
        <v>3</v>
      </c>
      <c r="B4">
        <v>20253</v>
      </c>
      <c r="C4" s="1" t="s">
        <v>50</v>
      </c>
      <c r="D4" s="3" t="e">
        <f>'sem51'!D4+7</f>
        <v>#REF!</v>
      </c>
      <c r="E4" s="3" t="e">
        <f>'sem51'!E4+7</f>
        <v>#REF!</v>
      </c>
      <c r="F4" s="3" t="e">
        <f>'sem51'!F4+7</f>
        <v>#REF!</v>
      </c>
      <c r="G4" s="3" t="e">
        <f>'sem51'!G4+7</f>
        <v>#REF!</v>
      </c>
      <c r="H4" s="3" t="e">
        <f>'sem51'!H4+7</f>
        <v>#REF!</v>
      </c>
      <c r="I4" s="3" t="e">
        <f>'sem51'!I4+7</f>
        <v>#REF!</v>
      </c>
      <c r="J4" s="3" t="e">
        <f>'sem51'!J4+7</f>
        <v>#REF!</v>
      </c>
    </row>
    <row r="5" spans="1:12" ht="16.5" customHeight="1" x14ac:dyDescent="0.2">
      <c r="F5" s="5"/>
    </row>
    <row r="6" spans="1:12" ht="16.5" customHeight="1" x14ac:dyDescent="0.2">
      <c r="A6" s="4" t="s">
        <v>12</v>
      </c>
      <c r="F6" s="5"/>
      <c r="K6" t="s">
        <v>13</v>
      </c>
    </row>
    <row r="7" spans="1:12" ht="16.5" customHeight="1" x14ac:dyDescent="0.2">
      <c r="A7" s="6" t="s">
        <v>14</v>
      </c>
      <c r="B7" s="31" t="s">
        <v>18</v>
      </c>
      <c r="C7" s="32"/>
      <c r="D7" s="2">
        <v>7.5</v>
      </c>
      <c r="E7" s="2">
        <v>7.5</v>
      </c>
      <c r="F7" s="2">
        <v>7.5</v>
      </c>
      <c r="G7" s="2">
        <v>7.5</v>
      </c>
      <c r="H7" s="2">
        <v>7.5</v>
      </c>
      <c r="I7" s="2"/>
      <c r="J7" s="2"/>
      <c r="K7" s="2">
        <f>SUM(D7:J7)</f>
        <v>37.5</v>
      </c>
    </row>
    <row r="8" spans="1:12" ht="16.5" customHeight="1" x14ac:dyDescent="0.2">
      <c r="A8" s="6" t="s">
        <v>15</v>
      </c>
      <c r="B8" s="31" t="s">
        <v>19</v>
      </c>
      <c r="C8" s="32"/>
      <c r="D8" s="2"/>
      <c r="E8" s="2"/>
      <c r="F8" s="2"/>
      <c r="G8" s="2"/>
      <c r="H8" s="2"/>
      <c r="I8" s="2"/>
      <c r="J8" s="2"/>
      <c r="K8" s="2">
        <f>SUM(D8:J8)</f>
        <v>0</v>
      </c>
    </row>
    <row r="9" spans="1:12" ht="16.5" customHeight="1" x14ac:dyDescent="0.2">
      <c r="A9" s="6" t="s">
        <v>16</v>
      </c>
      <c r="B9" s="31" t="s">
        <v>20</v>
      </c>
      <c r="C9" s="32"/>
      <c r="D9" s="2"/>
      <c r="E9" s="2"/>
      <c r="F9" s="2"/>
      <c r="G9" s="2"/>
      <c r="H9" s="2"/>
      <c r="I9" s="2"/>
      <c r="J9" s="2"/>
      <c r="K9" s="2">
        <f>SUM(D9:J9)</f>
        <v>0</v>
      </c>
    </row>
    <row r="10" spans="1:12" ht="16.5" customHeight="1" x14ac:dyDescent="0.2">
      <c r="A10" s="6" t="s">
        <v>17</v>
      </c>
      <c r="B10" s="33"/>
      <c r="C10" s="34"/>
      <c r="D10" s="2"/>
      <c r="E10" s="2"/>
      <c r="F10" s="2"/>
      <c r="G10" s="2"/>
      <c r="H10" s="2"/>
      <c r="I10" s="2"/>
      <c r="J10" s="2"/>
      <c r="K10" s="2">
        <f>SUM(D10:J10)</f>
        <v>0</v>
      </c>
    </row>
    <row r="11" spans="1:12" ht="16.5" customHeight="1" x14ac:dyDescent="0.2">
      <c r="A11" s="10"/>
      <c r="B11" s="12"/>
      <c r="C11" s="11" t="s">
        <v>21</v>
      </c>
      <c r="D11" s="2">
        <f t="shared" ref="D11:J11" si="0">D7+D8-D9-D10</f>
        <v>7.5</v>
      </c>
      <c r="E11" s="2">
        <f t="shared" si="0"/>
        <v>7.5</v>
      </c>
      <c r="F11" s="2">
        <f t="shared" si="0"/>
        <v>7.5</v>
      </c>
      <c r="G11" s="2">
        <f t="shared" si="0"/>
        <v>7.5</v>
      </c>
      <c r="H11" s="2">
        <f t="shared" si="0"/>
        <v>7.5</v>
      </c>
      <c r="I11" s="2">
        <f t="shared" si="0"/>
        <v>0</v>
      </c>
      <c r="J11" s="2">
        <f t="shared" si="0"/>
        <v>0</v>
      </c>
      <c r="K11" s="2">
        <f>SUM(D11:J11)</f>
        <v>37.5</v>
      </c>
    </row>
    <row r="12" spans="1:12" ht="16.5" customHeight="1" x14ac:dyDescent="0.2">
      <c r="A12" s="4" t="s">
        <v>25</v>
      </c>
      <c r="F12" s="5"/>
    </row>
    <row r="13" spans="1:12" ht="16.5" customHeight="1" x14ac:dyDescent="0.2">
      <c r="A13" s="6" t="s">
        <v>27</v>
      </c>
      <c r="B13" s="31" t="s">
        <v>31</v>
      </c>
      <c r="C13" s="32"/>
      <c r="D13" s="2"/>
      <c r="E13" s="2"/>
      <c r="F13" s="2"/>
      <c r="G13" s="2"/>
      <c r="H13" s="2"/>
      <c r="I13" s="2"/>
      <c r="J13" s="2"/>
      <c r="K13" s="2">
        <f t="shared" ref="K13:K18" si="1">SUM(D13:J13)</f>
        <v>0</v>
      </c>
    </row>
    <row r="14" spans="1:12" ht="16.5" customHeight="1" x14ac:dyDescent="0.2">
      <c r="A14" s="6" t="s">
        <v>28</v>
      </c>
      <c r="B14" s="31" t="s">
        <v>32</v>
      </c>
      <c r="C14" s="32"/>
      <c r="D14" s="2"/>
      <c r="E14" s="2"/>
      <c r="F14" s="2"/>
      <c r="G14" s="2">
        <v>7.5</v>
      </c>
      <c r="H14" s="2">
        <v>7.5</v>
      </c>
      <c r="I14" s="2"/>
      <c r="J14" s="2"/>
      <c r="K14" s="2">
        <f t="shared" si="1"/>
        <v>15</v>
      </c>
    </row>
    <row r="15" spans="1:12" ht="16.5" customHeight="1" x14ac:dyDescent="0.2">
      <c r="A15" s="6" t="s">
        <v>30</v>
      </c>
      <c r="B15" s="31" t="s">
        <v>43</v>
      </c>
      <c r="C15" s="32"/>
      <c r="D15" s="2"/>
      <c r="E15" s="2"/>
      <c r="F15" s="2"/>
      <c r="G15" s="2"/>
      <c r="H15" s="2"/>
      <c r="I15" s="2"/>
      <c r="J15" s="2"/>
      <c r="K15" s="2">
        <f t="shared" si="1"/>
        <v>0</v>
      </c>
    </row>
    <row r="16" spans="1:12" ht="16.5" customHeight="1" x14ac:dyDescent="0.2">
      <c r="A16" s="6" t="s">
        <v>29</v>
      </c>
      <c r="B16" s="31" t="s">
        <v>44</v>
      </c>
      <c r="C16" s="32"/>
      <c r="D16" s="2"/>
      <c r="E16" s="2"/>
      <c r="F16" s="2"/>
      <c r="G16" s="2"/>
      <c r="H16" s="2"/>
      <c r="I16" s="2"/>
      <c r="J16" s="2"/>
      <c r="K16" s="2">
        <f t="shared" si="1"/>
        <v>0</v>
      </c>
    </row>
    <row r="17" spans="1:22" ht="16.5" customHeight="1" x14ac:dyDescent="0.2">
      <c r="A17" s="6" t="s">
        <v>17</v>
      </c>
      <c r="B17" s="31"/>
      <c r="C17" s="32"/>
      <c r="D17" s="2"/>
      <c r="E17" s="2"/>
      <c r="F17" s="2"/>
      <c r="G17" s="2"/>
      <c r="H17" s="2"/>
      <c r="I17" s="2"/>
      <c r="J17" s="2"/>
      <c r="K17" s="2">
        <f t="shared" si="1"/>
        <v>0</v>
      </c>
    </row>
    <row r="18" spans="1:22" ht="16.5" customHeight="1" x14ac:dyDescent="0.2">
      <c r="A18" s="10"/>
      <c r="B18" s="12"/>
      <c r="C18" s="11" t="s">
        <v>26</v>
      </c>
      <c r="D18" s="2">
        <f t="shared" ref="D18:J18" si="2">SUM(D13:D17)</f>
        <v>0</v>
      </c>
      <c r="E18" s="2">
        <f t="shared" si="2"/>
        <v>0</v>
      </c>
      <c r="F18" s="2">
        <f t="shared" si="2"/>
        <v>0</v>
      </c>
      <c r="G18" s="2">
        <f t="shared" si="2"/>
        <v>7.5</v>
      </c>
      <c r="H18" s="2">
        <f t="shared" si="2"/>
        <v>7.5</v>
      </c>
      <c r="I18" s="2">
        <f t="shared" si="2"/>
        <v>0</v>
      </c>
      <c r="J18" s="2">
        <f t="shared" si="2"/>
        <v>0</v>
      </c>
      <c r="K18" s="2">
        <f t="shared" si="1"/>
        <v>15</v>
      </c>
    </row>
    <row r="19" spans="1:22" ht="16.5" customHeight="1" x14ac:dyDescent="0.2">
      <c r="A19" s="4" t="s">
        <v>33</v>
      </c>
      <c r="F19" s="5"/>
    </row>
    <row r="20" spans="1:22" ht="16.5" customHeight="1" x14ac:dyDescent="0.2">
      <c r="A20" s="6"/>
      <c r="B20" s="31"/>
      <c r="C20" s="32"/>
      <c r="D20" s="2"/>
      <c r="E20" s="2"/>
      <c r="F20" s="2"/>
      <c r="G20" s="2"/>
      <c r="H20" s="2"/>
      <c r="I20" s="2"/>
      <c r="J20" s="2"/>
      <c r="K20" s="2">
        <f>SUM(D20:J20)</f>
        <v>0</v>
      </c>
    </row>
    <row r="21" spans="1:22" ht="16.5" customHeight="1" x14ac:dyDescent="0.2">
      <c r="A21" s="6"/>
      <c r="B21" s="31"/>
      <c r="C21" s="32"/>
      <c r="D21" s="2"/>
      <c r="E21" s="2"/>
      <c r="F21" s="2"/>
      <c r="G21" s="2"/>
      <c r="H21" s="2"/>
      <c r="I21" s="2"/>
      <c r="J21" s="2"/>
      <c r="K21" s="2">
        <f>SUM(D21:J21)</f>
        <v>0</v>
      </c>
    </row>
    <row r="22" spans="1:22" ht="16.5" customHeight="1" x14ac:dyDescent="0.2">
      <c r="A22" s="10"/>
      <c r="B22" s="12"/>
      <c r="C22" s="11" t="s">
        <v>34</v>
      </c>
      <c r="D22" s="2">
        <f t="shared" ref="D22:J22" si="3">SUM(D20:D21)</f>
        <v>0</v>
      </c>
      <c r="E22" s="2">
        <f t="shared" si="3"/>
        <v>0</v>
      </c>
      <c r="F22" s="2">
        <f t="shared" si="3"/>
        <v>0</v>
      </c>
      <c r="G22" s="2">
        <f t="shared" si="3"/>
        <v>0</v>
      </c>
      <c r="H22" s="2">
        <f t="shared" si="3"/>
        <v>0</v>
      </c>
      <c r="I22" s="2">
        <f t="shared" si="3"/>
        <v>0</v>
      </c>
      <c r="J22" s="2">
        <f t="shared" si="3"/>
        <v>0</v>
      </c>
      <c r="K22" s="2">
        <f>SUM(D22:J22)</f>
        <v>0</v>
      </c>
    </row>
    <row r="23" spans="1:22" ht="16.5" customHeight="1" x14ac:dyDescent="0.2">
      <c r="A23" s="4" t="s">
        <v>35</v>
      </c>
      <c r="F23" s="5"/>
    </row>
    <row r="24" spans="1:22" ht="16.5" customHeight="1" x14ac:dyDescent="0.2">
      <c r="A24" s="6" t="s">
        <v>36</v>
      </c>
      <c r="B24" s="31" t="s">
        <v>41</v>
      </c>
      <c r="C24" s="32"/>
      <c r="D24" s="2"/>
      <c r="E24" s="2"/>
      <c r="F24" s="2"/>
      <c r="G24" s="2"/>
      <c r="H24" s="2"/>
      <c r="I24" s="2"/>
      <c r="J24" s="2"/>
      <c r="K24" s="2">
        <f t="shared" ref="K24:K47" si="4">SUM(D24:J24)</f>
        <v>0</v>
      </c>
    </row>
    <row r="25" spans="1:22" ht="16.5" customHeight="1" x14ac:dyDescent="0.2">
      <c r="A25" s="6" t="s">
        <v>37</v>
      </c>
      <c r="B25" s="31" t="s">
        <v>39</v>
      </c>
      <c r="C25" s="32"/>
      <c r="D25" s="2"/>
      <c r="E25" s="2"/>
      <c r="F25" s="2"/>
      <c r="G25" s="2"/>
      <c r="H25" s="2"/>
      <c r="I25" s="2"/>
      <c r="J25" s="2"/>
      <c r="K25" s="2">
        <f t="shared" si="4"/>
        <v>0</v>
      </c>
    </row>
    <row r="26" spans="1:22" ht="16.5" customHeight="1" x14ac:dyDescent="0.2">
      <c r="A26" s="6" t="s">
        <v>38</v>
      </c>
      <c r="B26" s="31" t="s">
        <v>40</v>
      </c>
      <c r="C26" s="32"/>
      <c r="D26" s="2"/>
      <c r="E26" s="2"/>
      <c r="F26" s="2"/>
      <c r="G26" s="2"/>
      <c r="H26" s="2"/>
      <c r="I26" s="2"/>
      <c r="J26" s="2"/>
      <c r="K26" s="2">
        <f t="shared" si="4"/>
        <v>0</v>
      </c>
      <c r="N26" s="18"/>
      <c r="O26" s="18"/>
      <c r="Q26" s="18"/>
      <c r="R26" s="18"/>
      <c r="S26" s="18"/>
      <c r="T26" s="18"/>
      <c r="U26" s="18"/>
      <c r="V26" s="19"/>
    </row>
    <row r="27" spans="1:22" ht="16.5" customHeight="1" x14ac:dyDescent="0.2">
      <c r="A27" s="6" t="s">
        <v>45</v>
      </c>
      <c r="B27" s="31" t="s">
        <v>49</v>
      </c>
      <c r="C27" s="32"/>
      <c r="D27" s="2"/>
      <c r="E27" s="2"/>
      <c r="F27" s="2"/>
      <c r="G27" s="2"/>
      <c r="H27" s="2"/>
      <c r="I27" s="2"/>
      <c r="J27" s="2"/>
      <c r="K27" s="2">
        <f t="shared" si="4"/>
        <v>0</v>
      </c>
      <c r="L27" s="8" t="s">
        <v>66</v>
      </c>
      <c r="M27" s="17" t="s">
        <v>67</v>
      </c>
      <c r="N27" s="17"/>
      <c r="O27" s="17"/>
    </row>
    <row r="28" spans="1:22" ht="16.5" customHeight="1" x14ac:dyDescent="0.2">
      <c r="A28" s="6"/>
      <c r="B28" s="31"/>
      <c r="C28" s="32"/>
      <c r="D28" s="2"/>
      <c r="E28" s="2"/>
      <c r="F28" s="2"/>
      <c r="G28" s="2"/>
      <c r="H28" s="2"/>
      <c r="I28" s="2"/>
      <c r="J28" s="2"/>
      <c r="K28" s="2">
        <f t="shared" si="4"/>
        <v>0</v>
      </c>
      <c r="L28" s="8" t="e">
        <f>LOOKUP(A28,LISTE_ETUDES,HEURES_PASSEES!$C$11:$C$86)</f>
        <v>#N/A</v>
      </c>
      <c r="M28" s="16" t="e">
        <f>IF(L28&gt;LOOKUP(A28,LISTE_ETUDES,HEURES_PASSEES!$E$11:$E$86)*(1-MARGE_ETUDE),"TPS_DEPASSE",(IF(L28&gt;LOOKUP(A28,LISTE_ETUDES,HEURES_PASSEES!$E$11:$E$86)*(1-MARGE_ETUDE)*TPS_ETUDES,"TPS_COTATION","OK_MODELISATION")))</f>
        <v>#N/A</v>
      </c>
      <c r="N28" s="16"/>
      <c r="O28" s="16"/>
      <c r="P28" s="16"/>
      <c r="Q28" s="16"/>
      <c r="R28" s="16"/>
      <c r="S28" s="16"/>
      <c r="T28" s="8"/>
      <c r="U28" s="8"/>
      <c r="V28" s="8"/>
    </row>
    <row r="29" spans="1:22" ht="16.5" customHeight="1" x14ac:dyDescent="0.2">
      <c r="A29" s="6"/>
      <c r="B29" s="31"/>
      <c r="C29" s="32"/>
      <c r="D29" s="2"/>
      <c r="E29" s="2"/>
      <c r="F29" s="2"/>
      <c r="G29" s="2"/>
      <c r="H29" s="2"/>
      <c r="I29" s="2"/>
      <c r="J29" s="2"/>
      <c r="K29" s="2">
        <f t="shared" si="4"/>
        <v>0</v>
      </c>
      <c r="L29" s="8" t="e">
        <f>LOOKUP(A29,LISTE_ETUDES,HEURES_PASSEES!$C$11:$C$86)</f>
        <v>#N/A</v>
      </c>
      <c r="M29" s="16" t="e">
        <f>IF(L29&gt;LOOKUP(A29,LISTE_ETUDES,HEURES_PASSEES!$E$11:$E$86)*(1-MARGE_ETUDE),"TPS_DEPASSE",(IF(L29&gt;LOOKUP(A29,LISTE_ETUDES,HEURES_PASSEES!$E$11:$E$86)*(1-MARGE_ETUDE)*TPS_ETUDES,"TPS_COTATION","OK_MODELISATION")))</f>
        <v>#N/A</v>
      </c>
    </row>
    <row r="30" spans="1:22" ht="16.5" customHeight="1" x14ac:dyDescent="0.2">
      <c r="A30" s="6"/>
      <c r="B30" s="31"/>
      <c r="C30" s="32"/>
      <c r="D30" s="2"/>
      <c r="E30" s="2"/>
      <c r="F30" s="2"/>
      <c r="G30" s="2"/>
      <c r="H30" s="2"/>
      <c r="I30" s="2"/>
      <c r="J30" s="2"/>
      <c r="K30" s="2">
        <f t="shared" si="4"/>
        <v>0</v>
      </c>
      <c r="L30" s="8" t="e">
        <f>LOOKUP(A30,LISTE_ETUDES,HEURES_PASSEES!$C$11:$C$86)</f>
        <v>#N/A</v>
      </c>
      <c r="M30" s="16" t="e">
        <f>IF(L30&gt;LOOKUP(A30,LISTE_ETUDES,HEURES_PASSEES!$E$11:$E$86)*(1-MARGE_ETUDE),"TPS_DEPASSE",(IF(L30&gt;LOOKUP(A30,LISTE_ETUDES,HEURES_PASSEES!$E$11:$E$86)*(1-MARGE_ETUDE)*TPS_ETUDES,"TPS_COTATION","OK_MODELISATION")))</f>
        <v>#N/A</v>
      </c>
    </row>
    <row r="31" spans="1:22" ht="16.5" customHeight="1" x14ac:dyDescent="0.2">
      <c r="A31" s="6"/>
      <c r="B31" s="31"/>
      <c r="C31" s="32"/>
      <c r="D31" s="2"/>
      <c r="E31" s="2"/>
      <c r="F31" s="2"/>
      <c r="G31" s="2"/>
      <c r="H31" s="2"/>
      <c r="I31" s="2"/>
      <c r="J31" s="2"/>
      <c r="K31" s="2">
        <f t="shared" si="4"/>
        <v>0</v>
      </c>
      <c r="L31" s="8" t="e">
        <f>LOOKUP(A31,LISTE_ETUDES,HEURES_PASSEES!$C$11:$C$86)</f>
        <v>#N/A</v>
      </c>
      <c r="M31" s="16" t="e">
        <f>IF(L31&gt;LOOKUP(A31,LISTE_ETUDES,HEURES_PASSEES!$E$11:$E$86)*(1-MARGE_ETUDE),"TPS_DEPASSE",(IF(L31&gt;LOOKUP(A31,LISTE_ETUDES,HEURES_PASSEES!$E$11:$E$86)*(1-MARGE_ETUDE)*TPS_ETUDES,"TPS_COTATION","OK_MODELISATION")))</f>
        <v>#N/A</v>
      </c>
    </row>
    <row r="32" spans="1:22" ht="16.5" customHeight="1" x14ac:dyDescent="0.2">
      <c r="A32" s="6"/>
      <c r="B32" s="31"/>
      <c r="C32" s="32"/>
      <c r="D32" s="2"/>
      <c r="E32" s="2"/>
      <c r="F32" s="2"/>
      <c r="G32" s="2"/>
      <c r="H32" s="2"/>
      <c r="I32" s="2"/>
      <c r="J32" s="2"/>
      <c r="K32" s="2">
        <f t="shared" si="4"/>
        <v>0</v>
      </c>
      <c r="L32" s="8" t="e">
        <f>LOOKUP(A32,LISTE_ETUDES,HEURES_PASSEES!$C$11:$C$86)</f>
        <v>#N/A</v>
      </c>
      <c r="M32" s="16" t="e">
        <f>IF(L32&gt;LOOKUP(A32,LISTE_ETUDES,HEURES_PASSEES!$E$11:$E$86)*(1-MARGE_ETUDE),"TPS_DEPASSE",(IF(L32&gt;LOOKUP(A32,LISTE_ETUDES,HEURES_PASSEES!$E$11:$E$86)*(1-MARGE_ETUDE)*TPS_ETUDES,"TPS_COTATION","OK_MODELISATION")))</f>
        <v>#N/A</v>
      </c>
      <c r="N32" s="17"/>
      <c r="O32" s="17"/>
    </row>
    <row r="33" spans="1:22" ht="16.5" customHeight="1" x14ac:dyDescent="0.2">
      <c r="A33" s="6"/>
      <c r="B33" s="31"/>
      <c r="C33" s="32"/>
      <c r="D33" s="2"/>
      <c r="E33" s="2"/>
      <c r="F33" s="2"/>
      <c r="G33" s="2"/>
      <c r="H33" s="2"/>
      <c r="I33" s="2"/>
      <c r="J33" s="2"/>
      <c r="K33" s="2">
        <f t="shared" si="4"/>
        <v>0</v>
      </c>
      <c r="L33" s="8" t="e">
        <f>LOOKUP(A33,LISTE_ETUDES,HEURES_PASSEES!$C$11:$C$86)</f>
        <v>#N/A</v>
      </c>
      <c r="M33" s="16" t="e">
        <f>IF(L33&gt;LOOKUP(A33,LISTE_ETUDES,HEURES_PASSEES!$E$11:$E$86)*(1-MARGE_ETUDE),"TPS_DEPASSE",(IF(L33&gt;LOOKUP(A33,LISTE_ETUDES,HEURES_PASSEES!$E$11:$E$86)*(1-MARGE_ETUDE)*TPS_ETUDES,"TPS_COTATION","OK_MODELISATION")))</f>
        <v>#N/A</v>
      </c>
      <c r="N33" s="16"/>
      <c r="O33" s="16"/>
      <c r="P33" s="16"/>
      <c r="Q33" s="16"/>
      <c r="R33" s="16"/>
      <c r="S33" s="16"/>
      <c r="T33" s="8"/>
      <c r="U33" s="8"/>
      <c r="V33" s="8"/>
    </row>
    <row r="34" spans="1:22" ht="16.5" customHeight="1" x14ac:dyDescent="0.2">
      <c r="A34" s="6"/>
      <c r="B34" s="31"/>
      <c r="C34" s="32"/>
      <c r="D34" s="2"/>
      <c r="E34" s="2"/>
      <c r="F34" s="2"/>
      <c r="G34" s="2"/>
      <c r="H34" s="2"/>
      <c r="I34" s="2"/>
      <c r="J34" s="2"/>
      <c r="K34" s="2">
        <f t="shared" si="4"/>
        <v>0</v>
      </c>
      <c r="L34" s="8" t="e">
        <f>LOOKUP(A34,LISTE_ETUDES,HEURES_PASSEES!$C$11:$C$86)</f>
        <v>#N/A</v>
      </c>
      <c r="M34" s="16" t="e">
        <f>IF(L34&gt;LOOKUP(A34,LISTE_ETUDES,HEURES_PASSEES!$E$11:$E$86)*(1-MARGE_ETUDE),"TPS_DEPASSE",(IF(L34&gt;LOOKUP(A34,LISTE_ETUDES,HEURES_PASSEES!$E$11:$E$86)*(1-MARGE_ETUDE)*TPS_ETUDES,"TPS_COTATION","OK_MODELISATION")))</f>
        <v>#N/A</v>
      </c>
    </row>
    <row r="35" spans="1:22" ht="16.5" customHeight="1" x14ac:dyDescent="0.2">
      <c r="A35" s="6"/>
      <c r="B35" s="31"/>
      <c r="C35" s="32"/>
      <c r="D35" s="2"/>
      <c r="E35" s="2"/>
      <c r="F35" s="2"/>
      <c r="G35" s="2"/>
      <c r="H35" s="2"/>
      <c r="I35" s="2"/>
      <c r="J35" s="2"/>
      <c r="K35" s="2">
        <f t="shared" si="4"/>
        <v>0</v>
      </c>
      <c r="L35" s="8" t="e">
        <f>LOOKUP(A35,LISTE_ETUDES,HEURES_PASSEES!$C$11:$C$86)</f>
        <v>#N/A</v>
      </c>
      <c r="M35" s="16" t="e">
        <f>IF(L35&gt;LOOKUP(A35,LISTE_ETUDES,HEURES_PASSEES!$E$11:$E$86)*(1-MARGE_ETUDE),"TPS_DEPASSE",(IF(L35&gt;LOOKUP(A35,LISTE_ETUDES,HEURES_PASSEES!$E$11:$E$86)*(1-MARGE_ETUDE)*TPS_ETUDES,"TPS_COTATION","OK_MODELISATION")))</f>
        <v>#N/A</v>
      </c>
    </row>
    <row r="36" spans="1:22" ht="16.5" customHeight="1" x14ac:dyDescent="0.2">
      <c r="A36" s="6"/>
      <c r="B36" s="31"/>
      <c r="C36" s="32"/>
      <c r="D36" s="2"/>
      <c r="E36" s="2"/>
      <c r="F36" s="2"/>
      <c r="G36" s="2"/>
      <c r="H36" s="2"/>
      <c r="I36" s="2"/>
      <c r="J36" s="2"/>
      <c r="K36" s="2">
        <f t="shared" si="4"/>
        <v>0</v>
      </c>
      <c r="L36" s="8" t="e">
        <f>LOOKUP(A36,LISTE_ETUDES,HEURES_PASSEES!$C$11:$C$86)</f>
        <v>#N/A</v>
      </c>
      <c r="M36" s="16" t="e">
        <f>IF(L36&gt;LOOKUP(A36,LISTE_ETUDES,HEURES_PASSEES!$E$11:$E$86)*(1-MARGE_ETUDE),"TPS_DEPASSE",(IF(L36&gt;LOOKUP(A36,LISTE_ETUDES,HEURES_PASSEES!$E$11:$E$86)*(1-MARGE_ETUDE)*TPS_ETUDES,"TPS_COTATION","OK_MODELISATION")))</f>
        <v>#N/A</v>
      </c>
    </row>
    <row r="37" spans="1:22" ht="16.5" customHeight="1" x14ac:dyDescent="0.2">
      <c r="A37" s="6"/>
      <c r="B37" s="31"/>
      <c r="C37" s="32"/>
      <c r="D37" s="2"/>
      <c r="E37" s="2"/>
      <c r="F37" s="2"/>
      <c r="G37" s="2"/>
      <c r="H37" s="2"/>
      <c r="I37" s="2"/>
      <c r="J37" s="2"/>
      <c r="K37" s="2">
        <f t="shared" si="4"/>
        <v>0</v>
      </c>
      <c r="L37" s="8" t="e">
        <f>LOOKUP(A37,LISTE_ETUDES,HEURES_PASSEES!$C$11:$C$86)</f>
        <v>#N/A</v>
      </c>
      <c r="M37" s="16" t="e">
        <f>IF(L37&gt;LOOKUP(A37,LISTE_ETUDES,HEURES_PASSEES!$E$11:$E$86)*(1-MARGE_ETUDE),"TPS_DEPASSE",(IF(L37&gt;LOOKUP(A37,LISTE_ETUDES,HEURES_PASSEES!$E$11:$E$86)*(1-MARGE_ETUDE)*TPS_ETUDES,"TPS_COTATION","OK_MODELISATION")))</f>
        <v>#N/A</v>
      </c>
      <c r="N37" s="17"/>
      <c r="O37" s="17"/>
    </row>
    <row r="38" spans="1:22" ht="16.5" customHeight="1" x14ac:dyDescent="0.2">
      <c r="A38" s="6"/>
      <c r="B38" s="31"/>
      <c r="C38" s="32"/>
      <c r="D38" s="2"/>
      <c r="E38" s="2"/>
      <c r="F38" s="2"/>
      <c r="G38" s="2"/>
      <c r="H38" s="2"/>
      <c r="I38" s="2"/>
      <c r="J38" s="2"/>
      <c r="K38" s="2">
        <f t="shared" si="4"/>
        <v>0</v>
      </c>
      <c r="L38" s="8" t="e">
        <f>LOOKUP(A38,LISTE_ETUDES,HEURES_PASSEES!$C$11:$C$86)</f>
        <v>#N/A</v>
      </c>
      <c r="M38" s="16" t="e">
        <f>IF(L38&gt;LOOKUP(A38,LISTE_ETUDES,HEURES_PASSEES!$E$11:$E$86)*(1-MARGE_ETUDE),"TPS_DEPASSE",(IF(L38&gt;LOOKUP(A38,LISTE_ETUDES,HEURES_PASSEES!$E$11:$E$86)*(1-MARGE_ETUDE)*TPS_ETUDES,"TPS_COTATION","OK_MODELISATION")))</f>
        <v>#N/A</v>
      </c>
      <c r="N38" s="16"/>
      <c r="O38" s="16"/>
      <c r="P38" s="16"/>
      <c r="Q38" s="16"/>
      <c r="R38" s="16"/>
      <c r="S38" s="16"/>
      <c r="T38" s="8"/>
      <c r="U38" s="8"/>
      <c r="V38" s="8"/>
    </row>
    <row r="39" spans="1:22" ht="16.5" customHeight="1" x14ac:dyDescent="0.2">
      <c r="A39" s="6"/>
      <c r="B39" s="31"/>
      <c r="C39" s="32"/>
      <c r="D39" s="2"/>
      <c r="E39" s="2"/>
      <c r="F39" s="2"/>
      <c r="G39" s="2"/>
      <c r="H39" s="2"/>
      <c r="I39" s="2"/>
      <c r="J39" s="2"/>
      <c r="K39" s="2">
        <f t="shared" si="4"/>
        <v>0</v>
      </c>
      <c r="L39" s="8" t="e">
        <f>LOOKUP(A39,LISTE_ETUDES,HEURES_PASSEES!$C$11:$C$86)</f>
        <v>#N/A</v>
      </c>
      <c r="M39" s="16" t="e">
        <f>IF(L39&gt;LOOKUP(A39,LISTE_ETUDES,HEURES_PASSEES!$E$11:$E$86)*(1-MARGE_ETUDE),"TPS_DEPASSE",(IF(L39&gt;LOOKUP(A39,LISTE_ETUDES,HEURES_PASSEES!$E$11:$E$86)*(1-MARGE_ETUDE)*TPS_ETUDES,"TPS_COTATION","OK_MODELISATION")))</f>
        <v>#N/A</v>
      </c>
    </row>
    <row r="40" spans="1:22" ht="16.5" customHeight="1" x14ac:dyDescent="0.2">
      <c r="A40" s="6"/>
      <c r="B40" s="31"/>
      <c r="C40" s="32"/>
      <c r="D40" s="2"/>
      <c r="E40" s="2"/>
      <c r="F40" s="2"/>
      <c r="G40" s="2"/>
      <c r="H40" s="2"/>
      <c r="I40" s="2"/>
      <c r="J40" s="2"/>
      <c r="K40" s="2">
        <f t="shared" si="4"/>
        <v>0</v>
      </c>
      <c r="L40" s="8" t="e">
        <f>LOOKUP(A40,LISTE_ETUDES,HEURES_PASSEES!$C$11:$C$86)</f>
        <v>#N/A</v>
      </c>
      <c r="M40" s="16" t="e">
        <f>IF(L40&gt;LOOKUP(A40,LISTE_ETUDES,HEURES_PASSEES!$E$11:$E$86)*(1-MARGE_ETUDE),"TPS_DEPASSE",(IF(L40&gt;LOOKUP(A40,LISTE_ETUDES,HEURES_PASSEES!$E$11:$E$86)*(1-MARGE_ETUDE)*TPS_ETUDES,"TPS_COTATION","OK_MODELISATION")))</f>
        <v>#N/A</v>
      </c>
    </row>
    <row r="41" spans="1:22" ht="16.5" customHeight="1" x14ac:dyDescent="0.2">
      <c r="A41" s="6"/>
      <c r="B41" s="31"/>
      <c r="C41" s="32"/>
      <c r="D41" s="2"/>
      <c r="E41" s="2"/>
      <c r="F41" s="2"/>
      <c r="G41" s="2"/>
      <c r="H41" s="2"/>
      <c r="I41" s="2"/>
      <c r="J41" s="2"/>
      <c r="K41" s="2">
        <f t="shared" si="4"/>
        <v>0</v>
      </c>
      <c r="L41" s="8" t="e">
        <f>LOOKUP(A41,LISTE_ETUDES,HEURES_PASSEES!$C$11:$C$86)</f>
        <v>#N/A</v>
      </c>
      <c r="M41" s="16" t="e">
        <f>IF(L41&gt;LOOKUP(A41,LISTE_ETUDES,HEURES_PASSEES!$E$11:$E$86)*(1-MARGE_ETUDE),"TPS_DEPASSE",(IF(L41&gt;LOOKUP(A41,LISTE_ETUDES,HEURES_PASSEES!$E$11:$E$86)*(1-MARGE_ETUDE)*TPS_ETUDES,"TPS_COTATION","OK_MODELISATION")))</f>
        <v>#N/A</v>
      </c>
    </row>
    <row r="42" spans="1:22" ht="16.5" customHeight="1" x14ac:dyDescent="0.2">
      <c r="A42" s="6"/>
      <c r="B42" s="31"/>
      <c r="C42" s="32"/>
      <c r="D42" s="2"/>
      <c r="E42" s="2"/>
      <c r="F42" s="2"/>
      <c r="G42" s="2"/>
      <c r="H42" s="2"/>
      <c r="I42" s="2"/>
      <c r="J42" s="2"/>
      <c r="K42" s="2">
        <f t="shared" si="4"/>
        <v>0</v>
      </c>
      <c r="L42" s="8" t="e">
        <f>LOOKUP(A42,LISTE_ETUDES,HEURES_PASSEES!$C$11:$C$86)</f>
        <v>#N/A</v>
      </c>
      <c r="M42" s="16" t="e">
        <f>IF(L42&gt;LOOKUP(A42,LISTE_ETUDES,HEURES_PASSEES!$E$11:$E$86)*(1-MARGE_ETUDE),"TPS_DEPASSE",(IF(L42&gt;LOOKUP(A42,LISTE_ETUDES,HEURES_PASSEES!$E$11:$E$86)*(1-MARGE_ETUDE)*TPS_ETUDES,"TPS_COTATION","OK_MODELISATION")))</f>
        <v>#N/A</v>
      </c>
      <c r="N42" s="17"/>
      <c r="O42" s="17"/>
    </row>
    <row r="43" spans="1:22" ht="16.5" customHeight="1" x14ac:dyDescent="0.2">
      <c r="A43" s="6"/>
      <c r="B43" s="31"/>
      <c r="C43" s="32"/>
      <c r="D43" s="2"/>
      <c r="E43" s="2"/>
      <c r="F43" s="2"/>
      <c r="G43" s="2"/>
      <c r="H43" s="2"/>
      <c r="I43" s="2"/>
      <c r="J43" s="2"/>
      <c r="K43" s="2">
        <f t="shared" si="4"/>
        <v>0</v>
      </c>
      <c r="L43" s="8" t="e">
        <f>LOOKUP(A43,LISTE_ETUDES,HEURES_PASSEES!$C$11:$C$86)</f>
        <v>#N/A</v>
      </c>
      <c r="M43" s="16" t="e">
        <f>IF(L43&gt;LOOKUP(A43,LISTE_ETUDES,HEURES_PASSEES!$E$11:$E$86)*(1-MARGE_ETUDE),"TPS_DEPASSE",(IF(L43&gt;LOOKUP(A43,LISTE_ETUDES,HEURES_PASSEES!$E$11:$E$86)*(1-MARGE_ETUDE)*TPS_ETUDES,"TPS_COTATION","OK_MODELISATION")))</f>
        <v>#N/A</v>
      </c>
      <c r="N43" s="16"/>
      <c r="O43" s="16"/>
      <c r="P43" s="16"/>
      <c r="Q43" s="16"/>
      <c r="R43" s="16"/>
      <c r="S43" s="16"/>
      <c r="T43" s="8"/>
      <c r="U43" s="8"/>
      <c r="V43" s="8"/>
    </row>
    <row r="44" spans="1:22" ht="16.5" customHeight="1" x14ac:dyDescent="0.2">
      <c r="A44" s="6"/>
      <c r="B44" s="31"/>
      <c r="C44" s="32"/>
      <c r="D44" s="2"/>
      <c r="E44" s="2"/>
      <c r="F44" s="2"/>
      <c r="G44" s="2"/>
      <c r="H44" s="2"/>
      <c r="I44" s="2"/>
      <c r="J44" s="2"/>
      <c r="K44" s="2">
        <f t="shared" si="4"/>
        <v>0</v>
      </c>
      <c r="L44" s="8" t="e">
        <f>LOOKUP(A44,LISTE_ETUDES,HEURES_PASSEES!$C$11:$C$86)</f>
        <v>#N/A</v>
      </c>
      <c r="M44" s="16" t="e">
        <f>IF(L44&gt;LOOKUP(A44,LISTE_ETUDES,HEURES_PASSEES!$E$11:$E$86)*(1-MARGE_ETUDE),"TPS_DEPASSE",(IF(L44&gt;LOOKUP(A44,LISTE_ETUDES,HEURES_PASSEES!$E$11:$E$86)*(1-MARGE_ETUDE)*TPS_ETUDES,"TPS_COTATION","OK_MODELISATION")))</f>
        <v>#N/A</v>
      </c>
    </row>
    <row r="45" spans="1:22" ht="16.5" customHeight="1" x14ac:dyDescent="0.2">
      <c r="A45" s="6"/>
      <c r="B45" s="31"/>
      <c r="C45" s="32"/>
      <c r="D45" s="2"/>
      <c r="E45" s="2"/>
      <c r="F45" s="2"/>
      <c r="G45" s="2"/>
      <c r="H45" s="2"/>
      <c r="I45" s="2"/>
      <c r="J45" s="2"/>
      <c r="K45" s="2">
        <f t="shared" si="4"/>
        <v>0</v>
      </c>
      <c r="L45" s="8" t="e">
        <f>LOOKUP(A45,LISTE_ETUDES,HEURES_PASSEES!$C$11:$C$86)</f>
        <v>#N/A</v>
      </c>
      <c r="M45" s="16" t="e">
        <f>IF(L45&gt;LOOKUP(A45,LISTE_ETUDES,HEURES_PASSEES!$E$11:$E$86)*(1-MARGE_ETUDE),"TPS_DEPASSE",(IF(L45&gt;LOOKUP(A45,LISTE_ETUDES,HEURES_PASSEES!$E$11:$E$86)*(1-MARGE_ETUDE)*TPS_ETUDES,"TPS_COTATION","OK_MODELISATION")))</f>
        <v>#N/A</v>
      </c>
    </row>
    <row r="46" spans="1:22" ht="16.5" customHeight="1" x14ac:dyDescent="0.2">
      <c r="A46" s="6"/>
      <c r="B46" s="31"/>
      <c r="C46" s="32"/>
      <c r="D46" s="2"/>
      <c r="E46" s="2"/>
      <c r="F46" s="2"/>
      <c r="G46" s="2"/>
      <c r="H46" s="2"/>
      <c r="I46" s="2"/>
      <c r="J46" s="2"/>
      <c r="K46" s="2">
        <f t="shared" si="4"/>
        <v>0</v>
      </c>
      <c r="L46" s="8" t="e">
        <f>LOOKUP(A46,LISTE_ETUDES,HEURES_PASSEES!$C$11:$C$86)</f>
        <v>#N/A</v>
      </c>
      <c r="M46" s="16" t="e">
        <f>IF(L46&gt;LOOKUP(A46,LISTE_ETUDES,HEURES_PASSEES!$E$11:$E$86)*(1-MARGE_ETUDE),"TPS_DEPASSE",(IF(L46&gt;LOOKUP(A46,LISTE_ETUDES,HEURES_PASSEES!$E$11:$E$86)*(1-MARGE_ETUDE)*TPS_ETUDES,"TPS_COTATION","OK_MODELISATION")))</f>
        <v>#N/A</v>
      </c>
    </row>
    <row r="47" spans="1:22" ht="16.5" customHeight="1" x14ac:dyDescent="0.2">
      <c r="A47" s="10"/>
      <c r="B47" s="12"/>
      <c r="C47" s="11" t="s">
        <v>42</v>
      </c>
      <c r="D47" s="2">
        <f t="shared" ref="D47:J47" si="5">SUM(D24:D46)</f>
        <v>0</v>
      </c>
      <c r="E47" s="2">
        <f t="shared" si="5"/>
        <v>0</v>
      </c>
      <c r="F47" s="2">
        <f t="shared" si="5"/>
        <v>0</v>
      </c>
      <c r="G47" s="2">
        <f t="shared" si="5"/>
        <v>0</v>
      </c>
      <c r="H47" s="2">
        <f t="shared" si="5"/>
        <v>0</v>
      </c>
      <c r="I47" s="2">
        <f t="shared" si="5"/>
        <v>0</v>
      </c>
      <c r="J47" s="2">
        <f t="shared" si="5"/>
        <v>0</v>
      </c>
      <c r="K47" s="2">
        <f t="shared" si="4"/>
        <v>0</v>
      </c>
    </row>
  </sheetData>
  <mergeCells count="34">
    <mergeCell ref="B46:C46"/>
    <mergeCell ref="B39:C39"/>
    <mergeCell ref="B40:C40"/>
    <mergeCell ref="B41:C41"/>
    <mergeCell ref="B42:C42"/>
    <mergeCell ref="B35:C35"/>
    <mergeCell ref="B36:C36"/>
    <mergeCell ref="B37:C37"/>
    <mergeCell ref="B38:C38"/>
    <mergeCell ref="B43:C43"/>
    <mergeCell ref="B45:C45"/>
    <mergeCell ref="B26:C26"/>
    <mergeCell ref="B27:C27"/>
    <mergeCell ref="B44:C44"/>
    <mergeCell ref="B28:C28"/>
    <mergeCell ref="B29:C29"/>
    <mergeCell ref="B30:C30"/>
    <mergeCell ref="B31:C31"/>
    <mergeCell ref="B32:C32"/>
    <mergeCell ref="B33:C33"/>
    <mergeCell ref="B34:C34"/>
    <mergeCell ref="B24:C24"/>
    <mergeCell ref="B25:C25"/>
    <mergeCell ref="B17:C17"/>
    <mergeCell ref="B14:C14"/>
    <mergeCell ref="B20:C20"/>
    <mergeCell ref="B21:C21"/>
    <mergeCell ref="B13:C13"/>
    <mergeCell ref="B15:C15"/>
    <mergeCell ref="B16:C16"/>
    <mergeCell ref="B7:C7"/>
    <mergeCell ref="B8:C8"/>
    <mergeCell ref="B9:C9"/>
    <mergeCell ref="B10:C10"/>
  </mergeCells>
  <phoneticPr fontId="0" type="noConversion"/>
  <conditionalFormatting sqref="M28:M46">
    <cfRule type="expression" dxfId="5" priority="1" stopIfTrue="1">
      <formula>M28="TPS_DEPASSE"</formula>
    </cfRule>
    <cfRule type="expression" dxfId="4" priority="2" stopIfTrue="1">
      <formula>M28="TPS_COTATION"</formula>
    </cfRule>
    <cfRule type="expression" dxfId="3" priority="3" stopIfTrue="1">
      <formula>M28="OK_MODELISATION"</formula>
    </cfRule>
  </conditionalFormatting>
  <hyperlinks>
    <hyperlink ref="L1" location="BILAN" display="BILAN"/>
  </hyperlinks>
  <pageMargins left="0.11811023622047245" right="0.11811023622047245" top="0.23622047244094491" bottom="0.55118110236220474" header="0.19685039370078741" footer="0.55118110236220474"/>
  <pageSetup paperSize="9" scale="78" orientation="portrait" horizontalDpi="300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>
    <pageSetUpPr fitToPage="1"/>
  </sheetPr>
  <dimension ref="A1:V47"/>
  <sheetViews>
    <sheetView showRuler="0" view="pageLayout" topLeftCell="A13" zoomScaleNormal="100" zoomScaleSheetLayoutView="100" workbookViewId="0">
      <selection sqref="A1:F1"/>
    </sheetView>
  </sheetViews>
  <sheetFormatPr baseColWidth="10" defaultColWidth="11.42578125" defaultRowHeight="12.75" x14ac:dyDescent="0.2"/>
  <cols>
    <col min="1" max="1" width="11" customWidth="1"/>
    <col min="2" max="2" width="6.42578125" customWidth="1"/>
    <col min="3" max="3" width="22.7109375" customWidth="1"/>
    <col min="4" max="7" width="7.7109375" customWidth="1"/>
    <col min="8" max="8" width="8.7109375" customWidth="1"/>
    <col min="9" max="9" width="7.7109375" customWidth="1"/>
    <col min="10" max="10" width="8.7109375" customWidth="1"/>
    <col min="11" max="11" width="7.7109375" customWidth="1"/>
    <col min="12" max="12" width="8.85546875" style="8" customWidth="1"/>
    <col min="13" max="13" width="18" style="8" customWidth="1"/>
  </cols>
  <sheetData>
    <row r="1" spans="1:12" ht="16.5" customHeight="1" x14ac:dyDescent="0.2">
      <c r="A1" t="s">
        <v>0</v>
      </c>
      <c r="B1" t="s">
        <v>1</v>
      </c>
      <c r="E1" s="7" t="s">
        <v>22</v>
      </c>
      <c r="F1" s="9" t="e">
        <f>'sem52'!F1+1</f>
        <v>#REF!</v>
      </c>
      <c r="G1" s="8" t="s">
        <v>23</v>
      </c>
      <c r="H1" s="14" t="e">
        <f>D4</f>
        <v>#REF!</v>
      </c>
      <c r="I1" s="8" t="s">
        <v>24</v>
      </c>
      <c r="J1" s="14" t="e">
        <f>J4</f>
        <v>#REF!</v>
      </c>
      <c r="L1" s="50" t="s">
        <v>61</v>
      </c>
    </row>
    <row r="2" spans="1:12" ht="16.5" customHeight="1" x14ac:dyDescent="0.2"/>
    <row r="3" spans="1:12" ht="16.5" customHeight="1" x14ac:dyDescent="0.2">
      <c r="A3" t="s">
        <v>2</v>
      </c>
      <c r="B3">
        <v>8100</v>
      </c>
      <c r="C3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</row>
    <row r="4" spans="1:12" ht="16.5" customHeight="1" x14ac:dyDescent="0.2">
      <c r="A4" t="s">
        <v>3</v>
      </c>
      <c r="B4">
        <v>20253</v>
      </c>
      <c r="C4" s="1" t="s">
        <v>50</v>
      </c>
      <c r="D4" s="3" t="e">
        <f>'sem52'!D4+7</f>
        <v>#REF!</v>
      </c>
      <c r="E4" s="3" t="e">
        <f>'sem52'!E4+7</f>
        <v>#REF!</v>
      </c>
      <c r="F4" s="3" t="e">
        <f>'sem52'!F4+7</f>
        <v>#REF!</v>
      </c>
      <c r="G4" s="3" t="e">
        <f>'sem52'!G4+7</f>
        <v>#REF!</v>
      </c>
      <c r="H4" s="3" t="e">
        <f>'sem52'!H4+7</f>
        <v>#REF!</v>
      </c>
      <c r="I4" s="3" t="e">
        <f>'sem52'!I4+7</f>
        <v>#REF!</v>
      </c>
      <c r="J4" s="3" t="e">
        <f>'sem52'!J4+7</f>
        <v>#REF!</v>
      </c>
    </row>
    <row r="5" spans="1:12" ht="16.5" customHeight="1" x14ac:dyDescent="0.2">
      <c r="F5" s="5"/>
    </row>
    <row r="6" spans="1:12" ht="16.5" customHeight="1" x14ac:dyDescent="0.2">
      <c r="A6" s="4" t="s">
        <v>12</v>
      </c>
      <c r="F6" s="5"/>
      <c r="K6" t="s">
        <v>13</v>
      </c>
    </row>
    <row r="7" spans="1:12" ht="16.5" customHeight="1" x14ac:dyDescent="0.2">
      <c r="A7" s="6" t="s">
        <v>14</v>
      </c>
      <c r="B7" s="31" t="s">
        <v>18</v>
      </c>
      <c r="C7" s="32"/>
      <c r="D7" s="2">
        <v>7.5</v>
      </c>
      <c r="E7" s="2">
        <v>7.5</v>
      </c>
      <c r="F7" s="2">
        <v>7.5</v>
      </c>
      <c r="G7" s="2">
        <v>7.5</v>
      </c>
      <c r="H7" s="2">
        <v>7.5</v>
      </c>
      <c r="I7" s="2"/>
      <c r="J7" s="2"/>
      <c r="K7" s="2">
        <f>SUM(D7:J7)</f>
        <v>37.5</v>
      </c>
    </row>
    <row r="8" spans="1:12" ht="16.5" customHeight="1" x14ac:dyDescent="0.2">
      <c r="A8" s="6" t="s">
        <v>15</v>
      </c>
      <c r="B8" s="31" t="s">
        <v>19</v>
      </c>
      <c r="C8" s="32"/>
      <c r="D8" s="2"/>
      <c r="E8" s="2"/>
      <c r="F8" s="2"/>
      <c r="G8" s="2"/>
      <c r="H8" s="2"/>
      <c r="I8" s="2"/>
      <c r="J8" s="2"/>
      <c r="K8" s="2">
        <f>SUM(D8:J8)</f>
        <v>0</v>
      </c>
    </row>
    <row r="9" spans="1:12" ht="16.5" customHeight="1" x14ac:dyDescent="0.2">
      <c r="A9" s="6" t="s">
        <v>16</v>
      </c>
      <c r="B9" s="31" t="s">
        <v>20</v>
      </c>
      <c r="C9" s="32"/>
      <c r="D9" s="2"/>
      <c r="E9" s="2"/>
      <c r="F9" s="2"/>
      <c r="G9" s="2"/>
      <c r="H9" s="2"/>
      <c r="I9" s="2"/>
      <c r="J9" s="2"/>
      <c r="K9" s="2">
        <f>SUM(D9:J9)</f>
        <v>0</v>
      </c>
    </row>
    <row r="10" spans="1:12" ht="16.5" customHeight="1" x14ac:dyDescent="0.2">
      <c r="A10" s="6" t="s">
        <v>17</v>
      </c>
      <c r="B10" s="33"/>
      <c r="C10" s="34"/>
      <c r="D10" s="2"/>
      <c r="E10" s="2"/>
      <c r="F10" s="2"/>
      <c r="G10" s="2"/>
      <c r="H10" s="2"/>
      <c r="I10" s="2"/>
      <c r="J10" s="2"/>
      <c r="K10" s="2">
        <f>SUM(D10:J10)</f>
        <v>0</v>
      </c>
    </row>
    <row r="11" spans="1:12" ht="16.5" customHeight="1" x14ac:dyDescent="0.2">
      <c r="A11" s="10"/>
      <c r="B11" s="12"/>
      <c r="C11" s="11" t="s">
        <v>21</v>
      </c>
      <c r="D11" s="2">
        <f t="shared" ref="D11:J11" si="0">D7+D8-D9-D10</f>
        <v>7.5</v>
      </c>
      <c r="E11" s="2">
        <f t="shared" si="0"/>
        <v>7.5</v>
      </c>
      <c r="F11" s="2">
        <f t="shared" si="0"/>
        <v>7.5</v>
      </c>
      <c r="G11" s="2">
        <f t="shared" si="0"/>
        <v>7.5</v>
      </c>
      <c r="H11" s="2">
        <f t="shared" si="0"/>
        <v>7.5</v>
      </c>
      <c r="I11" s="2">
        <f t="shared" si="0"/>
        <v>0</v>
      </c>
      <c r="J11" s="2">
        <f t="shared" si="0"/>
        <v>0</v>
      </c>
      <c r="K11" s="2">
        <f>SUM(D11:J11)</f>
        <v>37.5</v>
      </c>
    </row>
    <row r="12" spans="1:12" ht="16.5" customHeight="1" x14ac:dyDescent="0.2">
      <c r="A12" s="4" t="s">
        <v>25</v>
      </c>
      <c r="F12" s="5"/>
    </row>
    <row r="13" spans="1:12" ht="16.5" customHeight="1" x14ac:dyDescent="0.2">
      <c r="A13" s="6" t="s">
        <v>27</v>
      </c>
      <c r="B13" s="31" t="s">
        <v>31</v>
      </c>
      <c r="C13" s="32"/>
      <c r="D13" s="2"/>
      <c r="E13" s="2"/>
      <c r="F13" s="2"/>
      <c r="G13" s="2"/>
      <c r="H13" s="2"/>
      <c r="I13" s="2"/>
      <c r="J13" s="2"/>
      <c r="K13" s="2">
        <f t="shared" ref="K13:K18" si="1">SUM(D13:J13)</f>
        <v>0</v>
      </c>
    </row>
    <row r="14" spans="1:12" ht="16.5" customHeight="1" x14ac:dyDescent="0.2">
      <c r="A14" s="6">
        <v>7</v>
      </c>
      <c r="B14" s="31" t="s">
        <v>32</v>
      </c>
      <c r="C14" s="32"/>
      <c r="D14" s="2">
        <v>7.5</v>
      </c>
      <c r="E14" s="2">
        <v>7.5</v>
      </c>
      <c r="F14" s="2">
        <v>7.5</v>
      </c>
      <c r="G14" s="2">
        <v>7.5</v>
      </c>
      <c r="H14" s="2">
        <v>7.5</v>
      </c>
      <c r="I14" s="2"/>
      <c r="J14" s="2"/>
      <c r="K14" s="2">
        <f t="shared" si="1"/>
        <v>37.5</v>
      </c>
    </row>
    <row r="15" spans="1:12" ht="16.5" customHeight="1" x14ac:dyDescent="0.2">
      <c r="A15" s="6" t="s">
        <v>30</v>
      </c>
      <c r="B15" s="31" t="s">
        <v>43</v>
      </c>
      <c r="C15" s="32"/>
      <c r="D15" s="2"/>
      <c r="E15" s="2"/>
      <c r="F15" s="2"/>
      <c r="G15" s="2"/>
      <c r="H15" s="2"/>
      <c r="I15" s="2"/>
      <c r="J15" s="2"/>
      <c r="K15" s="2">
        <f t="shared" si="1"/>
        <v>0</v>
      </c>
    </row>
    <row r="16" spans="1:12" ht="16.5" customHeight="1" x14ac:dyDescent="0.2">
      <c r="A16" s="6" t="s">
        <v>29</v>
      </c>
      <c r="B16" s="31" t="s">
        <v>44</v>
      </c>
      <c r="C16" s="32"/>
      <c r="D16" s="2"/>
      <c r="E16" s="2"/>
      <c r="F16" s="2"/>
      <c r="G16" s="2"/>
      <c r="H16" s="2"/>
      <c r="I16" s="2"/>
      <c r="J16" s="2"/>
      <c r="K16" s="2">
        <f t="shared" si="1"/>
        <v>0</v>
      </c>
    </row>
    <row r="17" spans="1:22" ht="16.5" customHeight="1" x14ac:dyDescent="0.2">
      <c r="A17" s="6" t="s">
        <v>17</v>
      </c>
      <c r="B17" s="31"/>
      <c r="C17" s="32"/>
      <c r="D17" s="2"/>
      <c r="E17" s="2"/>
      <c r="F17" s="2"/>
      <c r="G17" s="2"/>
      <c r="H17" s="2"/>
      <c r="I17" s="2"/>
      <c r="J17" s="2"/>
      <c r="K17" s="2">
        <f t="shared" si="1"/>
        <v>0</v>
      </c>
    </row>
    <row r="18" spans="1:22" ht="16.5" customHeight="1" x14ac:dyDescent="0.2">
      <c r="A18" s="10"/>
      <c r="B18" s="12"/>
      <c r="C18" s="11" t="s">
        <v>26</v>
      </c>
      <c r="D18" s="2">
        <f t="shared" ref="D18:J18" si="2">SUM(D13:D17)</f>
        <v>7.5</v>
      </c>
      <c r="E18" s="2">
        <f t="shared" si="2"/>
        <v>7.5</v>
      </c>
      <c r="F18" s="2">
        <f t="shared" si="2"/>
        <v>7.5</v>
      </c>
      <c r="G18" s="2">
        <f t="shared" si="2"/>
        <v>7.5</v>
      </c>
      <c r="H18" s="2">
        <f t="shared" si="2"/>
        <v>7.5</v>
      </c>
      <c r="I18" s="2">
        <f t="shared" si="2"/>
        <v>0</v>
      </c>
      <c r="J18" s="2">
        <f t="shared" si="2"/>
        <v>0</v>
      </c>
      <c r="K18" s="2">
        <f t="shared" si="1"/>
        <v>37.5</v>
      </c>
    </row>
    <row r="19" spans="1:22" ht="16.5" customHeight="1" x14ac:dyDescent="0.2">
      <c r="A19" s="4" t="s">
        <v>33</v>
      </c>
      <c r="F19" s="5"/>
    </row>
    <row r="20" spans="1:22" ht="16.5" customHeight="1" x14ac:dyDescent="0.2">
      <c r="A20" s="6"/>
      <c r="B20" s="31"/>
      <c r="C20" s="32"/>
      <c r="D20" s="2"/>
      <c r="E20" s="2"/>
      <c r="F20" s="2"/>
      <c r="G20" s="2"/>
      <c r="H20" s="2"/>
      <c r="I20" s="2"/>
      <c r="J20" s="2"/>
      <c r="K20" s="2">
        <f>SUM(D20:J20)</f>
        <v>0</v>
      </c>
    </row>
    <row r="21" spans="1:22" ht="16.5" customHeight="1" x14ac:dyDescent="0.2">
      <c r="A21" s="6"/>
      <c r="B21" s="31"/>
      <c r="C21" s="32"/>
      <c r="D21" s="2"/>
      <c r="E21" s="2"/>
      <c r="F21" s="2"/>
      <c r="G21" s="2"/>
      <c r="H21" s="2"/>
      <c r="I21" s="2"/>
      <c r="J21" s="2"/>
      <c r="K21" s="2">
        <f>SUM(D21:J21)</f>
        <v>0</v>
      </c>
    </row>
    <row r="22" spans="1:22" ht="16.5" customHeight="1" x14ac:dyDescent="0.2">
      <c r="A22" s="10"/>
      <c r="B22" s="12"/>
      <c r="C22" s="11" t="s">
        <v>34</v>
      </c>
      <c r="D22" s="2">
        <f t="shared" ref="D22:J22" si="3">SUM(D20:D21)</f>
        <v>0</v>
      </c>
      <c r="E22" s="2">
        <f t="shared" si="3"/>
        <v>0</v>
      </c>
      <c r="F22" s="2">
        <f t="shared" si="3"/>
        <v>0</v>
      </c>
      <c r="G22" s="2">
        <f t="shared" si="3"/>
        <v>0</v>
      </c>
      <c r="H22" s="2">
        <f t="shared" si="3"/>
        <v>0</v>
      </c>
      <c r="I22" s="2">
        <f t="shared" si="3"/>
        <v>0</v>
      </c>
      <c r="J22" s="2">
        <f t="shared" si="3"/>
        <v>0</v>
      </c>
      <c r="K22" s="2">
        <f>SUM(D22:J22)</f>
        <v>0</v>
      </c>
    </row>
    <row r="23" spans="1:22" ht="16.5" customHeight="1" x14ac:dyDescent="0.2">
      <c r="A23" s="4" t="s">
        <v>35</v>
      </c>
      <c r="F23" s="5"/>
    </row>
    <row r="24" spans="1:22" ht="16.5" customHeight="1" x14ac:dyDescent="0.2">
      <c r="A24" s="6" t="s">
        <v>36</v>
      </c>
      <c r="B24" s="31" t="s">
        <v>41</v>
      </c>
      <c r="C24" s="32"/>
      <c r="D24" s="2"/>
      <c r="E24" s="2"/>
      <c r="F24" s="2"/>
      <c r="G24" s="2"/>
      <c r="H24" s="2"/>
      <c r="I24" s="2"/>
      <c r="J24" s="2"/>
      <c r="K24" s="2">
        <f t="shared" ref="K24:K47" si="4">SUM(D24:J24)</f>
        <v>0</v>
      </c>
    </row>
    <row r="25" spans="1:22" ht="16.5" customHeight="1" x14ac:dyDescent="0.2">
      <c r="A25" s="6" t="s">
        <v>37</v>
      </c>
      <c r="B25" s="31" t="s">
        <v>39</v>
      </c>
      <c r="C25" s="32"/>
      <c r="D25" s="2"/>
      <c r="E25" s="2"/>
      <c r="F25" s="2"/>
      <c r="G25" s="2"/>
      <c r="H25" s="2"/>
      <c r="I25" s="2"/>
      <c r="J25" s="2"/>
      <c r="K25" s="2">
        <f t="shared" si="4"/>
        <v>0</v>
      </c>
    </row>
    <row r="26" spans="1:22" ht="16.5" customHeight="1" x14ac:dyDescent="0.2">
      <c r="A26" s="6" t="s">
        <v>38</v>
      </c>
      <c r="B26" s="31" t="s">
        <v>40</v>
      </c>
      <c r="C26" s="32"/>
      <c r="D26" s="2"/>
      <c r="E26" s="2"/>
      <c r="F26" s="2"/>
      <c r="G26" s="2"/>
      <c r="H26" s="2"/>
      <c r="I26" s="2"/>
      <c r="J26" s="2"/>
      <c r="K26" s="2">
        <f t="shared" si="4"/>
        <v>0</v>
      </c>
      <c r="N26" s="18"/>
      <c r="O26" s="18"/>
      <c r="Q26" s="18"/>
      <c r="R26" s="18"/>
      <c r="S26" s="18"/>
      <c r="T26" s="18"/>
      <c r="U26" s="18"/>
      <c r="V26" s="19"/>
    </row>
    <row r="27" spans="1:22" ht="16.5" customHeight="1" x14ac:dyDescent="0.2">
      <c r="A27" s="6" t="s">
        <v>45</v>
      </c>
      <c r="B27" s="31" t="s">
        <v>49</v>
      </c>
      <c r="C27" s="32"/>
      <c r="D27" s="2"/>
      <c r="E27" s="2"/>
      <c r="F27" s="2"/>
      <c r="G27" s="2"/>
      <c r="H27" s="2"/>
      <c r="I27" s="2"/>
      <c r="J27" s="2"/>
      <c r="K27" s="2">
        <f t="shared" si="4"/>
        <v>0</v>
      </c>
      <c r="L27" s="8" t="s">
        <v>66</v>
      </c>
      <c r="M27" s="17" t="s">
        <v>67</v>
      </c>
      <c r="N27" s="17"/>
      <c r="O27" s="17"/>
    </row>
    <row r="28" spans="1:22" ht="16.5" customHeight="1" x14ac:dyDescent="0.2">
      <c r="A28" s="6"/>
      <c r="B28" s="31"/>
      <c r="C28" s="32"/>
      <c r="D28" s="2"/>
      <c r="E28" s="2"/>
      <c r="F28" s="2"/>
      <c r="G28" s="2"/>
      <c r="H28" s="2"/>
      <c r="I28" s="2"/>
      <c r="J28" s="2"/>
      <c r="K28" s="2">
        <f t="shared" si="4"/>
        <v>0</v>
      </c>
      <c r="L28" s="8" t="e">
        <f>LOOKUP(A28,LISTE_ETUDES,HEURES_PASSEES!$C$11:$C$86)</f>
        <v>#N/A</v>
      </c>
      <c r="M28" s="16" t="e">
        <f>IF(L28&gt;LOOKUP(A28,LISTE_ETUDES,HEURES_PASSEES!$E$11:$E$86)*(1-MARGE_ETUDE),"TPS_DEPASSE",(IF(L28&gt;LOOKUP(A28,LISTE_ETUDES,HEURES_PASSEES!$E$11:$E$86)*(1-MARGE_ETUDE)*TPS_ETUDES,"TPS_COTATION","OK_MODELISATION")))</f>
        <v>#N/A</v>
      </c>
      <c r="N28" s="16"/>
      <c r="O28" s="16"/>
      <c r="P28" s="16"/>
      <c r="Q28" s="16"/>
      <c r="R28" s="16"/>
      <c r="S28" s="16"/>
      <c r="T28" s="8"/>
      <c r="U28" s="8"/>
      <c r="V28" s="8"/>
    </row>
    <row r="29" spans="1:22" ht="16.5" customHeight="1" x14ac:dyDescent="0.2">
      <c r="A29" s="6"/>
      <c r="B29" s="31"/>
      <c r="C29" s="32"/>
      <c r="D29" s="2"/>
      <c r="E29" s="2"/>
      <c r="F29" s="2"/>
      <c r="G29" s="2"/>
      <c r="H29" s="2"/>
      <c r="I29" s="2"/>
      <c r="J29" s="2"/>
      <c r="K29" s="2">
        <f t="shared" si="4"/>
        <v>0</v>
      </c>
      <c r="L29" s="8" t="e">
        <f>LOOKUP(A29,LISTE_ETUDES,HEURES_PASSEES!$C$11:$C$86)</f>
        <v>#N/A</v>
      </c>
      <c r="M29" s="16" t="e">
        <f>IF(L29&gt;LOOKUP(A29,LISTE_ETUDES,HEURES_PASSEES!$E$11:$E$86)*(1-MARGE_ETUDE),"TPS_DEPASSE",(IF(L29&gt;LOOKUP(A29,LISTE_ETUDES,HEURES_PASSEES!$E$11:$E$86)*(1-MARGE_ETUDE)*TPS_ETUDES,"TPS_COTATION","OK_MODELISATION")))</f>
        <v>#N/A</v>
      </c>
    </row>
    <row r="30" spans="1:22" ht="16.5" customHeight="1" x14ac:dyDescent="0.2">
      <c r="A30" s="6"/>
      <c r="B30" s="31"/>
      <c r="C30" s="32"/>
      <c r="D30" s="2"/>
      <c r="E30" s="2"/>
      <c r="F30" s="2"/>
      <c r="G30" s="2"/>
      <c r="H30" s="2"/>
      <c r="I30" s="2"/>
      <c r="J30" s="2"/>
      <c r="K30" s="2">
        <f t="shared" si="4"/>
        <v>0</v>
      </c>
      <c r="L30" s="8" t="e">
        <f>LOOKUP(A30,LISTE_ETUDES,HEURES_PASSEES!$C$11:$C$86)</f>
        <v>#N/A</v>
      </c>
      <c r="M30" s="16" t="e">
        <f>IF(L30&gt;LOOKUP(A30,LISTE_ETUDES,HEURES_PASSEES!$E$11:$E$86)*(1-MARGE_ETUDE),"TPS_DEPASSE",(IF(L30&gt;LOOKUP(A30,LISTE_ETUDES,HEURES_PASSEES!$E$11:$E$86)*(1-MARGE_ETUDE)*TPS_ETUDES,"TPS_COTATION","OK_MODELISATION")))</f>
        <v>#N/A</v>
      </c>
    </row>
    <row r="31" spans="1:22" ht="16.5" customHeight="1" x14ac:dyDescent="0.2">
      <c r="A31" s="6"/>
      <c r="B31" s="31"/>
      <c r="C31" s="32"/>
      <c r="D31" s="2"/>
      <c r="E31" s="2"/>
      <c r="F31" s="2"/>
      <c r="G31" s="2"/>
      <c r="H31" s="2"/>
      <c r="I31" s="2"/>
      <c r="J31" s="2"/>
      <c r="K31" s="2">
        <f t="shared" si="4"/>
        <v>0</v>
      </c>
      <c r="L31" s="8" t="e">
        <f>LOOKUP(A31,LISTE_ETUDES,HEURES_PASSEES!$C$11:$C$86)</f>
        <v>#N/A</v>
      </c>
      <c r="M31" s="16" t="e">
        <f>IF(L31&gt;LOOKUP(A31,LISTE_ETUDES,HEURES_PASSEES!$E$11:$E$86)*(1-MARGE_ETUDE),"TPS_DEPASSE",(IF(L31&gt;LOOKUP(A31,LISTE_ETUDES,HEURES_PASSEES!$E$11:$E$86)*(1-MARGE_ETUDE)*TPS_ETUDES,"TPS_COTATION","OK_MODELISATION")))</f>
        <v>#N/A</v>
      </c>
    </row>
    <row r="32" spans="1:22" ht="16.5" customHeight="1" x14ac:dyDescent="0.2">
      <c r="A32" s="6"/>
      <c r="B32" s="31"/>
      <c r="C32" s="32"/>
      <c r="D32" s="2"/>
      <c r="E32" s="2"/>
      <c r="F32" s="2"/>
      <c r="G32" s="2"/>
      <c r="H32" s="2"/>
      <c r="I32" s="2"/>
      <c r="J32" s="2"/>
      <c r="K32" s="2">
        <f t="shared" si="4"/>
        <v>0</v>
      </c>
      <c r="L32" s="8" t="e">
        <f>LOOKUP(A32,LISTE_ETUDES,HEURES_PASSEES!$C$11:$C$86)</f>
        <v>#N/A</v>
      </c>
      <c r="M32" s="16" t="e">
        <f>IF(L32&gt;LOOKUP(A32,LISTE_ETUDES,HEURES_PASSEES!$E$11:$E$86)*(1-MARGE_ETUDE),"TPS_DEPASSE",(IF(L32&gt;LOOKUP(A32,LISTE_ETUDES,HEURES_PASSEES!$E$11:$E$86)*(1-MARGE_ETUDE)*TPS_ETUDES,"TPS_COTATION","OK_MODELISATION")))</f>
        <v>#N/A</v>
      </c>
      <c r="N32" s="17"/>
      <c r="O32" s="17"/>
    </row>
    <row r="33" spans="1:22" ht="16.5" customHeight="1" x14ac:dyDescent="0.2">
      <c r="A33" s="6"/>
      <c r="B33" s="31"/>
      <c r="C33" s="32"/>
      <c r="D33" s="2"/>
      <c r="E33" s="2"/>
      <c r="F33" s="2"/>
      <c r="G33" s="2"/>
      <c r="H33" s="2"/>
      <c r="I33" s="2"/>
      <c r="J33" s="2"/>
      <c r="K33" s="2">
        <f t="shared" si="4"/>
        <v>0</v>
      </c>
      <c r="L33" s="8" t="e">
        <f>LOOKUP(A33,LISTE_ETUDES,HEURES_PASSEES!$C$11:$C$86)</f>
        <v>#N/A</v>
      </c>
      <c r="M33" s="16" t="e">
        <f>IF(L33&gt;LOOKUP(A33,LISTE_ETUDES,HEURES_PASSEES!$E$11:$E$86)*(1-MARGE_ETUDE),"TPS_DEPASSE",(IF(L33&gt;LOOKUP(A33,LISTE_ETUDES,HEURES_PASSEES!$E$11:$E$86)*(1-MARGE_ETUDE)*TPS_ETUDES,"TPS_COTATION","OK_MODELISATION")))</f>
        <v>#N/A</v>
      </c>
      <c r="N33" s="16"/>
      <c r="O33" s="16"/>
      <c r="P33" s="16"/>
      <c r="Q33" s="16"/>
      <c r="R33" s="16"/>
      <c r="S33" s="16"/>
      <c r="T33" s="8"/>
      <c r="U33" s="8"/>
      <c r="V33" s="8"/>
    </row>
    <row r="34" spans="1:22" ht="16.5" customHeight="1" x14ac:dyDescent="0.2">
      <c r="A34" s="6"/>
      <c r="B34" s="31"/>
      <c r="C34" s="32"/>
      <c r="D34" s="2"/>
      <c r="E34" s="2"/>
      <c r="F34" s="2"/>
      <c r="G34" s="2"/>
      <c r="H34" s="2"/>
      <c r="I34" s="2"/>
      <c r="J34" s="2"/>
      <c r="K34" s="2">
        <f t="shared" si="4"/>
        <v>0</v>
      </c>
      <c r="L34" s="8" t="e">
        <f>LOOKUP(A34,LISTE_ETUDES,HEURES_PASSEES!$C$11:$C$86)</f>
        <v>#N/A</v>
      </c>
      <c r="M34" s="16" t="e">
        <f>IF(L34&gt;LOOKUP(A34,LISTE_ETUDES,HEURES_PASSEES!$E$11:$E$86)*(1-MARGE_ETUDE),"TPS_DEPASSE",(IF(L34&gt;LOOKUP(A34,LISTE_ETUDES,HEURES_PASSEES!$E$11:$E$86)*(1-MARGE_ETUDE)*TPS_ETUDES,"TPS_COTATION","OK_MODELISATION")))</f>
        <v>#N/A</v>
      </c>
    </row>
    <row r="35" spans="1:22" ht="16.5" customHeight="1" x14ac:dyDescent="0.2">
      <c r="A35" s="6"/>
      <c r="B35" s="31"/>
      <c r="C35" s="32"/>
      <c r="D35" s="2"/>
      <c r="E35" s="2"/>
      <c r="F35" s="2"/>
      <c r="G35" s="2"/>
      <c r="H35" s="2"/>
      <c r="I35" s="2"/>
      <c r="J35" s="2"/>
      <c r="K35" s="2">
        <f t="shared" si="4"/>
        <v>0</v>
      </c>
      <c r="L35" s="8" t="e">
        <f>LOOKUP(A35,LISTE_ETUDES,HEURES_PASSEES!$C$11:$C$86)</f>
        <v>#N/A</v>
      </c>
      <c r="M35" s="16" t="e">
        <f>IF(L35&gt;LOOKUP(A35,LISTE_ETUDES,HEURES_PASSEES!$E$11:$E$86)*(1-MARGE_ETUDE),"TPS_DEPASSE",(IF(L35&gt;LOOKUP(A35,LISTE_ETUDES,HEURES_PASSEES!$E$11:$E$86)*(1-MARGE_ETUDE)*TPS_ETUDES,"TPS_COTATION","OK_MODELISATION")))</f>
        <v>#N/A</v>
      </c>
    </row>
    <row r="36" spans="1:22" ht="16.5" customHeight="1" x14ac:dyDescent="0.2">
      <c r="A36" s="6"/>
      <c r="B36" s="31"/>
      <c r="C36" s="32"/>
      <c r="D36" s="2"/>
      <c r="E36" s="2"/>
      <c r="F36" s="2"/>
      <c r="G36" s="2"/>
      <c r="H36" s="2"/>
      <c r="I36" s="2"/>
      <c r="J36" s="2"/>
      <c r="K36" s="2">
        <f t="shared" si="4"/>
        <v>0</v>
      </c>
      <c r="L36" s="8" t="e">
        <f>LOOKUP(A36,LISTE_ETUDES,HEURES_PASSEES!$C$11:$C$86)</f>
        <v>#N/A</v>
      </c>
      <c r="M36" s="16" t="e">
        <f>IF(L36&gt;LOOKUP(A36,LISTE_ETUDES,HEURES_PASSEES!$E$11:$E$86)*(1-MARGE_ETUDE),"TPS_DEPASSE",(IF(L36&gt;LOOKUP(A36,LISTE_ETUDES,HEURES_PASSEES!$E$11:$E$86)*(1-MARGE_ETUDE)*TPS_ETUDES,"TPS_COTATION","OK_MODELISATION")))</f>
        <v>#N/A</v>
      </c>
    </row>
    <row r="37" spans="1:22" ht="16.5" customHeight="1" x14ac:dyDescent="0.2">
      <c r="A37" s="6"/>
      <c r="B37" s="31"/>
      <c r="C37" s="32"/>
      <c r="D37" s="2"/>
      <c r="E37" s="2"/>
      <c r="F37" s="2"/>
      <c r="G37" s="2"/>
      <c r="H37" s="2"/>
      <c r="I37" s="2"/>
      <c r="J37" s="2"/>
      <c r="K37" s="2">
        <f t="shared" si="4"/>
        <v>0</v>
      </c>
      <c r="L37" s="8" t="e">
        <f>LOOKUP(A37,LISTE_ETUDES,HEURES_PASSEES!$C$11:$C$86)</f>
        <v>#N/A</v>
      </c>
      <c r="M37" s="16" t="e">
        <f>IF(L37&gt;LOOKUP(A37,LISTE_ETUDES,HEURES_PASSEES!$E$11:$E$86)*(1-MARGE_ETUDE),"TPS_DEPASSE",(IF(L37&gt;LOOKUP(A37,LISTE_ETUDES,HEURES_PASSEES!$E$11:$E$86)*(1-MARGE_ETUDE)*TPS_ETUDES,"TPS_COTATION","OK_MODELISATION")))</f>
        <v>#N/A</v>
      </c>
      <c r="N37" s="17"/>
      <c r="O37" s="17"/>
    </row>
    <row r="38" spans="1:22" ht="16.5" customHeight="1" x14ac:dyDescent="0.2">
      <c r="A38" s="6"/>
      <c r="B38" s="31"/>
      <c r="C38" s="32"/>
      <c r="D38" s="2"/>
      <c r="E38" s="2"/>
      <c r="F38" s="2"/>
      <c r="G38" s="2"/>
      <c r="H38" s="2"/>
      <c r="I38" s="2"/>
      <c r="J38" s="2"/>
      <c r="K38" s="2">
        <f t="shared" si="4"/>
        <v>0</v>
      </c>
      <c r="L38" s="8" t="e">
        <f>LOOKUP(A38,LISTE_ETUDES,HEURES_PASSEES!$C$11:$C$86)</f>
        <v>#N/A</v>
      </c>
      <c r="M38" s="16" t="e">
        <f>IF(L38&gt;LOOKUP(A38,LISTE_ETUDES,HEURES_PASSEES!$E$11:$E$86)*(1-MARGE_ETUDE),"TPS_DEPASSE",(IF(L38&gt;LOOKUP(A38,LISTE_ETUDES,HEURES_PASSEES!$E$11:$E$86)*(1-MARGE_ETUDE)*TPS_ETUDES,"TPS_COTATION","OK_MODELISATION")))</f>
        <v>#N/A</v>
      </c>
      <c r="N38" s="16"/>
      <c r="O38" s="16"/>
      <c r="P38" s="16"/>
      <c r="Q38" s="16"/>
      <c r="R38" s="16"/>
      <c r="S38" s="16"/>
      <c r="T38" s="8"/>
      <c r="U38" s="8"/>
      <c r="V38" s="8"/>
    </row>
    <row r="39" spans="1:22" ht="16.5" customHeight="1" x14ac:dyDescent="0.2">
      <c r="A39" s="6"/>
      <c r="B39" s="31"/>
      <c r="C39" s="32"/>
      <c r="D39" s="2"/>
      <c r="E39" s="2"/>
      <c r="F39" s="2"/>
      <c r="G39" s="2"/>
      <c r="H39" s="2"/>
      <c r="I39" s="2"/>
      <c r="J39" s="2"/>
      <c r="K39" s="2">
        <f t="shared" si="4"/>
        <v>0</v>
      </c>
      <c r="L39" s="8" t="e">
        <f>LOOKUP(A39,LISTE_ETUDES,HEURES_PASSEES!$C$11:$C$86)</f>
        <v>#N/A</v>
      </c>
      <c r="M39" s="16" t="e">
        <f>IF(L39&gt;LOOKUP(A39,LISTE_ETUDES,HEURES_PASSEES!$E$11:$E$86)*(1-MARGE_ETUDE),"TPS_DEPASSE",(IF(L39&gt;LOOKUP(A39,LISTE_ETUDES,HEURES_PASSEES!$E$11:$E$86)*(1-MARGE_ETUDE)*TPS_ETUDES,"TPS_COTATION","OK_MODELISATION")))</f>
        <v>#N/A</v>
      </c>
    </row>
    <row r="40" spans="1:22" ht="16.5" customHeight="1" x14ac:dyDescent="0.2">
      <c r="A40" s="6"/>
      <c r="B40" s="31"/>
      <c r="C40" s="32"/>
      <c r="D40" s="2"/>
      <c r="E40" s="2"/>
      <c r="F40" s="2"/>
      <c r="G40" s="2"/>
      <c r="H40" s="2"/>
      <c r="I40" s="2"/>
      <c r="J40" s="2"/>
      <c r="K40" s="2">
        <f t="shared" si="4"/>
        <v>0</v>
      </c>
      <c r="L40" s="8" t="e">
        <f>LOOKUP(A40,LISTE_ETUDES,HEURES_PASSEES!$C$11:$C$86)</f>
        <v>#N/A</v>
      </c>
      <c r="M40" s="16" t="e">
        <f>IF(L40&gt;LOOKUP(A40,LISTE_ETUDES,HEURES_PASSEES!$E$11:$E$86)*(1-MARGE_ETUDE),"TPS_DEPASSE",(IF(L40&gt;LOOKUP(A40,LISTE_ETUDES,HEURES_PASSEES!$E$11:$E$86)*(1-MARGE_ETUDE)*TPS_ETUDES,"TPS_COTATION","OK_MODELISATION")))</f>
        <v>#N/A</v>
      </c>
    </row>
    <row r="41" spans="1:22" ht="16.5" customHeight="1" x14ac:dyDescent="0.2">
      <c r="A41" s="6"/>
      <c r="B41" s="31"/>
      <c r="C41" s="32"/>
      <c r="D41" s="2"/>
      <c r="E41" s="2"/>
      <c r="F41" s="2"/>
      <c r="G41" s="2"/>
      <c r="H41" s="2"/>
      <c r="I41" s="2"/>
      <c r="J41" s="2"/>
      <c r="K41" s="2">
        <f t="shared" si="4"/>
        <v>0</v>
      </c>
      <c r="L41" s="8" t="e">
        <f>LOOKUP(A41,LISTE_ETUDES,HEURES_PASSEES!$C$11:$C$86)</f>
        <v>#N/A</v>
      </c>
      <c r="M41" s="16" t="e">
        <f>IF(L41&gt;LOOKUP(A41,LISTE_ETUDES,HEURES_PASSEES!$E$11:$E$86)*(1-MARGE_ETUDE),"TPS_DEPASSE",(IF(L41&gt;LOOKUP(A41,LISTE_ETUDES,HEURES_PASSEES!$E$11:$E$86)*(1-MARGE_ETUDE)*TPS_ETUDES,"TPS_COTATION","OK_MODELISATION")))</f>
        <v>#N/A</v>
      </c>
    </row>
    <row r="42" spans="1:22" ht="16.5" customHeight="1" x14ac:dyDescent="0.2">
      <c r="A42" s="6"/>
      <c r="B42" s="31"/>
      <c r="C42" s="32"/>
      <c r="D42" s="2"/>
      <c r="E42" s="2"/>
      <c r="F42" s="2"/>
      <c r="G42" s="2"/>
      <c r="H42" s="2"/>
      <c r="I42" s="2"/>
      <c r="J42" s="2"/>
      <c r="K42" s="2">
        <f t="shared" si="4"/>
        <v>0</v>
      </c>
      <c r="L42" s="8" t="e">
        <f>LOOKUP(A42,LISTE_ETUDES,HEURES_PASSEES!$C$11:$C$86)</f>
        <v>#N/A</v>
      </c>
      <c r="M42" s="16" t="e">
        <f>IF(L42&gt;LOOKUP(A42,LISTE_ETUDES,HEURES_PASSEES!$E$11:$E$86)*(1-MARGE_ETUDE),"TPS_DEPASSE",(IF(L42&gt;LOOKUP(A42,LISTE_ETUDES,HEURES_PASSEES!$E$11:$E$86)*(1-MARGE_ETUDE)*TPS_ETUDES,"TPS_COTATION","OK_MODELISATION")))</f>
        <v>#N/A</v>
      </c>
      <c r="N42" s="17"/>
      <c r="O42" s="17"/>
    </row>
    <row r="43" spans="1:22" ht="16.5" customHeight="1" x14ac:dyDescent="0.2">
      <c r="A43" s="6"/>
      <c r="B43" s="31"/>
      <c r="C43" s="32"/>
      <c r="D43" s="2"/>
      <c r="E43" s="2"/>
      <c r="F43" s="2"/>
      <c r="G43" s="2"/>
      <c r="H43" s="2"/>
      <c r="I43" s="2"/>
      <c r="J43" s="2"/>
      <c r="K43" s="2">
        <f t="shared" si="4"/>
        <v>0</v>
      </c>
      <c r="L43" s="8" t="e">
        <f>LOOKUP(A43,LISTE_ETUDES,HEURES_PASSEES!$C$11:$C$86)</f>
        <v>#N/A</v>
      </c>
      <c r="M43" s="16" t="e">
        <f>IF(L43&gt;LOOKUP(A43,LISTE_ETUDES,HEURES_PASSEES!$E$11:$E$86)*(1-MARGE_ETUDE),"TPS_DEPASSE",(IF(L43&gt;LOOKUP(A43,LISTE_ETUDES,HEURES_PASSEES!$E$11:$E$86)*(1-MARGE_ETUDE)*TPS_ETUDES,"TPS_COTATION","OK_MODELISATION")))</f>
        <v>#N/A</v>
      </c>
      <c r="N43" s="16"/>
      <c r="O43" s="16"/>
      <c r="P43" s="16"/>
      <c r="Q43" s="16"/>
      <c r="R43" s="16"/>
      <c r="S43" s="16"/>
      <c r="T43" s="8"/>
      <c r="U43" s="8"/>
      <c r="V43" s="8"/>
    </row>
    <row r="44" spans="1:22" ht="16.5" customHeight="1" x14ac:dyDescent="0.2">
      <c r="A44" s="6"/>
      <c r="B44" s="31"/>
      <c r="C44" s="32"/>
      <c r="D44" s="2"/>
      <c r="E44" s="2"/>
      <c r="F44" s="2"/>
      <c r="G44" s="2"/>
      <c r="H44" s="2"/>
      <c r="I44" s="2"/>
      <c r="J44" s="2"/>
      <c r="K44" s="2">
        <f t="shared" si="4"/>
        <v>0</v>
      </c>
      <c r="L44" s="8" t="e">
        <f>LOOKUP(A44,LISTE_ETUDES,HEURES_PASSEES!$C$11:$C$86)</f>
        <v>#N/A</v>
      </c>
      <c r="M44" s="16" t="e">
        <f>IF(L44&gt;LOOKUP(A44,LISTE_ETUDES,HEURES_PASSEES!$E$11:$E$86)*(1-MARGE_ETUDE),"TPS_DEPASSE",(IF(L44&gt;LOOKUP(A44,LISTE_ETUDES,HEURES_PASSEES!$E$11:$E$86)*(1-MARGE_ETUDE)*TPS_ETUDES,"TPS_COTATION","OK_MODELISATION")))</f>
        <v>#N/A</v>
      </c>
    </row>
    <row r="45" spans="1:22" ht="16.5" customHeight="1" x14ac:dyDescent="0.2">
      <c r="A45" s="6"/>
      <c r="B45" s="31"/>
      <c r="C45" s="32"/>
      <c r="D45" s="2"/>
      <c r="E45" s="2"/>
      <c r="F45" s="2"/>
      <c r="G45" s="2"/>
      <c r="H45" s="2"/>
      <c r="I45" s="2"/>
      <c r="J45" s="2"/>
      <c r="K45" s="2">
        <f t="shared" si="4"/>
        <v>0</v>
      </c>
      <c r="L45" s="8" t="e">
        <f>LOOKUP(A45,LISTE_ETUDES,HEURES_PASSEES!$C$11:$C$86)</f>
        <v>#N/A</v>
      </c>
      <c r="M45" s="16" t="e">
        <f>IF(L45&gt;LOOKUP(A45,LISTE_ETUDES,HEURES_PASSEES!$E$11:$E$86)*(1-MARGE_ETUDE),"TPS_DEPASSE",(IF(L45&gt;LOOKUP(A45,LISTE_ETUDES,HEURES_PASSEES!$E$11:$E$86)*(1-MARGE_ETUDE)*TPS_ETUDES,"TPS_COTATION","OK_MODELISATION")))</f>
        <v>#N/A</v>
      </c>
    </row>
    <row r="46" spans="1:22" ht="16.5" customHeight="1" x14ac:dyDescent="0.2">
      <c r="A46" s="6"/>
      <c r="B46" s="31"/>
      <c r="C46" s="32"/>
      <c r="D46" s="2"/>
      <c r="E46" s="2"/>
      <c r="F46" s="2"/>
      <c r="G46" s="2"/>
      <c r="H46" s="2"/>
      <c r="I46" s="2"/>
      <c r="J46" s="2"/>
      <c r="K46" s="2">
        <f t="shared" si="4"/>
        <v>0</v>
      </c>
      <c r="L46" s="8" t="e">
        <f>LOOKUP(A46,LISTE_ETUDES,HEURES_PASSEES!$C$11:$C$86)</f>
        <v>#N/A</v>
      </c>
      <c r="M46" s="16" t="e">
        <f>IF(L46&gt;LOOKUP(A46,LISTE_ETUDES,HEURES_PASSEES!$E$11:$E$86)*(1-MARGE_ETUDE),"TPS_DEPASSE",(IF(L46&gt;LOOKUP(A46,LISTE_ETUDES,HEURES_PASSEES!$E$11:$E$86)*(1-MARGE_ETUDE)*TPS_ETUDES,"TPS_COTATION","OK_MODELISATION")))</f>
        <v>#N/A</v>
      </c>
    </row>
    <row r="47" spans="1:22" ht="16.5" customHeight="1" x14ac:dyDescent="0.2">
      <c r="A47" s="10"/>
      <c r="B47" s="12"/>
      <c r="C47" s="11" t="s">
        <v>42</v>
      </c>
      <c r="D47" s="2">
        <f t="shared" ref="D47:J47" si="5">SUM(D24:D46)</f>
        <v>0</v>
      </c>
      <c r="E47" s="2">
        <f t="shared" si="5"/>
        <v>0</v>
      </c>
      <c r="F47" s="2">
        <f t="shared" si="5"/>
        <v>0</v>
      </c>
      <c r="G47" s="2">
        <f t="shared" si="5"/>
        <v>0</v>
      </c>
      <c r="H47" s="2">
        <f t="shared" si="5"/>
        <v>0</v>
      </c>
      <c r="I47" s="2">
        <f t="shared" si="5"/>
        <v>0</v>
      </c>
      <c r="J47" s="2">
        <f t="shared" si="5"/>
        <v>0</v>
      </c>
      <c r="K47" s="2">
        <f t="shared" si="4"/>
        <v>0</v>
      </c>
    </row>
  </sheetData>
  <mergeCells count="34">
    <mergeCell ref="B13:C13"/>
    <mergeCell ref="B15:C15"/>
    <mergeCell ref="B16:C16"/>
    <mergeCell ref="B32:C32"/>
    <mergeCell ref="B33:C33"/>
    <mergeCell ref="B7:C7"/>
    <mergeCell ref="B8:C8"/>
    <mergeCell ref="B9:C9"/>
    <mergeCell ref="B10:C10"/>
    <mergeCell ref="B14:C14"/>
    <mergeCell ref="B24:C24"/>
    <mergeCell ref="B25:C25"/>
    <mergeCell ref="B17:C17"/>
    <mergeCell ref="B35:C35"/>
    <mergeCell ref="B36:C36"/>
    <mergeCell ref="B21:C21"/>
    <mergeCell ref="B20:C20"/>
    <mergeCell ref="B37:C37"/>
    <mergeCell ref="B38:C38"/>
    <mergeCell ref="B26:C26"/>
    <mergeCell ref="B27:C27"/>
    <mergeCell ref="B28:C28"/>
    <mergeCell ref="B29:C29"/>
    <mergeCell ref="B30:C30"/>
    <mergeCell ref="B31:C31"/>
    <mergeCell ref="B34:C34"/>
    <mergeCell ref="B43:C43"/>
    <mergeCell ref="B45:C45"/>
    <mergeCell ref="B46:C46"/>
    <mergeCell ref="B39:C39"/>
    <mergeCell ref="B40:C40"/>
    <mergeCell ref="B41:C41"/>
    <mergeCell ref="B42:C42"/>
    <mergeCell ref="B44:C44"/>
  </mergeCells>
  <phoneticPr fontId="0" type="noConversion"/>
  <conditionalFormatting sqref="M28:M46">
    <cfRule type="expression" dxfId="2" priority="1" stopIfTrue="1">
      <formula>M28="TPS_DEPASSE"</formula>
    </cfRule>
    <cfRule type="expression" dxfId="1" priority="2" stopIfTrue="1">
      <formula>M28="TPS_COTATION"</formula>
    </cfRule>
    <cfRule type="expression" dxfId="0" priority="3" stopIfTrue="1">
      <formula>M28="OK_MODELISATION"</formula>
    </cfRule>
  </conditionalFormatting>
  <hyperlinks>
    <hyperlink ref="L1" location="BILAN" display="BILAN"/>
  </hyperlinks>
  <pageMargins left="0.11811023622047245" right="0.11811023622047245" top="0.23622047244094491" bottom="0.55118110236220474" header="0.19685039370078741" footer="0.55118110236220474"/>
  <pageSetup paperSize="9" scale="78" orientation="portrait" horizontalDpi="30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N33"/>
  <sheetViews>
    <sheetView tabSelected="1" showRuler="0" zoomScaleNormal="100" workbookViewId="0">
      <selection activeCell="G12" sqref="G12"/>
    </sheetView>
  </sheetViews>
  <sheetFormatPr baseColWidth="10" defaultRowHeight="12.75" x14ac:dyDescent="0.2"/>
  <cols>
    <col min="1" max="1" width="12.7109375" customWidth="1"/>
    <col min="2" max="2" width="15.5703125" style="52" customWidth="1"/>
    <col min="3" max="4" width="13.28515625" style="13" customWidth="1"/>
    <col min="5" max="5" width="15.85546875" style="13" bestFit="1" customWidth="1"/>
    <col min="6" max="6" width="13.28515625" style="13" customWidth="1"/>
    <col min="7" max="7" width="13.42578125" customWidth="1"/>
    <col min="12" max="12" width="16.42578125" customWidth="1"/>
    <col min="15" max="15" width="18.85546875" bestFit="1" customWidth="1"/>
  </cols>
  <sheetData>
    <row r="1" spans="1:14" x14ac:dyDescent="0.2">
      <c r="B1" s="47"/>
      <c r="C1" s="47"/>
      <c r="D1" s="47" t="s">
        <v>61</v>
      </c>
      <c r="E1" s="47"/>
      <c r="F1" s="47"/>
      <c r="G1" s="48"/>
    </row>
    <row r="2" spans="1:14" x14ac:dyDescent="0.2">
      <c r="A2" s="29"/>
      <c r="B2" s="29"/>
      <c r="C2" s="29"/>
      <c r="D2" s="29"/>
      <c r="E2" s="29"/>
      <c r="F2" s="29"/>
      <c r="G2" s="48"/>
    </row>
    <row r="3" spans="1:14" x14ac:dyDescent="0.2">
      <c r="A3" s="49"/>
      <c r="B3" s="27"/>
      <c r="C3" s="23" t="s">
        <v>62</v>
      </c>
      <c r="D3" s="23" t="s">
        <v>63</v>
      </c>
      <c r="E3" s="23" t="s">
        <v>64</v>
      </c>
      <c r="F3" s="27"/>
      <c r="G3" s="8"/>
    </row>
    <row r="4" spans="1:14" x14ac:dyDescent="0.2">
      <c r="C4" s="21">
        <v>0.66666666666666663</v>
      </c>
      <c r="D4" s="21">
        <v>0.33333333333333331</v>
      </c>
      <c r="E4" s="24">
        <v>0.1</v>
      </c>
    </row>
    <row r="5" spans="1:14" x14ac:dyDescent="0.2">
      <c r="I5" s="21"/>
      <c r="J5" s="21"/>
      <c r="K5" s="24"/>
    </row>
    <row r="6" spans="1:14" ht="15.75" x14ac:dyDescent="0.2">
      <c r="B6" s="55" t="s">
        <v>46</v>
      </c>
      <c r="C6" s="55" t="s">
        <v>47</v>
      </c>
      <c r="D6" s="55" t="s">
        <v>48</v>
      </c>
      <c r="E6" s="55" t="s">
        <v>65</v>
      </c>
      <c r="F6" s="53" t="s">
        <v>68</v>
      </c>
    </row>
    <row r="7" spans="1:14" ht="15.75" x14ac:dyDescent="0.2">
      <c r="B7" s="53" t="s">
        <v>36</v>
      </c>
      <c r="C7" s="36">
        <f ca="1">SUMPRODUCT(SUMIF(INDIRECT("'"&amp;NOM_FEUILLES&amp;"'!A28:A46"),B7,INDIRECT("'"&amp;NOM_FEUILLES&amp;"'!k28:k46")))</f>
        <v>0</v>
      </c>
      <c r="D7" s="37">
        <f t="shared" ref="D7:D10" ca="1" si="0">C7/37.5</f>
        <v>0</v>
      </c>
      <c r="E7" s="54"/>
      <c r="F7" s="39">
        <f t="shared" ref="F7:F9" ca="1" si="1">E7-C7</f>
        <v>0</v>
      </c>
      <c r="G7" s="35"/>
      <c r="H7" s="28"/>
    </row>
    <row r="8" spans="1:14" ht="15.75" x14ac:dyDescent="0.2">
      <c r="B8" s="53" t="s">
        <v>37</v>
      </c>
      <c r="C8" s="36">
        <f ca="1">SUMPRODUCT(SUMIF(INDIRECT("'"&amp;NOM_FEUILLES&amp;"'!A28:A46"),B8,INDIRECT("'"&amp;NOM_FEUILLES&amp;"'!k28:k46")))</f>
        <v>0</v>
      </c>
      <c r="D8" s="37">
        <f t="shared" ca="1" si="0"/>
        <v>0</v>
      </c>
      <c r="E8" s="54"/>
      <c r="F8" s="39">
        <f t="shared" ca="1" si="1"/>
        <v>0</v>
      </c>
    </row>
    <row r="9" spans="1:14" ht="15.75" x14ac:dyDescent="0.2">
      <c r="B9" s="53" t="s">
        <v>38</v>
      </c>
      <c r="C9" s="36">
        <f ca="1">SUMPRODUCT(SUMIF(INDIRECT("'"&amp;NOM_FEUILLES&amp;"'!A28:A46"),B9,INDIRECT("'"&amp;NOM_FEUILLES&amp;"'!k28:k46")))</f>
        <v>0</v>
      </c>
      <c r="D9" s="37">
        <f t="shared" ca="1" si="0"/>
        <v>0</v>
      </c>
      <c r="E9" s="54"/>
      <c r="F9" s="39">
        <f t="shared" ca="1" si="1"/>
        <v>0</v>
      </c>
    </row>
    <row r="10" spans="1:14" ht="15.75" x14ac:dyDescent="0.2">
      <c r="B10" s="53" t="s">
        <v>45</v>
      </c>
      <c r="C10" s="36">
        <f ca="1">SUMPRODUCT(SUMIF(INDIRECT("'"&amp;NOM_FEUILLES&amp;"'!A28:A46"),B10,INDIRECT("'"&amp;NOM_FEUILLES&amp;"'!k28:k46")))</f>
        <v>0</v>
      </c>
      <c r="D10" s="37">
        <f t="shared" ca="1" si="0"/>
        <v>0</v>
      </c>
      <c r="E10" s="54"/>
      <c r="F10" s="39">
        <f ca="1">E10-C10</f>
        <v>0</v>
      </c>
    </row>
    <row r="11" spans="1:14" ht="15.75" x14ac:dyDescent="0.2">
      <c r="B11" s="40" t="s">
        <v>51</v>
      </c>
      <c r="C11" s="36">
        <f ca="1">SUMPRODUCT(SUMIF(INDIRECT("'"&amp;NOM_FEUILLES&amp;"'!A28:A46"),B11,INDIRECT("'"&amp;NOM_FEUILLES&amp;"'!k28:k46")))</f>
        <v>9</v>
      </c>
      <c r="D11" s="37">
        <f t="shared" ref="D11:D22" ca="1" si="2">C11/37.5</f>
        <v>0.24</v>
      </c>
      <c r="E11" s="38">
        <v>6.5</v>
      </c>
      <c r="F11" s="39">
        <f t="shared" ref="F11:F22" ca="1" si="3">E11-C11</f>
        <v>-2.5</v>
      </c>
      <c r="H11" t="str">
        <f ca="1">IF(SUMPRODUCT(--(COUNTIF(INDIRECT("'"&amp;NOM_FEUILLES&amp;"'!A28:A46"),"*"&amp;$B11&amp;"*")&gt;0))&gt;=COLUMNS($A:B),
SMALL(IF((COUNTIF(INDIRECT("'"&amp;NOM_FEUILLES&amp;"'!A28:A46"),"*"&amp;$B11&amp;"*")&gt;0)=TRUE,ROW($1:$15)),COLUMNS($A:B)),"")</f>
        <v/>
      </c>
    </row>
    <row r="12" spans="1:14" ht="15.75" x14ac:dyDescent="0.2">
      <c r="B12" s="40" t="s">
        <v>52</v>
      </c>
      <c r="C12" s="36">
        <f ca="1">SUMPRODUCT(SUMIF(INDIRECT("'"&amp;NOM_FEUILLES&amp;"'!A28:A46"),B12,INDIRECT("'"&amp;NOM_FEUILLES&amp;"'!k28:k46")))</f>
        <v>112</v>
      </c>
      <c r="D12" s="37">
        <f t="shared" ca="1" si="2"/>
        <v>2.9866666666666668</v>
      </c>
      <c r="E12" s="38">
        <v>300</v>
      </c>
      <c r="F12" s="39">
        <f t="shared" ca="1" si="3"/>
        <v>188</v>
      </c>
      <c r="G12" s="56" t="str">
        <f ca="1">IF(SUMPRODUCT(--(COUNTIF(INDIRECT("'"&amp;NOM_FEUILLES&amp;"'!A24:A44"),$B12)&gt;0))&gt;=COLUMNS($A:A),
INDEX(NOM_FEUILLES,SMALL(IF((COUNTIF(INDIRECT("'"&amp;NOM_FEUILLES&amp;"'!A24:A44"),$B12)&gt;0)=TRUE,ROW(INDIRECT("1:"&amp;ROWS(NOM_FEUILLES)))),COLUMNS($A:A))),"")</f>
        <v>sem01</v>
      </c>
      <c r="H12" s="56" t="str">
        <f t="array" aca="1" ref="H12" ca="1">IF(SUMPRODUCT(--(COUNTIF(INDIRECT("'"&amp;NOM_FEUILLES&amp;"'!A24:A44"),$B12)&gt;0))&gt;=COLUMNS($A:B),
INDEX(NOM_FEUILLES,SMALL(IF((COUNTIF(INDIRECT("'"&amp;NOM_FEUILLES&amp;"'!A24:A44"),$B12)&gt;0)=TRUE,ROW(INDIRECT("1:"&amp;ROWS(NOM_FEUILLES)))),COLUMNS($A:B))),"")</f>
        <v>sem01</v>
      </c>
      <c r="I12" s="56" t="str">
        <f t="array" aca="1" ref="I12" ca="1">IF(SUMPRODUCT(--(COUNTIF(INDIRECT("'"&amp;NOM_FEUILLES&amp;"'!A24:A44"),$B12)&gt;0))&gt;=COLUMNS($A:C),
INDEX(NOM_FEUILLES,SMALL(IF((COUNTIF(INDIRECT("'"&amp;NOM_FEUILLES&amp;"'!A24:A44"),$B12)&gt;0)=TRUE,ROW(INDIRECT("1:"&amp;ROWS(NOM_FEUILLES)))),COLUMNS($A:C))),"")</f>
        <v>sem01</v>
      </c>
      <c r="J12" s="56" t="str">
        <f t="array" aca="1" ref="J12" ca="1">IF(SUMPRODUCT(--(COUNTIF(INDIRECT("'"&amp;NOM_FEUILLES&amp;"'!A24:A44"),$B12)&gt;0))&gt;=COLUMNS($A:D),
INDEX(NOM_FEUILLES,SMALL(IF((COUNTIF(INDIRECT("'"&amp;NOM_FEUILLES&amp;"'!A24:A44"),$B12)&gt;0)=TRUE,ROW(INDIRECT("1:"&amp;ROWS(NOM_FEUILLES)))),COLUMNS($A:D))),"")</f>
        <v>sem01</v>
      </c>
      <c r="K12" s="56" t="str">
        <f t="array" aca="1" ref="K12" ca="1">IF(SUMPRODUCT(--(COUNTIF(INDIRECT("'"&amp;NOM_FEUILLES&amp;"'!A24:A44"),$B12)&gt;0))&gt;=COLUMNS($A:E),
INDEX(NOM_FEUILLES,SMALL(IF((COUNTIF(INDIRECT("'"&amp;NOM_FEUILLES&amp;"'!A24:A44"),$B12)&gt;0)=TRUE,ROW(INDIRECT("1:"&amp;ROWS(NOM_FEUILLES)))),COLUMNS($A:E))),"")</f>
        <v/>
      </c>
      <c r="L12" s="56" t="str">
        <f t="array" aca="1" ref="L12" ca="1">IF(SUMPRODUCT(--(COUNTIF(INDIRECT("'"&amp;NOM_FEUILLES&amp;"'!A24:A44"),$B12)&gt;0))&gt;=COLUMNS($A:F),
INDEX(NOM_FEUILLES,SMALL(IF((COUNTIF(INDIRECT("'"&amp;NOM_FEUILLES&amp;"'!A24:A44"),$B12)&gt;0)=TRUE,ROW(INDIRECT("1:"&amp;ROWS(NOM_FEUILLES)))),COLUMNS($A:F))),"")</f>
        <v/>
      </c>
      <c r="M12" s="56" t="str">
        <f t="array" aca="1" ref="M12" ca="1">IF(SUMPRODUCT(--(COUNTIF(INDIRECT("'"&amp;NOM_FEUILLES&amp;"'!A24:A44"),$B12)&gt;0))&gt;=COLUMNS($A:G),
INDEX(NOM_FEUILLES,SMALL(IF((COUNTIF(INDIRECT("'"&amp;NOM_FEUILLES&amp;"'!A24:A44"),$B12)&gt;0)=TRUE,ROW(INDIRECT("1:"&amp;ROWS(NOM_FEUILLES)))),COLUMNS($A:G))),"")</f>
        <v/>
      </c>
      <c r="N12" s="56" t="str">
        <f t="array" aca="1" ref="N12" ca="1">IF(SUMPRODUCT(--(COUNTIF(INDIRECT("'"&amp;NOM_FEUILLES&amp;"'!A24:A44"),$B12)&gt;0))&gt;=COLUMNS($A:H),
INDEX(NOM_FEUILLES,SMALL(IF((COUNTIF(INDIRECT("'"&amp;NOM_FEUILLES&amp;"'!A24:A44"),$B12)&gt;0)=TRUE,ROW(INDIRECT("1:"&amp;ROWS(NOM_FEUILLES)))),COLUMNS($A:H))),"")</f>
        <v/>
      </c>
    </row>
    <row r="13" spans="1:14" ht="15.75" x14ac:dyDescent="0.2">
      <c r="B13" s="40" t="s">
        <v>53</v>
      </c>
      <c r="C13" s="36">
        <f ca="1">SUMPRODUCT(SUMIF(INDIRECT("'"&amp;NOM_FEUILLES&amp;"'!A28:A46"),B13,INDIRECT("'"&amp;NOM_FEUILLES&amp;"'!k28:k46")))</f>
        <v>1</v>
      </c>
      <c r="D13" s="37">
        <f t="shared" ca="1" si="2"/>
        <v>2.6666666666666668E-2</v>
      </c>
      <c r="E13" s="38"/>
      <c r="F13" s="39">
        <f t="shared" ca="1" si="3"/>
        <v>-1</v>
      </c>
      <c r="G13" s="56" t="str">
        <f t="array" aca="1" ref="G13" ca="1">IF(SUMPRODUCT(--(COUNTIF(INDIRECT("'"&amp;NOM_FEUILLES&amp;"'!A24:A44"),$B13)&gt;0))&gt;=COLUMNS($A:A),
INDEX(NOM_FEUILLES,SMALL(IF((COUNTIF(INDIRECT("'"&amp;NOM_FEUILLES&amp;"'!A24:A44"),$B13)&gt;0)=TRUE,ROW(INDIRECT("1:"&amp;ROWS(NOM_FEUILLES)))),COLUMNS($A:A))),"")</f>
        <v>sem01</v>
      </c>
      <c r="H13" s="56" t="str">
        <f t="array" aca="1" ref="H13" ca="1">IF(SUMPRODUCT(--(COUNTIF(INDIRECT("'"&amp;NOM_FEUILLES&amp;"'!A24:A44"),$B13)&gt;0))&gt;=COLUMNS($A:B),
INDEX(NOM_FEUILLES,SMALL(IF((COUNTIF(INDIRECT("'"&amp;NOM_FEUILLES&amp;"'!A24:A44"),$B13)&gt;0)=TRUE,ROW(INDIRECT("1:"&amp;ROWS(NOM_FEUILLES)))),COLUMNS($A:B))),"")</f>
        <v/>
      </c>
      <c r="I13" s="56" t="str">
        <f t="array" aca="1" ref="I13" ca="1">IF(SUMPRODUCT(--(COUNTIF(INDIRECT("'"&amp;NOM_FEUILLES&amp;"'!A24:A44"),$B13)&gt;0))&gt;=COLUMNS($A:C),
INDEX(NOM_FEUILLES,SMALL(IF((COUNTIF(INDIRECT("'"&amp;NOM_FEUILLES&amp;"'!A24:A44"),$B13)&gt;0)=TRUE,ROW(INDIRECT("1:"&amp;ROWS(NOM_FEUILLES)))),COLUMNS($A:C))),"")</f>
        <v/>
      </c>
      <c r="J13" s="56" t="str">
        <f t="array" aca="1" ref="J13" ca="1">IF(SUMPRODUCT(--(COUNTIF(INDIRECT("'"&amp;NOM_FEUILLES&amp;"'!A24:A44"),$B13)&gt;0))&gt;=COLUMNS($A:D),
INDEX(NOM_FEUILLES,SMALL(IF((COUNTIF(INDIRECT("'"&amp;NOM_FEUILLES&amp;"'!A24:A44"),$B13)&gt;0)=TRUE,ROW(INDIRECT("1:"&amp;ROWS(NOM_FEUILLES)))),COLUMNS($A:D))),"")</f>
        <v/>
      </c>
      <c r="K13" s="56" t="str">
        <f t="array" aca="1" ref="K13" ca="1">IF(SUMPRODUCT(--(COUNTIF(INDIRECT("'"&amp;NOM_FEUILLES&amp;"'!A24:A44"),$B13)&gt;0))&gt;=COLUMNS($A:E),
INDEX(NOM_FEUILLES,SMALL(IF((COUNTIF(INDIRECT("'"&amp;NOM_FEUILLES&amp;"'!A24:A44"),$B13)&gt;0)=TRUE,ROW(INDIRECT("1:"&amp;ROWS(NOM_FEUILLES)))),COLUMNS($A:E))),"")</f>
        <v/>
      </c>
      <c r="L13" s="56" t="str">
        <f t="array" aca="1" ref="L13" ca="1">IF(SUMPRODUCT(--(COUNTIF(INDIRECT("'"&amp;NOM_FEUILLES&amp;"'!A24:A44"),$B13)&gt;0))&gt;=COLUMNS($A:F),
INDEX(NOM_FEUILLES,SMALL(IF((COUNTIF(INDIRECT("'"&amp;NOM_FEUILLES&amp;"'!A24:A44"),$B13)&gt;0)=TRUE,ROW(INDIRECT("1:"&amp;ROWS(NOM_FEUILLES)))),COLUMNS($A:F))),"")</f>
        <v/>
      </c>
      <c r="M13" s="56" t="str">
        <f t="array" aca="1" ref="M13" ca="1">IF(SUMPRODUCT(--(COUNTIF(INDIRECT("'"&amp;NOM_FEUILLES&amp;"'!A24:A44"),$B13)&gt;0))&gt;=COLUMNS($A:G),
INDEX(NOM_FEUILLES,SMALL(IF((COUNTIF(INDIRECT("'"&amp;NOM_FEUILLES&amp;"'!A24:A44"),$B13)&gt;0)=TRUE,ROW(INDIRECT("1:"&amp;ROWS(NOM_FEUILLES)))),COLUMNS($A:G))),"")</f>
        <v/>
      </c>
      <c r="N13" s="56" t="str">
        <f t="array" aca="1" ref="N13" ca="1">IF(SUMPRODUCT(--(COUNTIF(INDIRECT("'"&amp;NOM_FEUILLES&amp;"'!A24:A44"),$B13)&gt;0))&gt;=COLUMNS($A:H),
INDEX(NOM_FEUILLES,SMALL(IF((COUNTIF(INDIRECT("'"&amp;NOM_FEUILLES&amp;"'!A24:A44"),$B13)&gt;0)=TRUE,ROW(INDIRECT("1:"&amp;ROWS(NOM_FEUILLES)))),COLUMNS($A:H))),"")</f>
        <v/>
      </c>
    </row>
    <row r="14" spans="1:14" ht="15.75" x14ac:dyDescent="0.2">
      <c r="B14" s="40" t="s">
        <v>54</v>
      </c>
      <c r="C14" s="36">
        <f ca="1">SUMPRODUCT(SUMIF(INDIRECT("'"&amp;NOM_FEUILLES&amp;"'!A28:A46"),B14,INDIRECT("'"&amp;NOM_FEUILLES&amp;"'!k28:k46")))</f>
        <v>8.5</v>
      </c>
      <c r="D14" s="37">
        <f t="shared" ca="1" si="2"/>
        <v>0.22666666666666666</v>
      </c>
      <c r="E14" s="38"/>
      <c r="F14" s="39">
        <f t="shared" ca="1" si="3"/>
        <v>-8.5</v>
      </c>
      <c r="G14" s="56" t="str">
        <f t="array" aca="1" ref="G14" ca="1">IF(SUMPRODUCT(--(COUNTIF(INDIRECT("'"&amp;NOM_FEUILLES&amp;"'!A24:A44"),$B14)&gt;0))&gt;=COLUMNS($A:A),
INDEX(NOM_FEUILLES,SMALL(IF((COUNTIF(INDIRECT("'"&amp;NOM_FEUILLES&amp;"'!A24:A44"),$B14)&gt;0)=TRUE,ROW(INDIRECT("1:"&amp;ROWS(NOM_FEUILLES)))),COLUMNS($A:A))),"")</f>
        <v>sem01</v>
      </c>
      <c r="H14" s="56" t="str">
        <f t="array" aca="1" ref="H14" ca="1">IF(SUMPRODUCT(--(COUNTIF(INDIRECT("'"&amp;NOM_FEUILLES&amp;"'!A24:A44"),$B14)&gt;0))&gt;=COLUMNS($A:B),
INDEX(NOM_FEUILLES,SMALL(IF((COUNTIF(INDIRECT("'"&amp;NOM_FEUILLES&amp;"'!A24:A44"),$B14)&gt;0)=TRUE,ROW(INDIRECT("1:"&amp;ROWS(NOM_FEUILLES)))),COLUMNS($A:B))),"")</f>
        <v>sem01</v>
      </c>
      <c r="I14" s="56" t="str">
        <f t="array" aca="1" ref="I14" ca="1">IF(SUMPRODUCT(--(COUNTIF(INDIRECT("'"&amp;NOM_FEUILLES&amp;"'!A24:A44"),$B14)&gt;0))&gt;=COLUMNS($A:C),
INDEX(NOM_FEUILLES,SMALL(IF((COUNTIF(INDIRECT("'"&amp;NOM_FEUILLES&amp;"'!A24:A44"),$B14)&gt;0)=TRUE,ROW(INDIRECT("1:"&amp;ROWS(NOM_FEUILLES)))),COLUMNS($A:C))),"")</f>
        <v/>
      </c>
      <c r="J14" s="56" t="str">
        <f t="array" aca="1" ref="J14" ca="1">IF(SUMPRODUCT(--(COUNTIF(INDIRECT("'"&amp;NOM_FEUILLES&amp;"'!A24:A44"),$B14)&gt;0))&gt;=COLUMNS($A:D),
INDEX(NOM_FEUILLES,SMALL(IF((COUNTIF(INDIRECT("'"&amp;NOM_FEUILLES&amp;"'!A24:A44"),$B14)&gt;0)=TRUE,ROW(INDIRECT("1:"&amp;ROWS(NOM_FEUILLES)))),COLUMNS($A:D))),"")</f>
        <v/>
      </c>
      <c r="K14" s="56" t="str">
        <f t="array" aca="1" ref="K14" ca="1">IF(SUMPRODUCT(--(COUNTIF(INDIRECT("'"&amp;NOM_FEUILLES&amp;"'!A24:A44"),$B14)&gt;0))&gt;=COLUMNS($A:E),
INDEX(NOM_FEUILLES,SMALL(IF((COUNTIF(INDIRECT("'"&amp;NOM_FEUILLES&amp;"'!A24:A44"),$B14)&gt;0)=TRUE,ROW(INDIRECT("1:"&amp;ROWS(NOM_FEUILLES)))),COLUMNS($A:E))),"")</f>
        <v/>
      </c>
      <c r="L14" s="56" t="str">
        <f t="array" aca="1" ref="L14" ca="1">IF(SUMPRODUCT(--(COUNTIF(INDIRECT("'"&amp;NOM_FEUILLES&amp;"'!A24:A44"),$B14)&gt;0))&gt;=COLUMNS($A:F),
INDEX(NOM_FEUILLES,SMALL(IF((COUNTIF(INDIRECT("'"&amp;NOM_FEUILLES&amp;"'!A24:A44"),$B14)&gt;0)=TRUE,ROW(INDIRECT("1:"&amp;ROWS(NOM_FEUILLES)))),COLUMNS($A:F))),"")</f>
        <v/>
      </c>
      <c r="M14" s="56" t="str">
        <f t="array" aca="1" ref="M14" ca="1">IF(SUMPRODUCT(--(COUNTIF(INDIRECT("'"&amp;NOM_FEUILLES&amp;"'!A24:A44"),$B14)&gt;0))&gt;=COLUMNS($A:G),
INDEX(NOM_FEUILLES,SMALL(IF((COUNTIF(INDIRECT("'"&amp;NOM_FEUILLES&amp;"'!A24:A44"),$B14)&gt;0)=TRUE,ROW(INDIRECT("1:"&amp;ROWS(NOM_FEUILLES)))),COLUMNS($A:G))),"")</f>
        <v/>
      </c>
      <c r="N14" s="56" t="str">
        <f t="array" aca="1" ref="N14" ca="1">IF(SUMPRODUCT(--(COUNTIF(INDIRECT("'"&amp;NOM_FEUILLES&amp;"'!A24:A44"),$B14)&gt;0))&gt;=COLUMNS($A:H),
INDEX(NOM_FEUILLES,SMALL(IF((COUNTIF(INDIRECT("'"&amp;NOM_FEUILLES&amp;"'!A24:A44"),$B14)&gt;0)=TRUE,ROW(INDIRECT("1:"&amp;ROWS(NOM_FEUILLES)))),COLUMNS($A:H))),"")</f>
        <v/>
      </c>
    </row>
    <row r="15" spans="1:14" ht="15.75" x14ac:dyDescent="0.2">
      <c r="B15" s="40" t="s">
        <v>55</v>
      </c>
      <c r="C15" s="36">
        <f ca="1">SUMPRODUCT(SUMIF(INDIRECT("'"&amp;NOM_FEUILLES&amp;"'!A28:A46"),B15,INDIRECT("'"&amp;NOM_FEUILLES&amp;"'!k28:k46")))</f>
        <v>23.5</v>
      </c>
      <c r="D15" s="37">
        <f t="shared" ca="1" si="2"/>
        <v>0.62666666666666671</v>
      </c>
      <c r="E15" s="38"/>
      <c r="F15" s="39">
        <f t="shared" ca="1" si="3"/>
        <v>-23.5</v>
      </c>
      <c r="G15" s="56" t="str">
        <f t="array" aca="1" ref="G15" ca="1">IF(SUMPRODUCT(--(COUNTIF(INDIRECT("'"&amp;NOM_FEUILLES&amp;"'!A24:A44"),$B15)&gt;0))&gt;=COLUMNS($A:A),
INDEX(NOM_FEUILLES,SMALL(IF((COUNTIF(INDIRECT("'"&amp;NOM_FEUILLES&amp;"'!A24:A44"),$B15)&gt;0)=TRUE,ROW(INDIRECT("1:"&amp;ROWS(NOM_FEUILLES)))),COLUMNS($A:A))),"")</f>
        <v>sem01</v>
      </c>
      <c r="H15" s="56" t="str">
        <f t="array" aca="1" ref="H15" ca="1">IF(SUMPRODUCT(--(COUNTIF(INDIRECT("'"&amp;NOM_FEUILLES&amp;"'!A24:A44"),$B15)&gt;0))&gt;=COLUMNS($A:B),
INDEX(NOM_FEUILLES,SMALL(IF((COUNTIF(INDIRECT("'"&amp;NOM_FEUILLES&amp;"'!A24:A44"),$B15)&gt;0)=TRUE,ROW(INDIRECT("1:"&amp;ROWS(NOM_FEUILLES)))),COLUMNS($A:B))),"")</f>
        <v>sem01</v>
      </c>
      <c r="I15" s="56" t="str">
        <f t="array" aca="1" ref="I15" ca="1">IF(SUMPRODUCT(--(COUNTIF(INDIRECT("'"&amp;NOM_FEUILLES&amp;"'!A24:A44"),$B15)&gt;0))&gt;=COLUMNS($A:C),
INDEX(NOM_FEUILLES,SMALL(IF((COUNTIF(INDIRECT("'"&amp;NOM_FEUILLES&amp;"'!A24:A44"),$B15)&gt;0)=TRUE,ROW(INDIRECT("1:"&amp;ROWS(NOM_FEUILLES)))),COLUMNS($A:C))),"")</f>
        <v/>
      </c>
      <c r="J15" s="56" t="str">
        <f t="array" aca="1" ref="J15" ca="1">IF(SUMPRODUCT(--(COUNTIF(INDIRECT("'"&amp;NOM_FEUILLES&amp;"'!A24:A44"),$B15)&gt;0))&gt;=COLUMNS($A:D),
INDEX(NOM_FEUILLES,SMALL(IF((COUNTIF(INDIRECT("'"&amp;NOM_FEUILLES&amp;"'!A24:A44"),$B15)&gt;0)=TRUE,ROW(INDIRECT("1:"&amp;ROWS(NOM_FEUILLES)))),COLUMNS($A:D))),"")</f>
        <v/>
      </c>
      <c r="K15" s="56" t="str">
        <f t="array" aca="1" ref="K15" ca="1">IF(SUMPRODUCT(--(COUNTIF(INDIRECT("'"&amp;NOM_FEUILLES&amp;"'!A24:A44"),$B15)&gt;0))&gt;=COLUMNS($A:E),
INDEX(NOM_FEUILLES,SMALL(IF((COUNTIF(INDIRECT("'"&amp;NOM_FEUILLES&amp;"'!A24:A44"),$B15)&gt;0)=TRUE,ROW(INDIRECT("1:"&amp;ROWS(NOM_FEUILLES)))),COLUMNS($A:E))),"")</f>
        <v/>
      </c>
      <c r="L15" s="56" t="str">
        <f t="array" aca="1" ref="L15" ca="1">IF(SUMPRODUCT(--(COUNTIF(INDIRECT("'"&amp;NOM_FEUILLES&amp;"'!A24:A44"),$B15)&gt;0))&gt;=COLUMNS($A:F),
INDEX(NOM_FEUILLES,SMALL(IF((COUNTIF(INDIRECT("'"&amp;NOM_FEUILLES&amp;"'!A24:A44"),$B15)&gt;0)=TRUE,ROW(INDIRECT("1:"&amp;ROWS(NOM_FEUILLES)))),COLUMNS($A:F))),"")</f>
        <v/>
      </c>
      <c r="M15" s="56" t="str">
        <f t="array" aca="1" ref="M15" ca="1">IF(SUMPRODUCT(--(COUNTIF(INDIRECT("'"&amp;NOM_FEUILLES&amp;"'!A24:A44"),$B15)&gt;0))&gt;=COLUMNS($A:G),
INDEX(NOM_FEUILLES,SMALL(IF((COUNTIF(INDIRECT("'"&amp;NOM_FEUILLES&amp;"'!A24:A44"),$B15)&gt;0)=TRUE,ROW(INDIRECT("1:"&amp;ROWS(NOM_FEUILLES)))),COLUMNS($A:G))),"")</f>
        <v/>
      </c>
      <c r="N15" s="56" t="str">
        <f t="array" aca="1" ref="N15" ca="1">IF(SUMPRODUCT(--(COUNTIF(INDIRECT("'"&amp;NOM_FEUILLES&amp;"'!A24:A44"),$B15)&gt;0))&gt;=COLUMNS($A:H),
INDEX(NOM_FEUILLES,SMALL(IF((COUNTIF(INDIRECT("'"&amp;NOM_FEUILLES&amp;"'!A24:A44"),$B15)&gt;0)=TRUE,ROW(INDIRECT("1:"&amp;ROWS(NOM_FEUILLES)))),COLUMNS($A:H))),"")</f>
        <v/>
      </c>
    </row>
    <row r="16" spans="1:14" ht="15.75" x14ac:dyDescent="0.2">
      <c r="B16" s="40" t="s">
        <v>56</v>
      </c>
      <c r="C16" s="36">
        <f ca="1">SUMPRODUCT(SUMIF(INDIRECT("'"&amp;NOM_FEUILLES&amp;"'!A28:A46"),B16,INDIRECT("'"&amp;NOM_FEUILLES&amp;"'!k28:k46")))</f>
        <v>8.5</v>
      </c>
      <c r="D16" s="37">
        <f t="shared" ca="1" si="2"/>
        <v>0.22666666666666666</v>
      </c>
      <c r="E16" s="38"/>
      <c r="F16" s="39">
        <f t="shared" ca="1" si="3"/>
        <v>-8.5</v>
      </c>
      <c r="G16" s="56" t="str">
        <f t="array" aca="1" ref="G16" ca="1">IF(SUMPRODUCT(--(COUNTIF(INDIRECT("'"&amp;NOM_FEUILLES&amp;"'!A24:A44"),$B16)&gt;0))&gt;=COLUMNS($A:A),
INDEX(NOM_FEUILLES,SMALL(IF((COUNTIF(INDIRECT("'"&amp;NOM_FEUILLES&amp;"'!A24:A44"),$B16)&gt;0)=TRUE,ROW(INDIRECT("1:"&amp;ROWS(NOM_FEUILLES)))),COLUMNS($A:A))),"")</f>
        <v>sem01</v>
      </c>
      <c r="H16" s="56" t="str">
        <f t="array" aca="1" ref="H16" ca="1">IF(SUMPRODUCT(--(COUNTIF(INDIRECT("'"&amp;NOM_FEUILLES&amp;"'!A24:A44"),$B16)&gt;0))&gt;=COLUMNS($A:B),
INDEX(NOM_FEUILLES,SMALL(IF((COUNTIF(INDIRECT("'"&amp;NOM_FEUILLES&amp;"'!A24:A44"),$B16)&gt;0)=TRUE,ROW(INDIRECT("1:"&amp;ROWS(NOM_FEUILLES)))),COLUMNS($A:B))),"")</f>
        <v>sem01</v>
      </c>
      <c r="I16" s="56" t="str">
        <f t="array" aca="1" ref="I16" ca="1">IF(SUMPRODUCT(--(COUNTIF(INDIRECT("'"&amp;NOM_FEUILLES&amp;"'!A24:A44"),$B16)&gt;0))&gt;=COLUMNS($A:C),
INDEX(NOM_FEUILLES,SMALL(IF((COUNTIF(INDIRECT("'"&amp;NOM_FEUILLES&amp;"'!A24:A44"),$B16)&gt;0)=TRUE,ROW(INDIRECT("1:"&amp;ROWS(NOM_FEUILLES)))),COLUMNS($A:C))),"")</f>
        <v/>
      </c>
      <c r="J16" s="56" t="str">
        <f t="array" aca="1" ref="J16" ca="1">IF(SUMPRODUCT(--(COUNTIF(INDIRECT("'"&amp;NOM_FEUILLES&amp;"'!A24:A44"),$B16)&gt;0))&gt;=COLUMNS($A:D),
INDEX(NOM_FEUILLES,SMALL(IF((COUNTIF(INDIRECT("'"&amp;NOM_FEUILLES&amp;"'!A24:A44"),$B16)&gt;0)=TRUE,ROW(INDIRECT("1:"&amp;ROWS(NOM_FEUILLES)))),COLUMNS($A:D))),"")</f>
        <v/>
      </c>
      <c r="K16" s="56" t="str">
        <f t="array" aca="1" ref="K16" ca="1">IF(SUMPRODUCT(--(COUNTIF(INDIRECT("'"&amp;NOM_FEUILLES&amp;"'!A24:A44"),$B16)&gt;0))&gt;=COLUMNS($A:E),
INDEX(NOM_FEUILLES,SMALL(IF((COUNTIF(INDIRECT("'"&amp;NOM_FEUILLES&amp;"'!A24:A44"),$B16)&gt;0)=TRUE,ROW(INDIRECT("1:"&amp;ROWS(NOM_FEUILLES)))),COLUMNS($A:E))),"")</f>
        <v/>
      </c>
      <c r="L16" s="56" t="str">
        <f t="array" aca="1" ref="L16" ca="1">IF(SUMPRODUCT(--(COUNTIF(INDIRECT("'"&amp;NOM_FEUILLES&amp;"'!A24:A44"),$B16)&gt;0))&gt;=COLUMNS($A:F),
INDEX(NOM_FEUILLES,SMALL(IF((COUNTIF(INDIRECT("'"&amp;NOM_FEUILLES&amp;"'!A24:A44"),$B16)&gt;0)=TRUE,ROW(INDIRECT("1:"&amp;ROWS(NOM_FEUILLES)))),COLUMNS($A:F))),"")</f>
        <v/>
      </c>
      <c r="M16" s="56" t="str">
        <f t="array" aca="1" ref="M16" ca="1">IF(SUMPRODUCT(--(COUNTIF(INDIRECT("'"&amp;NOM_FEUILLES&amp;"'!A24:A44"),$B16)&gt;0))&gt;=COLUMNS($A:G),
INDEX(NOM_FEUILLES,SMALL(IF((COUNTIF(INDIRECT("'"&amp;NOM_FEUILLES&amp;"'!A24:A44"),$B16)&gt;0)=TRUE,ROW(INDIRECT("1:"&amp;ROWS(NOM_FEUILLES)))),COLUMNS($A:G))),"")</f>
        <v/>
      </c>
      <c r="N16" s="56" t="str">
        <f t="array" aca="1" ref="N16" ca="1">IF(SUMPRODUCT(--(COUNTIF(INDIRECT("'"&amp;NOM_FEUILLES&amp;"'!A24:A44"),$B16)&gt;0))&gt;=COLUMNS($A:H),
INDEX(NOM_FEUILLES,SMALL(IF((COUNTIF(INDIRECT("'"&amp;NOM_FEUILLES&amp;"'!A24:A44"),$B16)&gt;0)=TRUE,ROW(INDIRECT("1:"&amp;ROWS(NOM_FEUILLES)))),COLUMNS($A:H))),"")</f>
        <v/>
      </c>
    </row>
    <row r="17" spans="2:14" ht="15.75" x14ac:dyDescent="0.2">
      <c r="B17" s="40" t="s">
        <v>57</v>
      </c>
      <c r="C17" s="36">
        <f ca="1">SUMPRODUCT(SUMIF(INDIRECT("'"&amp;NOM_FEUILLES&amp;"'!A28:A46"),B17,INDIRECT("'"&amp;NOM_FEUILLES&amp;"'!k28:k46")))</f>
        <v>15</v>
      </c>
      <c r="D17" s="37">
        <f t="shared" ca="1" si="2"/>
        <v>0.4</v>
      </c>
      <c r="E17" s="38">
        <v>130</v>
      </c>
      <c r="F17" s="39">
        <f t="shared" ca="1" si="3"/>
        <v>115</v>
      </c>
      <c r="G17" s="56" t="str">
        <f t="array" aca="1" ref="G17" ca="1">IF(SUMPRODUCT(--(COUNTIF(INDIRECT("'"&amp;NOM_FEUILLES&amp;"'!A24:A44"),$B17)&gt;0))&gt;=COLUMNS($A:A),
INDEX(NOM_FEUILLES,SMALL(IF((COUNTIF(INDIRECT("'"&amp;NOM_FEUILLES&amp;"'!A24:A44"),$B17)&gt;0)=TRUE,ROW(INDIRECT("1:"&amp;ROWS(NOM_FEUILLES)))),COLUMNS($A:A))),"")</f>
        <v>sem01</v>
      </c>
      <c r="H17" s="56" t="str">
        <f t="array" aca="1" ref="H17" ca="1">IF(SUMPRODUCT(--(COUNTIF(INDIRECT("'"&amp;NOM_FEUILLES&amp;"'!A24:A44"),$B17)&gt;0))&gt;=COLUMNS($A:B),
INDEX(NOM_FEUILLES,SMALL(IF((COUNTIF(INDIRECT("'"&amp;NOM_FEUILLES&amp;"'!A24:A44"),$B17)&gt;0)=TRUE,ROW(INDIRECT("1:"&amp;ROWS(NOM_FEUILLES)))),COLUMNS($A:B))),"")</f>
        <v>sem01</v>
      </c>
      <c r="I17" s="56" t="str">
        <f t="array" aca="1" ref="I17" ca="1">IF(SUMPRODUCT(--(COUNTIF(INDIRECT("'"&amp;NOM_FEUILLES&amp;"'!A24:A44"),$B17)&gt;0))&gt;=COLUMNS($A:C),
INDEX(NOM_FEUILLES,SMALL(IF((COUNTIF(INDIRECT("'"&amp;NOM_FEUILLES&amp;"'!A24:A44"),$B17)&gt;0)=TRUE,ROW(INDIRECT("1:"&amp;ROWS(NOM_FEUILLES)))),COLUMNS($A:C))),"")</f>
        <v/>
      </c>
      <c r="J17" s="56" t="str">
        <f t="array" aca="1" ref="J17" ca="1">IF(SUMPRODUCT(--(COUNTIF(INDIRECT("'"&amp;NOM_FEUILLES&amp;"'!A24:A44"),$B17)&gt;0))&gt;=COLUMNS($A:D),
INDEX(NOM_FEUILLES,SMALL(IF((COUNTIF(INDIRECT("'"&amp;NOM_FEUILLES&amp;"'!A24:A44"),$B17)&gt;0)=TRUE,ROW(INDIRECT("1:"&amp;ROWS(NOM_FEUILLES)))),COLUMNS($A:D))),"")</f>
        <v/>
      </c>
      <c r="K17" s="56" t="str">
        <f t="array" aca="1" ref="K17" ca="1">IF(SUMPRODUCT(--(COUNTIF(INDIRECT("'"&amp;NOM_FEUILLES&amp;"'!A24:A44"),$B17)&gt;0))&gt;=COLUMNS($A:E),
INDEX(NOM_FEUILLES,SMALL(IF((COUNTIF(INDIRECT("'"&amp;NOM_FEUILLES&amp;"'!A24:A44"),$B17)&gt;0)=TRUE,ROW(INDIRECT("1:"&amp;ROWS(NOM_FEUILLES)))),COLUMNS($A:E))),"")</f>
        <v/>
      </c>
      <c r="L17" s="56" t="str">
        <f t="array" aca="1" ref="L17" ca="1">IF(SUMPRODUCT(--(COUNTIF(INDIRECT("'"&amp;NOM_FEUILLES&amp;"'!A24:A44"),$B17)&gt;0))&gt;=COLUMNS($A:F),
INDEX(NOM_FEUILLES,SMALL(IF((COUNTIF(INDIRECT("'"&amp;NOM_FEUILLES&amp;"'!A24:A44"),$B17)&gt;0)=TRUE,ROW(INDIRECT("1:"&amp;ROWS(NOM_FEUILLES)))),COLUMNS($A:F))),"")</f>
        <v/>
      </c>
      <c r="M17" s="56" t="str">
        <f t="array" aca="1" ref="M17" ca="1">IF(SUMPRODUCT(--(COUNTIF(INDIRECT("'"&amp;NOM_FEUILLES&amp;"'!A24:A44"),$B17)&gt;0))&gt;=COLUMNS($A:G),
INDEX(NOM_FEUILLES,SMALL(IF((COUNTIF(INDIRECT("'"&amp;NOM_FEUILLES&amp;"'!A24:A44"),$B17)&gt;0)=TRUE,ROW(INDIRECT("1:"&amp;ROWS(NOM_FEUILLES)))),COLUMNS($A:G))),"")</f>
        <v/>
      </c>
      <c r="N17" s="56" t="str">
        <f t="array" aca="1" ref="N17" ca="1">IF(SUMPRODUCT(--(COUNTIF(INDIRECT("'"&amp;NOM_FEUILLES&amp;"'!A24:A44"),$B17)&gt;0))&gt;=COLUMNS($A:H),
INDEX(NOM_FEUILLES,SMALL(IF((COUNTIF(INDIRECT("'"&amp;NOM_FEUILLES&amp;"'!A24:A44"),$B17)&gt;0)=TRUE,ROW(INDIRECT("1:"&amp;ROWS(NOM_FEUILLES)))),COLUMNS($A:H))),"")</f>
        <v/>
      </c>
    </row>
    <row r="18" spans="2:14" ht="15.75" x14ac:dyDescent="0.2">
      <c r="B18" s="40" t="s">
        <v>58</v>
      </c>
      <c r="C18" s="36">
        <f ca="1">SUMPRODUCT(SUMIF(INDIRECT("'"&amp;NOM_FEUILLES&amp;"'!A28:A46"),B18,INDIRECT("'"&amp;NOM_FEUILLES&amp;"'!k28:k46")))</f>
        <v>7.5</v>
      </c>
      <c r="D18" s="37">
        <f t="shared" ca="1" si="2"/>
        <v>0.2</v>
      </c>
      <c r="E18" s="38">
        <v>210</v>
      </c>
      <c r="F18" s="39">
        <f t="shared" ca="1" si="3"/>
        <v>202.5</v>
      </c>
      <c r="G18" s="56" t="str">
        <f t="array" aca="1" ref="G18" ca="1">IF(SUMPRODUCT(--(COUNTIF(INDIRECT("'"&amp;NOM_FEUILLES&amp;"'!A24:A44"),$B18)&gt;0))&gt;=COLUMNS($A:A),
INDEX(NOM_FEUILLES,SMALL(IF((COUNTIF(INDIRECT("'"&amp;NOM_FEUILLES&amp;"'!A24:A44"),$B18)&gt;0)=TRUE,ROW(INDIRECT("1:"&amp;ROWS(NOM_FEUILLES)))),COLUMNS($A:A))),"")</f>
        <v>sem01</v>
      </c>
      <c r="H18" s="56" t="str">
        <f t="array" aca="1" ref="H18" ca="1">IF(SUMPRODUCT(--(COUNTIF(INDIRECT("'"&amp;NOM_FEUILLES&amp;"'!A24:A44"),$B18)&gt;0))&gt;=COLUMNS($A:B),
INDEX(NOM_FEUILLES,SMALL(IF((COUNTIF(INDIRECT("'"&amp;NOM_FEUILLES&amp;"'!A24:A44"),$B18)&gt;0)=TRUE,ROW(INDIRECT("1:"&amp;ROWS(NOM_FEUILLES)))),COLUMNS($A:B))),"")</f>
        <v/>
      </c>
      <c r="I18" s="56" t="str">
        <f t="array" aca="1" ref="I18" ca="1">IF(SUMPRODUCT(--(COUNTIF(INDIRECT("'"&amp;NOM_FEUILLES&amp;"'!A24:A44"),$B18)&gt;0))&gt;=COLUMNS($A:C),
INDEX(NOM_FEUILLES,SMALL(IF((COUNTIF(INDIRECT("'"&amp;NOM_FEUILLES&amp;"'!A24:A44"),$B18)&gt;0)=TRUE,ROW(INDIRECT("1:"&amp;ROWS(NOM_FEUILLES)))),COLUMNS($A:C))),"")</f>
        <v/>
      </c>
      <c r="J18" s="56" t="str">
        <f t="array" aca="1" ref="J18" ca="1">IF(SUMPRODUCT(--(COUNTIF(INDIRECT("'"&amp;NOM_FEUILLES&amp;"'!A24:A44"),$B18)&gt;0))&gt;=COLUMNS($A:D),
INDEX(NOM_FEUILLES,SMALL(IF((COUNTIF(INDIRECT("'"&amp;NOM_FEUILLES&amp;"'!A24:A44"),$B18)&gt;0)=TRUE,ROW(INDIRECT("1:"&amp;ROWS(NOM_FEUILLES)))),COLUMNS($A:D))),"")</f>
        <v/>
      </c>
      <c r="K18" s="56" t="str">
        <f t="array" aca="1" ref="K18" ca="1">IF(SUMPRODUCT(--(COUNTIF(INDIRECT("'"&amp;NOM_FEUILLES&amp;"'!A24:A44"),$B18)&gt;0))&gt;=COLUMNS($A:E),
INDEX(NOM_FEUILLES,SMALL(IF((COUNTIF(INDIRECT("'"&amp;NOM_FEUILLES&amp;"'!A24:A44"),$B18)&gt;0)=TRUE,ROW(INDIRECT("1:"&amp;ROWS(NOM_FEUILLES)))),COLUMNS($A:E))),"")</f>
        <v/>
      </c>
      <c r="L18" s="56" t="str">
        <f t="array" aca="1" ref="L18" ca="1">IF(SUMPRODUCT(--(COUNTIF(INDIRECT("'"&amp;NOM_FEUILLES&amp;"'!A24:A44"),$B18)&gt;0))&gt;=COLUMNS($A:F),
INDEX(NOM_FEUILLES,SMALL(IF((COUNTIF(INDIRECT("'"&amp;NOM_FEUILLES&amp;"'!A24:A44"),$B18)&gt;0)=TRUE,ROW(INDIRECT("1:"&amp;ROWS(NOM_FEUILLES)))),COLUMNS($A:F))),"")</f>
        <v/>
      </c>
      <c r="M18" s="56" t="str">
        <f t="array" aca="1" ref="M18" ca="1">IF(SUMPRODUCT(--(COUNTIF(INDIRECT("'"&amp;NOM_FEUILLES&amp;"'!A24:A44"),$B18)&gt;0))&gt;=COLUMNS($A:G),
INDEX(NOM_FEUILLES,SMALL(IF((COUNTIF(INDIRECT("'"&amp;NOM_FEUILLES&amp;"'!A24:A44"),$B18)&gt;0)=TRUE,ROW(INDIRECT("1:"&amp;ROWS(NOM_FEUILLES)))),COLUMNS($A:G))),"")</f>
        <v/>
      </c>
      <c r="N18" s="56" t="str">
        <f t="array" aca="1" ref="N18" ca="1">IF(SUMPRODUCT(--(COUNTIF(INDIRECT("'"&amp;NOM_FEUILLES&amp;"'!A24:A44"),$B18)&gt;0))&gt;=COLUMNS($A:H),
INDEX(NOM_FEUILLES,SMALL(IF((COUNTIF(INDIRECT("'"&amp;NOM_FEUILLES&amp;"'!A24:A44"),$B18)&gt;0)=TRUE,ROW(INDIRECT("1:"&amp;ROWS(NOM_FEUILLES)))),COLUMNS($A:H))),"")</f>
        <v/>
      </c>
    </row>
    <row r="19" spans="2:14" ht="15.75" x14ac:dyDescent="0.2">
      <c r="B19" s="40" t="s">
        <v>59</v>
      </c>
      <c r="C19" s="36">
        <f ca="1">SUMPRODUCT(SUMIF(INDIRECT("'"&amp;NOM_FEUILLES&amp;"'!A28:A46"),B19,INDIRECT("'"&amp;NOM_FEUILLES&amp;"'!k28:k46")))</f>
        <v>15</v>
      </c>
      <c r="D19" s="37">
        <f t="shared" ca="1" si="2"/>
        <v>0.4</v>
      </c>
      <c r="E19" s="38">
        <v>130</v>
      </c>
      <c r="F19" s="39">
        <f t="shared" ca="1" si="3"/>
        <v>115</v>
      </c>
      <c r="G19" s="56" t="str">
        <f t="array" aca="1" ref="G19" ca="1">IF(SUMPRODUCT(--(COUNTIF(INDIRECT("'"&amp;NOM_FEUILLES&amp;"'!A24:A44"),$B19)&gt;0))&gt;=COLUMNS($A:A),
INDEX(NOM_FEUILLES,SMALL(IF((COUNTIF(INDIRECT("'"&amp;NOM_FEUILLES&amp;"'!A24:A44"),$B19)&gt;0)=TRUE,ROW(INDIRECT("1:"&amp;ROWS(NOM_FEUILLES)))),COLUMNS($A:A))),"")</f>
        <v>sem01</v>
      </c>
      <c r="H19" s="56" t="str">
        <f t="array" aca="1" ref="H19" ca="1">IF(SUMPRODUCT(--(COUNTIF(INDIRECT("'"&amp;NOM_FEUILLES&amp;"'!A24:A44"),$B19)&gt;0))&gt;=COLUMNS($A:B),
INDEX(NOM_FEUILLES,SMALL(IF((COUNTIF(INDIRECT("'"&amp;NOM_FEUILLES&amp;"'!A24:A44"),$B19)&gt;0)=TRUE,ROW(INDIRECT("1:"&amp;ROWS(NOM_FEUILLES)))),COLUMNS($A:B))),"")</f>
        <v/>
      </c>
      <c r="I19" s="56" t="str">
        <f t="array" aca="1" ref="I19" ca="1">IF(SUMPRODUCT(--(COUNTIF(INDIRECT("'"&amp;NOM_FEUILLES&amp;"'!A24:A44"),$B19)&gt;0))&gt;=COLUMNS($A:C),
INDEX(NOM_FEUILLES,SMALL(IF((COUNTIF(INDIRECT("'"&amp;NOM_FEUILLES&amp;"'!A24:A44"),$B19)&gt;0)=TRUE,ROW(INDIRECT("1:"&amp;ROWS(NOM_FEUILLES)))),COLUMNS($A:C))),"")</f>
        <v/>
      </c>
      <c r="J19" s="56" t="str">
        <f t="array" aca="1" ref="J19" ca="1">IF(SUMPRODUCT(--(COUNTIF(INDIRECT("'"&amp;NOM_FEUILLES&amp;"'!A24:A44"),$B19)&gt;0))&gt;=COLUMNS($A:D),
INDEX(NOM_FEUILLES,SMALL(IF((COUNTIF(INDIRECT("'"&amp;NOM_FEUILLES&amp;"'!A24:A44"),$B19)&gt;0)=TRUE,ROW(INDIRECT("1:"&amp;ROWS(NOM_FEUILLES)))),COLUMNS($A:D))),"")</f>
        <v/>
      </c>
      <c r="K19" s="56" t="str">
        <f t="array" aca="1" ref="K19" ca="1">IF(SUMPRODUCT(--(COUNTIF(INDIRECT("'"&amp;NOM_FEUILLES&amp;"'!A24:A44"),$B19)&gt;0))&gt;=COLUMNS($A:E),
INDEX(NOM_FEUILLES,SMALL(IF((COUNTIF(INDIRECT("'"&amp;NOM_FEUILLES&amp;"'!A24:A44"),$B19)&gt;0)=TRUE,ROW(INDIRECT("1:"&amp;ROWS(NOM_FEUILLES)))),COLUMNS($A:E))),"")</f>
        <v/>
      </c>
      <c r="L19" s="56" t="str">
        <f t="array" aca="1" ref="L19" ca="1">IF(SUMPRODUCT(--(COUNTIF(INDIRECT("'"&amp;NOM_FEUILLES&amp;"'!A24:A44"),$B19)&gt;0))&gt;=COLUMNS($A:F),
INDEX(NOM_FEUILLES,SMALL(IF((COUNTIF(INDIRECT("'"&amp;NOM_FEUILLES&amp;"'!A24:A44"),$B19)&gt;0)=TRUE,ROW(INDIRECT("1:"&amp;ROWS(NOM_FEUILLES)))),COLUMNS($A:F))),"")</f>
        <v/>
      </c>
      <c r="M19" s="56" t="str">
        <f t="array" aca="1" ref="M19" ca="1">IF(SUMPRODUCT(--(COUNTIF(INDIRECT("'"&amp;NOM_FEUILLES&amp;"'!A24:A44"),$B19)&gt;0))&gt;=COLUMNS($A:G),
INDEX(NOM_FEUILLES,SMALL(IF((COUNTIF(INDIRECT("'"&amp;NOM_FEUILLES&amp;"'!A24:A44"),$B19)&gt;0)=TRUE,ROW(INDIRECT("1:"&amp;ROWS(NOM_FEUILLES)))),COLUMNS($A:G))),"")</f>
        <v/>
      </c>
      <c r="N19" s="56" t="str">
        <f t="array" aca="1" ref="N19" ca="1">IF(SUMPRODUCT(--(COUNTIF(INDIRECT("'"&amp;NOM_FEUILLES&amp;"'!A24:A44"),$B19)&gt;0))&gt;=COLUMNS($A:H),
INDEX(NOM_FEUILLES,SMALL(IF((COUNTIF(INDIRECT("'"&amp;NOM_FEUILLES&amp;"'!A24:A44"),$B19)&gt;0)=TRUE,ROW(INDIRECT("1:"&amp;ROWS(NOM_FEUILLES)))),COLUMNS($A:H))),"")</f>
        <v/>
      </c>
    </row>
    <row r="20" spans="2:14" ht="15.75" x14ac:dyDescent="0.2">
      <c r="B20" s="40" t="s">
        <v>60</v>
      </c>
      <c r="C20" s="36">
        <f ca="1">SUMPRODUCT(SUMIF(INDIRECT("'"&amp;NOM_FEUILLES&amp;"'!A28:A46"),B20,INDIRECT("'"&amp;NOM_FEUILLES&amp;"'!k28:k46")))</f>
        <v>7.5</v>
      </c>
      <c r="D20" s="37">
        <f t="shared" ca="1" si="2"/>
        <v>0.2</v>
      </c>
      <c r="E20" s="38">
        <v>70</v>
      </c>
      <c r="F20" s="39">
        <f t="shared" ca="1" si="3"/>
        <v>62.5</v>
      </c>
      <c r="G20" s="56" t="str">
        <f t="array" aca="1" ref="G20" ca="1">IF(SUMPRODUCT(--(COUNTIF(INDIRECT("'"&amp;NOM_FEUILLES&amp;"'!A24:A44"),$B20)&gt;0))&gt;=COLUMNS($A:A),
INDEX(NOM_FEUILLES,SMALL(IF((COUNTIF(INDIRECT("'"&amp;NOM_FEUILLES&amp;"'!A24:A44"),$B20)&gt;0)=TRUE,ROW(INDIRECT("1:"&amp;ROWS(NOM_FEUILLES)))),COLUMNS($A:A))),"")</f>
        <v>sem01</v>
      </c>
      <c r="H20" s="56" t="str">
        <f t="array" aca="1" ref="H20" ca="1">IF(SUMPRODUCT(--(COUNTIF(INDIRECT("'"&amp;NOM_FEUILLES&amp;"'!A24:A44"),$B20)&gt;0))&gt;=COLUMNS($A:B),
INDEX(NOM_FEUILLES,SMALL(IF((COUNTIF(INDIRECT("'"&amp;NOM_FEUILLES&amp;"'!A24:A44"),$B20)&gt;0)=TRUE,ROW(INDIRECT("1:"&amp;ROWS(NOM_FEUILLES)))),COLUMNS($A:B))),"")</f>
        <v/>
      </c>
      <c r="I20" s="56" t="str">
        <f t="array" aca="1" ref="I20" ca="1">IF(SUMPRODUCT(--(COUNTIF(INDIRECT("'"&amp;NOM_FEUILLES&amp;"'!A24:A44"),$B20)&gt;0))&gt;=COLUMNS($A:C),
INDEX(NOM_FEUILLES,SMALL(IF((COUNTIF(INDIRECT("'"&amp;NOM_FEUILLES&amp;"'!A24:A44"),$B20)&gt;0)=TRUE,ROW(INDIRECT("1:"&amp;ROWS(NOM_FEUILLES)))),COLUMNS($A:C))),"")</f>
        <v/>
      </c>
      <c r="J20" s="56" t="str">
        <f t="array" aca="1" ref="J20" ca="1">IF(SUMPRODUCT(--(COUNTIF(INDIRECT("'"&amp;NOM_FEUILLES&amp;"'!A24:A44"),$B20)&gt;0))&gt;=COLUMNS($A:D),
INDEX(NOM_FEUILLES,SMALL(IF((COUNTIF(INDIRECT("'"&amp;NOM_FEUILLES&amp;"'!A24:A44"),$B20)&gt;0)=TRUE,ROW(INDIRECT("1:"&amp;ROWS(NOM_FEUILLES)))),COLUMNS($A:D))),"")</f>
        <v/>
      </c>
      <c r="K20" s="56" t="str">
        <f t="array" aca="1" ref="K20" ca="1">IF(SUMPRODUCT(--(COUNTIF(INDIRECT("'"&amp;NOM_FEUILLES&amp;"'!A24:A44"),$B20)&gt;0))&gt;=COLUMNS($A:E),
INDEX(NOM_FEUILLES,SMALL(IF((COUNTIF(INDIRECT("'"&amp;NOM_FEUILLES&amp;"'!A24:A44"),$B20)&gt;0)=TRUE,ROW(INDIRECT("1:"&amp;ROWS(NOM_FEUILLES)))),COLUMNS($A:E))),"")</f>
        <v/>
      </c>
      <c r="L20" s="56" t="str">
        <f t="array" aca="1" ref="L20" ca="1">IF(SUMPRODUCT(--(COUNTIF(INDIRECT("'"&amp;NOM_FEUILLES&amp;"'!A24:A44"),$B20)&gt;0))&gt;=COLUMNS($A:F),
INDEX(NOM_FEUILLES,SMALL(IF((COUNTIF(INDIRECT("'"&amp;NOM_FEUILLES&amp;"'!A24:A44"),$B20)&gt;0)=TRUE,ROW(INDIRECT("1:"&amp;ROWS(NOM_FEUILLES)))),COLUMNS($A:F))),"")</f>
        <v/>
      </c>
      <c r="M20" s="56" t="str">
        <f t="array" aca="1" ref="M20" ca="1">IF(SUMPRODUCT(--(COUNTIF(INDIRECT("'"&amp;NOM_FEUILLES&amp;"'!A24:A44"),$B20)&gt;0))&gt;=COLUMNS($A:G),
INDEX(NOM_FEUILLES,SMALL(IF((COUNTIF(INDIRECT("'"&amp;NOM_FEUILLES&amp;"'!A24:A44"),$B20)&gt;0)=TRUE,ROW(INDIRECT("1:"&amp;ROWS(NOM_FEUILLES)))),COLUMNS($A:G))),"")</f>
        <v/>
      </c>
      <c r="N20" s="56" t="str">
        <f t="array" aca="1" ref="N20" ca="1">IF(SUMPRODUCT(--(COUNTIF(INDIRECT("'"&amp;NOM_FEUILLES&amp;"'!A24:A44"),$B20)&gt;0))&gt;=COLUMNS($A:H),
INDEX(NOM_FEUILLES,SMALL(IF((COUNTIF(INDIRECT("'"&amp;NOM_FEUILLES&amp;"'!A24:A44"),$B20)&gt;0)=TRUE,ROW(INDIRECT("1:"&amp;ROWS(NOM_FEUILLES)))),COLUMNS($A:H))),"")</f>
        <v/>
      </c>
    </row>
    <row r="21" spans="2:14" ht="15.75" x14ac:dyDescent="0.2">
      <c r="B21" s="40"/>
      <c r="C21" s="36">
        <f ca="1">SUMPRODUCT(SUMIF(INDIRECT("'"&amp;NOM_FEUILLES&amp;"'!A28:A46"),B21,INDIRECT("'"&amp;NOM_FEUILLES&amp;"'!k28:k46")))</f>
        <v>0</v>
      </c>
      <c r="D21" s="37">
        <f t="shared" ca="1" si="2"/>
        <v>0</v>
      </c>
      <c r="E21" s="38"/>
      <c r="F21" s="39">
        <f t="shared" ca="1" si="3"/>
        <v>0</v>
      </c>
      <c r="G21" s="56" t="str">
        <f ca="1">IF($B21&lt;&gt;"",IF(COUNTIF(INDIRECT("'"&amp;COLUMN()-5&amp;"'!D3:D100"),$B4&amp;"*"),COLUMN()-5,""),"")</f>
        <v/>
      </c>
      <c r="H21" s="56"/>
      <c r="I21" s="56"/>
      <c r="J21" s="56"/>
      <c r="K21" s="56"/>
      <c r="L21" s="56"/>
      <c r="M21" s="56"/>
    </row>
    <row r="22" spans="2:14" ht="15.75" x14ac:dyDescent="0.2">
      <c r="B22" s="40"/>
      <c r="C22" s="36">
        <f ca="1">SUMPRODUCT(SUMIF(INDIRECT("'"&amp;NOM_FEUILLES&amp;"'!A28:A46"),B22,INDIRECT("'"&amp;NOM_FEUILLES&amp;"'!k28:k46")))</f>
        <v>0</v>
      </c>
      <c r="D22" s="37">
        <f t="shared" ca="1" si="2"/>
        <v>0</v>
      </c>
      <c r="E22" s="38"/>
      <c r="F22" s="39">
        <f t="shared" ca="1" si="3"/>
        <v>0</v>
      </c>
      <c r="G22" s="56"/>
      <c r="H22" s="56"/>
      <c r="I22" s="56"/>
      <c r="J22" s="56"/>
      <c r="K22" s="56"/>
      <c r="L22" s="56"/>
      <c r="M22" s="56"/>
    </row>
    <row r="23" spans="2:14" ht="15.75" x14ac:dyDescent="0.2">
      <c r="B23" s="42"/>
      <c r="C23" s="43"/>
      <c r="D23" s="44"/>
      <c r="E23" s="45"/>
      <c r="F23" s="46"/>
      <c r="G23" s="56"/>
      <c r="H23" s="56"/>
      <c r="I23" s="56"/>
      <c r="J23" s="56"/>
      <c r="K23" s="56"/>
      <c r="L23" s="56"/>
      <c r="M23" s="56"/>
    </row>
    <row r="24" spans="2:14" ht="15" x14ac:dyDescent="0.2">
      <c r="B24" s="30"/>
      <c r="C24" s="15"/>
      <c r="D24" s="15"/>
      <c r="E24" s="15"/>
      <c r="F24" s="15"/>
    </row>
    <row r="25" spans="2:14" ht="15.75" x14ac:dyDescent="0.2">
      <c r="B25" s="41"/>
      <c r="C25" s="15"/>
      <c r="D25" s="25"/>
      <c r="E25" s="22"/>
      <c r="F25" s="26"/>
    </row>
    <row r="26" spans="2:14" ht="15.75" x14ac:dyDescent="0.2">
      <c r="B26" s="41"/>
      <c r="C26" s="15"/>
      <c r="D26" s="25"/>
      <c r="E26" s="22"/>
      <c r="F26" s="26"/>
    </row>
    <row r="27" spans="2:14" ht="15.75" x14ac:dyDescent="0.2">
      <c r="B27" s="41"/>
      <c r="C27" s="15"/>
      <c r="D27" s="25"/>
      <c r="E27" s="22"/>
      <c r="F27" s="26"/>
    </row>
    <row r="28" spans="2:14" ht="15.75" x14ac:dyDescent="0.2">
      <c r="B28" s="41"/>
      <c r="C28" s="15"/>
      <c r="D28" s="25"/>
      <c r="E28" s="22"/>
      <c r="F28" s="26"/>
    </row>
    <row r="29" spans="2:14" ht="15.75" x14ac:dyDescent="0.2">
      <c r="B29" s="41"/>
      <c r="C29" s="15"/>
      <c r="D29" s="25"/>
      <c r="E29" s="22"/>
      <c r="F29" s="26"/>
    </row>
    <row r="30" spans="2:14" ht="15.75" x14ac:dyDescent="0.2">
      <c r="B30" s="41"/>
      <c r="C30" s="15"/>
      <c r="D30" s="25"/>
      <c r="E30" s="22"/>
      <c r="F30" s="26"/>
    </row>
    <row r="31" spans="2:14" ht="15.75" x14ac:dyDescent="0.2">
      <c r="B31" s="41"/>
      <c r="C31" s="15"/>
      <c r="D31" s="25"/>
      <c r="E31" s="22"/>
      <c r="F31" s="26"/>
    </row>
    <row r="32" spans="2:14" ht="15.75" x14ac:dyDescent="0.2">
      <c r="B32" s="41"/>
      <c r="C32" s="15"/>
      <c r="D32" s="25"/>
      <c r="E32" s="22"/>
      <c r="F32" s="26"/>
    </row>
    <row r="33" spans="2:6" ht="15.75" x14ac:dyDescent="0.2">
      <c r="B33" s="41"/>
      <c r="C33" s="15"/>
      <c r="D33" s="25"/>
      <c r="E33" s="22"/>
      <c r="F33" s="26"/>
    </row>
  </sheetData>
  <sheetCalcPr fullCalcOnLoad="1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13</vt:i4>
      </vt:variant>
      <vt:variant>
        <vt:lpstr>Plages nommées</vt:lpstr>
      </vt:variant>
      <vt:variant>
        <vt:i4>17</vt:i4>
      </vt:variant>
    </vt:vector>
  </HeadingPairs>
  <TitlesOfParts>
    <vt:vector size="30" baseType="lpstr">
      <vt:lpstr>sem01</vt:lpstr>
      <vt:lpstr>sem02</vt:lpstr>
      <vt:lpstr>sem03</vt:lpstr>
      <vt:lpstr>sem04</vt:lpstr>
      <vt:lpstr>sem05</vt:lpstr>
      <vt:lpstr>sem47</vt:lpstr>
      <vt:lpstr>sem49</vt:lpstr>
      <vt:lpstr>sem49ma</vt:lpstr>
      <vt:lpstr>sem50</vt:lpstr>
      <vt:lpstr>sem51</vt:lpstr>
      <vt:lpstr>sem52</vt:lpstr>
      <vt:lpstr>sem53</vt:lpstr>
      <vt:lpstr>HEURES_PASSEES</vt:lpstr>
      <vt:lpstr>BILAN</vt:lpstr>
      <vt:lpstr>LISTE_ETUDES</vt:lpstr>
      <vt:lpstr>MARGE_ETUDE</vt:lpstr>
      <vt:lpstr>TPS_COTATION</vt:lpstr>
      <vt:lpstr>TPS_ETUDES</vt:lpstr>
      <vt:lpstr>sem01!Zone_d_impression</vt:lpstr>
      <vt:lpstr>sem02!Zone_d_impression</vt:lpstr>
      <vt:lpstr>sem03!Zone_d_impression</vt:lpstr>
      <vt:lpstr>sem04!Zone_d_impression</vt:lpstr>
      <vt:lpstr>sem05!Zone_d_impression</vt:lpstr>
      <vt:lpstr>sem47!Zone_d_impression</vt:lpstr>
      <vt:lpstr>sem49!Zone_d_impression</vt:lpstr>
      <vt:lpstr>sem49ma!Zone_d_impression</vt:lpstr>
      <vt:lpstr>sem50!Zone_d_impression</vt:lpstr>
      <vt:lpstr>sem51!Zone_d_impression</vt:lpstr>
      <vt:lpstr>sem52!Zone_d_impression</vt:lpstr>
      <vt:lpstr>sem53!Zone_d_impression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Damien MAZE</cp:lastModifiedBy>
  <cp:lastPrinted>2015-09-28T08:21:15Z</cp:lastPrinted>
  <dcterms:created xsi:type="dcterms:W3CDTF">1996-10-21T11:03:58Z</dcterms:created>
  <dcterms:modified xsi:type="dcterms:W3CDTF">2015-09-28T13:34:09Z</dcterms:modified>
</cp:coreProperties>
</file>