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8800" windowHeight="12435"/>
  </bookViews>
  <sheets>
    <sheet name="Objectif vente - mois" sheetId="5" r:id="rId1"/>
    <sheet name="Janvier-16" sheetId="1" r:id="rId2"/>
    <sheet name="Fevrier-16" sheetId="2" r:id="rId3"/>
    <sheet name="Mars-16" sheetId="3" r:id="rId4"/>
    <sheet name="Avril-16" sheetId="4" r:id="rId5"/>
  </sheets>
  <externalReferences>
    <externalReference r:id="rId6"/>
  </externalReferences>
  <definedNames>
    <definedName name="_xlnm._FilterDatabase" localSheetId="4" hidden="1">'Avril-16'!$A$38:$E$61</definedName>
    <definedName name="_xlnm._FilterDatabase" localSheetId="2" hidden="1">'Fevrier-16'!$A$38:$E$61</definedName>
    <definedName name="_xlnm._FilterDatabase" localSheetId="1" hidden="1">'Janvier-16'!$A$38:$E$61</definedName>
    <definedName name="_xlnm._FilterDatabase" localSheetId="3" hidden="1">'Mars-16'!$A$38:$E$61</definedName>
    <definedName name="_xlnm._FilterDatabase" localSheetId="0" hidden="1">'Objectif vente - mois'!$A$2:$A$2</definedName>
    <definedName name="_xlnm.Criteria" localSheetId="4">'Avril-16'!$E$12</definedName>
    <definedName name="_xlnm.Criteria" localSheetId="2">'Fevrier-16'!$E$12</definedName>
    <definedName name="_xlnm.Criteria" localSheetId="1">'Janvier-16'!$E$12</definedName>
    <definedName name="_xlnm.Criteria" localSheetId="3">'Mars-16'!$E$12</definedName>
    <definedName name="DAte" localSheetId="4">#REF!</definedName>
    <definedName name="DAte" localSheetId="2">#REF!</definedName>
    <definedName name="DAte">#REF!</definedName>
    <definedName name="Deuxmillequinze" localSheetId="4">#REF!</definedName>
    <definedName name="Deuxmillequinze" localSheetId="2">#REF!</definedName>
    <definedName name="Deuxmillequinze">#REF!</definedName>
    <definedName name="deuxmillesize" localSheetId="4">#REF!</definedName>
    <definedName name="deuxmillesize" localSheetId="2">#REF!</definedName>
    <definedName name="deuxmillesize">#REF!</definedName>
    <definedName name="Marché">[1]Menu!$B:$B</definedName>
    <definedName name="Résultat">[1]Menu!$C:$C</definedName>
    <definedName name="Salle">[1]Menu!$A:$A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5" l="1"/>
  <c r="P30" i="5" l="1"/>
  <c r="O30" i="5"/>
  <c r="L30" i="5"/>
  <c r="M8" i="5" s="1"/>
  <c r="K30" i="5"/>
  <c r="I30" i="5"/>
  <c r="M28" i="5"/>
  <c r="M24" i="5"/>
  <c r="M20" i="5"/>
  <c r="M16" i="5"/>
  <c r="M12" i="5"/>
  <c r="H10" i="5"/>
  <c r="H12" i="5" s="1"/>
  <c r="H14" i="5" s="1"/>
  <c r="H16" i="5" s="1"/>
  <c r="H18" i="5" s="1"/>
  <c r="H20" i="5" s="1"/>
  <c r="H22" i="5" s="1"/>
  <c r="H24" i="5" s="1"/>
  <c r="H26" i="5" s="1"/>
  <c r="H28" i="5" s="1"/>
  <c r="H8" i="5"/>
  <c r="J8" i="5" s="1"/>
  <c r="M6" i="5"/>
  <c r="H6" i="5"/>
  <c r="D3" i="5"/>
  <c r="C3" i="5"/>
  <c r="G48" i="4"/>
  <c r="E48" i="4"/>
  <c r="M43" i="4"/>
  <c r="L43" i="4"/>
  <c r="J43" i="4"/>
  <c r="I43" i="4"/>
  <c r="M42" i="4"/>
  <c r="L42" i="4"/>
  <c r="J42" i="4"/>
  <c r="I42" i="4"/>
  <c r="M41" i="4"/>
  <c r="L41" i="4"/>
  <c r="J41" i="4"/>
  <c r="I41" i="4"/>
  <c r="M40" i="4"/>
  <c r="L40" i="4"/>
  <c r="J40" i="4"/>
  <c r="I40" i="4"/>
  <c r="M39" i="4"/>
  <c r="L39" i="4"/>
  <c r="J39" i="4"/>
  <c r="I39" i="4"/>
  <c r="M38" i="4"/>
  <c r="M44" i="4" s="1"/>
  <c r="L38" i="4"/>
  <c r="L44" i="4" s="1"/>
  <c r="J38" i="4"/>
  <c r="J44" i="4" s="1"/>
  <c r="I38" i="4"/>
  <c r="I44" i="4" s="1"/>
  <c r="G37" i="4"/>
  <c r="E37" i="4"/>
  <c r="F36" i="4"/>
  <c r="F35" i="4"/>
  <c r="F34" i="4"/>
  <c r="F33" i="4"/>
  <c r="F32" i="4"/>
  <c r="F31" i="4"/>
  <c r="F30" i="4"/>
  <c r="F29" i="4"/>
  <c r="F28" i="4"/>
  <c r="F27" i="4"/>
  <c r="F26" i="4"/>
  <c r="F25" i="4"/>
  <c r="F24" i="4"/>
  <c r="I8" i="4"/>
  <c r="I7" i="4"/>
  <c r="I6" i="4"/>
  <c r="K5" i="4"/>
  <c r="I5" i="4"/>
  <c r="K4" i="4"/>
  <c r="I4" i="4"/>
  <c r="O3" i="4"/>
  <c r="N3" i="4"/>
  <c r="M3" i="4"/>
  <c r="L3" i="4"/>
  <c r="K3" i="4"/>
  <c r="I3" i="4"/>
  <c r="A1" i="4"/>
  <c r="G48" i="3"/>
  <c r="E48" i="3"/>
  <c r="M43" i="3"/>
  <c r="L43" i="3"/>
  <c r="J43" i="3"/>
  <c r="I43" i="3"/>
  <c r="M42" i="3"/>
  <c r="L42" i="3"/>
  <c r="J42" i="3"/>
  <c r="I42" i="3"/>
  <c r="M41" i="3"/>
  <c r="L41" i="3"/>
  <c r="J41" i="3"/>
  <c r="I41" i="3"/>
  <c r="M40" i="3"/>
  <c r="L40" i="3"/>
  <c r="J40" i="3"/>
  <c r="I40" i="3"/>
  <c r="M39" i="3"/>
  <c r="L39" i="3"/>
  <c r="J39" i="3"/>
  <c r="I39" i="3"/>
  <c r="M38" i="3"/>
  <c r="M44" i="3" s="1"/>
  <c r="L38" i="3"/>
  <c r="L44" i="3" s="1"/>
  <c r="J38" i="3"/>
  <c r="J44" i="3" s="1"/>
  <c r="I38" i="3"/>
  <c r="I44" i="3" s="1"/>
  <c r="G37" i="3"/>
  <c r="E37" i="3"/>
  <c r="F36" i="3"/>
  <c r="F35" i="3"/>
  <c r="F34" i="3"/>
  <c r="F33" i="3"/>
  <c r="F32" i="3"/>
  <c r="F31" i="3"/>
  <c r="F30" i="3"/>
  <c r="F29" i="3"/>
  <c r="F28" i="3"/>
  <c r="F27" i="3"/>
  <c r="F26" i="3"/>
  <c r="F25" i="3"/>
  <c r="F24" i="3"/>
  <c r="I8" i="3"/>
  <c r="I7" i="3"/>
  <c r="I6" i="3"/>
  <c r="G6" i="3"/>
  <c r="K5" i="3"/>
  <c r="I5" i="3"/>
  <c r="G5" i="3"/>
  <c r="K4" i="3"/>
  <c r="I4" i="3"/>
  <c r="G4" i="3"/>
  <c r="O3" i="3"/>
  <c r="N3" i="3"/>
  <c r="M3" i="3"/>
  <c r="L3" i="3"/>
  <c r="K3" i="3"/>
  <c r="I3" i="3"/>
  <c r="G3" i="3"/>
  <c r="A1" i="3"/>
  <c r="G48" i="2"/>
  <c r="E48" i="2"/>
  <c r="M43" i="2"/>
  <c r="L43" i="2"/>
  <c r="J43" i="2"/>
  <c r="I43" i="2"/>
  <c r="M42" i="2"/>
  <c r="L42" i="2"/>
  <c r="J42" i="2"/>
  <c r="I42" i="2"/>
  <c r="M41" i="2"/>
  <c r="L41" i="2"/>
  <c r="J41" i="2"/>
  <c r="I41" i="2"/>
  <c r="M40" i="2"/>
  <c r="L40" i="2"/>
  <c r="J40" i="2"/>
  <c r="I40" i="2"/>
  <c r="M39" i="2"/>
  <c r="L39" i="2"/>
  <c r="J39" i="2"/>
  <c r="I39" i="2"/>
  <c r="M38" i="2"/>
  <c r="M44" i="2" s="1"/>
  <c r="L38" i="2"/>
  <c r="L44" i="2" s="1"/>
  <c r="J38" i="2"/>
  <c r="J44" i="2" s="1"/>
  <c r="I38" i="2"/>
  <c r="I44" i="2" s="1"/>
  <c r="G37" i="2"/>
  <c r="E37" i="2"/>
  <c r="G36" i="2"/>
  <c r="F36" i="2"/>
  <c r="G35" i="2"/>
  <c r="F35" i="2"/>
  <c r="G34" i="2"/>
  <c r="F34" i="2"/>
  <c r="G33" i="2"/>
  <c r="F33" i="2"/>
  <c r="G32" i="2"/>
  <c r="F32" i="2"/>
  <c r="G31" i="2"/>
  <c r="F31" i="2"/>
  <c r="G30" i="2"/>
  <c r="F30" i="2"/>
  <c r="G29" i="2"/>
  <c r="F29" i="2"/>
  <c r="G28" i="2"/>
  <c r="F28" i="2"/>
  <c r="G27" i="2"/>
  <c r="F27" i="2"/>
  <c r="G26" i="2"/>
  <c r="F26" i="2"/>
  <c r="G25" i="2"/>
  <c r="F25" i="2"/>
  <c r="G24" i="2"/>
  <c r="F24" i="2"/>
  <c r="I8" i="2"/>
  <c r="I7" i="2"/>
  <c r="I6" i="2"/>
  <c r="G6" i="2"/>
  <c r="K5" i="2"/>
  <c r="I5" i="2"/>
  <c r="G5" i="2"/>
  <c r="K4" i="2"/>
  <c r="I4" i="2"/>
  <c r="G4" i="2"/>
  <c r="O3" i="2"/>
  <c r="N3" i="2"/>
  <c r="M3" i="2"/>
  <c r="L3" i="2"/>
  <c r="K3" i="2"/>
  <c r="I3" i="2"/>
  <c r="G3" i="2"/>
  <c r="A1" i="2"/>
  <c r="G48" i="1"/>
  <c r="E48" i="1"/>
  <c r="M43" i="1"/>
  <c r="L43" i="1"/>
  <c r="J43" i="1"/>
  <c r="I43" i="1"/>
  <c r="M42" i="1"/>
  <c r="L42" i="1"/>
  <c r="J42" i="1"/>
  <c r="I42" i="1"/>
  <c r="M41" i="1"/>
  <c r="L41" i="1"/>
  <c r="J41" i="1"/>
  <c r="I41" i="1"/>
  <c r="M40" i="1"/>
  <c r="L40" i="1"/>
  <c r="J40" i="1"/>
  <c r="I40" i="1"/>
  <c r="M39" i="1"/>
  <c r="L39" i="1"/>
  <c r="J39" i="1"/>
  <c r="I39" i="1"/>
  <c r="M38" i="1"/>
  <c r="M44" i="1" s="1"/>
  <c r="L38" i="1"/>
  <c r="L44" i="1" s="1"/>
  <c r="J38" i="1"/>
  <c r="J44" i="1" s="1"/>
  <c r="I38" i="1"/>
  <c r="I44" i="1" s="1"/>
  <c r="G37" i="1"/>
  <c r="E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I8" i="1"/>
  <c r="I7" i="1"/>
  <c r="I6" i="1"/>
  <c r="G6" i="1"/>
  <c r="K5" i="1"/>
  <c r="I5" i="1"/>
  <c r="G5" i="1"/>
  <c r="K4" i="1"/>
  <c r="I4" i="1"/>
  <c r="G4" i="1"/>
  <c r="O3" i="1"/>
  <c r="N3" i="1"/>
  <c r="M3" i="1"/>
  <c r="L3" i="1"/>
  <c r="K3" i="1"/>
  <c r="I3" i="1"/>
  <c r="G3" i="1"/>
  <c r="A1" i="1"/>
  <c r="M10" i="5" l="1"/>
  <c r="M30" i="5" s="1"/>
  <c r="M14" i="5"/>
  <c r="M18" i="5"/>
  <c r="M22" i="5"/>
  <c r="M26" i="5"/>
  <c r="J10" i="5"/>
  <c r="J30" i="5" s="1"/>
</calcChain>
</file>

<file path=xl/comments1.xml><?xml version="1.0" encoding="utf-8"?>
<comments xmlns="http://schemas.openxmlformats.org/spreadsheetml/2006/main">
  <authors>
    <author>jveilleux</author>
  </authors>
  <commentList>
    <comment ref="J4" authorId="0" shapeId="0">
      <text>
        <r>
          <rPr>
            <b/>
            <sz val="9"/>
            <color indexed="81"/>
            <rFont val="Tahoma"/>
            <family val="2"/>
          </rPr>
          <t>jveilleux:</t>
        </r>
        <r>
          <rPr>
            <sz val="9"/>
            <color indexed="81"/>
            <rFont val="Tahoma"/>
            <family val="2"/>
          </rPr>
          <t xml:space="preserve">
Soumission quantité 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jveilleux:</t>
        </r>
        <r>
          <rPr>
            <sz val="9"/>
            <color indexed="81"/>
            <rFont val="Tahoma"/>
            <family val="2"/>
          </rPr>
          <t xml:space="preserve">
Contrant quantité </t>
        </r>
      </text>
    </comment>
    <comment ref="N4" authorId="0" shapeId="0">
      <text>
        <r>
          <rPr>
            <b/>
            <sz val="9"/>
            <color indexed="81"/>
            <rFont val="Tahoma"/>
            <family val="2"/>
          </rPr>
          <t>jveilleux:</t>
        </r>
        <r>
          <rPr>
            <sz val="9"/>
            <color indexed="81"/>
            <rFont val="Tahoma"/>
            <family val="2"/>
          </rPr>
          <t xml:space="preserve">
soumission en $ 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jveilleux:</t>
        </r>
        <r>
          <rPr>
            <sz val="9"/>
            <color indexed="81"/>
            <rFont val="Tahoma"/>
            <family val="2"/>
          </rPr>
          <t xml:space="preserve">
contrat en $ </t>
        </r>
      </text>
    </comment>
    <comment ref="J6" authorId="0" shapeId="0">
      <text>
        <r>
          <rPr>
            <b/>
            <sz val="9"/>
            <color indexed="81"/>
            <rFont val="Tahoma"/>
            <family val="2"/>
          </rPr>
          <t>jveilleux:</t>
        </r>
        <r>
          <rPr>
            <sz val="9"/>
            <color indexed="81"/>
            <rFont val="Tahoma"/>
            <family val="2"/>
          </rPr>
          <t xml:space="preserve">
Je dois compiler tout les mois. Ex: janvier, fevrier, mars, avril etc….. Pas juste le janvier</t>
        </r>
      </text>
    </comment>
  </commentList>
</comments>
</file>

<file path=xl/sharedStrings.xml><?xml version="1.0" encoding="utf-8"?>
<sst xmlns="http://schemas.openxmlformats.org/spreadsheetml/2006/main" count="282" uniqueCount="62">
  <si>
    <t>Visite de nouveau client</t>
  </si>
  <si>
    <t>Salle visité</t>
  </si>
  <si>
    <t>Marché</t>
  </si>
  <si>
    <t>Résultat</t>
  </si>
  <si>
    <t>Salle</t>
  </si>
  <si>
    <t>Résultats</t>
  </si>
  <si>
    <t>Montant  en soumission</t>
  </si>
  <si>
    <t>Montant contrat</t>
  </si>
  <si>
    <t>Total visite</t>
  </si>
  <si>
    <t>Total contrat</t>
  </si>
  <si>
    <t>Myriam St Pierre</t>
  </si>
  <si>
    <t>Principal</t>
  </si>
  <si>
    <t>Corporatif</t>
  </si>
  <si>
    <t>Soumission</t>
  </si>
  <si>
    <t>Gouvernail</t>
  </si>
  <si>
    <t>Corpo</t>
  </si>
  <si>
    <t xml:space="preserve">Soumission </t>
  </si>
  <si>
    <t>Mariage Stéphanie Gilbert</t>
  </si>
  <si>
    <t>Mariage</t>
  </si>
  <si>
    <t>Party de Noël</t>
  </si>
  <si>
    <t>Refus</t>
  </si>
  <si>
    <t>Brunch Famille Richard</t>
  </si>
  <si>
    <t>SMERF</t>
  </si>
  <si>
    <t>Chapiteau</t>
  </si>
  <si>
    <t>Contrat</t>
  </si>
  <si>
    <t>Coaching Ann Cooper</t>
  </si>
  <si>
    <t>Exterieur</t>
  </si>
  <si>
    <t>Le Concierge</t>
  </si>
  <si>
    <t>École</t>
  </si>
  <si>
    <t>Cours après moi</t>
  </si>
  <si>
    <t>Autre</t>
  </si>
  <si>
    <t>Funérailles Mme Bourgeois</t>
  </si>
  <si>
    <t>Mariage Chrystian et Sadija</t>
  </si>
  <si>
    <t>Party de retraitre</t>
  </si>
  <si>
    <t>Mariage M. Duthu et Mme Bondesen</t>
  </si>
  <si>
    <t>Beenox</t>
  </si>
  <si>
    <t>Carnaval de Québec</t>
  </si>
  <si>
    <t>Gecko Alliance</t>
  </si>
  <si>
    <t>Party de noel</t>
  </si>
  <si>
    <t>Date de l'événement</t>
  </si>
  <si>
    <t>Revenu estimé (av. Taxes)</t>
  </si>
  <si>
    <t>Total</t>
  </si>
  <si>
    <t>Moyenne:</t>
  </si>
  <si>
    <t>NB /2016</t>
  </si>
  <si>
    <t>NB /2017</t>
  </si>
  <si>
    <t xml:space="preserve">Party de noel </t>
  </si>
  <si>
    <t>Funérailles</t>
  </si>
  <si>
    <t>Annulation ou refus</t>
  </si>
  <si>
    <t>Raison</t>
  </si>
  <si>
    <t xml:space="preserve">Objectif de ventes </t>
  </si>
  <si>
    <t>Période</t>
  </si>
  <si>
    <t>Somme visés</t>
  </si>
  <si>
    <t>Balance</t>
  </si>
  <si>
    <t xml:space="preserve">À ce jour </t>
  </si>
  <si>
    <t>De mai 2015 à Décembre 2016</t>
  </si>
  <si>
    <t>ÉVÉNEMENT</t>
  </si>
  <si>
    <t>BRUT sans tx</t>
  </si>
  <si>
    <t>Objectifs</t>
  </si>
  <si>
    <t>Tentatif</t>
  </si>
  <si>
    <t>Réel</t>
  </si>
  <si>
    <t>%</t>
  </si>
  <si>
    <t>NB.SI('Janvier-16'!$F$24:$F$36;MOIS(H6))+NB.SI('Fevrier-16'!$F$24:$F$36;MOIS(H6))+NB.SI('Mars-16'!$F$24:$F$36;MOIS(H6))+NB.SI('Avril-16'!$F$24:$F$36;MOIS(H6))+NB.SI('Mai-16'!$F$24:$F$36;MOIS(H6))+NB.SI('Juin-16'!$F$24:$F$36;MOIS(H6))+NB.SI('Juillet-16'!$F$24:$F$36;MOIS(H6))+NB.SI('Aout-16'!$F$24:$F$36;MOIS(H6))+NB.SI('Septembre-16'!$F$24:$F$36;MOIS(H6))+NB.SI('Octobre-16'!$F$24:$F$36;MOIS(H6))+NB.SI('Novembre-16'!$F$24:$F$36;MOIS(H6))+NB.SI('Decembre-16'!$F$24:$F$36;MOIS(H6)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</si>
</sst>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 * #,##0.00_)\ &quot;$&quot;_ ;_ * \(#,##0.00\)\ &quot;$&quot;_ ;_ * &quot;-&quot;??_)\ &quot;$&quot;_ ;_ @_ "/>
    <numFmt numFmtId="165" formatCode="#,##0.00\ &quot;$&quot;"/>
    <numFmt numFmtId="166" formatCode="[$-F800]dddd\,\ mmmm\ dd\,\ yyyy"/>
    <numFmt numFmtId="167" formatCode="dd/mmmm"/>
    <numFmt numFmtId="168" formatCode="_ * #,##0.00_ \ [$$-C0C]_ ;_ * \-#,##0.00\ \ [$$-C0C]_ ;_ * &quot;-&quot;??_ \ [$$-C0C]_ ;_ @_ "/>
    <numFmt numFmtId="169" formatCode="yyyy"/>
    <numFmt numFmtId="170" formatCode=";;;"/>
    <numFmt numFmtId="171" formatCode="#,##0.00\ _$"/>
    <numFmt numFmtId="172" formatCode="mmmm"/>
    <numFmt numFmtId="173" formatCode="#,##0\ &quot;$&quot;"/>
  </numFmts>
  <fonts count="2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9"/>
      <color theme="1"/>
      <name val="Calibri"/>
      <family val="2"/>
      <scheme val="minor"/>
    </font>
    <font>
      <strike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color theme="0" tint="-4.9989318521683403E-2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indexed="54"/>
      <name val="Arial"/>
      <family val="2"/>
    </font>
    <font>
      <b/>
      <sz val="16"/>
      <color theme="1"/>
      <name val="Calibri"/>
      <family val="2"/>
      <scheme val="minor"/>
    </font>
    <font>
      <b/>
      <sz val="10"/>
      <color indexed="54"/>
      <name val="Arial"/>
      <family val="2"/>
    </font>
    <font>
      <sz val="10"/>
      <color indexed="48"/>
      <name val="Arial"/>
      <family val="2"/>
    </font>
    <font>
      <sz val="12"/>
      <name val="Calibri"/>
      <family val="2"/>
      <scheme val="minor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31">
    <xf numFmtId="0" fontId="0" fillId="0" borderId="0" xfId="0"/>
    <xf numFmtId="0" fontId="0" fillId="0" borderId="0" xfId="0" applyProtection="1">
      <protection locked="0"/>
    </xf>
    <xf numFmtId="0" fontId="4" fillId="2" borderId="0" xfId="0" applyFont="1" applyFill="1" applyAlignment="1" applyProtection="1">
      <alignment horizontal="center"/>
      <protection locked="0"/>
    </xf>
    <xf numFmtId="0" fontId="6" fillId="3" borderId="3" xfId="0" applyFont="1" applyFill="1" applyBorder="1" applyAlignment="1" applyProtection="1">
      <alignment horizontal="center" wrapText="1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165" fontId="0" fillId="0" borderId="7" xfId="1" applyNumberFormat="1" applyFont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164" fontId="0" fillId="0" borderId="0" xfId="1" applyFont="1" applyProtection="1">
      <protection locked="0"/>
    </xf>
    <xf numFmtId="0" fontId="0" fillId="0" borderId="12" xfId="0" applyBorder="1" applyProtection="1">
      <protection locked="0"/>
    </xf>
    <xf numFmtId="0" fontId="0" fillId="0" borderId="13" xfId="0" applyBorder="1" applyProtection="1">
      <protection locked="0"/>
    </xf>
    <xf numFmtId="0" fontId="0" fillId="0" borderId="14" xfId="0" applyBorder="1" applyProtection="1">
      <protection locked="0"/>
    </xf>
    <xf numFmtId="164" fontId="0" fillId="0" borderId="0" xfId="1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6" xfId="0" applyBorder="1" applyProtection="1">
      <protection locked="0"/>
    </xf>
    <xf numFmtId="0" fontId="1" fillId="0" borderId="0" xfId="0" applyFont="1" applyBorder="1" applyProtection="1">
      <protection locked="0"/>
    </xf>
    <xf numFmtId="0" fontId="0" fillId="4" borderId="0" xfId="0" applyFill="1" applyProtection="1"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  <protection locked="0"/>
    </xf>
    <xf numFmtId="0" fontId="4" fillId="2" borderId="19" xfId="0" applyFont="1" applyFill="1" applyBorder="1" applyAlignment="1" applyProtection="1">
      <alignment horizontal="center"/>
      <protection locked="0"/>
    </xf>
    <xf numFmtId="166" fontId="0" fillId="0" borderId="11" xfId="0" applyNumberFormat="1" applyBorder="1" applyAlignment="1">
      <alignment horizontal="left"/>
    </xf>
    <xf numFmtId="14" fontId="0" fillId="0" borderId="11" xfId="0" applyNumberFormat="1" applyBorder="1" applyAlignment="1" applyProtection="1">
      <alignment horizontal="left"/>
      <protection locked="0"/>
    </xf>
    <xf numFmtId="165" fontId="0" fillId="0" borderId="0" xfId="0" applyNumberFormat="1" applyProtection="1">
      <protection locked="0"/>
    </xf>
    <xf numFmtId="14" fontId="7" fillId="0" borderId="11" xfId="0" applyNumberFormat="1" applyFont="1" applyBorder="1" applyAlignment="1" applyProtection="1">
      <alignment horizontal="left"/>
      <protection locked="0"/>
    </xf>
    <xf numFmtId="165" fontId="0" fillId="0" borderId="0" xfId="0" applyNumberFormat="1" applyFill="1" applyProtection="1">
      <protection locked="0"/>
    </xf>
    <xf numFmtId="0" fontId="0" fillId="0" borderId="0" xfId="0" applyFont="1" applyProtection="1">
      <protection locked="0"/>
    </xf>
    <xf numFmtId="165" fontId="0" fillId="0" borderId="0" xfId="0" applyNumberFormat="1" applyFont="1" applyFill="1" applyProtection="1">
      <protection locked="0"/>
    </xf>
    <xf numFmtId="166" fontId="0" fillId="0" borderId="11" xfId="0" applyNumberFormat="1" applyFont="1" applyBorder="1" applyAlignment="1">
      <alignment horizontal="left"/>
    </xf>
    <xf numFmtId="0" fontId="7" fillId="0" borderId="0" xfId="0" applyFont="1" applyProtection="1">
      <protection locked="0"/>
    </xf>
    <xf numFmtId="165" fontId="7" fillId="0" borderId="0" xfId="0" applyNumberFormat="1" applyFont="1" applyFill="1" applyProtection="1">
      <protection locked="0"/>
    </xf>
    <xf numFmtId="0" fontId="8" fillId="5" borderId="0" xfId="0" applyFont="1" applyFill="1" applyProtection="1">
      <protection locked="0"/>
    </xf>
    <xf numFmtId="167" fontId="9" fillId="5" borderId="14" xfId="0" applyNumberFormat="1" applyFont="1" applyFill="1" applyBorder="1" applyAlignment="1" applyProtection="1">
      <alignment horizontal="left"/>
      <protection locked="0"/>
    </xf>
    <xf numFmtId="167" fontId="9" fillId="5" borderId="19" xfId="0" applyNumberFormat="1" applyFont="1" applyFill="1" applyBorder="1" applyAlignment="1" applyProtection="1">
      <alignment horizontal="left"/>
      <protection locked="0"/>
    </xf>
    <xf numFmtId="165" fontId="8" fillId="5" borderId="0" xfId="0" applyNumberFormat="1" applyFont="1" applyFill="1" applyProtection="1">
      <protection locked="0"/>
    </xf>
    <xf numFmtId="0" fontId="4" fillId="3" borderId="11" xfId="0" applyFont="1" applyFill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0" borderId="0" xfId="0" applyFont="1" applyProtection="1">
      <protection locked="0"/>
    </xf>
    <xf numFmtId="0" fontId="0" fillId="0" borderId="11" xfId="0" applyBorder="1" applyAlignment="1">
      <alignment horizontal="center"/>
    </xf>
    <xf numFmtId="168" fontId="0" fillId="0" borderId="20" xfId="0" applyNumberFormat="1" applyFill="1" applyBorder="1" applyProtection="1"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14" fontId="0" fillId="0" borderId="14" xfId="0" applyNumberFormat="1" applyBorder="1" applyAlignment="1" applyProtection="1">
      <alignment horizontal="left"/>
      <protection locked="0"/>
    </xf>
    <xf numFmtId="14" fontId="0" fillId="0" borderId="19" xfId="0" applyNumberFormat="1" applyBorder="1" applyAlignment="1" applyProtection="1">
      <alignment horizontal="left"/>
      <protection locked="0"/>
    </xf>
    <xf numFmtId="169" fontId="0" fillId="0" borderId="0" xfId="0" applyNumberFormat="1" applyProtection="1">
      <protection locked="0"/>
    </xf>
    <xf numFmtId="14" fontId="0" fillId="0" borderId="14" xfId="0" applyNumberFormat="1" applyFont="1" applyBorder="1" applyAlignment="1" applyProtection="1">
      <alignment horizontal="left"/>
      <protection locked="0"/>
    </xf>
    <xf numFmtId="14" fontId="0" fillId="0" borderId="19" xfId="0" applyNumberFormat="1" applyFont="1" applyBorder="1" applyAlignment="1" applyProtection="1">
      <alignment horizontal="left"/>
      <protection locked="0"/>
    </xf>
    <xf numFmtId="14" fontId="0" fillId="0" borderId="0" xfId="0" applyNumberFormat="1" applyProtection="1">
      <protection locked="0"/>
    </xf>
    <xf numFmtId="164" fontId="0" fillId="0" borderId="0" xfId="0" applyNumberFormat="1" applyProtection="1">
      <protection locked="0"/>
    </xf>
    <xf numFmtId="0" fontId="10" fillId="6" borderId="22" xfId="0" applyNumberFormat="1" applyFont="1" applyFill="1" applyBorder="1" applyAlignment="1" applyProtection="1">
      <alignment horizontal="center"/>
    </xf>
    <xf numFmtId="0" fontId="10" fillId="6" borderId="22" xfId="0" applyFont="1" applyFill="1" applyBorder="1" applyAlignment="1" applyProtection="1">
      <alignment horizontal="center"/>
    </xf>
    <xf numFmtId="168" fontId="10" fillId="6" borderId="22" xfId="0" applyNumberFormat="1" applyFont="1" applyFill="1" applyBorder="1" applyAlignment="1" applyProtection="1">
      <alignment horizontal="center"/>
    </xf>
    <xf numFmtId="14" fontId="0" fillId="0" borderId="21" xfId="0" applyNumberFormat="1" applyBorder="1" applyAlignment="1" applyProtection="1">
      <alignment horizontal="left"/>
      <protection locked="0"/>
    </xf>
    <xf numFmtId="14" fontId="0" fillId="0" borderId="20" xfId="0" applyNumberFormat="1" applyBorder="1" applyAlignment="1" applyProtection="1">
      <alignment horizontal="left"/>
      <protection locked="0"/>
    </xf>
    <xf numFmtId="167" fontId="9" fillId="5" borderId="21" xfId="0" applyNumberFormat="1" applyFont="1" applyFill="1" applyBorder="1" applyAlignment="1" applyProtection="1">
      <alignment horizontal="left"/>
      <protection locked="0"/>
    </xf>
    <xf numFmtId="167" fontId="9" fillId="5" borderId="0" xfId="0" applyNumberFormat="1" applyFont="1" applyFill="1" applyBorder="1" applyAlignment="1" applyProtection="1">
      <alignment horizontal="left"/>
      <protection locked="0"/>
    </xf>
    <xf numFmtId="14" fontId="7" fillId="0" borderId="14" xfId="0" applyNumberFormat="1" applyFont="1" applyBorder="1" applyAlignment="1" applyProtection="1">
      <alignment horizontal="left"/>
      <protection locked="0"/>
    </xf>
    <xf numFmtId="14" fontId="7" fillId="0" borderId="19" xfId="0" applyNumberFormat="1" applyFont="1" applyBorder="1" applyAlignment="1" applyProtection="1">
      <alignment horizontal="left"/>
      <protection locked="0"/>
    </xf>
    <xf numFmtId="14" fontId="0" fillId="0" borderId="17" xfId="0" applyNumberFormat="1" applyBorder="1" applyProtection="1">
      <protection locked="0"/>
    </xf>
    <xf numFmtId="14" fontId="0" fillId="0" borderId="18" xfId="0" applyNumberFormat="1" applyBorder="1" applyProtection="1">
      <protection locked="0"/>
    </xf>
    <xf numFmtId="14" fontId="0" fillId="0" borderId="14" xfId="0" applyNumberFormat="1" applyBorder="1" applyProtection="1">
      <protection locked="0"/>
    </xf>
    <xf numFmtId="14" fontId="0" fillId="0" borderId="19" xfId="0" applyNumberFormat="1" applyBorder="1" applyProtection="1">
      <protection locked="0"/>
    </xf>
    <xf numFmtId="14" fontId="0" fillId="0" borderId="21" xfId="0" applyNumberFormat="1" applyBorder="1" applyProtection="1">
      <protection locked="0"/>
    </xf>
    <xf numFmtId="14" fontId="0" fillId="0" borderId="20" xfId="0" applyNumberFormat="1" applyBorder="1" applyProtection="1">
      <protection locked="0"/>
    </xf>
    <xf numFmtId="0" fontId="13" fillId="0" borderId="0" xfId="0" applyFont="1" applyAlignment="1">
      <alignment horizontal="center"/>
    </xf>
    <xf numFmtId="170" fontId="13" fillId="0" borderId="0" xfId="0" applyNumberFormat="1" applyFont="1" applyAlignment="1">
      <alignment horizontal="center"/>
    </xf>
    <xf numFmtId="0" fontId="4" fillId="0" borderId="0" xfId="0" applyFont="1"/>
    <xf numFmtId="164" fontId="4" fillId="0" borderId="0" xfId="1" applyFont="1"/>
    <xf numFmtId="170" fontId="4" fillId="0" borderId="0" xfId="1" applyNumberFormat="1" applyFont="1"/>
    <xf numFmtId="0" fontId="14" fillId="0" borderId="11" xfId="0" applyFont="1" applyBorder="1" applyAlignment="1">
      <alignment horizontal="center" vertical="center"/>
    </xf>
    <xf numFmtId="0" fontId="15" fillId="3" borderId="11" xfId="0" applyNumberFormat="1" applyFont="1" applyFill="1" applyBorder="1" applyAlignment="1" applyProtection="1">
      <alignment horizontal="center" vertical="center"/>
    </xf>
    <xf numFmtId="0" fontId="15" fillId="0" borderId="11" xfId="0" applyNumberFormat="1" applyFont="1" applyBorder="1" applyAlignment="1" applyProtection="1">
      <alignment horizontal="center" vertical="center"/>
    </xf>
    <xf numFmtId="165" fontId="15" fillId="3" borderId="10" xfId="0" applyNumberFormat="1" applyFont="1" applyFill="1" applyBorder="1" applyAlignment="1" applyProtection="1">
      <alignment horizontal="center" vertical="center"/>
    </xf>
    <xf numFmtId="165" fontId="15" fillId="3" borderId="11" xfId="0" applyNumberFormat="1" applyFont="1" applyFill="1" applyBorder="1" applyAlignment="1" applyProtection="1">
      <alignment horizontal="center" vertical="center"/>
    </xf>
    <xf numFmtId="165" fontId="15" fillId="0" borderId="11" xfId="0" applyNumberFormat="1" applyFont="1" applyBorder="1" applyAlignment="1" applyProtection="1">
      <alignment horizontal="center" vertical="center"/>
    </xf>
    <xf numFmtId="165" fontId="15" fillId="0" borderId="11" xfId="0" applyNumberFormat="1" applyFont="1" applyFill="1" applyBorder="1" applyAlignment="1" applyProtection="1">
      <alignment horizontal="center" vertical="center"/>
    </xf>
    <xf numFmtId="0" fontId="0" fillId="0" borderId="11" xfId="0" applyNumberFormat="1" applyBorder="1" applyAlignment="1">
      <alignment horizontal="center" vertical="center"/>
    </xf>
    <xf numFmtId="165" fontId="0" fillId="3" borderId="10" xfId="0" applyNumberFormat="1" applyFill="1" applyBorder="1" applyAlignment="1">
      <alignment horizontal="center" vertical="center"/>
    </xf>
    <xf numFmtId="10" fontId="0" fillId="3" borderId="11" xfId="0" applyNumberFormat="1" applyFill="1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171" fontId="0" fillId="0" borderId="11" xfId="0" applyNumberFormat="1" applyBorder="1" applyAlignment="1">
      <alignment horizontal="center" vertical="center"/>
    </xf>
    <xf numFmtId="172" fontId="14" fillId="0" borderId="11" xfId="0" applyNumberFormat="1" applyFont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1" fontId="0" fillId="7" borderId="11" xfId="0" applyNumberFormat="1" applyFill="1" applyBorder="1" applyAlignment="1">
      <alignment horizontal="center"/>
    </xf>
    <xf numFmtId="0" fontId="0" fillId="7" borderId="11" xfId="0" applyFont="1" applyFill="1" applyBorder="1" applyAlignment="1">
      <alignment horizontal="center" vertical="center"/>
    </xf>
    <xf numFmtId="165" fontId="0" fillId="3" borderId="11" xfId="0" applyNumberFormat="1" applyFont="1" applyFill="1" applyBorder="1" applyAlignment="1">
      <alignment horizontal="center" vertical="center"/>
    </xf>
    <xf numFmtId="10" fontId="0" fillId="3" borderId="11" xfId="0" applyNumberFormat="1" applyFont="1" applyFill="1" applyBorder="1" applyAlignment="1">
      <alignment horizontal="center" vertical="center"/>
    </xf>
    <xf numFmtId="10" fontId="0" fillId="0" borderId="11" xfId="0" applyNumberFormat="1" applyFont="1" applyFill="1" applyBorder="1" applyAlignment="1">
      <alignment horizontal="center" vertical="center"/>
    </xf>
    <xf numFmtId="0" fontId="0" fillId="0" borderId="25" xfId="0" applyFont="1" applyFill="1" applyBorder="1" applyAlignment="1">
      <alignment horizontal="center" vertical="center"/>
    </xf>
    <xf numFmtId="0" fontId="0" fillId="3" borderId="25" xfId="0" applyFont="1" applyFill="1" applyBorder="1" applyAlignment="1">
      <alignment horizontal="center" vertical="center"/>
    </xf>
    <xf numFmtId="0" fontId="0" fillId="3" borderId="11" xfId="0" applyFont="1" applyFill="1" applyBorder="1" applyAlignment="1">
      <alignment horizontal="center" vertical="center"/>
    </xf>
    <xf numFmtId="165" fontId="16" fillId="3" borderId="11" xfId="0" applyNumberFormat="1" applyFont="1" applyFill="1" applyBorder="1" applyAlignment="1">
      <alignment horizontal="center" vertical="center"/>
    </xf>
    <xf numFmtId="0" fontId="0" fillId="0" borderId="2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9" fontId="17" fillId="0" borderId="27" xfId="1" applyNumberFormat="1" applyFont="1" applyBorder="1" applyAlignment="1">
      <alignment horizontal="center" vertical="center"/>
    </xf>
    <xf numFmtId="9" fontId="17" fillId="0" borderId="28" xfId="1" applyNumberFormat="1" applyFont="1" applyBorder="1" applyAlignment="1">
      <alignment horizontal="center" vertical="center"/>
    </xf>
    <xf numFmtId="173" fontId="17" fillId="0" borderId="11" xfId="1" applyNumberFormat="1" applyFont="1" applyBorder="1" applyAlignment="1">
      <alignment horizontal="center" vertical="center"/>
    </xf>
    <xf numFmtId="173" fontId="0" fillId="0" borderId="11" xfId="1" applyNumberFormat="1" applyFont="1" applyBorder="1" applyAlignment="1">
      <alignment horizontal="center" vertical="center"/>
    </xf>
    <xf numFmtId="9" fontId="17" fillId="0" borderId="11" xfId="1" applyNumberFormat="1" applyFont="1" applyBorder="1" applyAlignment="1">
      <alignment horizontal="center" vertical="center"/>
    </xf>
    <xf numFmtId="9" fontId="0" fillId="0" borderId="11" xfId="1" applyNumberFormat="1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11" xfId="0" applyNumberFormat="1" applyFont="1" applyBorder="1" applyAlignment="1" applyProtection="1">
      <alignment horizontal="center" vertical="center"/>
    </xf>
    <xf numFmtId="0" fontId="14" fillId="0" borderId="11" xfId="0" applyNumberFormat="1" applyFont="1" applyBorder="1" applyAlignment="1" applyProtection="1">
      <alignment horizontal="center"/>
    </xf>
    <xf numFmtId="165" fontId="14" fillId="0" borderId="10" xfId="0" applyNumberFormat="1" applyFont="1" applyBorder="1" applyAlignment="1" applyProtection="1">
      <alignment horizontal="center"/>
    </xf>
    <xf numFmtId="165" fontId="14" fillId="0" borderId="23" xfId="0" applyNumberFormat="1" applyFont="1" applyBorder="1" applyAlignment="1" applyProtection="1">
      <alignment horizontal="center"/>
    </xf>
    <xf numFmtId="165" fontId="14" fillId="0" borderId="24" xfId="0" applyNumberFormat="1" applyFont="1" applyBorder="1" applyAlignment="1" applyProtection="1">
      <alignment horizontal="center"/>
    </xf>
    <xf numFmtId="0" fontId="14" fillId="0" borderId="11" xfId="0" applyFont="1" applyBorder="1" applyAlignment="1">
      <alignment horizontal="center" vertical="center"/>
    </xf>
    <xf numFmtId="1" fontId="17" fillId="0" borderId="11" xfId="1" applyNumberFormat="1" applyFont="1" applyBorder="1" applyAlignment="1">
      <alignment horizontal="center" vertical="center"/>
    </xf>
    <xf numFmtId="1" fontId="0" fillId="0" borderId="11" xfId="1" applyNumberFormat="1" applyFont="1" applyBorder="1" applyAlignment="1">
      <alignment horizontal="center" vertical="center"/>
    </xf>
    <xf numFmtId="173" fontId="17" fillId="3" borderId="11" xfId="1" applyNumberFormat="1" applyFont="1" applyFill="1" applyBorder="1" applyAlignment="1">
      <alignment horizontal="center" vertical="center"/>
    </xf>
    <xf numFmtId="173" fontId="0" fillId="3" borderId="11" xfId="1" applyNumberFormat="1" applyFont="1" applyFill="1" applyBorder="1" applyAlignment="1">
      <alignment horizontal="center" vertical="center"/>
    </xf>
    <xf numFmtId="9" fontId="17" fillId="3" borderId="11" xfId="1" applyNumberFormat="1" applyFont="1" applyFill="1" applyBorder="1" applyAlignment="1">
      <alignment horizontal="center" vertical="center"/>
    </xf>
    <xf numFmtId="9" fontId="0" fillId="3" borderId="11" xfId="1" applyNumberFormat="1" applyFont="1" applyFill="1" applyBorder="1" applyAlignment="1">
      <alignment horizontal="center" vertical="center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left" wrapText="1"/>
      <protection locked="0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165" fontId="8" fillId="5" borderId="0" xfId="0" applyNumberFormat="1" applyFont="1" applyFill="1" applyAlignment="1" applyProtection="1">
      <alignment horizontal="center"/>
      <protection locked="0"/>
    </xf>
    <xf numFmtId="0" fontId="4" fillId="2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3" borderId="2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4">
    <dxf>
      <numFmt numFmtId="0" formatCode="General"/>
    </dxf>
    <dxf>
      <numFmt numFmtId="170" formatCode=";;;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000"/>
              <a:t>De 1er</a:t>
            </a:r>
            <a:r>
              <a:rPr lang="en-US" sz="2000" baseline="0"/>
              <a:t> janvier 2016 à 31 </a:t>
            </a:r>
            <a:r>
              <a:rPr lang="en-US" sz="2000"/>
              <a:t>Décembre 2016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pieChart>
        <c:varyColors val="1"/>
        <c:ser>
          <c:idx val="0"/>
          <c:order val="0"/>
          <c:tx>
            <c:strRef>
              <c:f>'Objectif vente - mois'!$A$3</c:f>
              <c:strCache>
                <c:ptCount val="1"/>
                <c:pt idx="0">
                  <c:v>De mai 2015 à Décembre 2016</c:v>
                </c:pt>
              </c:strCache>
            </c:strRef>
          </c:tx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2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multiLvlStrRef>
              <c:f>'Objectif vente - mois'!$B$2:$D$2</c:f>
            </c:multiLvlStrRef>
          </c:cat>
          <c:val>
            <c:numRef>
              <c:f>'Objectif vente - mois'!$B$3:$D$3</c:f>
            </c:numRef>
          </c:val>
          <c:extLst/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solidFill>
        <a:schemeClr val="bg1"/>
      </a:solidFill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117475</xdr:colOff>
      <xdr:row>4</xdr:row>
      <xdr:rowOff>74611</xdr:rowOff>
    </xdr:from>
    <xdr:to>
      <xdr:col>3</xdr:col>
      <xdr:colOff>1079500</xdr:colOff>
      <xdr:row>21</xdr:row>
      <xdr:rowOff>69849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veilleux/Desktop/Rapport%20de%20vent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-15"/>
      <sheetName val="Juin-15"/>
      <sheetName val="Juillet-15"/>
      <sheetName val="Août-15"/>
      <sheetName val="Septembre-15"/>
      <sheetName val="Octobre-15"/>
      <sheetName val="Novembre-15"/>
      <sheetName val="Décembre-15"/>
      <sheetName val="Janvier-16"/>
      <sheetName val="Fevrier-16"/>
      <sheetName val="Mars-16"/>
      <sheetName val="Avril-16"/>
      <sheetName val="Mai-16"/>
      <sheetName val="Juin-16"/>
      <sheetName val="Juillet-16"/>
      <sheetName val="Août-16"/>
      <sheetName val="Sept-16"/>
      <sheetName val="Oct-16"/>
      <sheetName val="Nov-16"/>
      <sheetName val="Déc-16"/>
      <sheetName val="Rapport annuels"/>
      <sheetName val="Objectif vente - mois"/>
      <sheetName val="Objectif vente - marché"/>
      <sheetName val="Menu"/>
      <sheetName val="Comparatifs 2013 à 2015"/>
      <sheetName val="Rapport de vent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>
        <row r="24">
          <cell r="F24">
            <v>1</v>
          </cell>
        </row>
        <row r="25">
          <cell r="F25">
            <v>2</v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>
        <row r="1">
          <cell r="A1" t="str">
            <v>Principal</v>
          </cell>
          <cell r="B1" t="str">
            <v>Corporatif</v>
          </cell>
          <cell r="C1" t="str">
            <v>Soumission</v>
          </cell>
        </row>
        <row r="2">
          <cell r="A2" t="str">
            <v>Gouvernail</v>
          </cell>
          <cell r="B2" t="str">
            <v>Mariage</v>
          </cell>
          <cell r="C2" t="str">
            <v>Contrat</v>
          </cell>
        </row>
        <row r="3">
          <cell r="A3" t="str">
            <v>Extérieur</v>
          </cell>
          <cell r="B3" t="str">
            <v>SMERF</v>
          </cell>
          <cell r="C3" t="str">
            <v>Refus</v>
          </cell>
        </row>
        <row r="4">
          <cell r="A4" t="str">
            <v>Chapiteau</v>
          </cell>
          <cell r="B4" t="str">
            <v>Party de noel</v>
          </cell>
        </row>
        <row r="5">
          <cell r="A5" t="str">
            <v>Conférence</v>
          </cell>
          <cell r="B5" t="str">
            <v>École</v>
          </cell>
        </row>
        <row r="6">
          <cell r="B6" t="str">
            <v>Autre</v>
          </cell>
        </row>
      </sheetData>
      <sheetData sheetId="24" refreshError="1"/>
      <sheetData sheetId="25" refreshError="1"/>
    </sheetDataSet>
  </externalBook>
</externalLink>
</file>

<file path=xl/tables/table1.xml><?xml version="1.0" encoding="utf-8"?>
<table xmlns="http://schemas.openxmlformats.org/spreadsheetml/2006/main" id="1" name="Tableau4" displayName="Tableau4" ref="A2:D3" totalsRowShown="0" headerRowDxfId="3">
  <autoFilter ref="A2:D3"/>
  <tableColumns count="4">
    <tableColumn id="1" name="Période"/>
    <tableColumn id="3" name="Somme visés" dataDxfId="2" dataCellStyle="Monétaire"/>
    <tableColumn id="6" name="Balance" dataDxfId="1">
      <calculatedColumnFormula>500000-Tableau4[[À ce jour ]]</calculatedColumnFormula>
    </tableColumn>
    <tableColumn id="7" name="À ce jour 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externalLinkPath" Target="/private/var/folders/r4/99vsbwys5k9_4dn8kmxr0s700000gn/T/com.microsoft.Outlook/Outlook%20Temp/suivi%20vente%20d&#233;fi.xls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externalLinkPath" Target="/private/var/folders/r4/99vsbwys5k9_4dn8kmxr0s700000gn/T/com.microsoft.Outlook/Outlook%20Temp/suivi%20vente%20d&#233;fi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externalLinkPath" Target="/private/var/folders/r4/99vsbwys5k9_4dn8kmxr0s700000gn/T/com.microsoft.Outlook/Outlook%20Temp/suivi%20vente%20d&#233;fi.xls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externalLinkPath" Target="/private/var/folders/r4/99vsbwys5k9_4dn8kmxr0s700000gn/T/com.microsoft.Outlook/Outlook%20Temp/suivi%20vente%20d&#233;f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0.39997558519241921"/>
  </sheetPr>
  <dimension ref="A1:P31"/>
  <sheetViews>
    <sheetView tabSelected="1" topLeftCell="F1" workbookViewId="0">
      <selection activeCell="J29" sqref="J29"/>
    </sheetView>
  </sheetViews>
  <sheetFormatPr baseColWidth="10" defaultRowHeight="15.75" x14ac:dyDescent="0.25"/>
  <cols>
    <col min="1" max="1" width="26.375" hidden="1" customWidth="1"/>
    <col min="2" max="2" width="19.125" hidden="1" customWidth="1"/>
    <col min="3" max="3" width="1.375" hidden="1" customWidth="1"/>
    <col min="4" max="4" width="17" hidden="1" customWidth="1"/>
    <col min="5" max="5" width="13" hidden="1" customWidth="1"/>
    <col min="6" max="6" width="15" customWidth="1"/>
    <col min="8" max="8" width="10" bestFit="1" customWidth="1"/>
    <col min="10" max="10" width="11" style="99"/>
    <col min="12" max="12" width="11.875" bestFit="1" customWidth="1"/>
  </cols>
  <sheetData>
    <row r="1" spans="1:16" ht="28.5" x14ac:dyDescent="0.45">
      <c r="A1" s="106" t="s">
        <v>49</v>
      </c>
      <c r="B1" s="106"/>
      <c r="C1" s="106"/>
      <c r="D1" s="106"/>
      <c r="F1" t="s">
        <v>61</v>
      </c>
      <c r="I1" s="107">
        <v>2016</v>
      </c>
      <c r="J1" s="107"/>
      <c r="K1" s="107"/>
      <c r="L1" s="107"/>
      <c r="M1" s="107"/>
      <c r="N1" s="107"/>
      <c r="O1" s="107"/>
      <c r="P1" s="107"/>
    </row>
    <row r="2" spans="1:16" ht="21" x14ac:dyDescent="0.35">
      <c r="A2" s="70" t="s">
        <v>50</v>
      </c>
      <c r="B2" s="70" t="s">
        <v>51</v>
      </c>
      <c r="C2" s="71" t="s">
        <v>52</v>
      </c>
      <c r="D2" s="70" t="s">
        <v>53</v>
      </c>
      <c r="I2" s="107"/>
      <c r="J2" s="107"/>
      <c r="K2" s="107"/>
      <c r="L2" s="107"/>
      <c r="M2" s="107"/>
      <c r="N2" s="107"/>
      <c r="O2" s="107"/>
      <c r="P2" s="107"/>
    </row>
    <row r="3" spans="1:16" x14ac:dyDescent="0.25">
      <c r="A3" s="72" t="s">
        <v>54</v>
      </c>
      <c r="B3" s="73">
        <v>900000</v>
      </c>
      <c r="C3" s="74">
        <f>500000-Tableau4[[À ce jour ]]</f>
        <v>412185</v>
      </c>
      <c r="D3" s="73">
        <f>[1]!Tableau14[Montant en contrat pour l''année suivante]+[1]!Tableau144[Montant en contrat pour l''année courante]</f>
        <v>87815</v>
      </c>
      <c r="I3" s="108" t="s">
        <v>55</v>
      </c>
      <c r="J3" s="108"/>
      <c r="K3" s="108"/>
      <c r="L3" s="109" t="s">
        <v>56</v>
      </c>
      <c r="M3" s="110"/>
      <c r="N3" s="110"/>
      <c r="O3" s="110"/>
      <c r="P3" s="111"/>
    </row>
    <row r="4" spans="1:16" x14ac:dyDescent="0.25">
      <c r="H4" s="75"/>
      <c r="I4" s="76" t="s">
        <v>57</v>
      </c>
      <c r="J4" s="77" t="s">
        <v>58</v>
      </c>
      <c r="K4" s="77" t="s">
        <v>59</v>
      </c>
      <c r="L4" s="78" t="s">
        <v>57</v>
      </c>
      <c r="M4" s="79" t="s">
        <v>60</v>
      </c>
      <c r="N4" s="80" t="s">
        <v>58</v>
      </c>
      <c r="O4" s="80" t="s">
        <v>59</v>
      </c>
      <c r="P4" s="81" t="s">
        <v>60</v>
      </c>
    </row>
    <row r="5" spans="1:16" x14ac:dyDescent="0.25">
      <c r="H5" s="75"/>
      <c r="I5" s="82"/>
      <c r="J5" s="82"/>
      <c r="K5" s="82"/>
      <c r="L5" s="83"/>
      <c r="M5" s="84"/>
      <c r="N5" s="85"/>
      <c r="O5" s="86"/>
      <c r="P5" s="85"/>
    </row>
    <row r="6" spans="1:16" x14ac:dyDescent="0.25">
      <c r="H6" s="87">
        <f>MONTH(I1)</f>
        <v>7</v>
      </c>
      <c r="I6" s="88">
        <v>3</v>
      </c>
      <c r="J6" s="89">
        <f>COUNTIF('Janvier-16'!$F$24:$F$36,MONTH(H6))+COUNTIF('Fevrier-16'!$F$24:$F$36,MONTH(H6))+COUNTIF('Mars-16'!$F$24:$F$36,MONTH(H6))+COUNTIF('Avril-16'!$F$24:$F$36,MONTH(H6))</f>
        <v>3</v>
      </c>
      <c r="K6" s="90"/>
      <c r="L6" s="91">
        <v>8000</v>
      </c>
      <c r="M6" s="92">
        <f>L6/L30</f>
        <v>8.8888888888888889E-3</v>
      </c>
      <c r="N6" s="93"/>
      <c r="O6" s="86"/>
      <c r="P6" s="93"/>
    </row>
    <row r="7" spans="1:16" x14ac:dyDescent="0.25">
      <c r="H7" s="75"/>
      <c r="I7" s="94"/>
      <c r="J7" s="44"/>
      <c r="K7" s="94"/>
      <c r="L7" s="95"/>
      <c r="M7" s="96"/>
      <c r="N7" s="88"/>
      <c r="O7" s="86"/>
      <c r="P7" s="93"/>
    </row>
    <row r="8" spans="1:16" x14ac:dyDescent="0.25">
      <c r="H8" s="87">
        <f>EDATE(H6,1)</f>
        <v>38</v>
      </c>
      <c r="I8" s="88">
        <v>5</v>
      </c>
      <c r="J8" s="89">
        <f>COUNTIF('[1]Fevrier-16'!$F$24:$F$36,MONTH(H8))</f>
        <v>1</v>
      </c>
      <c r="K8" s="90"/>
      <c r="L8" s="91">
        <v>14000</v>
      </c>
      <c r="M8" s="92">
        <f>L8/L30</f>
        <v>1.5555555555555555E-2</v>
      </c>
      <c r="N8" s="93"/>
      <c r="O8" s="86"/>
      <c r="P8" s="93"/>
    </row>
    <row r="9" spans="1:16" x14ac:dyDescent="0.25">
      <c r="H9" s="75"/>
      <c r="I9" s="94"/>
      <c r="J9" s="94"/>
      <c r="K9" s="94"/>
      <c r="L9" s="95"/>
      <c r="M9" s="96"/>
      <c r="N9" s="88"/>
      <c r="O9" s="86"/>
      <c r="P9" s="93"/>
    </row>
    <row r="10" spans="1:16" x14ac:dyDescent="0.25">
      <c r="H10" s="87">
        <f t="shared" ref="H10" si="0">EDATE(H8,1)</f>
        <v>67</v>
      </c>
      <c r="I10" s="88">
        <v>6</v>
      </c>
      <c r="J10" s="89">
        <f>COUNTIF('[1]Fevrier-16'!$F$24:$F$36,MONTH(H10))</f>
        <v>0</v>
      </c>
      <c r="K10" s="90"/>
      <c r="L10" s="91">
        <v>20000</v>
      </c>
      <c r="M10" s="92">
        <f>L10/L30</f>
        <v>2.2222222222222223E-2</v>
      </c>
      <c r="N10" s="93"/>
      <c r="O10" s="86"/>
      <c r="P10" s="93"/>
    </row>
    <row r="11" spans="1:16" x14ac:dyDescent="0.25">
      <c r="H11" s="75"/>
      <c r="I11" s="94"/>
      <c r="J11" s="44"/>
      <c r="K11" s="94"/>
      <c r="L11" s="95"/>
      <c r="M11" s="96"/>
      <c r="N11" s="88"/>
      <c r="O11" s="86"/>
      <c r="P11" s="93"/>
    </row>
    <row r="12" spans="1:16" x14ac:dyDescent="0.25">
      <c r="H12" s="87">
        <f t="shared" ref="H12" si="1">EDATE(H10,1)</f>
        <v>98</v>
      </c>
      <c r="I12" s="88">
        <v>8</v>
      </c>
      <c r="J12" s="89"/>
      <c r="K12" s="90"/>
      <c r="L12" s="91">
        <v>35000</v>
      </c>
      <c r="M12" s="92">
        <f>L12/L30</f>
        <v>3.888888888888889E-2</v>
      </c>
      <c r="N12" s="93"/>
      <c r="O12" s="86"/>
      <c r="P12" s="93"/>
    </row>
    <row r="13" spans="1:16" x14ac:dyDescent="0.25">
      <c r="H13" s="75"/>
      <c r="I13" s="94"/>
      <c r="J13" s="44"/>
      <c r="K13" s="94"/>
      <c r="L13" s="95"/>
      <c r="M13" s="96"/>
      <c r="N13" s="88"/>
      <c r="O13" s="86"/>
      <c r="P13" s="93"/>
    </row>
    <row r="14" spans="1:16" x14ac:dyDescent="0.25">
      <c r="H14" s="87">
        <f t="shared" ref="H14" si="2">EDATE(H12,1)</f>
        <v>128</v>
      </c>
      <c r="I14" s="88">
        <v>15</v>
      </c>
      <c r="J14" s="89"/>
      <c r="K14" s="90"/>
      <c r="L14" s="91">
        <v>73000</v>
      </c>
      <c r="M14" s="92">
        <f>L14/L30</f>
        <v>8.1111111111111106E-2</v>
      </c>
      <c r="N14" s="93"/>
      <c r="O14" s="86"/>
      <c r="P14" s="93"/>
    </row>
    <row r="15" spans="1:16" x14ac:dyDescent="0.25">
      <c r="H15" s="75"/>
      <c r="I15" s="94"/>
      <c r="J15" s="44"/>
      <c r="K15" s="94"/>
      <c r="L15" s="95"/>
      <c r="M15" s="96"/>
      <c r="N15" s="88"/>
      <c r="O15" s="86"/>
      <c r="P15" s="93"/>
    </row>
    <row r="16" spans="1:16" x14ac:dyDescent="0.25">
      <c r="H16" s="87">
        <f t="shared" ref="H16" si="3">EDATE(H14,1)</f>
        <v>159</v>
      </c>
      <c r="I16" s="88">
        <v>20</v>
      </c>
      <c r="J16" s="89"/>
      <c r="K16" s="90"/>
      <c r="L16" s="97">
        <v>95000</v>
      </c>
      <c r="M16" s="92">
        <f>L16/L30</f>
        <v>0.10555555555555556</v>
      </c>
      <c r="N16" s="93"/>
      <c r="O16" s="86"/>
      <c r="P16" s="93"/>
    </row>
    <row r="17" spans="8:16" x14ac:dyDescent="0.25">
      <c r="H17" s="75"/>
      <c r="I17" s="94"/>
      <c r="J17" s="44"/>
      <c r="K17" s="94"/>
      <c r="L17" s="95"/>
      <c r="M17" s="96"/>
      <c r="N17" s="88"/>
      <c r="O17" s="86"/>
      <c r="P17" s="93"/>
    </row>
    <row r="18" spans="8:16" x14ac:dyDescent="0.25">
      <c r="H18" s="87">
        <f t="shared" ref="H18" si="4">EDATE(H16,1)</f>
        <v>189</v>
      </c>
      <c r="I18" s="88">
        <v>16</v>
      </c>
      <c r="J18" s="89"/>
      <c r="K18" s="90"/>
      <c r="L18" s="91">
        <v>85000</v>
      </c>
      <c r="M18" s="92">
        <f>L18/L30</f>
        <v>9.4444444444444442E-2</v>
      </c>
      <c r="N18" s="93"/>
      <c r="O18" s="86"/>
      <c r="P18" s="93"/>
    </row>
    <row r="19" spans="8:16" x14ac:dyDescent="0.25">
      <c r="H19" s="75"/>
      <c r="I19" s="94"/>
      <c r="J19" s="44"/>
      <c r="K19" s="94"/>
      <c r="L19" s="95"/>
      <c r="M19" s="96"/>
      <c r="N19" s="88"/>
      <c r="O19" s="86"/>
      <c r="P19" s="93"/>
    </row>
    <row r="20" spans="8:16" x14ac:dyDescent="0.25">
      <c r="H20" s="87">
        <f t="shared" ref="H20" si="5">EDATE(H18,1)</f>
        <v>220</v>
      </c>
      <c r="I20" s="88">
        <v>20</v>
      </c>
      <c r="J20" s="89"/>
      <c r="K20" s="90"/>
      <c r="L20" s="91">
        <v>180000</v>
      </c>
      <c r="M20" s="92">
        <f>L20/L30</f>
        <v>0.2</v>
      </c>
      <c r="N20" s="93"/>
      <c r="O20" s="86"/>
      <c r="P20" s="93"/>
    </row>
    <row r="21" spans="8:16" x14ac:dyDescent="0.25">
      <c r="H21" s="75"/>
      <c r="I21" s="94"/>
      <c r="J21" s="44"/>
      <c r="K21" s="94"/>
      <c r="L21" s="95"/>
      <c r="M21" s="96"/>
      <c r="N21" s="88"/>
      <c r="O21" s="86"/>
      <c r="P21" s="93"/>
    </row>
    <row r="22" spans="8:16" x14ac:dyDescent="0.25">
      <c r="H22" s="87">
        <f t="shared" ref="H22" si="6">EDATE(H20,1)</f>
        <v>251</v>
      </c>
      <c r="I22" s="88">
        <v>20</v>
      </c>
      <c r="J22" s="89"/>
      <c r="K22" s="90"/>
      <c r="L22" s="91">
        <v>115000</v>
      </c>
      <c r="M22" s="92">
        <f>L22/L30</f>
        <v>0.12777777777777777</v>
      </c>
      <c r="N22" s="93"/>
      <c r="O22" s="86"/>
      <c r="P22" s="93"/>
    </row>
    <row r="23" spans="8:16" x14ac:dyDescent="0.25">
      <c r="H23" s="75"/>
      <c r="I23" s="94"/>
      <c r="J23" s="44"/>
      <c r="K23" s="94"/>
      <c r="L23" s="95"/>
      <c r="M23" s="96"/>
      <c r="N23" s="88"/>
      <c r="O23" s="86"/>
      <c r="P23" s="93"/>
    </row>
    <row r="24" spans="8:16" x14ac:dyDescent="0.25">
      <c r="H24" s="87">
        <f t="shared" ref="H24" si="7">EDATE(H22,1)</f>
        <v>281</v>
      </c>
      <c r="I24" s="88">
        <v>10</v>
      </c>
      <c r="J24" s="89"/>
      <c r="K24" s="90"/>
      <c r="L24" s="91">
        <v>70000</v>
      </c>
      <c r="M24" s="92">
        <f>L24/L30</f>
        <v>7.7777777777777779E-2</v>
      </c>
      <c r="N24" s="93"/>
      <c r="O24" s="86"/>
      <c r="P24" s="93"/>
    </row>
    <row r="25" spans="8:16" x14ac:dyDescent="0.25">
      <c r="H25" s="75"/>
      <c r="I25" s="94"/>
      <c r="J25" s="44"/>
      <c r="K25" s="94"/>
      <c r="L25" s="95"/>
      <c r="M25" s="96"/>
      <c r="N25" s="88"/>
      <c r="O25" s="86"/>
      <c r="P25" s="93"/>
    </row>
    <row r="26" spans="8:16" x14ac:dyDescent="0.25">
      <c r="H26" s="87">
        <f t="shared" ref="H26" si="8">EDATE(H24,1)</f>
        <v>312</v>
      </c>
      <c r="I26" s="88">
        <v>10</v>
      </c>
      <c r="J26" s="89"/>
      <c r="K26" s="90"/>
      <c r="L26" s="91">
        <v>85000</v>
      </c>
      <c r="M26" s="92">
        <f>L26/L30</f>
        <v>9.4444444444444442E-2</v>
      </c>
      <c r="N26" s="93"/>
      <c r="O26" s="86"/>
      <c r="P26" s="93"/>
    </row>
    <row r="27" spans="8:16" x14ac:dyDescent="0.25">
      <c r="H27" s="75"/>
      <c r="I27" s="94"/>
      <c r="J27" s="44"/>
      <c r="K27" s="94"/>
      <c r="L27" s="95"/>
      <c r="M27" s="96"/>
      <c r="N27" s="88"/>
      <c r="O27" s="86"/>
      <c r="P27" s="93"/>
    </row>
    <row r="28" spans="8:16" x14ac:dyDescent="0.25">
      <c r="H28" s="87">
        <f t="shared" ref="H28" si="9">EDATE(H26,1)</f>
        <v>342</v>
      </c>
      <c r="I28" s="88">
        <v>17</v>
      </c>
      <c r="J28" s="89"/>
      <c r="K28" s="90"/>
      <c r="L28" s="91">
        <v>120000</v>
      </c>
      <c r="M28" s="92">
        <f>L28/L30</f>
        <v>0.13333333333333333</v>
      </c>
      <c r="N28" s="93"/>
      <c r="O28" s="86"/>
      <c r="P28" s="93"/>
    </row>
    <row r="29" spans="8:16" x14ac:dyDescent="0.25">
      <c r="H29" s="98"/>
      <c r="I29" s="94"/>
      <c r="J29" s="44"/>
      <c r="K29" s="94"/>
      <c r="L29" s="95"/>
      <c r="M29" s="96"/>
      <c r="N29" s="88"/>
      <c r="O29" s="86"/>
      <c r="P29" s="93"/>
    </row>
    <row r="30" spans="8:16" x14ac:dyDescent="0.25">
      <c r="H30" s="112" t="s">
        <v>41</v>
      </c>
      <c r="I30" s="113">
        <f>SUM(I28+I26+I24+I22+I20+I18+I16+I14+I12+I10+I8+I6)</f>
        <v>150</v>
      </c>
      <c r="J30" s="113">
        <f>SUM(J28+J26+J24+J22+J20+J18+J16+J14+J12+J10+J8+J6)</f>
        <v>4</v>
      </c>
      <c r="K30" s="113">
        <f>SUM(K28+K26+K24+K22+K20+K18+K16+K14+K12+K10+K8+K6)</f>
        <v>0</v>
      </c>
      <c r="L30" s="115">
        <f>SUM(L28+L26+L24+L22+L20+L18+L16+L14+L12+L10+L8+L6)</f>
        <v>900000</v>
      </c>
      <c r="M30" s="117">
        <f>SUM(M6+M8+M10+M12+M14+M16+M18+M20+M22+M24+M26+M28)</f>
        <v>0.99999999999999989</v>
      </c>
      <c r="N30" s="100"/>
      <c r="O30" s="102">
        <f>SUM(O6+O8+O10+O12+O14+O16+O18+O20+O22+O24+O26+O28)</f>
        <v>0</v>
      </c>
      <c r="P30" s="104">
        <f t="shared" ref="P30" si="10">SUM(P6+P8+P10+P12+P14+P16+P18+P20+P22+P24+P26+P28)</f>
        <v>0</v>
      </c>
    </row>
    <row r="31" spans="8:16" x14ac:dyDescent="0.25">
      <c r="H31" s="112"/>
      <c r="I31" s="114"/>
      <c r="J31" s="114"/>
      <c r="K31" s="114"/>
      <c r="L31" s="116"/>
      <c r="M31" s="118"/>
      <c r="N31" s="101"/>
      <c r="O31" s="103"/>
      <c r="P31" s="105"/>
    </row>
  </sheetData>
  <dataConsolidate/>
  <mergeCells count="13">
    <mergeCell ref="N30:N31"/>
    <mergeCell ref="O30:O31"/>
    <mergeCell ref="P30:P31"/>
    <mergeCell ref="A1:D1"/>
    <mergeCell ref="I1:P2"/>
    <mergeCell ref="I3:K3"/>
    <mergeCell ref="L3:P3"/>
    <mergeCell ref="H30:H31"/>
    <mergeCell ref="I30:I31"/>
    <mergeCell ref="J30:J31"/>
    <mergeCell ref="K30:K31"/>
    <mergeCell ref="L30:L31"/>
    <mergeCell ref="M30:M31"/>
  </mergeCells>
  <pageMargins left="0.7" right="0.7" top="0.75" bottom="0.75" header="0.3" footer="0.3"/>
  <pageSetup orientation="portrait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S61"/>
  <sheetViews>
    <sheetView topLeftCell="A18" workbookViewId="0">
      <selection activeCell="B25" sqref="B25"/>
    </sheetView>
  </sheetViews>
  <sheetFormatPr baseColWidth="10" defaultColWidth="10.875" defaultRowHeight="15.75" x14ac:dyDescent="0.25"/>
  <cols>
    <col min="1" max="1" width="37.5" style="1" bestFit="1" customWidth="1"/>
    <col min="2" max="2" width="19.125" style="1" customWidth="1"/>
    <col min="3" max="3" width="19.625" style="1" bestFit="1" customWidth="1"/>
    <col min="4" max="5" width="30.625" style="1" customWidth="1"/>
    <col min="6" max="6" width="10.875" style="1"/>
    <col min="7" max="7" width="7.5" style="1" bestFit="1" customWidth="1"/>
    <col min="8" max="8" width="12.125" style="1" bestFit="1" customWidth="1"/>
    <col min="9" max="9" width="11.625" style="1" customWidth="1"/>
    <col min="10" max="10" width="10.875" style="1"/>
    <col min="11" max="11" width="15" style="1" customWidth="1"/>
    <col min="12" max="13" width="12.625" style="1" customWidth="1"/>
    <col min="14" max="14" width="12.125" style="1" customWidth="1"/>
    <col min="15" max="15" width="11.625" style="1" customWidth="1"/>
    <col min="16" max="16" width="23" style="1" customWidth="1"/>
    <col min="17" max="17" width="12.375" style="1" customWidth="1"/>
    <col min="18" max="18" width="11.625" style="1" customWidth="1"/>
    <col min="19" max="20" width="12.625" style="1" customWidth="1"/>
    <col min="21" max="21" width="11.625" style="1" bestFit="1" customWidth="1"/>
    <col min="22" max="22" width="16.5" style="1" bestFit="1" customWidth="1"/>
    <col min="23" max="30" width="12.625" style="1" bestFit="1" customWidth="1"/>
    <col min="31" max="31" width="34.875" style="1" bestFit="1" customWidth="1"/>
    <col min="32" max="16384" width="10.875" style="1"/>
  </cols>
  <sheetData>
    <row r="1" spans="1:19" ht="24" thickBot="1" x14ac:dyDescent="0.4">
      <c r="A1" s="126" t="str">
        <f ca="1">MID(CELL("filename",$A$3),SEARCH("]",CELL("filename",$A$3))+1,99)</f>
        <v>Janvier-16</v>
      </c>
      <c r="B1" s="126"/>
      <c r="C1" s="126"/>
      <c r="D1" s="126"/>
      <c r="E1" s="126"/>
    </row>
    <row r="2" spans="1:19" s="5" customFormat="1" ht="25.5" thickBot="1" x14ac:dyDescent="0.3">
      <c r="A2" s="2" t="s">
        <v>0</v>
      </c>
      <c r="B2" s="124" t="s">
        <v>1</v>
      </c>
      <c r="C2" s="124"/>
      <c r="D2" s="2" t="s">
        <v>2</v>
      </c>
      <c r="E2" s="2" t="s">
        <v>3</v>
      </c>
      <c r="F2" s="127" t="s">
        <v>4</v>
      </c>
      <c r="G2" s="128"/>
      <c r="H2" s="129" t="s">
        <v>2</v>
      </c>
      <c r="I2" s="130"/>
      <c r="J2" s="129" t="s">
        <v>5</v>
      </c>
      <c r="K2" s="130"/>
      <c r="L2" s="3" t="s">
        <v>6</v>
      </c>
      <c r="M2" s="3" t="s">
        <v>7</v>
      </c>
      <c r="N2" s="4" t="s">
        <v>8</v>
      </c>
      <c r="O2" s="4" t="s">
        <v>9</v>
      </c>
    </row>
    <row r="3" spans="1:19" ht="16.5" thickBot="1" x14ac:dyDescent="0.3">
      <c r="A3" s="1" t="s">
        <v>10</v>
      </c>
      <c r="B3" s="125" t="s">
        <v>11</v>
      </c>
      <c r="C3" s="125"/>
      <c r="D3" s="1" t="s">
        <v>12</v>
      </c>
      <c r="E3" s="6" t="s">
        <v>13</v>
      </c>
      <c r="F3" s="7" t="s">
        <v>14</v>
      </c>
      <c r="G3" s="8">
        <f>COUNTIF(B3:B21,"Gouvernail")</f>
        <v>3</v>
      </c>
      <c r="H3" s="7" t="s">
        <v>15</v>
      </c>
      <c r="I3" s="8">
        <f>COUNTIF(D3:D21,"Corporatif")</f>
        <v>6</v>
      </c>
      <c r="J3" s="7" t="s">
        <v>16</v>
      </c>
      <c r="K3" s="8">
        <f>COUNTIF(E3:E21,"Soumission")</f>
        <v>11</v>
      </c>
      <c r="L3" s="9">
        <f>SUM(E24:E36)</f>
        <v>71814</v>
      </c>
      <c r="M3" s="9">
        <f>SUM(E40:E47)</f>
        <v>2240</v>
      </c>
      <c r="N3" s="10">
        <f>COUNTA(B3:B21)</f>
        <v>13</v>
      </c>
      <c r="O3" s="11">
        <f>COUNTA(A40:A47)</f>
        <v>2</v>
      </c>
    </row>
    <row r="4" spans="1:19" x14ac:dyDescent="0.25">
      <c r="A4" s="1" t="s">
        <v>17</v>
      </c>
      <c r="B4" s="125" t="s">
        <v>11</v>
      </c>
      <c r="C4" s="125"/>
      <c r="D4" s="1" t="s">
        <v>18</v>
      </c>
      <c r="E4" s="6" t="s">
        <v>13</v>
      </c>
      <c r="F4" s="7" t="s">
        <v>11</v>
      </c>
      <c r="G4" s="8">
        <f>COUNTIF(B3:B21,"Principal")</f>
        <v>9</v>
      </c>
      <c r="H4" s="7" t="s">
        <v>19</v>
      </c>
      <c r="I4" s="12">
        <f>COUNTIF(D3:D21,"Party de noel")</f>
        <v>1</v>
      </c>
      <c r="J4" s="13" t="s">
        <v>20</v>
      </c>
      <c r="K4" s="13">
        <f>COUNTIF(E3:E21,"Refus")</f>
        <v>0</v>
      </c>
      <c r="L4" s="14"/>
      <c r="M4" s="14"/>
    </row>
    <row r="5" spans="1:19" x14ac:dyDescent="0.25">
      <c r="A5" s="1" t="s">
        <v>21</v>
      </c>
      <c r="B5" s="125" t="s">
        <v>14</v>
      </c>
      <c r="C5" s="125"/>
      <c r="D5" s="1" t="s">
        <v>22</v>
      </c>
      <c r="E5" s="6" t="s">
        <v>13</v>
      </c>
      <c r="F5" s="7" t="s">
        <v>23</v>
      </c>
      <c r="G5" s="8">
        <f>COUNTIF(B3:B21,"Chapiteau")</f>
        <v>1</v>
      </c>
      <c r="H5" s="7" t="s">
        <v>22</v>
      </c>
      <c r="I5" s="12">
        <f>COUNTIF(D3:D21,"SMERF")</f>
        <v>3</v>
      </c>
      <c r="J5" s="13" t="s">
        <v>24</v>
      </c>
      <c r="K5" s="13">
        <f>COUNTIF(E3:E21,"Contrat")</f>
        <v>2</v>
      </c>
      <c r="L5" s="14"/>
      <c r="M5" s="14"/>
    </row>
    <row r="6" spans="1:19" ht="16.5" thickBot="1" x14ac:dyDescent="0.3">
      <c r="A6" s="1" t="s">
        <v>25</v>
      </c>
      <c r="B6" s="125" t="s">
        <v>11</v>
      </c>
      <c r="C6" s="125"/>
      <c r="D6" s="1" t="s">
        <v>22</v>
      </c>
      <c r="E6" s="6" t="s">
        <v>13</v>
      </c>
      <c r="F6" s="15" t="s">
        <v>26</v>
      </c>
      <c r="G6" s="16">
        <f>COUNTIF(B3:B21,"Exterieur")</f>
        <v>0</v>
      </c>
      <c r="H6" s="7" t="s">
        <v>18</v>
      </c>
      <c r="I6" s="8">
        <f>COUNTIF(D3:D21,"Mariage")</f>
        <v>3</v>
      </c>
      <c r="J6" s="17"/>
      <c r="L6" s="18"/>
      <c r="M6" s="14"/>
    </row>
    <row r="7" spans="1:19" x14ac:dyDescent="0.25">
      <c r="A7" s="1" t="s">
        <v>27</v>
      </c>
      <c r="B7" s="125" t="s">
        <v>11</v>
      </c>
      <c r="C7" s="125"/>
      <c r="D7" s="1" t="s">
        <v>12</v>
      </c>
      <c r="E7" s="6" t="s">
        <v>13</v>
      </c>
      <c r="H7" s="7" t="s">
        <v>28</v>
      </c>
      <c r="I7" s="8">
        <f>COUNTIF(D3:D21,"École")</f>
        <v>0</v>
      </c>
      <c r="K7" s="19"/>
      <c r="L7" s="19"/>
      <c r="M7" s="19"/>
    </row>
    <row r="8" spans="1:19" ht="16.5" thickBot="1" x14ac:dyDescent="0.3">
      <c r="A8" s="1" t="s">
        <v>29</v>
      </c>
      <c r="B8" s="125" t="s">
        <v>11</v>
      </c>
      <c r="C8" s="125"/>
      <c r="D8" s="1" t="s">
        <v>12</v>
      </c>
      <c r="E8" s="6" t="s">
        <v>13</v>
      </c>
      <c r="H8" s="20" t="s">
        <v>30</v>
      </c>
      <c r="I8" s="21">
        <f>COUNTIF(D3:D21,"Autre")</f>
        <v>0</v>
      </c>
      <c r="K8" s="22"/>
      <c r="L8" s="19"/>
      <c r="M8" s="19"/>
    </row>
    <row r="9" spans="1:19" x14ac:dyDescent="0.25">
      <c r="A9" s="1" t="s">
        <v>31</v>
      </c>
      <c r="B9" s="125" t="s">
        <v>11</v>
      </c>
      <c r="C9" s="125"/>
      <c r="D9" s="1" t="s">
        <v>22</v>
      </c>
      <c r="E9" s="6" t="s">
        <v>24</v>
      </c>
      <c r="K9" s="19"/>
      <c r="L9" s="19"/>
      <c r="M9" s="19"/>
    </row>
    <row r="10" spans="1:19" x14ac:dyDescent="0.25">
      <c r="A10" s="1" t="s">
        <v>32</v>
      </c>
      <c r="B10" s="125" t="s">
        <v>11</v>
      </c>
      <c r="C10" s="125"/>
      <c r="D10" s="1" t="s">
        <v>18</v>
      </c>
      <c r="E10" s="6" t="s">
        <v>13</v>
      </c>
      <c r="K10" s="19"/>
      <c r="L10" s="19"/>
      <c r="M10" s="19"/>
    </row>
    <row r="11" spans="1:19" x14ac:dyDescent="0.25">
      <c r="A11" s="23" t="s">
        <v>33</v>
      </c>
      <c r="B11" s="125" t="s">
        <v>14</v>
      </c>
      <c r="C11" s="125"/>
      <c r="D11" s="1" t="s">
        <v>12</v>
      </c>
      <c r="E11" s="6" t="s">
        <v>13</v>
      </c>
      <c r="K11" s="19"/>
      <c r="L11" s="19"/>
      <c r="M11" s="19"/>
    </row>
    <row r="12" spans="1:19" x14ac:dyDescent="0.25">
      <c r="A12" s="23" t="s">
        <v>34</v>
      </c>
      <c r="B12" s="125" t="s">
        <v>14</v>
      </c>
      <c r="C12" s="125"/>
      <c r="D12" s="1" t="s">
        <v>18</v>
      </c>
      <c r="E12" s="6" t="s">
        <v>13</v>
      </c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</row>
    <row r="13" spans="1:19" x14ac:dyDescent="0.25">
      <c r="A13" s="23" t="s">
        <v>35</v>
      </c>
      <c r="B13" s="125" t="s">
        <v>23</v>
      </c>
      <c r="C13" s="125"/>
      <c r="D13" s="1" t="s">
        <v>12</v>
      </c>
      <c r="E13" s="6" t="s">
        <v>13</v>
      </c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</row>
    <row r="14" spans="1:19" x14ac:dyDescent="0.25">
      <c r="A14" s="23" t="s">
        <v>36</v>
      </c>
      <c r="B14" s="125" t="s">
        <v>11</v>
      </c>
      <c r="C14" s="125"/>
      <c r="D14" s="1" t="s">
        <v>12</v>
      </c>
      <c r="E14" s="6" t="s">
        <v>24</v>
      </c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19" x14ac:dyDescent="0.25">
      <c r="A15" s="23" t="s">
        <v>37</v>
      </c>
      <c r="B15" s="125" t="s">
        <v>11</v>
      </c>
      <c r="C15" s="125"/>
      <c r="D15" s="1" t="s">
        <v>38</v>
      </c>
      <c r="E15" s="6" t="s">
        <v>13</v>
      </c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</row>
    <row r="16" spans="1:19" x14ac:dyDescent="0.25">
      <c r="B16" s="125"/>
      <c r="C16" s="125"/>
      <c r="E16" s="6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</row>
    <row r="17" spans="1:19" x14ac:dyDescent="0.25">
      <c r="B17" s="125"/>
      <c r="C17" s="125"/>
      <c r="E17" s="6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</row>
    <row r="18" spans="1:19" x14ac:dyDescent="0.25">
      <c r="B18" s="125"/>
      <c r="C18" s="125"/>
      <c r="E18" s="6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</row>
    <row r="19" spans="1:19" x14ac:dyDescent="0.25">
      <c r="B19" s="125"/>
      <c r="C19" s="125"/>
      <c r="E19" s="6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</row>
    <row r="20" spans="1:19" x14ac:dyDescent="0.25">
      <c r="B20" s="125"/>
      <c r="C20" s="125"/>
      <c r="E20" s="6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</row>
    <row r="21" spans="1:19" ht="16.5" thickBot="1" x14ac:dyDescent="0.3">
      <c r="B21" s="125"/>
      <c r="C21" s="125"/>
      <c r="E21" s="6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</row>
    <row r="22" spans="1:19" s="5" customFormat="1" x14ac:dyDescent="0.25">
      <c r="A22" s="2" t="s">
        <v>13</v>
      </c>
      <c r="B22" s="121" t="s">
        <v>39</v>
      </c>
      <c r="C22" s="122"/>
      <c r="D22" s="2" t="s">
        <v>2</v>
      </c>
      <c r="E22" s="2" t="s">
        <v>40</v>
      </c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</row>
    <row r="23" spans="1:19" s="5" customFormat="1" x14ac:dyDescent="0.25">
      <c r="A23" s="2"/>
      <c r="B23" s="25">
        <v>2016</v>
      </c>
      <c r="C23" s="26">
        <v>2017</v>
      </c>
      <c r="D23" s="2"/>
      <c r="E23" s="2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</row>
    <row r="24" spans="1:19" x14ac:dyDescent="0.25">
      <c r="A24" s="1" t="s">
        <v>10</v>
      </c>
      <c r="B24" s="27">
        <v>42602</v>
      </c>
      <c r="C24" s="28"/>
      <c r="D24" s="1" t="s">
        <v>12</v>
      </c>
      <c r="E24" s="29">
        <v>9900</v>
      </c>
      <c r="F24" s="5">
        <f>IF(B24="","",MONTH(B24))</f>
        <v>8</v>
      </c>
      <c r="G24" s="5"/>
    </row>
    <row r="25" spans="1:19" x14ac:dyDescent="0.25">
      <c r="A25" s="1" t="s">
        <v>17</v>
      </c>
      <c r="B25" s="30"/>
      <c r="C25" s="27">
        <v>42973</v>
      </c>
      <c r="D25" s="1" t="s">
        <v>18</v>
      </c>
      <c r="E25" s="31">
        <v>12200</v>
      </c>
      <c r="F25" s="5" t="str">
        <f>IF(B25="","",MONTH(B25))</f>
        <v/>
      </c>
      <c r="G25" s="5"/>
    </row>
    <row r="26" spans="1:19" x14ac:dyDescent="0.25">
      <c r="A26" s="1" t="s">
        <v>21</v>
      </c>
      <c r="B26" s="13"/>
      <c r="C26" s="27">
        <v>42736</v>
      </c>
      <c r="D26" s="32" t="s">
        <v>22</v>
      </c>
      <c r="E26" s="33">
        <v>2164</v>
      </c>
      <c r="F26" s="5" t="str">
        <f t="shared" ref="F26:F36" si="0">IF(B26="","",MONTH(B26))</f>
        <v/>
      </c>
      <c r="G26" s="5"/>
    </row>
    <row r="27" spans="1:19" x14ac:dyDescent="0.25">
      <c r="A27" s="1" t="s">
        <v>25</v>
      </c>
      <c r="B27" s="27">
        <v>42524</v>
      </c>
      <c r="C27" s="27"/>
      <c r="D27" s="32" t="s">
        <v>22</v>
      </c>
      <c r="E27" s="33">
        <v>10200</v>
      </c>
      <c r="F27" s="5">
        <f t="shared" si="0"/>
        <v>6</v>
      </c>
      <c r="G27" s="5"/>
    </row>
    <row r="28" spans="1:19" s="32" customFormat="1" x14ac:dyDescent="0.25">
      <c r="A28" s="1" t="s">
        <v>27</v>
      </c>
      <c r="B28" s="27">
        <v>42565</v>
      </c>
      <c r="C28" s="27"/>
      <c r="D28" s="32" t="s">
        <v>12</v>
      </c>
      <c r="E28" s="33">
        <v>10850</v>
      </c>
      <c r="F28" s="5">
        <f t="shared" si="0"/>
        <v>7</v>
      </c>
      <c r="G28" s="5"/>
    </row>
    <row r="29" spans="1:19" x14ac:dyDescent="0.25">
      <c r="A29" s="32" t="s">
        <v>29</v>
      </c>
      <c r="B29" s="34">
        <v>42518</v>
      </c>
      <c r="C29" s="27"/>
      <c r="D29" s="32" t="s">
        <v>12</v>
      </c>
      <c r="E29" s="33">
        <v>6000</v>
      </c>
      <c r="F29" s="5">
        <f t="shared" si="0"/>
        <v>5</v>
      </c>
      <c r="G29" s="5"/>
    </row>
    <row r="30" spans="1:19" s="32" customFormat="1" x14ac:dyDescent="0.25">
      <c r="A30" s="32" t="s">
        <v>32</v>
      </c>
      <c r="B30" s="34">
        <v>42504</v>
      </c>
      <c r="C30" s="27"/>
      <c r="D30" s="32" t="s">
        <v>18</v>
      </c>
      <c r="E30" s="33">
        <v>8000</v>
      </c>
      <c r="F30" s="5">
        <f t="shared" si="0"/>
        <v>5</v>
      </c>
      <c r="G30" s="5"/>
    </row>
    <row r="31" spans="1:19" s="32" customFormat="1" x14ac:dyDescent="0.25">
      <c r="A31" s="32" t="s">
        <v>35</v>
      </c>
      <c r="B31" s="34">
        <v>42539</v>
      </c>
      <c r="C31" s="27"/>
      <c r="D31" s="32" t="s">
        <v>12</v>
      </c>
      <c r="E31" s="33">
        <v>6000</v>
      </c>
      <c r="F31" s="5">
        <f t="shared" si="0"/>
        <v>6</v>
      </c>
      <c r="G31" s="5"/>
    </row>
    <row r="32" spans="1:19" s="32" customFormat="1" x14ac:dyDescent="0.25">
      <c r="A32" s="32" t="s">
        <v>34</v>
      </c>
      <c r="B32" s="34">
        <v>42574</v>
      </c>
      <c r="C32" s="27"/>
      <c r="D32" s="32" t="s">
        <v>18</v>
      </c>
      <c r="E32" s="33">
        <v>4000</v>
      </c>
      <c r="F32" s="5">
        <f t="shared" si="0"/>
        <v>7</v>
      </c>
      <c r="G32" s="5"/>
    </row>
    <row r="33" spans="1:16" s="32" customFormat="1" x14ac:dyDescent="0.25">
      <c r="A33" s="32" t="s">
        <v>33</v>
      </c>
      <c r="B33" s="34">
        <v>42427</v>
      </c>
      <c r="C33" s="27"/>
      <c r="D33" s="32" t="s">
        <v>12</v>
      </c>
      <c r="E33" s="33">
        <v>2500</v>
      </c>
      <c r="F33" s="5">
        <f t="shared" si="0"/>
        <v>2</v>
      </c>
      <c r="G33" s="5"/>
    </row>
    <row r="34" spans="1:16" x14ac:dyDescent="0.25">
      <c r="A34" s="35"/>
      <c r="B34" s="34">
        <v>42370</v>
      </c>
      <c r="C34" s="27"/>
      <c r="D34" s="35"/>
      <c r="E34" s="36"/>
      <c r="F34" s="5">
        <f t="shared" si="0"/>
        <v>1</v>
      </c>
      <c r="G34" s="5"/>
    </row>
    <row r="35" spans="1:16" x14ac:dyDescent="0.25">
      <c r="A35" s="35"/>
      <c r="B35" s="34"/>
      <c r="C35" s="27"/>
      <c r="D35" s="35"/>
      <c r="E35" s="36"/>
      <c r="F35" s="5" t="str">
        <f t="shared" si="0"/>
        <v/>
      </c>
      <c r="G35" s="5"/>
    </row>
    <row r="36" spans="1:16" x14ac:dyDescent="0.25">
      <c r="B36" s="34"/>
      <c r="C36" s="27"/>
      <c r="E36" s="31"/>
      <c r="F36" s="5" t="str">
        <f t="shared" si="0"/>
        <v/>
      </c>
      <c r="G36" s="5"/>
      <c r="I36" s="19"/>
      <c r="J36" s="19"/>
    </row>
    <row r="37" spans="1:16" s="43" customFormat="1" ht="16.5" thickBot="1" x14ac:dyDescent="0.3">
      <c r="A37" s="37" t="s">
        <v>41</v>
      </c>
      <c r="B37" s="38"/>
      <c r="C37" s="39"/>
      <c r="D37" s="37"/>
      <c r="E37" s="40">
        <f>SUM(E24:E36)</f>
        <v>71814</v>
      </c>
      <c r="F37" s="37" t="s">
        <v>42</v>
      </c>
      <c r="G37" s="123">
        <f>AVERAGE(E24:E36,)</f>
        <v>6528.545454545455</v>
      </c>
      <c r="H37" s="123"/>
      <c r="I37" s="41" t="s">
        <v>43</v>
      </c>
      <c r="J37" s="42" t="s">
        <v>44</v>
      </c>
      <c r="K37" s="41" t="s">
        <v>2</v>
      </c>
      <c r="L37" s="41">
        <v>2016</v>
      </c>
      <c r="M37" s="41">
        <v>2017</v>
      </c>
    </row>
    <row r="38" spans="1:16" s="5" customFormat="1" ht="16.5" thickBot="1" x14ac:dyDescent="0.3">
      <c r="A38" s="2" t="s">
        <v>24</v>
      </c>
      <c r="B38" s="121" t="s">
        <v>39</v>
      </c>
      <c r="C38" s="122"/>
      <c r="D38" s="2" t="s">
        <v>2</v>
      </c>
      <c r="E38" s="2" t="s">
        <v>40</v>
      </c>
      <c r="I38" s="44">
        <f>COUNTIFS(B40:B47,"&gt;0",D40:D47,"Corporatif")</f>
        <v>1</v>
      </c>
      <c r="J38" s="44">
        <f>COUNTIFS(C40:C47,"&gt;0",D40:D47,"Corporatif")</f>
        <v>0</v>
      </c>
      <c r="K38" s="13" t="s">
        <v>12</v>
      </c>
      <c r="L38" s="45">
        <f>SUMIFS($E40:$E47,B40:B47,"&gt;0",D40:D47,K38)</f>
        <v>240</v>
      </c>
      <c r="M38" s="45">
        <f>SUMIFS($E40:$E47,C40:C47,"&gt;0",D40:D47,K38)</f>
        <v>0</v>
      </c>
    </row>
    <row r="39" spans="1:16" s="5" customFormat="1" ht="16.5" thickBot="1" x14ac:dyDescent="0.3">
      <c r="A39" s="2"/>
      <c r="B39" s="46">
        <v>2016</v>
      </c>
      <c r="C39" s="47">
        <v>2017</v>
      </c>
      <c r="D39" s="2"/>
      <c r="E39" s="2"/>
      <c r="I39" s="44">
        <f>COUNTIFS(B40:B47,"&gt;0",D40:D47,"Party de noel")</f>
        <v>0</v>
      </c>
      <c r="J39" s="44">
        <f>COUNTIFS(C40:C47,"&gt;0",D40:D47,"Party de noel")</f>
        <v>0</v>
      </c>
      <c r="K39" s="13" t="s">
        <v>45</v>
      </c>
      <c r="L39" s="45">
        <f>SUMIFS($E40:$E47,B40:B47,"&gt;0",D40:D47,"Party de noel")</f>
        <v>0</v>
      </c>
      <c r="M39" s="45">
        <f>SUMIFS($E40:$E47,C40:C47,"&gt;0",D40:D47,"Party de noel")</f>
        <v>0</v>
      </c>
    </row>
    <row r="40" spans="1:16" ht="16.5" thickBot="1" x14ac:dyDescent="0.3">
      <c r="A40" s="1" t="s">
        <v>46</v>
      </c>
      <c r="B40" s="48">
        <v>42379</v>
      </c>
      <c r="C40" s="49"/>
      <c r="D40" s="1" t="s">
        <v>22</v>
      </c>
      <c r="E40" s="29">
        <v>2000</v>
      </c>
      <c r="F40" s="50"/>
      <c r="I40" s="44">
        <f>COUNTIFS(B40:B47,"&gt;0",D40:D47,"SMERF")</f>
        <v>1</v>
      </c>
      <c r="J40" s="44">
        <f>COUNTIFS(C40:C47,"&gt;0",D40:D47,"SMERF")</f>
        <v>0</v>
      </c>
      <c r="K40" s="13" t="s">
        <v>22</v>
      </c>
      <c r="L40" s="45">
        <f>SUMIFS($E40:$E47,B40:B47,"&gt;0",D40:D47,K40)</f>
        <v>2000</v>
      </c>
      <c r="M40" s="45">
        <f>SUMIFS($E40:$E47,C40:C47,"&gt;0",D40:D47,K40)</f>
        <v>0</v>
      </c>
    </row>
    <row r="41" spans="1:16" ht="16.5" thickBot="1" x14ac:dyDescent="0.3">
      <c r="A41" s="32" t="s">
        <v>36</v>
      </c>
      <c r="B41" s="51">
        <v>42381</v>
      </c>
      <c r="C41" s="52"/>
      <c r="D41" s="32" t="s">
        <v>12</v>
      </c>
      <c r="E41" s="33">
        <v>240</v>
      </c>
      <c r="F41" s="50"/>
      <c r="I41" s="44">
        <f>COUNTIFS(B40:B47,"&gt;0",D40:D47,"Mariage")</f>
        <v>0</v>
      </c>
      <c r="J41" s="44">
        <f>COUNTIFS(C40:C47,"&gt;0",D40:D47,"Mariage")</f>
        <v>0</v>
      </c>
      <c r="K41" s="13" t="s">
        <v>18</v>
      </c>
      <c r="L41" s="45">
        <f>SUMIFS($E40:$E47,B40:B47,"&gt;0",D40:D47,K41)</f>
        <v>0</v>
      </c>
      <c r="M41" s="45">
        <f>SUMIFS($E40:$E47,C40:C47,"&gt;0",D40:D47,K41)</f>
        <v>0</v>
      </c>
    </row>
    <row r="42" spans="1:16" ht="16.5" thickBot="1" x14ac:dyDescent="0.3">
      <c r="B42" s="48"/>
      <c r="C42" s="49"/>
      <c r="E42" s="31"/>
      <c r="F42" s="50"/>
      <c r="I42" s="44">
        <f>COUNTIFS(B40:B47,"&gt;0",D40:D47,"École")</f>
        <v>0</v>
      </c>
      <c r="J42" s="44">
        <f>COUNTIFS(C40:C47,"&gt;0",D40:D47,"École")</f>
        <v>0</v>
      </c>
      <c r="K42" s="13" t="s">
        <v>28</v>
      </c>
      <c r="L42" s="45">
        <f>SUMIFS($E40:$E47,B40:B47,"&gt;0",D40:D47,K42)</f>
        <v>0</v>
      </c>
      <c r="M42" s="45">
        <f>SUMIFS($E40:$E47,C40:C47,"&gt;0",D40:D47,K42)</f>
        <v>0</v>
      </c>
      <c r="N42" s="53"/>
    </row>
    <row r="43" spans="1:16" ht="16.5" thickBot="1" x14ac:dyDescent="0.3">
      <c r="B43" s="48"/>
      <c r="C43" s="49"/>
      <c r="E43" s="31"/>
      <c r="F43" s="50"/>
      <c r="I43" s="44">
        <f>COUNTIFS(B40:B47,"&gt;0",D40:D47,"Autre")</f>
        <v>0</v>
      </c>
      <c r="J43" s="44">
        <f>COUNTIFS(C40:C47,"&gt;0",D40:D47,"Autre")</f>
        <v>0</v>
      </c>
      <c r="K43" s="13" t="s">
        <v>30</v>
      </c>
      <c r="L43" s="45">
        <f>SUMIFS($E40:$E47,B40:B47,"&gt;0",D40:D47,K43)</f>
        <v>0</v>
      </c>
      <c r="M43" s="45">
        <f>SUMIFS($E40:$E47,C40:C47,"&gt;0",D40:D47,K43)</f>
        <v>0</v>
      </c>
      <c r="N43" s="54"/>
    </row>
    <row r="44" spans="1:16" x14ac:dyDescent="0.25">
      <c r="B44" s="48"/>
      <c r="C44" s="49"/>
      <c r="E44" s="31"/>
      <c r="F44" s="50"/>
      <c r="I44" s="55">
        <f>SUM(I38:I43)</f>
        <v>2</v>
      </c>
      <c r="J44" s="55">
        <f>SUM(J38:J43)</f>
        <v>0</v>
      </c>
      <c r="K44" s="56"/>
      <c r="L44" s="57">
        <f>SUM(L38:L43)</f>
        <v>2240</v>
      </c>
      <c r="M44" s="57">
        <f>SUM(M38:M43)</f>
        <v>0</v>
      </c>
    </row>
    <row r="45" spans="1:16" x14ac:dyDescent="0.25">
      <c r="B45" s="48"/>
      <c r="C45" s="49"/>
      <c r="E45" s="31"/>
      <c r="F45" s="50"/>
      <c r="I45" s="19"/>
      <c r="J45" s="19"/>
      <c r="K45" s="6"/>
      <c r="L45" s="54"/>
      <c r="M45" s="54"/>
    </row>
    <row r="46" spans="1:16" x14ac:dyDescent="0.25">
      <c r="B46" s="48"/>
      <c r="C46" s="49"/>
      <c r="E46" s="31"/>
      <c r="F46" s="50"/>
      <c r="M46" s="54"/>
    </row>
    <row r="47" spans="1:16" ht="16.5" thickBot="1" x14ac:dyDescent="0.3">
      <c r="B47" s="58"/>
      <c r="C47" s="59"/>
      <c r="E47" s="31"/>
      <c r="F47" s="50"/>
      <c r="I47" s="43"/>
      <c r="J47" s="43"/>
    </row>
    <row r="48" spans="1:16" s="43" customFormat="1" ht="16.5" thickBot="1" x14ac:dyDescent="0.3">
      <c r="A48" s="37" t="s">
        <v>41</v>
      </c>
      <c r="B48" s="60"/>
      <c r="C48" s="61"/>
      <c r="D48" s="37"/>
      <c r="E48" s="40">
        <f>SUM(E40:E47)</f>
        <v>2240</v>
      </c>
      <c r="F48" s="37" t="s">
        <v>42</v>
      </c>
      <c r="G48" s="123">
        <f>AVERAGE(E40:E47,)</f>
        <v>746.66666666666663</v>
      </c>
      <c r="H48" s="123"/>
      <c r="I48" s="5"/>
      <c r="J48" s="5"/>
      <c r="K48" s="1"/>
      <c r="L48" s="1"/>
      <c r="M48" s="1"/>
      <c r="N48" s="1"/>
      <c r="O48" s="1"/>
      <c r="P48" s="1"/>
    </row>
    <row r="49" spans="1:16" s="5" customFormat="1" x14ac:dyDescent="0.25">
      <c r="A49" s="2" t="s">
        <v>47</v>
      </c>
      <c r="B49" s="124" t="s">
        <v>48</v>
      </c>
      <c r="C49" s="124"/>
      <c r="D49" s="124"/>
      <c r="E49" s="124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B50" s="120"/>
      <c r="C50" s="120"/>
      <c r="D50" s="120"/>
      <c r="E50" s="120"/>
    </row>
    <row r="51" spans="1:16" x14ac:dyDescent="0.25">
      <c r="B51" s="120"/>
      <c r="C51" s="120"/>
      <c r="D51" s="120"/>
      <c r="E51" s="120"/>
    </row>
    <row r="52" spans="1:16" x14ac:dyDescent="0.25">
      <c r="B52" s="120"/>
      <c r="C52" s="120"/>
      <c r="D52" s="120"/>
      <c r="E52" s="120"/>
    </row>
    <row r="53" spans="1:16" x14ac:dyDescent="0.25">
      <c r="B53" s="120"/>
      <c r="C53" s="120"/>
      <c r="D53" s="120"/>
      <c r="E53" s="120"/>
    </row>
    <row r="54" spans="1:16" x14ac:dyDescent="0.25">
      <c r="B54" s="120"/>
      <c r="C54" s="120"/>
      <c r="D54" s="120"/>
      <c r="E54" s="120"/>
    </row>
    <row r="55" spans="1:16" x14ac:dyDescent="0.25">
      <c r="B55" s="119"/>
      <c r="C55" s="119"/>
      <c r="D55" s="119"/>
      <c r="E55" s="119"/>
    </row>
    <row r="56" spans="1:16" x14ac:dyDescent="0.25">
      <c r="B56" s="119"/>
      <c r="C56" s="119"/>
      <c r="D56" s="119"/>
      <c r="E56" s="119"/>
    </row>
    <row r="57" spans="1:16" x14ac:dyDescent="0.25">
      <c r="B57" s="119"/>
      <c r="C57" s="119"/>
      <c r="D57" s="119"/>
      <c r="E57" s="119"/>
    </row>
    <row r="58" spans="1:16" x14ac:dyDescent="0.25">
      <c r="B58" s="119"/>
      <c r="C58" s="119"/>
      <c r="D58" s="119"/>
      <c r="E58" s="119"/>
    </row>
    <row r="59" spans="1:16" x14ac:dyDescent="0.25">
      <c r="B59" s="119"/>
      <c r="C59" s="119"/>
      <c r="D59" s="119"/>
      <c r="E59" s="119"/>
    </row>
    <row r="60" spans="1:16" x14ac:dyDescent="0.25">
      <c r="B60" s="119"/>
      <c r="C60" s="119"/>
      <c r="D60" s="119"/>
      <c r="E60" s="119"/>
    </row>
    <row r="61" spans="1:16" x14ac:dyDescent="0.25">
      <c r="B61" s="119"/>
      <c r="C61" s="119"/>
      <c r="D61" s="119"/>
      <c r="E61" s="119"/>
    </row>
  </sheetData>
  <dataConsolidate>
    <dataRefs count="1">
      <dataRef ref="C3:D21" sheet="Mai-15" r:id="rId1"/>
    </dataRefs>
  </dataConsolidate>
  <mergeCells count="41">
    <mergeCell ref="J2:K2"/>
    <mergeCell ref="B3:C3"/>
    <mergeCell ref="B9:C9"/>
    <mergeCell ref="A1:E1"/>
    <mergeCell ref="B2:C2"/>
    <mergeCell ref="F2:G2"/>
    <mergeCell ref="H2:I2"/>
    <mergeCell ref="B4:C4"/>
    <mergeCell ref="B5:C5"/>
    <mergeCell ref="B6:C6"/>
    <mergeCell ref="B7:C7"/>
    <mergeCell ref="B8:C8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56:E56"/>
    <mergeCell ref="B22:C22"/>
    <mergeCell ref="G37:H37"/>
    <mergeCell ref="B38:C38"/>
    <mergeCell ref="G48:H48"/>
    <mergeCell ref="B49:E49"/>
    <mergeCell ref="B50:E50"/>
    <mergeCell ref="B51:E51"/>
    <mergeCell ref="B52:E52"/>
    <mergeCell ref="B53:E53"/>
    <mergeCell ref="B54:E54"/>
    <mergeCell ref="B55:E55"/>
    <mergeCell ref="B57:E57"/>
    <mergeCell ref="B58:E58"/>
    <mergeCell ref="B59:E59"/>
    <mergeCell ref="B60:E60"/>
    <mergeCell ref="B61:E61"/>
  </mergeCells>
  <dataValidations count="4">
    <dataValidation type="date" allowBlank="1" showInputMessage="1" showErrorMessage="1" sqref="B25:B26 C24">
      <formula1>42005</formula1>
      <formula2>42369</formula2>
    </dataValidation>
    <dataValidation type="list" allowBlank="1" showInputMessage="1" showErrorMessage="1" sqref="E3:E21">
      <formula1>Résultat</formula1>
    </dataValidation>
    <dataValidation type="list" allowBlank="1" showInputMessage="1" showErrorMessage="1" sqref="D40:D48 D24:D35 D3:D21">
      <formula1>Marché</formula1>
    </dataValidation>
    <dataValidation type="list" allowBlank="1" showInputMessage="1" showErrorMessage="1" sqref="B3:B21 C4:C20">
      <formula1>Salle</formula1>
    </dataValidation>
  </dataValidations>
  <pageMargins left="0.25" right="0.25" top="0.75000000000000011" bottom="0.75000000000000011" header="0.30000000000000004" footer="0.30000000000000004"/>
  <pageSetup paperSize="5" scale="69" orientation="landscape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S61"/>
  <sheetViews>
    <sheetView topLeftCell="A7" zoomScale="80" zoomScaleNormal="80" zoomScalePageLayoutView="80" workbookViewId="0">
      <selection activeCell="B25" sqref="B25"/>
    </sheetView>
  </sheetViews>
  <sheetFormatPr baseColWidth="10" defaultColWidth="10.875" defaultRowHeight="15.75" x14ac:dyDescent="0.25"/>
  <cols>
    <col min="1" max="1" width="37.5" style="1" bestFit="1" customWidth="1"/>
    <col min="2" max="2" width="19.125" style="1" customWidth="1"/>
    <col min="3" max="3" width="16.375" style="1" customWidth="1"/>
    <col min="4" max="5" width="30.625" style="1" customWidth="1"/>
    <col min="6" max="6" width="10.875" style="1"/>
    <col min="7" max="7" width="7.5" style="1" bestFit="1" customWidth="1"/>
    <col min="8" max="8" width="10.875" style="1"/>
    <col min="9" max="9" width="11.625" style="1" customWidth="1"/>
    <col min="10" max="10" width="10.875" style="1"/>
    <col min="11" max="11" width="15" style="1" customWidth="1"/>
    <col min="12" max="13" width="12.625" style="1" customWidth="1"/>
    <col min="14" max="14" width="12.125" style="1" customWidth="1"/>
    <col min="15" max="15" width="11.625" style="1" customWidth="1"/>
    <col min="16" max="16" width="23" style="1" customWidth="1"/>
    <col min="17" max="17" width="12.375" style="1" customWidth="1"/>
    <col min="18" max="18" width="11.625" style="1" customWidth="1"/>
    <col min="19" max="20" width="12.625" style="1" customWidth="1"/>
    <col min="21" max="21" width="11.625" style="1" bestFit="1" customWidth="1"/>
    <col min="22" max="22" width="16.5" style="1" bestFit="1" customWidth="1"/>
    <col min="23" max="30" width="12.625" style="1" bestFit="1" customWidth="1"/>
    <col min="31" max="31" width="34.875" style="1" bestFit="1" customWidth="1"/>
    <col min="32" max="16384" width="10.875" style="1"/>
  </cols>
  <sheetData>
    <row r="1" spans="1:19" ht="24" thickBot="1" x14ac:dyDescent="0.4">
      <c r="A1" s="126" t="str">
        <f ca="1">MID(CELL("filename",$A$3),SEARCH("]",CELL("filename",$A$3))+1,99)</f>
        <v>Fevrier-16</v>
      </c>
      <c r="B1" s="126"/>
      <c r="C1" s="126"/>
      <c r="D1" s="126"/>
      <c r="E1" s="126"/>
    </row>
    <row r="2" spans="1:19" s="5" customFormat="1" ht="25.5" thickBot="1" x14ac:dyDescent="0.3">
      <c r="A2" s="2" t="s">
        <v>0</v>
      </c>
      <c r="B2" s="124" t="s">
        <v>1</v>
      </c>
      <c r="C2" s="124"/>
      <c r="D2" s="2" t="s">
        <v>2</v>
      </c>
      <c r="E2" s="2" t="s">
        <v>3</v>
      </c>
      <c r="F2" s="127" t="s">
        <v>4</v>
      </c>
      <c r="G2" s="128"/>
      <c r="H2" s="129" t="s">
        <v>2</v>
      </c>
      <c r="I2" s="130"/>
      <c r="J2" s="129" t="s">
        <v>5</v>
      </c>
      <c r="K2" s="130"/>
      <c r="L2" s="3" t="s">
        <v>6</v>
      </c>
      <c r="M2" s="3" t="s">
        <v>7</v>
      </c>
      <c r="N2" s="4" t="s">
        <v>8</v>
      </c>
      <c r="O2" s="4" t="s">
        <v>9</v>
      </c>
    </row>
    <row r="3" spans="1:19" ht="16.5" thickBot="1" x14ac:dyDescent="0.3">
      <c r="B3" s="125"/>
      <c r="C3" s="125"/>
      <c r="E3" s="6"/>
      <c r="F3" s="7" t="s">
        <v>14</v>
      </c>
      <c r="G3" s="8">
        <f>COUNTIF(B3:B21,"Gouvernail")</f>
        <v>0</v>
      </c>
      <c r="H3" s="7" t="s">
        <v>15</v>
      </c>
      <c r="I3" s="8">
        <f>COUNTIF(D3:D21,"Corporatif")</f>
        <v>0</v>
      </c>
      <c r="J3" s="7" t="s">
        <v>16</v>
      </c>
      <c r="K3" s="8">
        <f>COUNTIF(E3:E21,"Soumission")</f>
        <v>0</v>
      </c>
      <c r="L3" s="9">
        <f>SUM(E24:E36)</f>
        <v>0</v>
      </c>
      <c r="M3" s="9">
        <f>SUM(E40:E47)</f>
        <v>0</v>
      </c>
      <c r="N3" s="10">
        <f>COUNTA(B3:B21)</f>
        <v>0</v>
      </c>
      <c r="O3" s="11">
        <f>COUNTA(A40:A47)</f>
        <v>0</v>
      </c>
    </row>
    <row r="4" spans="1:19" x14ac:dyDescent="0.25">
      <c r="B4" s="125"/>
      <c r="C4" s="125"/>
      <c r="E4" s="6"/>
      <c r="F4" s="7" t="s">
        <v>11</v>
      </c>
      <c r="G4" s="8">
        <f>COUNTIF(B3:B21,"Principal")</f>
        <v>0</v>
      </c>
      <c r="H4" s="7" t="s">
        <v>19</v>
      </c>
      <c r="I4" s="12">
        <f>COUNTIF(D3:D21,"Party de noel")</f>
        <v>0</v>
      </c>
      <c r="J4" s="13" t="s">
        <v>20</v>
      </c>
      <c r="K4" s="13">
        <f>COUNTIF(E3:E21,"Refus")</f>
        <v>0</v>
      </c>
      <c r="L4" s="14"/>
      <c r="M4" s="14"/>
    </row>
    <row r="5" spans="1:19" x14ac:dyDescent="0.25">
      <c r="B5" s="125"/>
      <c r="C5" s="125"/>
      <c r="E5" s="6"/>
      <c r="F5" s="7" t="s">
        <v>23</v>
      </c>
      <c r="G5" s="8">
        <f>COUNTIF(B3:B21,"Chapiteau")</f>
        <v>0</v>
      </c>
      <c r="H5" s="7" t="s">
        <v>22</v>
      </c>
      <c r="I5" s="12">
        <f>COUNTIF(D3:D21,"SMERF")</f>
        <v>0</v>
      </c>
      <c r="J5" s="13" t="s">
        <v>24</v>
      </c>
      <c r="K5" s="13">
        <f>COUNTIF(E3:E21,"Contrat")</f>
        <v>0</v>
      </c>
      <c r="L5" s="14"/>
      <c r="M5" s="14"/>
    </row>
    <row r="6" spans="1:19" ht="16.5" thickBot="1" x14ac:dyDescent="0.3">
      <c r="B6" s="125"/>
      <c r="C6" s="125"/>
      <c r="E6" s="6"/>
      <c r="F6" s="15" t="s">
        <v>26</v>
      </c>
      <c r="G6" s="16">
        <f>COUNTIF(B3:B21,"Exterieur")</f>
        <v>0</v>
      </c>
      <c r="H6" s="7" t="s">
        <v>18</v>
      </c>
      <c r="I6" s="8">
        <f>COUNTIF(D3:D21,"Mariage")</f>
        <v>0</v>
      </c>
      <c r="J6" s="17"/>
      <c r="L6" s="18"/>
      <c r="M6" s="14"/>
    </row>
    <row r="7" spans="1:19" x14ac:dyDescent="0.25">
      <c r="B7" s="125"/>
      <c r="C7" s="125"/>
      <c r="E7" s="6"/>
      <c r="H7" s="7" t="s">
        <v>28</v>
      </c>
      <c r="I7" s="8">
        <f>COUNTIF(D3:D21,"École")</f>
        <v>0</v>
      </c>
      <c r="K7" s="19"/>
      <c r="L7" s="19"/>
      <c r="M7" s="19"/>
    </row>
    <row r="8" spans="1:19" ht="16.5" thickBot="1" x14ac:dyDescent="0.3">
      <c r="B8" s="125"/>
      <c r="C8" s="125"/>
      <c r="E8" s="6"/>
      <c r="H8" s="20" t="s">
        <v>30</v>
      </c>
      <c r="I8" s="21">
        <f>COUNTIF(D3:D21,"Autre")</f>
        <v>0</v>
      </c>
      <c r="K8" s="22"/>
      <c r="L8" s="19"/>
      <c r="M8" s="19"/>
    </row>
    <row r="9" spans="1:19" x14ac:dyDescent="0.25">
      <c r="B9" s="125"/>
      <c r="C9" s="125"/>
      <c r="E9" s="6"/>
      <c r="K9" s="19"/>
      <c r="L9" s="19"/>
      <c r="M9" s="19"/>
    </row>
    <row r="10" spans="1:19" x14ac:dyDescent="0.25">
      <c r="B10" s="125"/>
      <c r="C10" s="125"/>
      <c r="E10" s="6"/>
      <c r="K10" s="19"/>
      <c r="L10" s="19"/>
      <c r="M10" s="19"/>
    </row>
    <row r="11" spans="1:19" x14ac:dyDescent="0.25">
      <c r="B11" s="125"/>
      <c r="C11" s="125"/>
      <c r="E11" s="6"/>
      <c r="K11" s="19"/>
      <c r="L11" s="19"/>
      <c r="M11" s="19"/>
    </row>
    <row r="12" spans="1:19" x14ac:dyDescent="0.25">
      <c r="B12" s="125"/>
      <c r="C12" s="125"/>
      <c r="E12" s="6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</row>
    <row r="13" spans="1:19" x14ac:dyDescent="0.25">
      <c r="B13" s="125"/>
      <c r="C13" s="125"/>
      <c r="E13" s="6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</row>
    <row r="14" spans="1:19" x14ac:dyDescent="0.25">
      <c r="B14" s="125"/>
      <c r="C14" s="125"/>
      <c r="E14" s="6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19" x14ac:dyDescent="0.25">
      <c r="B15" s="125"/>
      <c r="C15" s="125"/>
      <c r="E15" s="6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</row>
    <row r="16" spans="1:19" x14ac:dyDescent="0.25">
      <c r="B16" s="125"/>
      <c r="C16" s="125"/>
      <c r="E16" s="6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</row>
    <row r="17" spans="1:19" x14ac:dyDescent="0.25">
      <c r="B17" s="125"/>
      <c r="C17" s="125"/>
      <c r="E17" s="6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</row>
    <row r="18" spans="1:19" x14ac:dyDescent="0.25">
      <c r="B18" s="125"/>
      <c r="C18" s="125"/>
      <c r="E18" s="6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</row>
    <row r="19" spans="1:19" x14ac:dyDescent="0.25">
      <c r="B19" s="125"/>
      <c r="C19" s="125"/>
      <c r="E19" s="6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</row>
    <row r="20" spans="1:19" x14ac:dyDescent="0.25">
      <c r="B20" s="125"/>
      <c r="C20" s="125"/>
      <c r="E20" s="6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</row>
    <row r="21" spans="1:19" ht="16.5" thickBot="1" x14ac:dyDescent="0.3">
      <c r="B21" s="125"/>
      <c r="C21" s="125"/>
      <c r="E21" s="6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</row>
    <row r="22" spans="1:19" s="5" customFormat="1" x14ac:dyDescent="0.25">
      <c r="A22" s="2" t="s">
        <v>13</v>
      </c>
      <c r="B22" s="121" t="s">
        <v>39</v>
      </c>
      <c r="C22" s="122"/>
      <c r="D22" s="2" t="s">
        <v>2</v>
      </c>
      <c r="E22" s="2" t="s">
        <v>40</v>
      </c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</row>
    <row r="23" spans="1:19" s="5" customFormat="1" ht="16.5" thickBot="1" x14ac:dyDescent="0.3">
      <c r="A23" s="2"/>
      <c r="B23" s="46">
        <v>2016</v>
      </c>
      <c r="C23" s="47">
        <v>2017</v>
      </c>
      <c r="D23" s="2"/>
      <c r="E23" s="2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</row>
    <row r="24" spans="1:19" x14ac:dyDescent="0.25">
      <c r="B24" s="51">
        <v>42370</v>
      </c>
      <c r="C24" s="51"/>
      <c r="E24" s="29"/>
      <c r="F24" s="5">
        <f>IF(B24="","",MONTH(B24))</f>
        <v>1</v>
      </c>
      <c r="G24" s="5" t="str">
        <f>IF(C24="","",MONTH(C24))</f>
        <v/>
      </c>
    </row>
    <row r="25" spans="1:19" x14ac:dyDescent="0.25">
      <c r="B25" s="51">
        <v>42402</v>
      </c>
      <c r="C25" s="51"/>
      <c r="E25" s="31"/>
      <c r="F25" s="5">
        <f t="shared" ref="F25:G36" si="0">IF(B25="","",MONTH(B25))</f>
        <v>2</v>
      </c>
      <c r="G25" s="5" t="str">
        <f t="shared" si="0"/>
        <v/>
      </c>
    </row>
    <row r="26" spans="1:19" x14ac:dyDescent="0.25">
      <c r="A26" s="35"/>
      <c r="B26" s="51"/>
      <c r="C26" s="51"/>
      <c r="D26" s="35"/>
      <c r="E26" s="36"/>
      <c r="F26" s="5" t="str">
        <f t="shared" si="0"/>
        <v/>
      </c>
      <c r="G26" s="5" t="str">
        <f t="shared" si="0"/>
        <v/>
      </c>
    </row>
    <row r="27" spans="1:19" x14ac:dyDescent="0.25">
      <c r="A27" s="35"/>
      <c r="B27" s="51"/>
      <c r="C27" s="51"/>
      <c r="D27" s="35"/>
      <c r="E27" s="36"/>
      <c r="F27" s="5" t="str">
        <f t="shared" si="0"/>
        <v/>
      </c>
      <c r="G27" s="5" t="str">
        <f t="shared" si="0"/>
        <v/>
      </c>
    </row>
    <row r="28" spans="1:19" s="32" customFormat="1" x14ac:dyDescent="0.25">
      <c r="A28" s="35"/>
      <c r="B28" s="51"/>
      <c r="C28" s="51"/>
      <c r="D28" s="35"/>
      <c r="E28" s="36"/>
      <c r="F28" s="5" t="str">
        <f t="shared" si="0"/>
        <v/>
      </c>
      <c r="G28" s="5" t="str">
        <f t="shared" si="0"/>
        <v/>
      </c>
    </row>
    <row r="29" spans="1:19" x14ac:dyDescent="0.25">
      <c r="A29" s="35"/>
      <c r="B29" s="51"/>
      <c r="C29" s="51"/>
      <c r="D29" s="35"/>
      <c r="E29" s="36"/>
      <c r="F29" s="5" t="str">
        <f t="shared" si="0"/>
        <v/>
      </c>
      <c r="G29" s="5" t="str">
        <f t="shared" si="0"/>
        <v/>
      </c>
    </row>
    <row r="30" spans="1:19" x14ac:dyDescent="0.25">
      <c r="A30" s="35"/>
      <c r="B30" s="51"/>
      <c r="C30" s="51"/>
      <c r="D30" s="35"/>
      <c r="E30" s="36"/>
      <c r="F30" s="5" t="str">
        <f t="shared" si="0"/>
        <v/>
      </c>
      <c r="G30" s="5" t="str">
        <f t="shared" si="0"/>
        <v/>
      </c>
    </row>
    <row r="31" spans="1:19" x14ac:dyDescent="0.25">
      <c r="A31" s="35"/>
      <c r="B31" s="51"/>
      <c r="C31" s="51"/>
      <c r="D31" s="35"/>
      <c r="E31" s="36"/>
      <c r="F31" s="5" t="str">
        <f t="shared" si="0"/>
        <v/>
      </c>
      <c r="G31" s="5" t="str">
        <f t="shared" si="0"/>
        <v/>
      </c>
    </row>
    <row r="32" spans="1:19" x14ac:dyDescent="0.25">
      <c r="A32" s="35"/>
      <c r="B32" s="51"/>
      <c r="C32" s="51"/>
      <c r="D32" s="35"/>
      <c r="E32" s="36"/>
      <c r="F32" s="5" t="str">
        <f t="shared" si="0"/>
        <v/>
      </c>
      <c r="G32" s="5" t="str">
        <f t="shared" si="0"/>
        <v/>
      </c>
    </row>
    <row r="33" spans="1:16" x14ac:dyDescent="0.25">
      <c r="A33" s="35"/>
      <c r="B33" s="51"/>
      <c r="C33" s="51"/>
      <c r="D33" s="35"/>
      <c r="E33" s="36"/>
      <c r="F33" s="5" t="str">
        <f t="shared" si="0"/>
        <v/>
      </c>
      <c r="G33" s="5" t="str">
        <f t="shared" si="0"/>
        <v/>
      </c>
    </row>
    <row r="34" spans="1:16" x14ac:dyDescent="0.25">
      <c r="A34" s="35"/>
      <c r="B34" s="51"/>
      <c r="C34" s="51"/>
      <c r="D34" s="35"/>
      <c r="E34" s="36"/>
      <c r="F34" s="5" t="str">
        <f t="shared" si="0"/>
        <v/>
      </c>
      <c r="G34" s="5" t="str">
        <f t="shared" si="0"/>
        <v/>
      </c>
    </row>
    <row r="35" spans="1:16" x14ac:dyDescent="0.25">
      <c r="A35" s="35"/>
      <c r="B35" s="51"/>
      <c r="C35" s="51"/>
      <c r="D35" s="35"/>
      <c r="E35" s="36"/>
      <c r="F35" s="5" t="str">
        <f t="shared" si="0"/>
        <v/>
      </c>
      <c r="G35" s="5" t="str">
        <f t="shared" si="0"/>
        <v/>
      </c>
    </row>
    <row r="36" spans="1:16" x14ac:dyDescent="0.25">
      <c r="B36" s="51"/>
      <c r="C36" s="51"/>
      <c r="E36" s="31"/>
      <c r="F36" s="5" t="str">
        <f t="shared" si="0"/>
        <v/>
      </c>
      <c r="G36" s="5" t="str">
        <f t="shared" si="0"/>
        <v/>
      </c>
      <c r="I36" s="19"/>
      <c r="J36" s="19"/>
    </row>
    <row r="37" spans="1:16" s="43" customFormat="1" ht="16.5" thickBot="1" x14ac:dyDescent="0.3">
      <c r="A37" s="37" t="s">
        <v>41</v>
      </c>
      <c r="B37" s="38"/>
      <c r="C37" s="39"/>
      <c r="D37" s="37"/>
      <c r="E37" s="40">
        <f>SUM(E24:E36)</f>
        <v>0</v>
      </c>
      <c r="F37" s="37" t="s">
        <v>42</v>
      </c>
      <c r="G37" s="123">
        <f>AVERAGE(E24:E36,)</f>
        <v>0</v>
      </c>
      <c r="H37" s="123"/>
      <c r="I37" s="41" t="s">
        <v>43</v>
      </c>
      <c r="J37" s="42" t="s">
        <v>44</v>
      </c>
      <c r="K37" s="41" t="s">
        <v>2</v>
      </c>
      <c r="L37" s="41">
        <v>2016</v>
      </c>
      <c r="M37" s="41">
        <v>2017</v>
      </c>
    </row>
    <row r="38" spans="1:16" s="5" customFormat="1" ht="16.5" thickBot="1" x14ac:dyDescent="0.3">
      <c r="A38" s="2" t="s">
        <v>24</v>
      </c>
      <c r="B38" s="121" t="s">
        <v>39</v>
      </c>
      <c r="C38" s="122"/>
      <c r="D38" s="2" t="s">
        <v>2</v>
      </c>
      <c r="E38" s="2" t="s">
        <v>40</v>
      </c>
      <c r="I38" s="44">
        <f>COUNTIFS(B40:B47,"&gt;0",D40:D47,"Corporatif")</f>
        <v>0</v>
      </c>
      <c r="J38" s="44">
        <f>COUNTIFS(C40:C47,"&gt;0",D40:D47,"Corporatif")</f>
        <v>0</v>
      </c>
      <c r="K38" s="13" t="s">
        <v>12</v>
      </c>
      <c r="L38" s="45">
        <f>SUMIFS($E40:$E47,B40:B47,"&gt;0",D40:D47,K38)</f>
        <v>0</v>
      </c>
      <c r="M38" s="45">
        <f>SUMIFS($E40:$E47,C40:C47,"&gt;0",D40:D47,K38)</f>
        <v>0</v>
      </c>
    </row>
    <row r="39" spans="1:16" s="5" customFormat="1" ht="16.5" thickBot="1" x14ac:dyDescent="0.3">
      <c r="A39" s="2"/>
      <c r="B39" s="46">
        <v>2016</v>
      </c>
      <c r="C39" s="47">
        <v>2017</v>
      </c>
      <c r="D39" s="2"/>
      <c r="E39" s="2"/>
      <c r="I39" s="44">
        <f>COUNTIFS(B40:B47,"&gt;0",D40:D47,"Party de noel")</f>
        <v>0</v>
      </c>
      <c r="J39" s="44">
        <f>COUNTIFS(C40:C47,"&gt;0",D40:D47,"Party de noel")</f>
        <v>0</v>
      </c>
      <c r="K39" s="13" t="s">
        <v>45</v>
      </c>
      <c r="L39" s="45">
        <f>SUMIFS($E40:$E47,B40:B47,"&gt;0",D40:D47,"Party de noel")</f>
        <v>0</v>
      </c>
      <c r="M39" s="45">
        <f>SUMIFS($E40:$E47,C40:C47,"&gt;0",D40:D47,"Party de noel")</f>
        <v>0</v>
      </c>
    </row>
    <row r="40" spans="1:16" ht="16.5" thickBot="1" x14ac:dyDescent="0.3">
      <c r="B40" s="48"/>
      <c r="C40" s="49"/>
      <c r="E40" s="29"/>
      <c r="F40" s="50"/>
      <c r="I40" s="44">
        <f>COUNTIFS(B40:B47,"&gt;0",D40:D47,"SMERF")</f>
        <v>0</v>
      </c>
      <c r="J40" s="44">
        <f>COUNTIFS(C40:C47,"&gt;0",D40:D47,"SMERF")</f>
        <v>0</v>
      </c>
      <c r="K40" s="13" t="s">
        <v>22</v>
      </c>
      <c r="L40" s="45">
        <f>SUMIFS($E40:$E47,B40:B47,"&gt;0",D40:D47,K40)</f>
        <v>0</v>
      </c>
      <c r="M40" s="45">
        <f>SUMIFS($E40:$E47,C40:C47,"&gt;0",D40:D47,K40)</f>
        <v>0</v>
      </c>
    </row>
    <row r="41" spans="1:16" ht="16.5" thickBot="1" x14ac:dyDescent="0.3">
      <c r="B41" s="62"/>
      <c r="C41" s="63"/>
      <c r="E41" s="31"/>
      <c r="F41" s="50"/>
      <c r="I41" s="44">
        <f>COUNTIFS(B40:B47,"&gt;0",D40:D47,"Mariage")</f>
        <v>0</v>
      </c>
      <c r="J41" s="44">
        <f>COUNTIFS(C40:C47,"&gt;0",D40:D47,"Mariage")</f>
        <v>0</v>
      </c>
      <c r="K41" s="13" t="s">
        <v>18</v>
      </c>
      <c r="L41" s="45">
        <f>SUMIFS($E40:$E47,B40:B47,"&gt;0",D40:D47,K41)</f>
        <v>0</v>
      </c>
      <c r="M41" s="45">
        <f>SUMIFS($E40:$E47,C40:C47,"&gt;0",D40:D47,K41)</f>
        <v>0</v>
      </c>
    </row>
    <row r="42" spans="1:16" ht="16.5" thickBot="1" x14ac:dyDescent="0.3">
      <c r="B42" s="48"/>
      <c r="C42" s="49"/>
      <c r="E42" s="31"/>
      <c r="F42" s="50"/>
      <c r="I42" s="44">
        <f>COUNTIFS(B40:B47,"&gt;0",D40:D47,"École")</f>
        <v>0</v>
      </c>
      <c r="J42" s="44">
        <f>COUNTIFS(C40:C47,"&gt;0",D40:D47,"École")</f>
        <v>0</v>
      </c>
      <c r="K42" s="13" t="s">
        <v>28</v>
      </c>
      <c r="L42" s="45">
        <f>SUMIFS($E40:$E47,B40:B47,"&gt;0",D40:D47,K42)</f>
        <v>0</v>
      </c>
      <c r="M42" s="45">
        <f>SUMIFS($E40:$E47,C40:C47,"&gt;0",D40:D47,K42)</f>
        <v>0</v>
      </c>
      <c r="N42" s="53"/>
    </row>
    <row r="43" spans="1:16" ht="16.5" thickBot="1" x14ac:dyDescent="0.3">
      <c r="B43" s="48"/>
      <c r="C43" s="49"/>
      <c r="E43" s="31"/>
      <c r="F43" s="50"/>
      <c r="I43" s="44">
        <f>COUNTIFS(B40:B47,"&gt;0",D40:D47,"Autre")</f>
        <v>0</v>
      </c>
      <c r="J43" s="44">
        <f>COUNTIFS(C40:C47,"&gt;0",D40:D47,"Autre")</f>
        <v>0</v>
      </c>
      <c r="K43" s="13" t="s">
        <v>30</v>
      </c>
      <c r="L43" s="45">
        <f>SUMIFS($E40:$E47,B40:B47,"&gt;0",D40:D47,K43)</f>
        <v>0</v>
      </c>
      <c r="M43" s="45">
        <f>SUMIFS($E40:$E47,C40:C47,"&gt;0",D40:D47,K43)</f>
        <v>0</v>
      </c>
      <c r="N43" s="54"/>
    </row>
    <row r="44" spans="1:16" x14ac:dyDescent="0.25">
      <c r="B44" s="48"/>
      <c r="C44" s="49"/>
      <c r="E44" s="31"/>
      <c r="F44" s="50"/>
      <c r="I44" s="55">
        <f>SUM(I38:I43)</f>
        <v>0</v>
      </c>
      <c r="J44" s="55">
        <f>SUM(J38:J43)</f>
        <v>0</v>
      </c>
      <c r="K44" s="56"/>
      <c r="L44" s="57">
        <f>SUM(L38:L43)</f>
        <v>0</v>
      </c>
      <c r="M44" s="57">
        <f>SUM(M38:M43)</f>
        <v>0</v>
      </c>
    </row>
    <row r="45" spans="1:16" x14ac:dyDescent="0.25">
      <c r="B45" s="48"/>
      <c r="C45" s="49"/>
      <c r="E45" s="31"/>
      <c r="F45" s="50"/>
      <c r="I45" s="19"/>
      <c r="J45" s="19"/>
      <c r="K45" s="6"/>
      <c r="L45" s="54"/>
      <c r="M45" s="54"/>
    </row>
    <row r="46" spans="1:16" x14ac:dyDescent="0.25">
      <c r="B46" s="48"/>
      <c r="C46" s="49"/>
      <c r="E46" s="31"/>
      <c r="F46" s="50"/>
      <c r="M46" s="54"/>
    </row>
    <row r="47" spans="1:16" ht="16.5" thickBot="1" x14ac:dyDescent="0.3">
      <c r="B47" s="58"/>
      <c r="C47" s="59"/>
      <c r="E47" s="31"/>
      <c r="F47" s="50"/>
      <c r="I47" s="43"/>
      <c r="J47" s="43"/>
    </row>
    <row r="48" spans="1:16" s="43" customFormat="1" ht="16.5" thickBot="1" x14ac:dyDescent="0.3">
      <c r="A48" s="37" t="s">
        <v>41</v>
      </c>
      <c r="B48" s="60"/>
      <c r="C48" s="61"/>
      <c r="D48" s="37"/>
      <c r="E48" s="40">
        <f>SUM(E40:E47)</f>
        <v>0</v>
      </c>
      <c r="F48" s="37" t="s">
        <v>42</v>
      </c>
      <c r="G48" s="123">
        <f>AVERAGE(E40:E47,)</f>
        <v>0</v>
      </c>
      <c r="H48" s="123"/>
      <c r="I48" s="5"/>
      <c r="J48" s="5"/>
      <c r="K48" s="1"/>
      <c r="L48" s="1"/>
      <c r="M48" s="1"/>
      <c r="N48" s="1"/>
      <c r="O48" s="1"/>
      <c r="P48" s="1"/>
    </row>
    <row r="49" spans="1:16" s="5" customFormat="1" x14ac:dyDescent="0.25">
      <c r="A49" s="2" t="s">
        <v>47</v>
      </c>
      <c r="B49" s="124" t="s">
        <v>48</v>
      </c>
      <c r="C49" s="124"/>
      <c r="D49" s="124"/>
      <c r="E49" s="124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B50" s="120"/>
      <c r="C50" s="120"/>
      <c r="D50" s="120"/>
      <c r="E50" s="120"/>
    </row>
    <row r="51" spans="1:16" x14ac:dyDescent="0.25">
      <c r="B51" s="120"/>
      <c r="C51" s="120"/>
      <c r="D51" s="120"/>
      <c r="E51" s="120"/>
    </row>
    <row r="52" spans="1:16" x14ac:dyDescent="0.25">
      <c r="B52" s="120"/>
      <c r="C52" s="120"/>
      <c r="D52" s="120"/>
      <c r="E52" s="120"/>
    </row>
    <row r="53" spans="1:16" x14ac:dyDescent="0.25">
      <c r="B53" s="120"/>
      <c r="C53" s="120"/>
      <c r="D53" s="120"/>
      <c r="E53" s="120"/>
    </row>
    <row r="54" spans="1:16" x14ac:dyDescent="0.25">
      <c r="B54" s="120"/>
      <c r="C54" s="120"/>
      <c r="D54" s="120"/>
      <c r="E54" s="120"/>
    </row>
    <row r="55" spans="1:16" x14ac:dyDescent="0.25">
      <c r="B55" s="119"/>
      <c r="C55" s="119"/>
      <c r="D55" s="119"/>
      <c r="E55" s="119"/>
    </row>
    <row r="56" spans="1:16" x14ac:dyDescent="0.25">
      <c r="B56" s="119"/>
      <c r="C56" s="119"/>
      <c r="D56" s="119"/>
      <c r="E56" s="119"/>
    </row>
    <row r="57" spans="1:16" x14ac:dyDescent="0.25">
      <c r="B57" s="119"/>
      <c r="C57" s="119"/>
      <c r="D57" s="119"/>
      <c r="E57" s="119"/>
    </row>
    <row r="58" spans="1:16" x14ac:dyDescent="0.25">
      <c r="B58" s="119"/>
      <c r="C58" s="119"/>
      <c r="D58" s="119"/>
      <c r="E58" s="119"/>
    </row>
    <row r="59" spans="1:16" x14ac:dyDescent="0.25">
      <c r="B59" s="119"/>
      <c r="C59" s="119"/>
      <c r="D59" s="119"/>
      <c r="E59" s="119"/>
    </row>
    <row r="60" spans="1:16" x14ac:dyDescent="0.25">
      <c r="B60" s="119"/>
      <c r="C60" s="119"/>
      <c r="D60" s="119"/>
      <c r="E60" s="119"/>
    </row>
    <row r="61" spans="1:16" x14ac:dyDescent="0.25">
      <c r="B61" s="119"/>
      <c r="C61" s="119"/>
      <c r="D61" s="119"/>
      <c r="E61" s="119"/>
    </row>
  </sheetData>
  <dataConsolidate>
    <dataRefs count="1">
      <dataRef ref="C3:D21" sheet="Mai-15" r:id="rId1"/>
    </dataRefs>
  </dataConsolidate>
  <mergeCells count="41">
    <mergeCell ref="J2:K2"/>
    <mergeCell ref="B3:C3"/>
    <mergeCell ref="B9:C9"/>
    <mergeCell ref="A1:E1"/>
    <mergeCell ref="B2:C2"/>
    <mergeCell ref="F2:G2"/>
    <mergeCell ref="H2:I2"/>
    <mergeCell ref="B4:C4"/>
    <mergeCell ref="B5:C5"/>
    <mergeCell ref="B6:C6"/>
    <mergeCell ref="B7:C7"/>
    <mergeCell ref="B8:C8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56:E56"/>
    <mergeCell ref="B22:C22"/>
    <mergeCell ref="G37:H37"/>
    <mergeCell ref="B38:C38"/>
    <mergeCell ref="G48:H48"/>
    <mergeCell ref="B49:E49"/>
    <mergeCell ref="B50:E50"/>
    <mergeCell ref="B51:E51"/>
    <mergeCell ref="B52:E52"/>
    <mergeCell ref="B53:E53"/>
    <mergeCell ref="B54:E54"/>
    <mergeCell ref="B55:E55"/>
    <mergeCell ref="B57:E57"/>
    <mergeCell ref="B58:E58"/>
    <mergeCell ref="B59:E59"/>
    <mergeCell ref="B60:E60"/>
    <mergeCell ref="B61:E61"/>
  </mergeCells>
  <dataValidations count="3">
    <dataValidation type="list" allowBlank="1" showInputMessage="1" showErrorMessage="1" sqref="B3:B21 C4:C20">
      <formula1>Salle</formula1>
    </dataValidation>
    <dataValidation type="list" allowBlank="1" showInputMessage="1" showErrorMessage="1" sqref="D40:D48 D24:D35 D3:D21">
      <formula1>Marché</formula1>
    </dataValidation>
    <dataValidation type="list" allowBlank="1" showInputMessage="1" showErrorMessage="1" sqref="E3:E21">
      <formula1>Résultat</formula1>
    </dataValidation>
  </dataValidations>
  <pageMargins left="0.25" right="0.25" top="0.75000000000000011" bottom="0.75000000000000011" header="0.30000000000000004" footer="0.30000000000000004"/>
  <pageSetup paperSize="5" scale="69" orientation="landscape" horizontalDpi="4294967292" verticalDpi="4294967292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S61"/>
  <sheetViews>
    <sheetView zoomScale="80" zoomScaleNormal="80" zoomScalePageLayoutView="80" workbookViewId="0">
      <selection activeCell="B25" sqref="B25"/>
    </sheetView>
  </sheetViews>
  <sheetFormatPr baseColWidth="10" defaultColWidth="10.875" defaultRowHeight="15.75" x14ac:dyDescent="0.25"/>
  <cols>
    <col min="1" max="1" width="37.5" style="1" bestFit="1" customWidth="1"/>
    <col min="2" max="2" width="19.125" style="1" customWidth="1"/>
    <col min="3" max="3" width="16.375" style="1" customWidth="1"/>
    <col min="4" max="5" width="30.625" style="1" customWidth="1"/>
    <col min="6" max="6" width="10.875" style="1"/>
    <col min="7" max="7" width="7.5" style="1" bestFit="1" customWidth="1"/>
    <col min="8" max="8" width="10.875" style="1"/>
    <col min="9" max="9" width="11.625" style="1" customWidth="1"/>
    <col min="10" max="10" width="10.875" style="1"/>
    <col min="11" max="11" width="15" style="1" customWidth="1"/>
    <col min="12" max="13" width="12.625" style="1" customWidth="1"/>
    <col min="14" max="14" width="12.125" style="1" customWidth="1"/>
    <col min="15" max="15" width="11.625" style="1" customWidth="1"/>
    <col min="16" max="16" width="23" style="1" customWidth="1"/>
    <col min="17" max="17" width="12.375" style="1" customWidth="1"/>
    <col min="18" max="18" width="11.625" style="1" customWidth="1"/>
    <col min="19" max="20" width="12.625" style="1" customWidth="1"/>
    <col min="21" max="21" width="11.625" style="1" bestFit="1" customWidth="1"/>
    <col min="22" max="22" width="16.5" style="1" bestFit="1" customWidth="1"/>
    <col min="23" max="30" width="12.625" style="1" bestFit="1" customWidth="1"/>
    <col min="31" max="31" width="34.875" style="1" bestFit="1" customWidth="1"/>
    <col min="32" max="16384" width="10.875" style="1"/>
  </cols>
  <sheetData>
    <row r="1" spans="1:19" ht="24" thickBot="1" x14ac:dyDescent="0.4">
      <c r="A1" s="126" t="str">
        <f ca="1">MID(CELL("filename",$A$3),SEARCH("]",CELL("filename",$A$3))+1,99)</f>
        <v>Mars-16</v>
      </c>
      <c r="B1" s="126"/>
      <c r="C1" s="126"/>
      <c r="D1" s="126"/>
      <c r="E1" s="126"/>
    </row>
    <row r="2" spans="1:19" s="5" customFormat="1" ht="25.5" thickBot="1" x14ac:dyDescent="0.3">
      <c r="A2" s="2" t="s">
        <v>0</v>
      </c>
      <c r="B2" s="124" t="s">
        <v>1</v>
      </c>
      <c r="C2" s="124"/>
      <c r="D2" s="2" t="s">
        <v>2</v>
      </c>
      <c r="E2" s="2" t="s">
        <v>3</v>
      </c>
      <c r="F2" s="127" t="s">
        <v>4</v>
      </c>
      <c r="G2" s="128"/>
      <c r="H2" s="129" t="s">
        <v>2</v>
      </c>
      <c r="I2" s="130"/>
      <c r="J2" s="129" t="s">
        <v>5</v>
      </c>
      <c r="K2" s="130"/>
      <c r="L2" s="3" t="s">
        <v>6</v>
      </c>
      <c r="M2" s="3" t="s">
        <v>7</v>
      </c>
      <c r="N2" s="4" t="s">
        <v>8</v>
      </c>
      <c r="O2" s="4" t="s">
        <v>9</v>
      </c>
    </row>
    <row r="3" spans="1:19" ht="16.5" thickBot="1" x14ac:dyDescent="0.3">
      <c r="B3" s="125"/>
      <c r="C3" s="125"/>
      <c r="E3" s="6"/>
      <c r="F3" s="7" t="s">
        <v>14</v>
      </c>
      <c r="G3" s="8">
        <f>COUNTIF(B3:B21,"Gouvernail")</f>
        <v>0</v>
      </c>
      <c r="H3" s="7" t="s">
        <v>15</v>
      </c>
      <c r="I3" s="8">
        <f>COUNTIF(D3:D21,"Corporatif")</f>
        <v>0</v>
      </c>
      <c r="J3" s="7" t="s">
        <v>16</v>
      </c>
      <c r="K3" s="8">
        <f>COUNTIF(E3:E21,"Soumission")</f>
        <v>0</v>
      </c>
      <c r="L3" s="9">
        <f>SUM(E24:E36)</f>
        <v>0</v>
      </c>
      <c r="M3" s="9">
        <f>SUM(E40:E47)</f>
        <v>0</v>
      </c>
      <c r="N3" s="10">
        <f>COUNTA(B3:B21)</f>
        <v>0</v>
      </c>
      <c r="O3" s="11">
        <f>COUNTA(A40:A47)</f>
        <v>0</v>
      </c>
    </row>
    <row r="4" spans="1:19" x14ac:dyDescent="0.25">
      <c r="B4" s="125"/>
      <c r="C4" s="125"/>
      <c r="E4" s="6"/>
      <c r="F4" s="7" t="s">
        <v>11</v>
      </c>
      <c r="G4" s="8">
        <f>COUNTIF(B3:B21,"Principal")</f>
        <v>0</v>
      </c>
      <c r="H4" s="7" t="s">
        <v>19</v>
      </c>
      <c r="I4" s="12">
        <f>COUNTIF(D3:D21,"Party de noel")</f>
        <v>0</v>
      </c>
      <c r="J4" s="13" t="s">
        <v>20</v>
      </c>
      <c r="K4" s="13">
        <f>COUNTIF(E3:E21,"Refus")</f>
        <v>0</v>
      </c>
      <c r="L4" s="14"/>
      <c r="M4" s="14"/>
    </row>
    <row r="5" spans="1:19" x14ac:dyDescent="0.25">
      <c r="B5" s="125"/>
      <c r="C5" s="125"/>
      <c r="E5" s="6"/>
      <c r="F5" s="7" t="s">
        <v>23</v>
      </c>
      <c r="G5" s="8">
        <f>COUNTIF(B3:B21,"Chapiteau")</f>
        <v>0</v>
      </c>
      <c r="H5" s="7" t="s">
        <v>22</v>
      </c>
      <c r="I5" s="12">
        <f>COUNTIF(D3:D21,"SMERF")</f>
        <v>0</v>
      </c>
      <c r="J5" s="13" t="s">
        <v>24</v>
      </c>
      <c r="K5" s="13">
        <f>COUNTIF(E3:E21,"Contrat")</f>
        <v>0</v>
      </c>
      <c r="L5" s="14"/>
      <c r="M5" s="14"/>
    </row>
    <row r="6" spans="1:19" ht="16.5" thickBot="1" x14ac:dyDescent="0.3">
      <c r="B6" s="125"/>
      <c r="C6" s="125"/>
      <c r="E6" s="6"/>
      <c r="F6" s="15" t="s">
        <v>26</v>
      </c>
      <c r="G6" s="16">
        <f>COUNTIF(B3:B21,"Exterieur")</f>
        <v>0</v>
      </c>
      <c r="H6" s="7" t="s">
        <v>18</v>
      </c>
      <c r="I6" s="8">
        <f>COUNTIF(D3:D21,"Mariage")</f>
        <v>0</v>
      </c>
      <c r="J6" s="17"/>
      <c r="L6" s="18"/>
      <c r="M6" s="14"/>
    </row>
    <row r="7" spans="1:19" x14ac:dyDescent="0.25">
      <c r="B7" s="125"/>
      <c r="C7" s="125"/>
      <c r="E7" s="6"/>
      <c r="H7" s="7" t="s">
        <v>28</v>
      </c>
      <c r="I7" s="8">
        <f>COUNTIF(D3:D21,"École")</f>
        <v>0</v>
      </c>
      <c r="K7" s="19"/>
      <c r="L7" s="19"/>
      <c r="M7" s="19"/>
    </row>
    <row r="8" spans="1:19" ht="16.5" thickBot="1" x14ac:dyDescent="0.3">
      <c r="B8" s="125"/>
      <c r="C8" s="125"/>
      <c r="E8" s="6"/>
      <c r="H8" s="20" t="s">
        <v>30</v>
      </c>
      <c r="I8" s="21">
        <f>COUNTIF(D3:D21,"Autre")</f>
        <v>0</v>
      </c>
      <c r="K8" s="22"/>
      <c r="L8" s="19"/>
      <c r="M8" s="19"/>
    </row>
    <row r="9" spans="1:19" x14ac:dyDescent="0.25">
      <c r="B9" s="125"/>
      <c r="C9" s="125"/>
      <c r="E9" s="6"/>
      <c r="K9" s="19"/>
      <c r="L9" s="19"/>
      <c r="M9" s="19"/>
    </row>
    <row r="10" spans="1:19" x14ac:dyDescent="0.25">
      <c r="B10" s="125"/>
      <c r="C10" s="125"/>
      <c r="E10" s="6"/>
      <c r="K10" s="19"/>
      <c r="L10" s="19"/>
      <c r="M10" s="19"/>
    </row>
    <row r="11" spans="1:19" x14ac:dyDescent="0.25">
      <c r="B11" s="125"/>
      <c r="C11" s="125"/>
      <c r="E11" s="6"/>
      <c r="K11" s="19"/>
      <c r="L11" s="19"/>
      <c r="M11" s="19"/>
    </row>
    <row r="12" spans="1:19" x14ac:dyDescent="0.25">
      <c r="B12" s="125"/>
      <c r="C12" s="125"/>
      <c r="E12" s="6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</row>
    <row r="13" spans="1:19" x14ac:dyDescent="0.25">
      <c r="B13" s="125"/>
      <c r="C13" s="125"/>
      <c r="E13" s="6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</row>
    <row r="14" spans="1:19" x14ac:dyDescent="0.25">
      <c r="B14" s="125"/>
      <c r="C14" s="125"/>
      <c r="E14" s="6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19" x14ac:dyDescent="0.25">
      <c r="B15" s="125"/>
      <c r="C15" s="125"/>
      <c r="E15" s="6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</row>
    <row r="16" spans="1:19" x14ac:dyDescent="0.25">
      <c r="B16" s="125"/>
      <c r="C16" s="125"/>
      <c r="E16" s="6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</row>
    <row r="17" spans="1:19" x14ac:dyDescent="0.25">
      <c r="B17" s="125"/>
      <c r="C17" s="125"/>
      <c r="E17" s="6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</row>
    <row r="18" spans="1:19" x14ac:dyDescent="0.25">
      <c r="B18" s="125"/>
      <c r="C18" s="125"/>
      <c r="E18" s="6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</row>
    <row r="19" spans="1:19" x14ac:dyDescent="0.25">
      <c r="B19" s="125"/>
      <c r="C19" s="125"/>
      <c r="E19" s="6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</row>
    <row r="20" spans="1:19" x14ac:dyDescent="0.25">
      <c r="B20" s="125"/>
      <c r="C20" s="125"/>
      <c r="E20" s="6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</row>
    <row r="21" spans="1:19" ht="16.5" thickBot="1" x14ac:dyDescent="0.3">
      <c r="B21" s="125"/>
      <c r="C21" s="125"/>
      <c r="E21" s="6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</row>
    <row r="22" spans="1:19" s="5" customFormat="1" x14ac:dyDescent="0.25">
      <c r="A22" s="2" t="s">
        <v>13</v>
      </c>
      <c r="B22" s="121" t="s">
        <v>39</v>
      </c>
      <c r="C22" s="122"/>
      <c r="D22" s="2" t="s">
        <v>2</v>
      </c>
      <c r="E22" s="2" t="s">
        <v>40</v>
      </c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</row>
    <row r="23" spans="1:19" s="5" customFormat="1" ht="16.5" thickBot="1" x14ac:dyDescent="0.3">
      <c r="A23" s="2"/>
      <c r="B23" s="46">
        <v>2016</v>
      </c>
      <c r="C23" s="47">
        <v>2017</v>
      </c>
      <c r="D23" s="2"/>
      <c r="E23" s="2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</row>
    <row r="24" spans="1:19" x14ac:dyDescent="0.25">
      <c r="B24" s="64">
        <v>42430</v>
      </c>
      <c r="C24" s="65"/>
      <c r="E24" s="29"/>
      <c r="F24" s="5">
        <f>IF(B24="","",MONTH(B24))</f>
        <v>3</v>
      </c>
    </row>
    <row r="25" spans="1:19" x14ac:dyDescent="0.25">
      <c r="B25" s="66"/>
      <c r="C25" s="67"/>
      <c r="E25" s="31"/>
      <c r="F25" s="5" t="str">
        <f t="shared" ref="F25:F36" si="0">IF(B25="","",MONTH(B25))</f>
        <v/>
      </c>
    </row>
    <row r="26" spans="1:19" x14ac:dyDescent="0.25">
      <c r="A26" s="35"/>
      <c r="B26" s="66"/>
      <c r="C26" s="67"/>
      <c r="D26" s="35"/>
      <c r="E26" s="36"/>
      <c r="F26" s="5" t="str">
        <f t="shared" si="0"/>
        <v/>
      </c>
    </row>
    <row r="27" spans="1:19" x14ac:dyDescent="0.25">
      <c r="A27" s="35"/>
      <c r="B27" s="66"/>
      <c r="C27" s="67"/>
      <c r="D27" s="35"/>
      <c r="E27" s="36"/>
      <c r="F27" s="5" t="str">
        <f t="shared" si="0"/>
        <v/>
      </c>
    </row>
    <row r="28" spans="1:19" s="32" customFormat="1" x14ac:dyDescent="0.25">
      <c r="A28" s="35"/>
      <c r="B28" s="66"/>
      <c r="C28" s="67"/>
      <c r="D28" s="35"/>
      <c r="E28" s="36"/>
      <c r="F28" s="5" t="str">
        <f t="shared" si="0"/>
        <v/>
      </c>
    </row>
    <row r="29" spans="1:19" x14ac:dyDescent="0.25">
      <c r="A29" s="35"/>
      <c r="B29" s="66"/>
      <c r="C29" s="67"/>
      <c r="D29" s="35"/>
      <c r="E29" s="36"/>
      <c r="F29" s="5" t="str">
        <f t="shared" si="0"/>
        <v/>
      </c>
    </row>
    <row r="30" spans="1:19" x14ac:dyDescent="0.25">
      <c r="A30" s="35"/>
      <c r="B30" s="66"/>
      <c r="C30" s="67"/>
      <c r="D30" s="35"/>
      <c r="E30" s="36"/>
      <c r="F30" s="5" t="str">
        <f t="shared" si="0"/>
        <v/>
      </c>
    </row>
    <row r="31" spans="1:19" x14ac:dyDescent="0.25">
      <c r="A31" s="35"/>
      <c r="B31" s="66"/>
      <c r="C31" s="67"/>
      <c r="D31" s="35"/>
      <c r="E31" s="36"/>
      <c r="F31" s="5" t="str">
        <f t="shared" si="0"/>
        <v/>
      </c>
    </row>
    <row r="32" spans="1:19" x14ac:dyDescent="0.25">
      <c r="A32" s="35"/>
      <c r="B32" s="66"/>
      <c r="C32" s="67"/>
      <c r="D32" s="35"/>
      <c r="E32" s="36"/>
      <c r="F32" s="5" t="str">
        <f t="shared" si="0"/>
        <v/>
      </c>
    </row>
    <row r="33" spans="1:16" x14ac:dyDescent="0.25">
      <c r="A33" s="35"/>
      <c r="B33" s="66"/>
      <c r="C33" s="67"/>
      <c r="D33" s="35"/>
      <c r="E33" s="36"/>
      <c r="F33" s="5" t="str">
        <f t="shared" si="0"/>
        <v/>
      </c>
    </row>
    <row r="34" spans="1:16" x14ac:dyDescent="0.25">
      <c r="A34" s="35"/>
      <c r="B34" s="66"/>
      <c r="C34" s="67"/>
      <c r="D34" s="35"/>
      <c r="E34" s="36"/>
      <c r="F34" s="5" t="str">
        <f t="shared" si="0"/>
        <v/>
      </c>
    </row>
    <row r="35" spans="1:16" x14ac:dyDescent="0.25">
      <c r="A35" s="35"/>
      <c r="B35" s="66"/>
      <c r="C35" s="67"/>
      <c r="D35" s="35"/>
      <c r="E35" s="36"/>
      <c r="F35" s="5" t="str">
        <f t="shared" si="0"/>
        <v/>
      </c>
    </row>
    <row r="36" spans="1:16" ht="16.5" thickBot="1" x14ac:dyDescent="0.3">
      <c r="B36" s="68"/>
      <c r="C36" s="69"/>
      <c r="E36" s="31"/>
      <c r="F36" s="5" t="str">
        <f t="shared" si="0"/>
        <v/>
      </c>
      <c r="I36" s="19"/>
      <c r="J36" s="19"/>
    </row>
    <row r="37" spans="1:16" s="43" customFormat="1" ht="16.5" thickBot="1" x14ac:dyDescent="0.3">
      <c r="A37" s="37" t="s">
        <v>41</v>
      </c>
      <c r="B37" s="38"/>
      <c r="C37" s="39"/>
      <c r="D37" s="37"/>
      <c r="E37" s="40">
        <f>SUM(E24:E36)</f>
        <v>0</v>
      </c>
      <c r="F37" s="37" t="s">
        <v>42</v>
      </c>
      <c r="G37" s="123">
        <f>AVERAGE(E24:E36,)</f>
        <v>0</v>
      </c>
      <c r="H37" s="123"/>
      <c r="I37" s="41" t="s">
        <v>43</v>
      </c>
      <c r="J37" s="42" t="s">
        <v>44</v>
      </c>
      <c r="K37" s="41" t="s">
        <v>2</v>
      </c>
      <c r="L37" s="41">
        <v>2016</v>
      </c>
      <c r="M37" s="41">
        <v>2017</v>
      </c>
    </row>
    <row r="38" spans="1:16" s="5" customFormat="1" ht="16.5" thickBot="1" x14ac:dyDescent="0.3">
      <c r="A38" s="2" t="s">
        <v>24</v>
      </c>
      <c r="B38" s="121" t="s">
        <v>39</v>
      </c>
      <c r="C38" s="122"/>
      <c r="D38" s="2" t="s">
        <v>2</v>
      </c>
      <c r="E38" s="2" t="s">
        <v>40</v>
      </c>
      <c r="I38" s="44">
        <f>COUNTIFS(B40:B47,"&gt;0",D40:D47,"Corporatif")</f>
        <v>0</v>
      </c>
      <c r="J38" s="44">
        <f>COUNTIFS(C40:C47,"&gt;0",D40:D47,"Corporatif")</f>
        <v>0</v>
      </c>
      <c r="K38" s="13" t="s">
        <v>12</v>
      </c>
      <c r="L38" s="45">
        <f>SUMIFS($E40:$E47,B40:B47,"&gt;0",D40:D47,K38)</f>
        <v>0</v>
      </c>
      <c r="M38" s="45">
        <f>SUMIFS($E40:$E47,C40:C47,"&gt;0",D40:D47,K38)</f>
        <v>0</v>
      </c>
    </row>
    <row r="39" spans="1:16" s="5" customFormat="1" ht="16.5" thickBot="1" x14ac:dyDescent="0.3">
      <c r="A39" s="2"/>
      <c r="B39" s="46">
        <v>2016</v>
      </c>
      <c r="C39" s="47">
        <v>2017</v>
      </c>
      <c r="D39" s="2"/>
      <c r="E39" s="2"/>
      <c r="I39" s="44">
        <f>COUNTIFS(B40:B47,"&gt;0",D40:D47,"Party de noel")</f>
        <v>0</v>
      </c>
      <c r="J39" s="44">
        <f>COUNTIFS(C40:C47,"&gt;0",D40:D47,"Party de noel")</f>
        <v>0</v>
      </c>
      <c r="K39" s="13" t="s">
        <v>45</v>
      </c>
      <c r="L39" s="45">
        <f>SUMIFS($E40:$E47,B40:B47,"&gt;0",D40:D47,"Party de noel")</f>
        <v>0</v>
      </c>
      <c r="M39" s="45">
        <f>SUMIFS($E40:$E47,C40:C47,"&gt;0",D40:D47,"Party de noel")</f>
        <v>0</v>
      </c>
    </row>
    <row r="40" spans="1:16" ht="16.5" thickBot="1" x14ac:dyDescent="0.3">
      <c r="B40" s="48"/>
      <c r="C40" s="49"/>
      <c r="E40" s="29"/>
      <c r="F40" s="50"/>
      <c r="I40" s="44">
        <f>COUNTIFS(B40:B47,"&gt;0",D40:D47,"SMERF")</f>
        <v>0</v>
      </c>
      <c r="J40" s="44">
        <f>COUNTIFS(C40:C47,"&gt;0",D40:D47,"SMERF")</f>
        <v>0</v>
      </c>
      <c r="K40" s="13" t="s">
        <v>22</v>
      </c>
      <c r="L40" s="45">
        <f>SUMIFS($E40:$E47,B40:B47,"&gt;0",D40:D47,K40)</f>
        <v>0</v>
      </c>
      <c r="M40" s="45">
        <f>SUMIFS($E40:$E47,C40:C47,"&gt;0",D40:D47,K40)</f>
        <v>0</v>
      </c>
    </row>
    <row r="41" spans="1:16" ht="16.5" thickBot="1" x14ac:dyDescent="0.3">
      <c r="B41" s="62"/>
      <c r="C41" s="63"/>
      <c r="E41" s="31"/>
      <c r="F41" s="50"/>
      <c r="I41" s="44">
        <f>COUNTIFS(B40:B47,"&gt;0",D40:D47,"Mariage")</f>
        <v>0</v>
      </c>
      <c r="J41" s="44">
        <f>COUNTIFS(C40:C47,"&gt;0",D40:D47,"Mariage")</f>
        <v>0</v>
      </c>
      <c r="K41" s="13" t="s">
        <v>18</v>
      </c>
      <c r="L41" s="45">
        <f>SUMIFS($E40:$E47,B40:B47,"&gt;0",D40:D47,K41)</f>
        <v>0</v>
      </c>
      <c r="M41" s="45">
        <f>SUMIFS($E40:$E47,C40:C47,"&gt;0",D40:D47,K41)</f>
        <v>0</v>
      </c>
    </row>
    <row r="42" spans="1:16" ht="16.5" thickBot="1" x14ac:dyDescent="0.3">
      <c r="B42" s="48"/>
      <c r="C42" s="49"/>
      <c r="E42" s="31"/>
      <c r="F42" s="50"/>
      <c r="I42" s="44">
        <f>COUNTIFS(B40:B47,"&gt;0",D40:D47,"École")</f>
        <v>0</v>
      </c>
      <c r="J42" s="44">
        <f>COUNTIFS(C40:C47,"&gt;0",D40:D47,"École")</f>
        <v>0</v>
      </c>
      <c r="K42" s="13" t="s">
        <v>28</v>
      </c>
      <c r="L42" s="45">
        <f>SUMIFS($E40:$E47,B40:B47,"&gt;0",D40:D47,K42)</f>
        <v>0</v>
      </c>
      <c r="M42" s="45">
        <f>SUMIFS($E40:$E47,C40:C47,"&gt;0",D40:D47,K42)</f>
        <v>0</v>
      </c>
      <c r="N42" s="53"/>
    </row>
    <row r="43" spans="1:16" ht="16.5" thickBot="1" x14ac:dyDescent="0.3">
      <c r="B43" s="48"/>
      <c r="C43" s="49"/>
      <c r="E43" s="31"/>
      <c r="F43" s="50"/>
      <c r="I43" s="44">
        <f>COUNTIFS(B40:B47,"&gt;0",D40:D47,"Autre")</f>
        <v>0</v>
      </c>
      <c r="J43" s="44">
        <f>COUNTIFS(C40:C47,"&gt;0",D40:D47,"Autre")</f>
        <v>0</v>
      </c>
      <c r="K43" s="13" t="s">
        <v>30</v>
      </c>
      <c r="L43" s="45">
        <f>SUMIFS($E40:$E47,B40:B47,"&gt;0",D40:D47,K43)</f>
        <v>0</v>
      </c>
      <c r="M43" s="45">
        <f>SUMIFS($E40:$E47,C40:C47,"&gt;0",D40:D47,K43)</f>
        <v>0</v>
      </c>
      <c r="N43" s="54"/>
    </row>
    <row r="44" spans="1:16" x14ac:dyDescent="0.25">
      <c r="B44" s="48"/>
      <c r="C44" s="49"/>
      <c r="E44" s="31"/>
      <c r="F44" s="50"/>
      <c r="I44" s="55">
        <f>SUM(I38:I43)</f>
        <v>0</v>
      </c>
      <c r="J44" s="55">
        <f>SUM(J38:J43)</f>
        <v>0</v>
      </c>
      <c r="K44" s="56"/>
      <c r="L44" s="57">
        <f>SUM(L38:L43)</f>
        <v>0</v>
      </c>
      <c r="M44" s="57">
        <f>SUM(M38:M43)</f>
        <v>0</v>
      </c>
    </row>
    <row r="45" spans="1:16" x14ac:dyDescent="0.25">
      <c r="B45" s="48"/>
      <c r="C45" s="49"/>
      <c r="E45" s="31"/>
      <c r="F45" s="50"/>
      <c r="I45" s="19"/>
      <c r="J45" s="19"/>
      <c r="K45" s="6"/>
      <c r="L45" s="54"/>
      <c r="M45" s="54"/>
    </row>
    <row r="46" spans="1:16" x14ac:dyDescent="0.25">
      <c r="B46" s="48"/>
      <c r="C46" s="49"/>
      <c r="E46" s="31"/>
      <c r="F46" s="50"/>
      <c r="M46" s="54"/>
    </row>
    <row r="47" spans="1:16" ht="16.5" thickBot="1" x14ac:dyDescent="0.3">
      <c r="B47" s="58"/>
      <c r="C47" s="59"/>
      <c r="E47" s="31"/>
      <c r="F47" s="50"/>
      <c r="I47" s="43"/>
      <c r="J47" s="43"/>
    </row>
    <row r="48" spans="1:16" s="43" customFormat="1" ht="16.5" thickBot="1" x14ac:dyDescent="0.3">
      <c r="A48" s="37" t="s">
        <v>41</v>
      </c>
      <c r="B48" s="60"/>
      <c r="C48" s="61"/>
      <c r="D48" s="37"/>
      <c r="E48" s="40">
        <f>SUM(E40:E47)</f>
        <v>0</v>
      </c>
      <c r="F48" s="37" t="s">
        <v>42</v>
      </c>
      <c r="G48" s="123">
        <f>AVERAGE(E40:E47,)</f>
        <v>0</v>
      </c>
      <c r="H48" s="123"/>
      <c r="I48" s="5"/>
      <c r="J48" s="5"/>
      <c r="K48" s="1"/>
      <c r="L48" s="1"/>
      <c r="M48" s="1"/>
      <c r="N48" s="1"/>
      <c r="O48" s="1"/>
      <c r="P48" s="1"/>
    </row>
    <row r="49" spans="1:16" s="5" customFormat="1" x14ac:dyDescent="0.25">
      <c r="A49" s="2" t="s">
        <v>47</v>
      </c>
      <c r="B49" s="124" t="s">
        <v>48</v>
      </c>
      <c r="C49" s="124"/>
      <c r="D49" s="124"/>
      <c r="E49" s="124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B50" s="120"/>
      <c r="C50" s="120"/>
      <c r="D50" s="120"/>
      <c r="E50" s="120"/>
    </row>
    <row r="51" spans="1:16" x14ac:dyDescent="0.25">
      <c r="B51" s="120"/>
      <c r="C51" s="120"/>
      <c r="D51" s="120"/>
      <c r="E51" s="120"/>
    </row>
    <row r="52" spans="1:16" x14ac:dyDescent="0.25">
      <c r="B52" s="120"/>
      <c r="C52" s="120"/>
      <c r="D52" s="120"/>
      <c r="E52" s="120"/>
    </row>
    <row r="53" spans="1:16" x14ac:dyDescent="0.25">
      <c r="B53" s="120"/>
      <c r="C53" s="120"/>
      <c r="D53" s="120"/>
      <c r="E53" s="120"/>
    </row>
    <row r="54" spans="1:16" x14ac:dyDescent="0.25">
      <c r="B54" s="120"/>
      <c r="C54" s="120"/>
      <c r="D54" s="120"/>
      <c r="E54" s="120"/>
    </row>
    <row r="55" spans="1:16" x14ac:dyDescent="0.25">
      <c r="B55" s="119"/>
      <c r="C55" s="119"/>
      <c r="D55" s="119"/>
      <c r="E55" s="119"/>
    </row>
    <row r="56" spans="1:16" x14ac:dyDescent="0.25">
      <c r="B56" s="119"/>
      <c r="C56" s="119"/>
      <c r="D56" s="119"/>
      <c r="E56" s="119"/>
    </row>
    <row r="57" spans="1:16" x14ac:dyDescent="0.25">
      <c r="B57" s="119"/>
      <c r="C57" s="119"/>
      <c r="D57" s="119"/>
      <c r="E57" s="119"/>
    </row>
    <row r="58" spans="1:16" x14ac:dyDescent="0.25">
      <c r="B58" s="119"/>
      <c r="C58" s="119"/>
      <c r="D58" s="119"/>
      <c r="E58" s="119"/>
    </row>
    <row r="59" spans="1:16" x14ac:dyDescent="0.25">
      <c r="B59" s="119"/>
      <c r="C59" s="119"/>
      <c r="D59" s="119"/>
      <c r="E59" s="119"/>
    </row>
    <row r="60" spans="1:16" x14ac:dyDescent="0.25">
      <c r="B60" s="119"/>
      <c r="C60" s="119"/>
      <c r="D60" s="119"/>
      <c r="E60" s="119"/>
    </row>
    <row r="61" spans="1:16" x14ac:dyDescent="0.25">
      <c r="B61" s="119"/>
      <c r="C61" s="119"/>
      <c r="D61" s="119"/>
      <c r="E61" s="119"/>
    </row>
  </sheetData>
  <dataConsolidate>
    <dataRefs count="1">
      <dataRef ref="C3:D21" sheet="Mai-15" r:id="rId1"/>
    </dataRefs>
  </dataConsolidate>
  <mergeCells count="41">
    <mergeCell ref="J2:K2"/>
    <mergeCell ref="B3:C3"/>
    <mergeCell ref="B9:C9"/>
    <mergeCell ref="A1:E1"/>
    <mergeCell ref="B2:C2"/>
    <mergeCell ref="F2:G2"/>
    <mergeCell ref="H2:I2"/>
    <mergeCell ref="B4:C4"/>
    <mergeCell ref="B5:C5"/>
    <mergeCell ref="B6:C6"/>
    <mergeCell ref="B7:C7"/>
    <mergeCell ref="B8:C8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56:E56"/>
    <mergeCell ref="B22:C22"/>
    <mergeCell ref="G37:H37"/>
    <mergeCell ref="B38:C38"/>
    <mergeCell ref="G48:H48"/>
    <mergeCell ref="B49:E49"/>
    <mergeCell ref="B50:E50"/>
    <mergeCell ref="B51:E51"/>
    <mergeCell ref="B52:E52"/>
    <mergeCell ref="B53:E53"/>
    <mergeCell ref="B54:E54"/>
    <mergeCell ref="B55:E55"/>
    <mergeCell ref="B57:E57"/>
    <mergeCell ref="B58:E58"/>
    <mergeCell ref="B59:E59"/>
    <mergeCell ref="B60:E60"/>
    <mergeCell ref="B61:E61"/>
  </mergeCells>
  <dataValidations count="4">
    <dataValidation type="list" allowBlank="1" showInputMessage="1" showErrorMessage="1" sqref="B3:B21 C4:C20">
      <formula1>Salle</formula1>
    </dataValidation>
    <dataValidation type="list" allowBlank="1" showInputMessage="1" showErrorMessage="1" sqref="D40:D48 D24:D35 D3:D21">
      <formula1>Marché</formula1>
    </dataValidation>
    <dataValidation type="list" allowBlank="1" showInputMessage="1" showErrorMessage="1" sqref="E3:E21">
      <formula1>Résultat</formula1>
    </dataValidation>
    <dataValidation type="date" allowBlank="1" showInputMessage="1" showErrorMessage="1" sqref="C24:C36">
      <formula1>42005</formula1>
      <formula2>42369</formula2>
    </dataValidation>
  </dataValidations>
  <pageMargins left="0.25" right="0.25" top="0.75000000000000011" bottom="0.75000000000000011" header="0.30000000000000004" footer="0.30000000000000004"/>
  <pageSetup paperSize="5" scale="69" orientation="landscape" horizontalDpi="4294967292" verticalDpi="429496729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S61"/>
  <sheetViews>
    <sheetView topLeftCell="A16" zoomScale="80" zoomScaleNormal="80" zoomScalePageLayoutView="80" workbookViewId="0">
      <selection activeCell="B25" sqref="B25"/>
    </sheetView>
  </sheetViews>
  <sheetFormatPr baseColWidth="10" defaultColWidth="10.875" defaultRowHeight="15.75" x14ac:dyDescent="0.25"/>
  <cols>
    <col min="1" max="1" width="37.5" style="1" bestFit="1" customWidth="1"/>
    <col min="2" max="2" width="19.125" style="1" customWidth="1"/>
    <col min="3" max="3" width="16.375" style="1" customWidth="1"/>
    <col min="4" max="5" width="30.625" style="1" customWidth="1"/>
    <col min="6" max="6" width="10.875" style="1"/>
    <col min="7" max="7" width="7.5" style="1" bestFit="1" customWidth="1"/>
    <col min="8" max="8" width="10.875" style="1"/>
    <col min="9" max="9" width="11.625" style="1" customWidth="1"/>
    <col min="10" max="10" width="10.875" style="1"/>
    <col min="11" max="11" width="15" style="1" customWidth="1"/>
    <col min="12" max="13" width="12.625" style="1" customWidth="1"/>
    <col min="14" max="14" width="12.125" style="1" customWidth="1"/>
    <col min="15" max="15" width="11.625" style="1" customWidth="1"/>
    <col min="16" max="16" width="23" style="1" customWidth="1"/>
    <col min="17" max="17" width="12.375" style="1" customWidth="1"/>
    <col min="18" max="18" width="11.625" style="1" customWidth="1"/>
    <col min="19" max="20" width="12.625" style="1" customWidth="1"/>
    <col min="21" max="21" width="11.625" style="1" bestFit="1" customWidth="1"/>
    <col min="22" max="22" width="16.5" style="1" bestFit="1" customWidth="1"/>
    <col min="23" max="30" width="12.625" style="1" bestFit="1" customWidth="1"/>
    <col min="31" max="31" width="34.875" style="1" bestFit="1" customWidth="1"/>
    <col min="32" max="16384" width="10.875" style="1"/>
  </cols>
  <sheetData>
    <row r="1" spans="1:19" ht="24" thickBot="1" x14ac:dyDescent="0.4">
      <c r="A1" s="126" t="str">
        <f ca="1">MID(CELL("filename",$A$3),SEARCH("]",CELL("filename",$A$3))+1,99)</f>
        <v>Avril-16</v>
      </c>
      <c r="B1" s="126"/>
      <c r="C1" s="126"/>
      <c r="D1" s="126"/>
      <c r="E1" s="126"/>
    </row>
    <row r="2" spans="1:19" s="5" customFormat="1" ht="25.5" thickBot="1" x14ac:dyDescent="0.3">
      <c r="A2" s="2" t="s">
        <v>0</v>
      </c>
      <c r="B2" s="124" t="s">
        <v>1</v>
      </c>
      <c r="C2" s="124"/>
      <c r="D2" s="2" t="s">
        <v>2</v>
      </c>
      <c r="E2" s="2" t="s">
        <v>3</v>
      </c>
      <c r="F2" s="127" t="s">
        <v>4</v>
      </c>
      <c r="G2" s="128"/>
      <c r="H2" s="129" t="s">
        <v>2</v>
      </c>
      <c r="I2" s="130"/>
      <c r="J2" s="129" t="s">
        <v>5</v>
      </c>
      <c r="K2" s="130"/>
      <c r="L2" s="3" t="s">
        <v>6</v>
      </c>
      <c r="M2" s="3" t="s">
        <v>7</v>
      </c>
      <c r="N2" s="4" t="s">
        <v>8</v>
      </c>
      <c r="O2" s="4" t="s">
        <v>9</v>
      </c>
    </row>
    <row r="3" spans="1:19" ht="16.5" thickBot="1" x14ac:dyDescent="0.3">
      <c r="B3" s="125"/>
      <c r="C3" s="125"/>
      <c r="E3" s="6"/>
      <c r="F3" s="7" t="s">
        <v>14</v>
      </c>
      <c r="G3" s="8">
        <v>0</v>
      </c>
      <c r="H3" s="7" t="s">
        <v>15</v>
      </c>
      <c r="I3" s="8">
        <f>COUNTIF(D3:D21,"Corporatif")</f>
        <v>0</v>
      </c>
      <c r="J3" s="7" t="s">
        <v>16</v>
      </c>
      <c r="K3" s="8">
        <f>COUNTIF(E3:E21,"Soumission")</f>
        <v>0</v>
      </c>
      <c r="L3" s="9">
        <f>SUM(E24:E36)</f>
        <v>0</v>
      </c>
      <c r="M3" s="9">
        <f>SUM(E40:E47)</f>
        <v>0</v>
      </c>
      <c r="N3" s="10">
        <f>COUNTA(B3:B21)</f>
        <v>0</v>
      </c>
      <c r="O3" s="11">
        <f>COUNTA(A40:A47)</f>
        <v>0</v>
      </c>
    </row>
    <row r="4" spans="1:19" x14ac:dyDescent="0.25">
      <c r="B4" s="125"/>
      <c r="C4" s="125"/>
      <c r="E4" s="6"/>
      <c r="F4" s="7" t="s">
        <v>11</v>
      </c>
      <c r="G4" s="8">
        <v>0</v>
      </c>
      <c r="H4" s="7" t="s">
        <v>19</v>
      </c>
      <c r="I4" s="12">
        <f>COUNTIF(D3:D21,"Party de noel")</f>
        <v>0</v>
      </c>
      <c r="J4" s="13" t="s">
        <v>20</v>
      </c>
      <c r="K4" s="13">
        <f>COUNTIF(E3:E21,"Refus")</f>
        <v>0</v>
      </c>
      <c r="L4" s="14"/>
      <c r="M4" s="14"/>
    </row>
    <row r="5" spans="1:19" x14ac:dyDescent="0.25">
      <c r="B5" s="125"/>
      <c r="C5" s="125"/>
      <c r="E5" s="6"/>
      <c r="F5" s="7" t="s">
        <v>23</v>
      </c>
      <c r="G5" s="8">
        <v>0</v>
      </c>
      <c r="H5" s="7" t="s">
        <v>22</v>
      </c>
      <c r="I5" s="12">
        <f>COUNTIF(D3:D21,"SMERF")</f>
        <v>0</v>
      </c>
      <c r="J5" s="13" t="s">
        <v>24</v>
      </c>
      <c r="K5" s="13">
        <f>COUNTIF(E3:E21,"Contrat")</f>
        <v>0</v>
      </c>
      <c r="L5" s="14"/>
      <c r="M5" s="14"/>
    </row>
    <row r="6" spans="1:19" ht="16.5" thickBot="1" x14ac:dyDescent="0.3">
      <c r="B6" s="125"/>
      <c r="C6" s="125"/>
      <c r="E6" s="6"/>
      <c r="F6" s="15" t="s">
        <v>26</v>
      </c>
      <c r="G6" s="16">
        <v>0</v>
      </c>
      <c r="H6" s="7" t="s">
        <v>18</v>
      </c>
      <c r="I6" s="8">
        <f>COUNTIF(D3:D21,"Mariage")</f>
        <v>0</v>
      </c>
      <c r="J6" s="17"/>
      <c r="L6" s="18"/>
      <c r="M6" s="14"/>
    </row>
    <row r="7" spans="1:19" x14ac:dyDescent="0.25">
      <c r="B7" s="125"/>
      <c r="C7" s="125"/>
      <c r="E7" s="6"/>
      <c r="H7" s="7" t="s">
        <v>28</v>
      </c>
      <c r="I7" s="8">
        <f>COUNTIF(D3:D21,"École")</f>
        <v>0</v>
      </c>
      <c r="K7" s="19"/>
      <c r="L7" s="19"/>
      <c r="M7" s="19"/>
    </row>
    <row r="8" spans="1:19" ht="16.5" thickBot="1" x14ac:dyDescent="0.3">
      <c r="B8" s="125"/>
      <c r="C8" s="125"/>
      <c r="E8" s="6"/>
      <c r="H8" s="20" t="s">
        <v>30</v>
      </c>
      <c r="I8" s="21">
        <f>COUNTIF(D3:D21,"Autre")</f>
        <v>0</v>
      </c>
      <c r="K8" s="22"/>
      <c r="L8" s="19"/>
      <c r="M8" s="19"/>
    </row>
    <row r="9" spans="1:19" x14ac:dyDescent="0.25">
      <c r="B9" s="125"/>
      <c r="C9" s="125"/>
      <c r="E9" s="6"/>
      <c r="K9" s="19"/>
      <c r="L9" s="19"/>
      <c r="M9" s="19"/>
    </row>
    <row r="10" spans="1:19" x14ac:dyDescent="0.25">
      <c r="B10" s="125"/>
      <c r="C10" s="125"/>
      <c r="E10" s="6"/>
      <c r="K10" s="19"/>
      <c r="L10" s="19"/>
      <c r="M10" s="19"/>
    </row>
    <row r="11" spans="1:19" x14ac:dyDescent="0.25">
      <c r="B11" s="125"/>
      <c r="C11" s="125"/>
      <c r="E11" s="6"/>
      <c r="K11" s="19"/>
      <c r="L11" s="19"/>
      <c r="M11" s="19"/>
    </row>
    <row r="12" spans="1:19" x14ac:dyDescent="0.25">
      <c r="B12" s="125"/>
      <c r="C12" s="125"/>
      <c r="E12" s="6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</row>
    <row r="13" spans="1:19" x14ac:dyDescent="0.25">
      <c r="B13" s="125"/>
      <c r="C13" s="125"/>
      <c r="E13" s="6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</row>
    <row r="14" spans="1:19" x14ac:dyDescent="0.25">
      <c r="B14" s="125"/>
      <c r="C14" s="125"/>
      <c r="E14" s="6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19" x14ac:dyDescent="0.25">
      <c r="B15" s="125"/>
      <c r="C15" s="125"/>
      <c r="E15" s="6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</row>
    <row r="16" spans="1:19" x14ac:dyDescent="0.25">
      <c r="B16" s="125"/>
      <c r="C16" s="125"/>
      <c r="E16" s="6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</row>
    <row r="17" spans="1:19" x14ac:dyDescent="0.25">
      <c r="B17" s="125"/>
      <c r="C17" s="125"/>
      <c r="E17" s="6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</row>
    <row r="18" spans="1:19" x14ac:dyDescent="0.25">
      <c r="B18" s="125"/>
      <c r="C18" s="125"/>
      <c r="E18" s="6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</row>
    <row r="19" spans="1:19" x14ac:dyDescent="0.25">
      <c r="B19" s="125"/>
      <c r="C19" s="125"/>
      <c r="E19" s="6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</row>
    <row r="20" spans="1:19" x14ac:dyDescent="0.25">
      <c r="B20" s="125"/>
      <c r="C20" s="125"/>
      <c r="E20" s="6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</row>
    <row r="21" spans="1:19" ht="16.5" thickBot="1" x14ac:dyDescent="0.3">
      <c r="B21" s="125"/>
      <c r="C21" s="125"/>
      <c r="E21" s="6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</row>
    <row r="22" spans="1:19" s="5" customFormat="1" x14ac:dyDescent="0.25">
      <c r="A22" s="2" t="s">
        <v>13</v>
      </c>
      <c r="B22" s="121" t="s">
        <v>39</v>
      </c>
      <c r="C22" s="122"/>
      <c r="D22" s="2" t="s">
        <v>2</v>
      </c>
      <c r="E22" s="2" t="s">
        <v>40</v>
      </c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</row>
    <row r="23" spans="1:19" s="5" customFormat="1" ht="16.5" thickBot="1" x14ac:dyDescent="0.3">
      <c r="A23" s="2"/>
      <c r="B23" s="46">
        <v>2016</v>
      </c>
      <c r="C23" s="47">
        <v>2017</v>
      </c>
      <c r="D23" s="2"/>
      <c r="E23" s="2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24"/>
      <c r="R23" s="24"/>
      <c r="S23" s="24"/>
    </row>
    <row r="24" spans="1:19" x14ac:dyDescent="0.25">
      <c r="B24" s="48">
        <v>42385</v>
      </c>
      <c r="C24" s="49"/>
      <c r="E24" s="29"/>
      <c r="F24" s="5">
        <f>IF(B24="","",MONTH(B24))</f>
        <v>1</v>
      </c>
    </row>
    <row r="25" spans="1:19" x14ac:dyDescent="0.25">
      <c r="B25" s="62"/>
      <c r="C25" s="63"/>
      <c r="E25" s="31"/>
      <c r="F25" s="5" t="str">
        <f t="shared" ref="F25:F36" si="0">IF(B25="","",MONTH(B25))</f>
        <v/>
      </c>
    </row>
    <row r="26" spans="1:19" x14ac:dyDescent="0.25">
      <c r="A26" s="35"/>
      <c r="B26" s="48"/>
      <c r="C26" s="49"/>
      <c r="D26" s="35"/>
      <c r="E26" s="36"/>
      <c r="F26" s="5" t="str">
        <f t="shared" si="0"/>
        <v/>
      </c>
    </row>
    <row r="27" spans="1:19" x14ac:dyDescent="0.25">
      <c r="A27" s="35"/>
      <c r="B27" s="48"/>
      <c r="C27" s="49"/>
      <c r="D27" s="35"/>
      <c r="E27" s="36"/>
      <c r="F27" s="5" t="str">
        <f t="shared" si="0"/>
        <v/>
      </c>
    </row>
    <row r="28" spans="1:19" s="32" customFormat="1" x14ac:dyDescent="0.25">
      <c r="A28" s="35"/>
      <c r="B28" s="48"/>
      <c r="C28" s="49"/>
      <c r="D28" s="35"/>
      <c r="E28" s="36"/>
      <c r="F28" s="5" t="str">
        <f t="shared" si="0"/>
        <v/>
      </c>
    </row>
    <row r="29" spans="1:19" x14ac:dyDescent="0.25">
      <c r="A29" s="35"/>
      <c r="B29" s="48"/>
      <c r="C29" s="49"/>
      <c r="D29" s="35"/>
      <c r="E29" s="36"/>
      <c r="F29" s="5" t="str">
        <f t="shared" si="0"/>
        <v/>
      </c>
    </row>
    <row r="30" spans="1:19" x14ac:dyDescent="0.25">
      <c r="A30" s="35"/>
      <c r="B30" s="48"/>
      <c r="C30" s="49"/>
      <c r="D30" s="35"/>
      <c r="E30" s="36"/>
      <c r="F30" s="5" t="str">
        <f t="shared" si="0"/>
        <v/>
      </c>
    </row>
    <row r="31" spans="1:19" x14ac:dyDescent="0.25">
      <c r="A31" s="35"/>
      <c r="B31" s="48"/>
      <c r="C31" s="49"/>
      <c r="D31" s="35"/>
      <c r="E31" s="36"/>
      <c r="F31" s="5" t="str">
        <f t="shared" si="0"/>
        <v/>
      </c>
    </row>
    <row r="32" spans="1:19" x14ac:dyDescent="0.25">
      <c r="A32" s="35"/>
      <c r="B32" s="48"/>
      <c r="C32" s="49"/>
      <c r="D32" s="35"/>
      <c r="E32" s="36"/>
      <c r="F32" s="5" t="str">
        <f t="shared" si="0"/>
        <v/>
      </c>
    </row>
    <row r="33" spans="1:16" x14ac:dyDescent="0.25">
      <c r="A33" s="35"/>
      <c r="B33" s="48"/>
      <c r="C33" s="49"/>
      <c r="D33" s="35"/>
      <c r="E33" s="36"/>
      <c r="F33" s="5" t="str">
        <f t="shared" si="0"/>
        <v/>
      </c>
    </row>
    <row r="34" spans="1:16" x14ac:dyDescent="0.25">
      <c r="A34" s="35"/>
      <c r="B34" s="48"/>
      <c r="C34" s="49"/>
      <c r="D34" s="35"/>
      <c r="E34" s="36"/>
      <c r="F34" s="5" t="str">
        <f t="shared" si="0"/>
        <v/>
      </c>
    </row>
    <row r="35" spans="1:16" x14ac:dyDescent="0.25">
      <c r="A35" s="35"/>
      <c r="B35" s="48"/>
      <c r="C35" s="49"/>
      <c r="D35" s="35"/>
      <c r="E35" s="36"/>
      <c r="F35" s="5" t="str">
        <f t="shared" si="0"/>
        <v/>
      </c>
    </row>
    <row r="36" spans="1:16" x14ac:dyDescent="0.25">
      <c r="B36" s="48"/>
      <c r="C36" s="49"/>
      <c r="E36" s="31"/>
      <c r="F36" s="5" t="str">
        <f t="shared" si="0"/>
        <v/>
      </c>
      <c r="I36" s="19"/>
      <c r="J36" s="19"/>
    </row>
    <row r="37" spans="1:16" s="43" customFormat="1" ht="16.5" thickBot="1" x14ac:dyDescent="0.3">
      <c r="A37" s="37" t="s">
        <v>41</v>
      </c>
      <c r="B37" s="38"/>
      <c r="C37" s="39"/>
      <c r="D37" s="37"/>
      <c r="E37" s="40">
        <f>SUM(E24:E36)</f>
        <v>0</v>
      </c>
      <c r="F37" s="37" t="s">
        <v>42</v>
      </c>
      <c r="G37" s="123">
        <f>AVERAGE(E24:E36,)</f>
        <v>0</v>
      </c>
      <c r="H37" s="123"/>
      <c r="I37" s="41" t="s">
        <v>43</v>
      </c>
      <c r="J37" s="42" t="s">
        <v>44</v>
      </c>
      <c r="K37" s="41" t="s">
        <v>2</v>
      </c>
      <c r="L37" s="41">
        <v>2016</v>
      </c>
      <c r="M37" s="41">
        <v>2017</v>
      </c>
    </row>
    <row r="38" spans="1:16" s="5" customFormat="1" ht="16.5" thickBot="1" x14ac:dyDescent="0.3">
      <c r="A38" s="2" t="s">
        <v>24</v>
      </c>
      <c r="B38" s="121" t="s">
        <v>39</v>
      </c>
      <c r="C38" s="122"/>
      <c r="D38" s="2" t="s">
        <v>2</v>
      </c>
      <c r="E38" s="2" t="s">
        <v>40</v>
      </c>
      <c r="I38" s="44">
        <f>COUNTIFS(B40:B47,"&gt;0",D40:D47,"Corporatif")</f>
        <v>0</v>
      </c>
      <c r="J38" s="44">
        <f>COUNTIFS(C40:C47,"&gt;0",D40:D47,"Corporatif")</f>
        <v>0</v>
      </c>
      <c r="K38" s="13" t="s">
        <v>12</v>
      </c>
      <c r="L38" s="45">
        <f>SUMIFS($E40:$E47,B40:B47,"&gt;0",D40:D47,K38)</f>
        <v>0</v>
      </c>
      <c r="M38" s="45">
        <f>SUMIFS($E40:$E47,C40:C47,"&gt;0",D40:D47,K38)</f>
        <v>0</v>
      </c>
    </row>
    <row r="39" spans="1:16" s="5" customFormat="1" ht="16.5" thickBot="1" x14ac:dyDescent="0.3">
      <c r="A39" s="2"/>
      <c r="B39" s="46">
        <v>2016</v>
      </c>
      <c r="C39" s="47">
        <v>2017</v>
      </c>
      <c r="D39" s="2"/>
      <c r="E39" s="2"/>
      <c r="I39" s="44">
        <f>COUNTIFS(B40:B47,"&gt;0",D40:D47,"Party de noel")</f>
        <v>0</v>
      </c>
      <c r="J39" s="44">
        <f>COUNTIFS(C40:C47,"&gt;0",D40:D47,"Party de noel")</f>
        <v>0</v>
      </c>
      <c r="K39" s="13" t="s">
        <v>45</v>
      </c>
      <c r="L39" s="45">
        <f>SUMIFS($E40:$E47,B40:B47,"&gt;0",D40:D47,"Party de noel")</f>
        <v>0</v>
      </c>
      <c r="M39" s="45">
        <f>SUMIFS($E40:$E47,C40:C47,"&gt;0",D40:D47,"Party de noel")</f>
        <v>0</v>
      </c>
    </row>
    <row r="40" spans="1:16" ht="16.5" thickBot="1" x14ac:dyDescent="0.3">
      <c r="B40" s="48"/>
      <c r="C40" s="49"/>
      <c r="E40" s="29"/>
      <c r="F40" s="50"/>
      <c r="I40" s="44">
        <f>COUNTIFS(B40:B47,"&gt;0",D40:D47,"SMERF")</f>
        <v>0</v>
      </c>
      <c r="J40" s="44">
        <f>COUNTIFS(C40:C47,"&gt;0",D40:D47,"SMERF")</f>
        <v>0</v>
      </c>
      <c r="K40" s="13" t="s">
        <v>22</v>
      </c>
      <c r="L40" s="45">
        <f>SUMIFS($E40:$E47,B40:B47,"&gt;0",D40:D47,K40)</f>
        <v>0</v>
      </c>
      <c r="M40" s="45">
        <f>SUMIFS($E40:$E47,C40:C47,"&gt;0",D40:D47,K40)</f>
        <v>0</v>
      </c>
    </row>
    <row r="41" spans="1:16" ht="16.5" thickBot="1" x14ac:dyDescent="0.3">
      <c r="B41" s="62"/>
      <c r="C41" s="63"/>
      <c r="E41" s="31"/>
      <c r="F41" s="50"/>
      <c r="I41" s="44">
        <f>COUNTIFS(B40:B47,"&gt;0",D40:D47,"Mariage")</f>
        <v>0</v>
      </c>
      <c r="J41" s="44">
        <f>COUNTIFS(C40:C47,"&gt;0",D40:D47,"Mariage")</f>
        <v>0</v>
      </c>
      <c r="K41" s="13" t="s">
        <v>18</v>
      </c>
      <c r="L41" s="45">
        <f>SUMIFS($E40:$E47,B40:B47,"&gt;0",D40:D47,K41)</f>
        <v>0</v>
      </c>
      <c r="M41" s="45">
        <f>SUMIFS($E40:$E47,C40:C47,"&gt;0",D40:D47,K41)</f>
        <v>0</v>
      </c>
    </row>
    <row r="42" spans="1:16" ht="16.5" thickBot="1" x14ac:dyDescent="0.3">
      <c r="B42" s="48"/>
      <c r="C42" s="49"/>
      <c r="E42" s="31"/>
      <c r="F42" s="50"/>
      <c r="I42" s="44">
        <f>COUNTIFS(B40:B47,"&gt;0",D40:D47,"École")</f>
        <v>0</v>
      </c>
      <c r="J42" s="44">
        <f>COUNTIFS(C40:C47,"&gt;0",D40:D47,"École")</f>
        <v>0</v>
      </c>
      <c r="K42" s="13" t="s">
        <v>28</v>
      </c>
      <c r="L42" s="45">
        <f>SUMIFS($E40:$E47,B40:B47,"&gt;0",D40:D47,K42)</f>
        <v>0</v>
      </c>
      <c r="M42" s="45">
        <f>SUMIFS($E40:$E47,C40:C47,"&gt;0",D40:D47,K42)</f>
        <v>0</v>
      </c>
      <c r="N42" s="53"/>
    </row>
    <row r="43" spans="1:16" ht="16.5" thickBot="1" x14ac:dyDescent="0.3">
      <c r="B43" s="48"/>
      <c r="C43" s="49"/>
      <c r="E43" s="31"/>
      <c r="F43" s="50"/>
      <c r="I43" s="44">
        <f>COUNTIFS(B40:B47,"&gt;0",D40:D47,"Autre")</f>
        <v>0</v>
      </c>
      <c r="J43" s="44">
        <f>COUNTIFS(C40:C47,"&gt;0",D40:D47,"Autre")</f>
        <v>0</v>
      </c>
      <c r="K43" s="13" t="s">
        <v>30</v>
      </c>
      <c r="L43" s="45">
        <f>SUMIFS($E40:$E47,B40:B47,"&gt;0",D40:D47,K43)</f>
        <v>0</v>
      </c>
      <c r="M43" s="45">
        <f>SUMIFS($E40:$E47,C40:C47,"&gt;0",D40:D47,K43)</f>
        <v>0</v>
      </c>
      <c r="N43" s="54"/>
    </row>
    <row r="44" spans="1:16" x14ac:dyDescent="0.25">
      <c r="B44" s="48"/>
      <c r="C44" s="49"/>
      <c r="E44" s="31"/>
      <c r="F44" s="50"/>
      <c r="I44" s="55">
        <f>SUM(I38:I43)</f>
        <v>0</v>
      </c>
      <c r="J44" s="55">
        <f>SUM(J38:J43)</f>
        <v>0</v>
      </c>
      <c r="K44" s="56"/>
      <c r="L44" s="57">
        <f>SUM(L38:L43)</f>
        <v>0</v>
      </c>
      <c r="M44" s="57">
        <f>SUM(M38:M43)</f>
        <v>0</v>
      </c>
    </row>
    <row r="45" spans="1:16" x14ac:dyDescent="0.25">
      <c r="B45" s="48"/>
      <c r="C45" s="49"/>
      <c r="E45" s="31"/>
      <c r="F45" s="50"/>
      <c r="I45" s="19"/>
      <c r="J45" s="19"/>
      <c r="K45" s="6"/>
      <c r="L45" s="54"/>
      <c r="M45" s="54"/>
    </row>
    <row r="46" spans="1:16" x14ac:dyDescent="0.25">
      <c r="B46" s="48"/>
      <c r="C46" s="49"/>
      <c r="E46" s="31"/>
      <c r="F46" s="50"/>
      <c r="M46" s="54"/>
    </row>
    <row r="47" spans="1:16" ht="16.5" thickBot="1" x14ac:dyDescent="0.3">
      <c r="B47" s="58"/>
      <c r="C47" s="59"/>
      <c r="E47" s="31"/>
      <c r="F47" s="50"/>
      <c r="I47" s="43"/>
      <c r="J47" s="43"/>
    </row>
    <row r="48" spans="1:16" s="43" customFormat="1" ht="16.5" thickBot="1" x14ac:dyDescent="0.3">
      <c r="A48" s="37" t="s">
        <v>41</v>
      </c>
      <c r="B48" s="60"/>
      <c r="C48" s="61"/>
      <c r="D48" s="37"/>
      <c r="E48" s="40">
        <f>SUM(E40:E47)</f>
        <v>0</v>
      </c>
      <c r="F48" s="37" t="s">
        <v>42</v>
      </c>
      <c r="G48" s="123">
        <f>AVERAGE(E40:E47,)</f>
        <v>0</v>
      </c>
      <c r="H48" s="123"/>
      <c r="I48" s="5"/>
      <c r="J48" s="5"/>
      <c r="K48" s="1"/>
      <c r="L48" s="1"/>
      <c r="M48" s="1"/>
      <c r="N48" s="1"/>
      <c r="O48" s="1"/>
      <c r="P48" s="1"/>
    </row>
    <row r="49" spans="1:16" s="5" customFormat="1" x14ac:dyDescent="0.25">
      <c r="A49" s="2" t="s">
        <v>47</v>
      </c>
      <c r="B49" s="124" t="s">
        <v>48</v>
      </c>
      <c r="C49" s="124"/>
      <c r="D49" s="124"/>
      <c r="E49" s="124"/>
      <c r="I49" s="1"/>
      <c r="J49" s="1"/>
      <c r="K49" s="1"/>
      <c r="L49" s="1"/>
      <c r="M49" s="1"/>
      <c r="N49" s="1"/>
      <c r="O49" s="1"/>
      <c r="P49" s="1"/>
    </row>
    <row r="50" spans="1:16" x14ac:dyDescent="0.25">
      <c r="B50" s="120"/>
      <c r="C50" s="120"/>
      <c r="D50" s="120"/>
      <c r="E50" s="120"/>
    </row>
    <row r="51" spans="1:16" x14ac:dyDescent="0.25">
      <c r="B51" s="120"/>
      <c r="C51" s="120"/>
      <c r="D51" s="120"/>
      <c r="E51" s="120"/>
    </row>
    <row r="52" spans="1:16" x14ac:dyDescent="0.25">
      <c r="B52" s="120"/>
      <c r="C52" s="120"/>
      <c r="D52" s="120"/>
      <c r="E52" s="120"/>
    </row>
    <row r="53" spans="1:16" x14ac:dyDescent="0.25">
      <c r="B53" s="120"/>
      <c r="C53" s="120"/>
      <c r="D53" s="120"/>
      <c r="E53" s="120"/>
    </row>
    <row r="54" spans="1:16" x14ac:dyDescent="0.25">
      <c r="B54" s="120"/>
      <c r="C54" s="120"/>
      <c r="D54" s="120"/>
      <c r="E54" s="120"/>
    </row>
    <row r="55" spans="1:16" x14ac:dyDescent="0.25">
      <c r="B55" s="119"/>
      <c r="C55" s="119"/>
      <c r="D55" s="119"/>
      <c r="E55" s="119"/>
    </row>
    <row r="56" spans="1:16" x14ac:dyDescent="0.25">
      <c r="B56" s="119"/>
      <c r="C56" s="119"/>
      <c r="D56" s="119"/>
      <c r="E56" s="119"/>
    </row>
    <row r="57" spans="1:16" x14ac:dyDescent="0.25">
      <c r="B57" s="119"/>
      <c r="C57" s="119"/>
      <c r="D57" s="119"/>
      <c r="E57" s="119"/>
    </row>
    <row r="58" spans="1:16" x14ac:dyDescent="0.25">
      <c r="B58" s="119"/>
      <c r="C58" s="119"/>
      <c r="D58" s="119"/>
      <c r="E58" s="119"/>
    </row>
    <row r="59" spans="1:16" x14ac:dyDescent="0.25">
      <c r="B59" s="119"/>
      <c r="C59" s="119"/>
      <c r="D59" s="119"/>
      <c r="E59" s="119"/>
    </row>
    <row r="60" spans="1:16" x14ac:dyDescent="0.25">
      <c r="B60" s="119"/>
      <c r="C60" s="119"/>
      <c r="D60" s="119"/>
      <c r="E60" s="119"/>
    </row>
    <row r="61" spans="1:16" x14ac:dyDescent="0.25">
      <c r="B61" s="119"/>
      <c r="C61" s="119"/>
      <c r="D61" s="119"/>
      <c r="E61" s="119"/>
    </row>
  </sheetData>
  <dataConsolidate>
    <dataRefs count="1">
      <dataRef ref="C3:D21" sheet="Mai-15" r:id="rId1"/>
    </dataRefs>
  </dataConsolidate>
  <mergeCells count="41">
    <mergeCell ref="J2:K2"/>
    <mergeCell ref="B3:C3"/>
    <mergeCell ref="B9:C9"/>
    <mergeCell ref="A1:E1"/>
    <mergeCell ref="B2:C2"/>
    <mergeCell ref="F2:G2"/>
    <mergeCell ref="H2:I2"/>
    <mergeCell ref="B4:C4"/>
    <mergeCell ref="B5:C5"/>
    <mergeCell ref="B6:C6"/>
    <mergeCell ref="B7:C7"/>
    <mergeCell ref="B8:C8"/>
    <mergeCell ref="B21:C21"/>
    <mergeCell ref="B10:C10"/>
    <mergeCell ref="B11:C11"/>
    <mergeCell ref="B12:C12"/>
    <mergeCell ref="B13:C13"/>
    <mergeCell ref="B14:C14"/>
    <mergeCell ref="B15:C15"/>
    <mergeCell ref="B16:C16"/>
    <mergeCell ref="B17:C17"/>
    <mergeCell ref="B18:C18"/>
    <mergeCell ref="B19:C19"/>
    <mergeCell ref="B20:C20"/>
    <mergeCell ref="B56:E56"/>
    <mergeCell ref="B22:C22"/>
    <mergeCell ref="G37:H37"/>
    <mergeCell ref="B38:C38"/>
    <mergeCell ref="G48:H48"/>
    <mergeCell ref="B49:E49"/>
    <mergeCell ref="B50:E50"/>
    <mergeCell ref="B51:E51"/>
    <mergeCell ref="B52:E52"/>
    <mergeCell ref="B53:E53"/>
    <mergeCell ref="B54:E54"/>
    <mergeCell ref="B55:E55"/>
    <mergeCell ref="B57:E57"/>
    <mergeCell ref="B58:E58"/>
    <mergeCell ref="B59:E59"/>
    <mergeCell ref="B60:E60"/>
    <mergeCell ref="B61:E61"/>
  </mergeCells>
  <dataValidations count="3">
    <dataValidation type="list" allowBlank="1" showInputMessage="1" showErrorMessage="1" sqref="E3:E21">
      <formula1>Résultat</formula1>
    </dataValidation>
    <dataValidation type="list" allowBlank="1" showInputMessage="1" showErrorMessage="1" sqref="D40:D48 D24:D35 D3:D21">
      <formula1>Marché</formula1>
    </dataValidation>
    <dataValidation type="list" allowBlank="1" showInputMessage="1" showErrorMessage="1" sqref="B3:B21 C4:C20">
      <formula1>Salle</formula1>
    </dataValidation>
  </dataValidations>
  <pageMargins left="0.25" right="0.25" top="0.75000000000000011" bottom="0.75000000000000011" header="0.30000000000000004" footer="0.30000000000000004"/>
  <pageSetup paperSize="5" scale="69" orientation="landscape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Objectif vente - mois</vt:lpstr>
      <vt:lpstr>Janvier-16</vt:lpstr>
      <vt:lpstr>Fevrier-16</vt:lpstr>
      <vt:lpstr>Mars-16</vt:lpstr>
      <vt:lpstr>Avril-16</vt:lpstr>
      <vt:lpstr>'Avril-16'!Criteres</vt:lpstr>
      <vt:lpstr>'Fevrier-16'!Criteres</vt:lpstr>
      <vt:lpstr>'Janvier-16'!Criteres</vt:lpstr>
      <vt:lpstr>'Mars-16'!Criteres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jveilleux</dc:creator>
  <cp:lastModifiedBy>olivier</cp:lastModifiedBy>
  <dcterms:created xsi:type="dcterms:W3CDTF">2016-01-18T15:24:18Z</dcterms:created>
  <dcterms:modified xsi:type="dcterms:W3CDTF">2016-01-19T09:16:57Z</dcterms:modified>
</cp:coreProperties>
</file>