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7755"/>
  </bookViews>
  <sheets>
    <sheet name="Janvier-16" sheetId="1" r:id="rId1"/>
    <sheet name="oBJECTIF" sheetId="2" r:id="rId2"/>
  </sheets>
  <externalReferences>
    <externalReference r:id="rId3"/>
  </externalReferences>
  <definedNames>
    <definedName name="_xlnm._FilterDatabase" localSheetId="0" hidden="1">'Janvier-16'!$A$38:$E$61</definedName>
    <definedName name="_xlnm.Criteria" localSheetId="0">'Janvier-16'!$E$12</definedName>
    <definedName name="DAte">#REF!</definedName>
    <definedName name="Deuxmillequinze">#REF!</definedName>
    <definedName name="deuxmillesize">#REF!</definedName>
    <definedName name="Marché">[1]Menu!$B:$B</definedName>
    <definedName name="Résultat">[1]Menu!$C:$C</definedName>
    <definedName name="Salle">[1]Menu!$A:$A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2" l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AA23" i="1"/>
  <c r="Z23" i="1"/>
  <c r="A1" i="1"/>
  <c r="G3" i="1"/>
  <c r="I3" i="1"/>
  <c r="K3" i="1"/>
  <c r="L3" i="1"/>
  <c r="M3" i="1"/>
  <c r="N3" i="1"/>
  <c r="O3" i="1"/>
  <c r="G4" i="1"/>
  <c r="I4" i="1"/>
  <c r="K4" i="1"/>
  <c r="G5" i="1"/>
  <c r="I5" i="1"/>
  <c r="K5" i="1"/>
  <c r="G6" i="1"/>
  <c r="I6" i="1"/>
  <c r="I7" i="1"/>
  <c r="I8" i="1"/>
  <c r="E37" i="1"/>
  <c r="G37" i="1"/>
  <c r="I38" i="1"/>
  <c r="J38" i="1"/>
  <c r="L38" i="1"/>
  <c r="M38" i="1"/>
  <c r="I39" i="1"/>
  <c r="J39" i="1"/>
  <c r="L39" i="1"/>
  <c r="M39" i="1"/>
  <c r="I40" i="1"/>
  <c r="J40" i="1"/>
  <c r="L40" i="1"/>
  <c r="M40" i="1"/>
  <c r="I41" i="1"/>
  <c r="J41" i="1"/>
  <c r="L41" i="1"/>
  <c r="M41" i="1"/>
  <c r="I42" i="1"/>
  <c r="J42" i="1"/>
  <c r="L42" i="1"/>
  <c r="M42" i="1"/>
  <c r="I43" i="1"/>
  <c r="J43" i="1"/>
  <c r="L43" i="1"/>
  <c r="M43" i="1"/>
  <c r="I44" i="1"/>
  <c r="J44" i="1"/>
  <c r="L44" i="1"/>
  <c r="M44" i="1"/>
  <c r="E48" i="1"/>
  <c r="G48" i="1"/>
</calcChain>
</file>

<file path=xl/sharedStrings.xml><?xml version="1.0" encoding="utf-8"?>
<sst xmlns="http://schemas.openxmlformats.org/spreadsheetml/2006/main" count="128" uniqueCount="54">
  <si>
    <t>Raison</t>
  </si>
  <si>
    <t>Annulation ou refus</t>
  </si>
  <si>
    <t>Moyenne:</t>
  </si>
  <si>
    <t>Total</t>
  </si>
  <si>
    <t>Autre</t>
  </si>
  <si>
    <t>École</t>
  </si>
  <si>
    <t>Mariage</t>
  </si>
  <si>
    <t>Corporatif</t>
  </si>
  <si>
    <t>Carnaval de Québec</t>
  </si>
  <si>
    <t>SMERF</t>
  </si>
  <si>
    <t>Funérailles</t>
  </si>
  <si>
    <t xml:space="preserve">Party de noel </t>
  </si>
  <si>
    <t>Revenu estimé (av. Taxes)</t>
  </si>
  <si>
    <t>Marché</t>
  </si>
  <si>
    <t>Date de l'événement</t>
  </si>
  <si>
    <t>Contrat</t>
  </si>
  <si>
    <t>NB /2017</t>
  </si>
  <si>
    <t>NB /2016</t>
  </si>
  <si>
    <t>Party de retraitre</t>
  </si>
  <si>
    <t>Mariage M. Duthu et Mme Bondesen</t>
  </si>
  <si>
    <t>Beenox</t>
  </si>
  <si>
    <t>Mariage Chrystian et Sadija</t>
  </si>
  <si>
    <t>Cours après moi</t>
  </si>
  <si>
    <t>Le Concierge</t>
  </si>
  <si>
    <t>Coaching Ann Cooper</t>
  </si>
  <si>
    <t>Brunch Famille Richard</t>
  </si>
  <si>
    <t>Mariage Stéphanie Gilbert</t>
  </si>
  <si>
    <t>Myriam St Pierre</t>
  </si>
  <si>
    <t>Soumission</t>
  </si>
  <si>
    <t>Party de noel</t>
  </si>
  <si>
    <t>Principal</t>
  </si>
  <si>
    <t>Gecko Alliance</t>
  </si>
  <si>
    <t>Chapiteau</t>
  </si>
  <si>
    <t>Gouvernail</t>
  </si>
  <si>
    <t>Funérailles Mme Bourgeois</t>
  </si>
  <si>
    <t>Exterieur</t>
  </si>
  <si>
    <t>Refus</t>
  </si>
  <si>
    <t>Party de Noël</t>
  </si>
  <si>
    <t xml:space="preserve">Soumission </t>
  </si>
  <si>
    <t>Corpo</t>
  </si>
  <si>
    <t>Total contrat</t>
  </si>
  <si>
    <t>Total visite</t>
  </si>
  <si>
    <t>Montant contrat</t>
  </si>
  <si>
    <t>Montant  en soumission</t>
  </si>
  <si>
    <t>Résultats</t>
  </si>
  <si>
    <t>Salle</t>
  </si>
  <si>
    <t>Résultat</t>
  </si>
  <si>
    <t>Salle visité</t>
  </si>
  <si>
    <t>Visite de nouveau client</t>
  </si>
  <si>
    <t>ÉVÉNEMENT</t>
  </si>
  <si>
    <t>Objectifs</t>
  </si>
  <si>
    <t>Tentatif</t>
  </si>
  <si>
    <t>Réel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</si>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</sst>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* #,##0.00_)\ &quot;$&quot;_ ;_ * \(#,##0.00\)\ &quot;$&quot;_ ;_ * &quot;-&quot;??_)\ &quot;$&quot;_ ;_ @_ "/>
    <numFmt numFmtId="165" formatCode="#,##0.00\ &quot;$&quot;"/>
    <numFmt numFmtId="166" formatCode="dd/mmmm"/>
    <numFmt numFmtId="167" formatCode="yyyy"/>
    <numFmt numFmtId="168" formatCode="_ * #,##0.00_ \ [$$-C0C]_ ;_ * \-#,##0.00\ \ [$$-C0C]_ ;_ * &quot;-&quot;??_ \ [$$-C0C]_ ;_ @_ "/>
    <numFmt numFmtId="169" formatCode="[$-F800]dddd\,\ mmmm\ dd\,\ yyyy"/>
    <numFmt numFmtId="170" formatCode="yyyy/mm/dd;@"/>
  </numFmts>
  <fonts count="1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strike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indexed="54"/>
      <name val="Arial"/>
      <family val="2"/>
    </font>
    <font>
      <sz val="10"/>
      <color indexed="4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3" borderId="0" xfId="0" applyFont="1" applyFill="1" applyProtection="1">
      <protection locked="0"/>
    </xf>
    <xf numFmtId="165" fontId="4" fillId="3" borderId="0" xfId="0" applyNumberFormat="1" applyFont="1" applyFill="1" applyProtection="1">
      <protection locked="0"/>
    </xf>
    <xf numFmtId="166" fontId="5" fillId="3" borderId="0" xfId="0" applyNumberFormat="1" applyFont="1" applyFill="1" applyBorder="1" applyAlignment="1" applyProtection="1">
      <alignment horizontal="left"/>
      <protection locked="0"/>
    </xf>
    <xf numFmtId="166" fontId="5" fillId="3" borderId="1" xfId="0" applyNumberFormat="1" applyFont="1" applyFill="1" applyBorder="1" applyAlignment="1" applyProtection="1">
      <alignment horizontal="left"/>
      <protection locked="0"/>
    </xf>
    <xf numFmtId="167" fontId="0" fillId="0" borderId="0" xfId="0" applyNumberFormat="1" applyProtection="1">
      <protection locked="0"/>
    </xf>
    <xf numFmtId="165" fontId="0" fillId="0" borderId="0" xfId="0" applyNumberFormat="1" applyFill="1" applyProtection="1">
      <protection locked="0"/>
    </xf>
    <xf numFmtId="14" fontId="0" fillId="0" borderId="2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164" fontId="0" fillId="0" borderId="0" xfId="0" applyNumberFormat="1" applyProtection="1">
      <protection locked="0"/>
    </xf>
    <xf numFmtId="14" fontId="0" fillId="0" borderId="3" xfId="0" applyNumberFormat="1" applyBorder="1" applyAlignment="1" applyProtection="1">
      <alignment horizontal="left"/>
      <protection locked="0"/>
    </xf>
    <xf numFmtId="14" fontId="0" fillId="0" borderId="4" xfId="0" applyNumberForma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Border="1" applyProtection="1">
      <protection locked="0"/>
    </xf>
    <xf numFmtId="168" fontId="6" fillId="4" borderId="5" xfId="0" applyNumberFormat="1" applyFont="1" applyFill="1" applyBorder="1" applyAlignment="1" applyProtection="1">
      <alignment horizontal="center"/>
    </xf>
    <xf numFmtId="0" fontId="6" fillId="4" borderId="5" xfId="0" applyFont="1" applyFill="1" applyBorder="1" applyAlignment="1" applyProtection="1">
      <alignment horizontal="center"/>
    </xf>
    <xf numFmtId="0" fontId="6" fillId="4" borderId="5" xfId="0" applyNumberFormat="1" applyFont="1" applyFill="1" applyBorder="1" applyAlignment="1" applyProtection="1">
      <alignment horizontal="center"/>
    </xf>
    <xf numFmtId="168" fontId="0" fillId="0" borderId="2" xfId="0" applyNumberFormat="1" applyFill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Border="1" applyAlignment="1">
      <alignment horizontal="center"/>
    </xf>
    <xf numFmtId="14" fontId="0" fillId="0" borderId="0" xfId="0" applyNumberFormat="1" applyProtection="1">
      <protection locked="0"/>
    </xf>
    <xf numFmtId="165" fontId="0" fillId="0" borderId="0" xfId="0" applyNumberFormat="1" applyFont="1" applyFill="1" applyProtection="1">
      <protection locked="0"/>
    </xf>
    <xf numFmtId="0" fontId="0" fillId="0" borderId="0" xfId="0" applyFont="1" applyProtection="1">
      <protection locked="0"/>
    </xf>
    <xf numFmtId="14" fontId="0" fillId="0" borderId="3" xfId="0" applyNumberFormat="1" applyFont="1" applyBorder="1" applyAlignment="1" applyProtection="1">
      <alignment horizontal="left"/>
      <protection locked="0"/>
    </xf>
    <xf numFmtId="14" fontId="0" fillId="0" borderId="4" xfId="0" applyNumberFormat="1" applyFont="1" applyBorder="1" applyAlignment="1" applyProtection="1">
      <alignment horizontal="left"/>
      <protection locked="0"/>
    </xf>
    <xf numFmtId="165" fontId="0" fillId="0" borderId="0" xfId="0" applyNumberFormat="1" applyProtection="1"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>
      <alignment horizontal="center" vertical="center"/>
    </xf>
    <xf numFmtId="166" fontId="5" fillId="3" borderId="3" xfId="0" applyNumberFormat="1" applyFont="1" applyFill="1" applyBorder="1" applyAlignment="1" applyProtection="1">
      <alignment horizontal="left"/>
      <protection locked="0"/>
    </xf>
    <xf numFmtId="166" fontId="5" fillId="3" borderId="4" xfId="0" applyNumberFormat="1" applyFont="1" applyFill="1" applyBorder="1" applyAlignment="1" applyProtection="1">
      <alignment horizontal="left"/>
      <protection locked="0"/>
    </xf>
    <xf numFmtId="169" fontId="7" fillId="0" borderId="6" xfId="0" applyNumberFormat="1" applyFont="1" applyBorder="1" applyAlignment="1" applyProtection="1">
      <alignment horizontal="left"/>
      <protection locked="0"/>
    </xf>
    <xf numFmtId="169" fontId="0" fillId="0" borderId="6" xfId="0" applyNumberFormat="1" applyFont="1" applyBorder="1" applyAlignment="1">
      <alignment horizontal="left"/>
    </xf>
    <xf numFmtId="165" fontId="7" fillId="0" borderId="0" xfId="0" applyNumberFormat="1" applyFont="1" applyFill="1" applyProtection="1">
      <protection locked="0"/>
    </xf>
    <xf numFmtId="0" fontId="7" fillId="0" borderId="0" xfId="0" applyFont="1" applyProtection="1">
      <protection locked="0"/>
    </xf>
    <xf numFmtId="169" fontId="0" fillId="0" borderId="6" xfId="0" applyNumberFormat="1" applyBorder="1" applyAlignment="1" applyProtection="1">
      <alignment horizontal="left"/>
      <protection locked="0"/>
    </xf>
    <xf numFmtId="169" fontId="0" fillId="0" borderId="6" xfId="0" applyNumberFormat="1" applyFont="1" applyBorder="1" applyAlignment="1" applyProtection="1">
      <alignment horizontal="left"/>
      <protection locked="0"/>
    </xf>
    <xf numFmtId="169" fontId="0" fillId="0" borderId="6" xfId="0" applyNumberFormat="1" applyFont="1" applyBorder="1" applyProtection="1">
      <protection locked="0"/>
    </xf>
    <xf numFmtId="169" fontId="0" fillId="0" borderId="6" xfId="0" applyNumberFormat="1" applyBorder="1" applyAlignment="1">
      <alignment horizontal="left"/>
    </xf>
    <xf numFmtId="169" fontId="0" fillId="0" borderId="6" xfId="0" applyNumberFormat="1" applyBorder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0" fontId="1" fillId="0" borderId="0" xfId="0" applyFon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164" fontId="0" fillId="0" borderId="0" xfId="1" applyFont="1" applyProtection="1">
      <protection locked="0"/>
    </xf>
    <xf numFmtId="164" fontId="0" fillId="0" borderId="0" xfId="1" applyFont="1" applyFill="1" applyBorder="1" applyProtection="1">
      <protection locked="0"/>
    </xf>
    <xf numFmtId="0" fontId="0" fillId="0" borderId="4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165" fontId="0" fillId="0" borderId="18" xfId="1" applyNumberFormat="1" applyFont="1" applyBorder="1" applyProtection="1">
      <protection locked="0"/>
    </xf>
    <xf numFmtId="0" fontId="3" fillId="5" borderId="19" xfId="0" applyFont="1" applyFill="1" applyBorder="1" applyAlignment="1" applyProtection="1">
      <alignment horizontal="center"/>
      <protection locked="0"/>
    </xf>
    <xf numFmtId="0" fontId="8" fillId="5" borderId="20" xfId="0" applyFont="1" applyFill="1" applyBorder="1" applyAlignment="1" applyProtection="1">
      <alignment horizontal="center" wrapText="1"/>
      <protection locked="0"/>
    </xf>
    <xf numFmtId="0" fontId="11" fillId="0" borderId="6" xfId="0" applyFont="1" applyBorder="1" applyAlignment="1">
      <alignment horizontal="center" vertical="center"/>
    </xf>
    <xf numFmtId="0" fontId="12" fillId="5" borderId="6" xfId="0" applyNumberFormat="1" applyFont="1" applyFill="1" applyBorder="1" applyAlignment="1" applyProtection="1">
      <alignment horizontal="center" vertical="center"/>
    </xf>
    <xf numFmtId="0" fontId="12" fillId="0" borderId="6" xfId="0" applyNumberFormat="1" applyFont="1" applyBorder="1" applyAlignment="1" applyProtection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70" fontId="11" fillId="0" borderId="6" xfId="0" applyNumberFormat="1" applyFont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7" borderId="6" xfId="0" applyNumberFormat="1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7" borderId="23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9" fillId="5" borderId="22" xfId="0" applyFont="1" applyFill="1" applyBorder="1" applyAlignment="1" applyProtection="1">
      <alignment horizontal="center"/>
      <protection locked="0"/>
    </xf>
    <xf numFmtId="0" fontId="9" fillId="5" borderId="21" xfId="0" applyFont="1" applyFill="1" applyBorder="1" applyAlignment="1" applyProtection="1">
      <alignment horizontal="center"/>
      <protection locked="0"/>
    </xf>
    <xf numFmtId="0" fontId="3" fillId="5" borderId="22" xfId="0" applyFont="1" applyFill="1" applyBorder="1" applyAlignment="1" applyProtection="1">
      <alignment horizontal="center"/>
      <protection locked="0"/>
    </xf>
    <xf numFmtId="0" fontId="3" fillId="5" borderId="21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left"/>
      <protection locked="0"/>
    </xf>
    <xf numFmtId="0" fontId="3" fillId="2" borderId="8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165" fontId="4" fillId="3" borderId="0" xfId="0" applyNumberFormat="1" applyFont="1" applyFill="1" applyAlignment="1" applyProtection="1">
      <alignment horizontal="center"/>
      <protection locked="0"/>
    </xf>
    <xf numFmtId="0" fontId="11" fillId="0" borderId="6" xfId="0" applyNumberFormat="1" applyFont="1" applyBorder="1" applyAlignment="1" applyProtection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veilleux/Desktop/Rapport%20de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-15"/>
      <sheetName val="Juin-15"/>
      <sheetName val="Juillet-15"/>
      <sheetName val="Août-15"/>
      <sheetName val="Septembre-15"/>
      <sheetName val="Octobre-15"/>
      <sheetName val="Novembre-15"/>
      <sheetName val="Décembre-15"/>
      <sheetName val="Fevrier-16"/>
      <sheetName val="Mars-16"/>
      <sheetName val="Avril-16"/>
      <sheetName val="Mai-16"/>
      <sheetName val="Juin-16"/>
      <sheetName val="Juillet-16"/>
      <sheetName val="Août-16"/>
      <sheetName val="Sept-16"/>
      <sheetName val="Oct-16"/>
      <sheetName val="Nov-16"/>
      <sheetName val="Déc-16"/>
      <sheetName val="Rapport annuels"/>
      <sheetName val="Objectif vente - mois"/>
      <sheetName val="Objectif vente - marché"/>
      <sheetName val="Menu"/>
      <sheetName val="Comparatifs 2013 à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">
          <cell r="A1" t="str">
            <v>Principal</v>
          </cell>
          <cell r="B1" t="str">
            <v>Corporatif</v>
          </cell>
          <cell r="C1" t="str">
            <v>Soumission</v>
          </cell>
        </row>
        <row r="2">
          <cell r="A2" t="str">
            <v>Gouvernail</v>
          </cell>
          <cell r="B2" t="str">
            <v>Mariage</v>
          </cell>
          <cell r="C2" t="str">
            <v>Contrat</v>
          </cell>
        </row>
        <row r="3">
          <cell r="A3" t="str">
            <v>Extérieur</v>
          </cell>
          <cell r="B3" t="str">
            <v>SMERF</v>
          </cell>
          <cell r="C3" t="str">
            <v>Refus</v>
          </cell>
        </row>
        <row r="4">
          <cell r="A4" t="str">
            <v>Chapiteau</v>
          </cell>
          <cell r="B4" t="str">
            <v>Party de noel</v>
          </cell>
        </row>
        <row r="5">
          <cell r="A5" t="str">
            <v>Conférence</v>
          </cell>
          <cell r="B5" t="str">
            <v>École</v>
          </cell>
        </row>
        <row r="6">
          <cell r="B6" t="str">
            <v>Autre</v>
          </cell>
        </row>
      </sheetData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externalLinkPath" Target="/private/var/folders/r4/99vsbwys5k9_4dn8kmxr0s700000gn/T/com.microsoft.Outlook/Outlook%20Temp/suivi%20vente%20d&#233;fi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AA71"/>
  <sheetViews>
    <sheetView tabSelected="1" topLeftCell="A21" workbookViewId="0">
      <selection activeCell="Z23" sqref="Z23:AA35"/>
    </sheetView>
  </sheetViews>
  <sheetFormatPr baseColWidth="10" defaultColWidth="10.875" defaultRowHeight="15.75" x14ac:dyDescent="0.25"/>
  <cols>
    <col min="1" max="1" width="37.5" style="1" bestFit="1" customWidth="1"/>
    <col min="2" max="2" width="25.875" style="1" customWidth="1"/>
    <col min="3" max="3" width="24.125" style="1" customWidth="1"/>
    <col min="4" max="5" width="30.625" style="1" customWidth="1"/>
    <col min="6" max="6" width="10.875" style="1"/>
    <col min="7" max="7" width="7.5" style="1" bestFit="1" customWidth="1"/>
    <col min="8" max="8" width="12.125" style="1" bestFit="1" customWidth="1"/>
    <col min="9" max="9" width="11.625" style="1" customWidth="1"/>
    <col min="10" max="10" width="10.875" style="1"/>
    <col min="11" max="11" width="15" style="1" customWidth="1"/>
    <col min="12" max="13" width="12.625" style="1" customWidth="1"/>
    <col min="14" max="14" width="12.125" style="1" customWidth="1"/>
    <col min="15" max="15" width="11.625" style="1" customWidth="1"/>
    <col min="16" max="16" width="23" style="1" customWidth="1"/>
    <col min="17" max="17" width="12.375" style="1" customWidth="1"/>
    <col min="18" max="18" width="11.625" style="1" customWidth="1"/>
    <col min="19" max="20" width="12.625" style="1" customWidth="1"/>
    <col min="21" max="21" width="11.625" style="1" bestFit="1" customWidth="1"/>
    <col min="22" max="22" width="16.5" style="1" bestFit="1" customWidth="1"/>
    <col min="23" max="30" width="12.625" style="1" bestFit="1" customWidth="1"/>
    <col min="31" max="31" width="34.875" style="1" bestFit="1" customWidth="1"/>
    <col min="32" max="16384" width="10.875" style="1"/>
  </cols>
  <sheetData>
    <row r="1" spans="1:19" ht="24" hidden="1" thickBot="1" x14ac:dyDescent="0.4">
      <c r="A1" s="76" t="str">
        <f ca="1">MID(CELL("filename",$A$3),SEARCH("]",CELL("filename",$A$3))+1,99)</f>
        <v>Janvier-16</v>
      </c>
      <c r="B1" s="76"/>
      <c r="C1" s="76"/>
      <c r="D1" s="76"/>
      <c r="E1" s="76"/>
    </row>
    <row r="2" spans="1:19" s="2" customFormat="1" ht="25.5" hidden="1" thickBot="1" x14ac:dyDescent="0.3">
      <c r="A2" s="3" t="s">
        <v>48</v>
      </c>
      <c r="B2" s="77" t="s">
        <v>47</v>
      </c>
      <c r="C2" s="77"/>
      <c r="D2" s="3" t="s">
        <v>13</v>
      </c>
      <c r="E2" s="3" t="s">
        <v>46</v>
      </c>
      <c r="F2" s="78" t="s">
        <v>45</v>
      </c>
      <c r="G2" s="79"/>
      <c r="H2" s="80" t="s">
        <v>13</v>
      </c>
      <c r="I2" s="81"/>
      <c r="J2" s="80" t="s">
        <v>44</v>
      </c>
      <c r="K2" s="81"/>
      <c r="L2" s="64" t="s">
        <v>43</v>
      </c>
      <c r="M2" s="64" t="s">
        <v>42</v>
      </c>
      <c r="N2" s="63" t="s">
        <v>41</v>
      </c>
      <c r="O2" s="63" t="s">
        <v>40</v>
      </c>
    </row>
    <row r="3" spans="1:19" ht="16.5" hidden="1" thickBot="1" x14ac:dyDescent="0.3">
      <c r="A3" s="1" t="s">
        <v>27</v>
      </c>
      <c r="B3" s="75" t="s">
        <v>30</v>
      </c>
      <c r="C3" s="75"/>
      <c r="D3" s="1" t="s">
        <v>7</v>
      </c>
      <c r="E3" s="16" t="s">
        <v>28</v>
      </c>
      <c r="F3" s="53" t="s">
        <v>33</v>
      </c>
      <c r="G3" s="52">
        <f>COUNTIF(B3:B21,"Gouvernail")</f>
        <v>3</v>
      </c>
      <c r="H3" s="53" t="s">
        <v>39</v>
      </c>
      <c r="I3" s="52">
        <f>COUNTIF(D3:D21,"Corporatif")</f>
        <v>6</v>
      </c>
      <c r="J3" s="53" t="s">
        <v>38</v>
      </c>
      <c r="K3" s="52">
        <f>COUNTIF(E3:E21,"Soumission")</f>
        <v>11</v>
      </c>
      <c r="L3" s="62">
        <f>SUM(E24:E36)</f>
        <v>71814</v>
      </c>
      <c r="M3" s="62">
        <f>SUM(E40:E47)</f>
        <v>2240</v>
      </c>
      <c r="N3" s="61">
        <f>COUNTA(B3:B21)</f>
        <v>13</v>
      </c>
      <c r="O3" s="60">
        <f>COUNTA(A40:A47)</f>
        <v>2</v>
      </c>
    </row>
    <row r="4" spans="1:19" hidden="1" x14ac:dyDescent="0.25">
      <c r="A4" s="1" t="s">
        <v>26</v>
      </c>
      <c r="B4" s="75" t="s">
        <v>30</v>
      </c>
      <c r="C4" s="75"/>
      <c r="D4" s="1" t="s">
        <v>6</v>
      </c>
      <c r="E4" s="16" t="s">
        <v>28</v>
      </c>
      <c r="F4" s="53" t="s">
        <v>30</v>
      </c>
      <c r="G4" s="52">
        <f>COUNTIF(B3:B21,"Principal")</f>
        <v>9</v>
      </c>
      <c r="H4" s="53" t="s">
        <v>37</v>
      </c>
      <c r="I4" s="59">
        <f>COUNTIF(D3:D21,"Party de noel")</f>
        <v>1</v>
      </c>
      <c r="J4" s="22" t="s">
        <v>36</v>
      </c>
      <c r="K4" s="22">
        <f>COUNTIF(E3:E21,"Refus")</f>
        <v>0</v>
      </c>
      <c r="L4" s="54"/>
      <c r="M4" s="54"/>
    </row>
    <row r="5" spans="1:19" hidden="1" x14ac:dyDescent="0.25">
      <c r="A5" s="1" t="s">
        <v>25</v>
      </c>
      <c r="B5" s="75" t="s">
        <v>33</v>
      </c>
      <c r="C5" s="75"/>
      <c r="D5" s="1" t="s">
        <v>9</v>
      </c>
      <c r="E5" s="16" t="s">
        <v>28</v>
      </c>
      <c r="F5" s="53" t="s">
        <v>32</v>
      </c>
      <c r="G5" s="52">
        <f>COUNTIF(B3:B21,"Chapiteau")</f>
        <v>1</v>
      </c>
      <c r="H5" s="53" t="s">
        <v>9</v>
      </c>
      <c r="I5" s="59">
        <f>COUNTIF(D3:D21,"SMERF")</f>
        <v>3</v>
      </c>
      <c r="J5" s="22" t="s">
        <v>15</v>
      </c>
      <c r="K5" s="22">
        <f>COUNTIF(E3:E21,"Contrat")</f>
        <v>2</v>
      </c>
      <c r="L5" s="54"/>
      <c r="M5" s="54"/>
    </row>
    <row r="6" spans="1:19" ht="16.5" hidden="1" thickBot="1" x14ac:dyDescent="0.3">
      <c r="A6" s="1" t="s">
        <v>24</v>
      </c>
      <c r="B6" s="75" t="s">
        <v>30</v>
      </c>
      <c r="C6" s="75"/>
      <c r="D6" s="1" t="s">
        <v>9</v>
      </c>
      <c r="E6" s="16" t="s">
        <v>28</v>
      </c>
      <c r="F6" s="58" t="s">
        <v>35</v>
      </c>
      <c r="G6" s="57">
        <f>COUNTIF(B3:B21,"Exterieur")</f>
        <v>0</v>
      </c>
      <c r="H6" s="53" t="s">
        <v>6</v>
      </c>
      <c r="I6" s="52">
        <f>COUNTIF(D3:D21,"Mariage")</f>
        <v>3</v>
      </c>
      <c r="J6" s="56"/>
      <c r="L6" s="55"/>
      <c r="M6" s="54"/>
    </row>
    <row r="7" spans="1:19" hidden="1" x14ac:dyDescent="0.25">
      <c r="A7" s="1" t="s">
        <v>23</v>
      </c>
      <c r="B7" s="75" t="s">
        <v>30</v>
      </c>
      <c r="C7" s="75"/>
      <c r="D7" s="1" t="s">
        <v>7</v>
      </c>
      <c r="E7" s="16" t="s">
        <v>28</v>
      </c>
      <c r="H7" s="53" t="s">
        <v>5</v>
      </c>
      <c r="I7" s="52">
        <f>COUNTIF(D3:D21,"École")</f>
        <v>0</v>
      </c>
      <c r="K7" s="17"/>
      <c r="L7" s="17"/>
      <c r="M7" s="17"/>
    </row>
    <row r="8" spans="1:19" ht="16.5" hidden="1" thickBot="1" x14ac:dyDescent="0.3">
      <c r="A8" s="1" t="s">
        <v>22</v>
      </c>
      <c r="B8" s="75" t="s">
        <v>30</v>
      </c>
      <c r="C8" s="75"/>
      <c r="D8" s="1" t="s">
        <v>7</v>
      </c>
      <c r="E8" s="16" t="s">
        <v>28</v>
      </c>
      <c r="H8" s="51" t="s">
        <v>4</v>
      </c>
      <c r="I8" s="50">
        <f>COUNTIF(D3:D21,"Autre")</f>
        <v>0</v>
      </c>
      <c r="K8" s="49"/>
      <c r="L8" s="17"/>
      <c r="M8" s="17"/>
    </row>
    <row r="9" spans="1:19" hidden="1" x14ac:dyDescent="0.25">
      <c r="A9" s="1" t="s">
        <v>34</v>
      </c>
      <c r="B9" s="75" t="s">
        <v>30</v>
      </c>
      <c r="C9" s="75"/>
      <c r="D9" s="1" t="s">
        <v>9</v>
      </c>
      <c r="E9" s="16" t="s">
        <v>15</v>
      </c>
      <c r="K9" s="17"/>
      <c r="L9" s="17"/>
      <c r="M9" s="17"/>
    </row>
    <row r="10" spans="1:19" hidden="1" x14ac:dyDescent="0.25">
      <c r="A10" s="1" t="s">
        <v>21</v>
      </c>
      <c r="B10" s="75" t="s">
        <v>30</v>
      </c>
      <c r="C10" s="75"/>
      <c r="D10" s="1" t="s">
        <v>6</v>
      </c>
      <c r="E10" s="16" t="s">
        <v>28</v>
      </c>
      <c r="K10" s="17"/>
      <c r="L10" s="17"/>
      <c r="M10" s="17"/>
    </row>
    <row r="11" spans="1:19" hidden="1" x14ac:dyDescent="0.25">
      <c r="A11" s="48" t="s">
        <v>18</v>
      </c>
      <c r="B11" s="75" t="s">
        <v>33</v>
      </c>
      <c r="C11" s="75"/>
      <c r="D11" s="1" t="s">
        <v>7</v>
      </c>
      <c r="E11" s="16" t="s">
        <v>28</v>
      </c>
      <c r="K11" s="17"/>
      <c r="L11" s="17"/>
      <c r="M11" s="17"/>
    </row>
    <row r="12" spans="1:19" hidden="1" x14ac:dyDescent="0.25">
      <c r="A12" s="48" t="s">
        <v>19</v>
      </c>
      <c r="B12" s="75" t="s">
        <v>33</v>
      </c>
      <c r="C12" s="75"/>
      <c r="D12" s="1" t="s">
        <v>6</v>
      </c>
      <c r="E12" s="16" t="s">
        <v>28</v>
      </c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19" hidden="1" x14ac:dyDescent="0.25">
      <c r="A13" s="48" t="s">
        <v>20</v>
      </c>
      <c r="B13" s="75" t="s">
        <v>32</v>
      </c>
      <c r="C13" s="75"/>
      <c r="D13" s="1" t="s">
        <v>7</v>
      </c>
      <c r="E13" s="16" t="s">
        <v>28</v>
      </c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19" hidden="1" x14ac:dyDescent="0.25">
      <c r="A14" s="48" t="s">
        <v>8</v>
      </c>
      <c r="B14" s="75" t="s">
        <v>30</v>
      </c>
      <c r="C14" s="75"/>
      <c r="D14" s="1" t="s">
        <v>7</v>
      </c>
      <c r="E14" s="16" t="s">
        <v>15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19" hidden="1" x14ac:dyDescent="0.25">
      <c r="A15" s="48" t="s">
        <v>31</v>
      </c>
      <c r="B15" s="75" t="s">
        <v>30</v>
      </c>
      <c r="C15" s="75"/>
      <c r="D15" s="1" t="s">
        <v>29</v>
      </c>
      <c r="E15" s="16" t="s">
        <v>28</v>
      </c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19" hidden="1" x14ac:dyDescent="0.25">
      <c r="B16" s="75"/>
      <c r="C16" s="75"/>
      <c r="E16" s="16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</row>
    <row r="17" spans="1:27" hidden="1" x14ac:dyDescent="0.25">
      <c r="B17" s="75"/>
      <c r="C17" s="75"/>
      <c r="E17" s="16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</row>
    <row r="18" spans="1:27" hidden="1" x14ac:dyDescent="0.25">
      <c r="B18" s="75"/>
      <c r="C18" s="75"/>
      <c r="E18" s="16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</row>
    <row r="19" spans="1:27" hidden="1" x14ac:dyDescent="0.25">
      <c r="B19" s="75"/>
      <c r="C19" s="75"/>
      <c r="E19" s="16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27" hidden="1" x14ac:dyDescent="0.25">
      <c r="B20" s="75"/>
      <c r="C20" s="75"/>
      <c r="E20" s="16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27" ht="16.5" thickBot="1" x14ac:dyDescent="0.3">
      <c r="B21" s="75"/>
      <c r="C21" s="75"/>
      <c r="E21" s="1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27" s="2" customFormat="1" x14ac:dyDescent="0.25">
      <c r="A22" s="3" t="s">
        <v>28</v>
      </c>
      <c r="B22" s="84" t="s">
        <v>14</v>
      </c>
      <c r="C22" s="85"/>
      <c r="D22" s="3" t="s">
        <v>13</v>
      </c>
      <c r="E22" s="3" t="s">
        <v>12</v>
      </c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</row>
    <row r="23" spans="1:27" s="2" customFormat="1" x14ac:dyDescent="0.25">
      <c r="A23" s="3"/>
      <c r="B23" s="47">
        <v>2016</v>
      </c>
      <c r="C23" s="46">
        <v>2017</v>
      </c>
      <c r="D23" s="3"/>
      <c r="E23" s="3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Z23" s="2">
        <f>IF(B24="","",MONTH(B24))</f>
        <v>8</v>
      </c>
      <c r="AA23" s="2" t="str">
        <f>IF(C24="","",MONTH(C24))</f>
        <v/>
      </c>
    </row>
    <row r="24" spans="1:27" x14ac:dyDescent="0.25">
      <c r="A24" s="1" t="s">
        <v>27</v>
      </c>
      <c r="B24" s="43">
        <v>42602</v>
      </c>
      <c r="C24" s="40"/>
      <c r="D24" s="1" t="s">
        <v>7</v>
      </c>
      <c r="E24" s="29">
        <v>9900</v>
      </c>
      <c r="Z24" s="2" t="str">
        <f t="shared" ref="Z24:Z35" si="0">IF(B25="","",MONTH(B25))</f>
        <v/>
      </c>
      <c r="AA24" s="2">
        <f t="shared" ref="AA24:AA35" si="1">IF(C25="","",MONTH(C25))</f>
        <v>8</v>
      </c>
    </row>
    <row r="25" spans="1:27" x14ac:dyDescent="0.25">
      <c r="A25" s="1" t="s">
        <v>26</v>
      </c>
      <c r="B25" s="36"/>
      <c r="C25" s="43">
        <v>42973</v>
      </c>
      <c r="D25" s="1" t="s">
        <v>6</v>
      </c>
      <c r="E25" s="10">
        <v>12200</v>
      </c>
      <c r="Z25" s="2" t="str">
        <f t="shared" si="0"/>
        <v/>
      </c>
      <c r="AA25" s="2">
        <f t="shared" si="1"/>
        <v>1</v>
      </c>
    </row>
    <row r="26" spans="1:27" x14ac:dyDescent="0.25">
      <c r="A26" s="1" t="s">
        <v>25</v>
      </c>
      <c r="B26" s="44"/>
      <c r="C26" s="43">
        <v>42736</v>
      </c>
      <c r="D26" s="26" t="s">
        <v>9</v>
      </c>
      <c r="E26" s="25">
        <v>2164</v>
      </c>
      <c r="Z26" s="2">
        <f t="shared" si="0"/>
        <v>6</v>
      </c>
      <c r="AA26" s="2" t="str">
        <f t="shared" si="1"/>
        <v/>
      </c>
    </row>
    <row r="27" spans="1:27" x14ac:dyDescent="0.25">
      <c r="A27" s="1" t="s">
        <v>24</v>
      </c>
      <c r="B27" s="43">
        <v>42524</v>
      </c>
      <c r="C27" s="40"/>
      <c r="D27" s="26" t="s">
        <v>9</v>
      </c>
      <c r="E27" s="25">
        <v>10200</v>
      </c>
      <c r="Z27" s="2">
        <f t="shared" si="0"/>
        <v>7</v>
      </c>
      <c r="AA27" s="2" t="str">
        <f t="shared" si="1"/>
        <v/>
      </c>
    </row>
    <row r="28" spans="1:27" s="26" customFormat="1" x14ac:dyDescent="0.25">
      <c r="A28" s="1" t="s">
        <v>23</v>
      </c>
      <c r="B28" s="43">
        <v>42565</v>
      </c>
      <c r="C28" s="40"/>
      <c r="D28" s="26" t="s">
        <v>7</v>
      </c>
      <c r="E28" s="25">
        <v>10850</v>
      </c>
      <c r="Z28" s="2">
        <f t="shared" si="0"/>
        <v>5</v>
      </c>
      <c r="AA28" s="2" t="str">
        <f t="shared" si="1"/>
        <v/>
      </c>
    </row>
    <row r="29" spans="1:27" x14ac:dyDescent="0.25">
      <c r="A29" s="26" t="s">
        <v>22</v>
      </c>
      <c r="B29" s="37">
        <v>42518</v>
      </c>
      <c r="C29" s="41"/>
      <c r="D29" s="26" t="s">
        <v>7</v>
      </c>
      <c r="E29" s="25">
        <v>6000</v>
      </c>
      <c r="Z29" s="2">
        <f t="shared" si="0"/>
        <v>5</v>
      </c>
      <c r="AA29" s="2" t="str">
        <f t="shared" si="1"/>
        <v/>
      </c>
    </row>
    <row r="30" spans="1:27" s="26" customFormat="1" x14ac:dyDescent="0.25">
      <c r="A30" s="26" t="s">
        <v>21</v>
      </c>
      <c r="B30" s="37">
        <v>42504</v>
      </c>
      <c r="C30" s="42"/>
      <c r="D30" s="26" t="s">
        <v>6</v>
      </c>
      <c r="E30" s="25">
        <v>8000</v>
      </c>
      <c r="Z30" s="2">
        <f t="shared" si="0"/>
        <v>6</v>
      </c>
      <c r="AA30" s="2" t="str">
        <f t="shared" si="1"/>
        <v/>
      </c>
    </row>
    <row r="31" spans="1:27" s="26" customFormat="1" x14ac:dyDescent="0.25">
      <c r="A31" s="26" t="s">
        <v>20</v>
      </c>
      <c r="B31" s="37">
        <v>42539</v>
      </c>
      <c r="C31" s="41"/>
      <c r="D31" s="26" t="s">
        <v>7</v>
      </c>
      <c r="E31" s="25">
        <v>6000</v>
      </c>
      <c r="Z31" s="2">
        <f t="shared" si="0"/>
        <v>7</v>
      </c>
      <c r="AA31" s="2" t="str">
        <f t="shared" si="1"/>
        <v/>
      </c>
    </row>
    <row r="32" spans="1:27" s="26" customFormat="1" x14ac:dyDescent="0.25">
      <c r="A32" s="26" t="s">
        <v>19</v>
      </c>
      <c r="B32" s="37">
        <v>42574</v>
      </c>
      <c r="C32" s="41"/>
      <c r="D32" s="26" t="s">
        <v>6</v>
      </c>
      <c r="E32" s="25">
        <v>4000</v>
      </c>
      <c r="Z32" s="2">
        <f t="shared" si="0"/>
        <v>2</v>
      </c>
      <c r="AA32" s="2" t="str">
        <f t="shared" si="1"/>
        <v/>
      </c>
    </row>
    <row r="33" spans="1:27" s="26" customFormat="1" x14ac:dyDescent="0.25">
      <c r="A33" s="26" t="s">
        <v>18</v>
      </c>
      <c r="B33" s="37">
        <v>42427</v>
      </c>
      <c r="C33" s="41"/>
      <c r="D33" s="26" t="s">
        <v>7</v>
      </c>
      <c r="E33" s="25">
        <v>2500</v>
      </c>
      <c r="Z33" s="2" t="str">
        <f t="shared" si="0"/>
        <v/>
      </c>
      <c r="AA33" s="2" t="str">
        <f t="shared" si="1"/>
        <v/>
      </c>
    </row>
    <row r="34" spans="1:27" x14ac:dyDescent="0.25">
      <c r="A34" s="39"/>
      <c r="B34" s="37"/>
      <c r="C34" s="41"/>
      <c r="D34" s="39"/>
      <c r="E34" s="38"/>
      <c r="Z34" s="2" t="str">
        <f t="shared" si="0"/>
        <v/>
      </c>
      <c r="AA34" s="2" t="str">
        <f t="shared" si="1"/>
        <v/>
      </c>
    </row>
    <row r="35" spans="1:27" x14ac:dyDescent="0.25">
      <c r="A35" s="39"/>
      <c r="B35" s="37"/>
      <c r="C35" s="40"/>
      <c r="D35" s="39"/>
      <c r="E35" s="38"/>
      <c r="Z35" s="2" t="str">
        <f t="shared" si="0"/>
        <v/>
      </c>
      <c r="AA35" s="2" t="str">
        <f t="shared" si="1"/>
        <v/>
      </c>
    </row>
    <row r="36" spans="1:27" x14ac:dyDescent="0.25">
      <c r="B36" s="37"/>
      <c r="C36" s="36"/>
      <c r="E36" s="10"/>
      <c r="I36" s="17"/>
      <c r="J36" s="17"/>
      <c r="Z36" s="2"/>
      <c r="AA36" s="2"/>
    </row>
    <row r="37" spans="1:27" s="4" customFormat="1" ht="16.5" hidden="1" thickBot="1" x14ac:dyDescent="0.3">
      <c r="A37" s="5" t="s">
        <v>3</v>
      </c>
      <c r="B37" s="35"/>
      <c r="C37" s="34"/>
      <c r="D37" s="5"/>
      <c r="E37" s="6">
        <f>SUM(E24:E36)</f>
        <v>71814</v>
      </c>
      <c r="F37" s="5" t="s">
        <v>2</v>
      </c>
      <c r="G37" s="86">
        <f>AVERAGE(E24:E36,)</f>
        <v>6528.545454545455</v>
      </c>
      <c r="H37" s="86"/>
      <c r="I37" s="32" t="s">
        <v>17</v>
      </c>
      <c r="J37" s="33" t="s">
        <v>16</v>
      </c>
      <c r="K37" s="32" t="s">
        <v>13</v>
      </c>
      <c r="L37" s="32">
        <v>2016</v>
      </c>
      <c r="M37" s="32">
        <v>2017</v>
      </c>
      <c r="Z37" s="2"/>
      <c r="AA37" s="2"/>
    </row>
    <row r="38" spans="1:27" s="2" customFormat="1" ht="16.5" hidden="1" thickBot="1" x14ac:dyDescent="0.3">
      <c r="A38" s="3" t="s">
        <v>15</v>
      </c>
      <c r="B38" s="84" t="s">
        <v>14</v>
      </c>
      <c r="C38" s="85"/>
      <c r="D38" s="3" t="s">
        <v>13</v>
      </c>
      <c r="E38" s="3" t="s">
        <v>12</v>
      </c>
      <c r="I38" s="23">
        <f>COUNTIFS(B40:B47,"&gt;0",D40:D47,"Corporatif")</f>
        <v>1</v>
      </c>
      <c r="J38" s="23">
        <f>COUNTIFS(C40:C47,"&gt;0",D40:D47,"Corporatif")</f>
        <v>0</v>
      </c>
      <c r="K38" s="22" t="s">
        <v>7</v>
      </c>
      <c r="L38" s="21">
        <f>SUMIFS($E40:$E47,B40:B47,"&gt;0",D40:D47,K38)</f>
        <v>240</v>
      </c>
      <c r="M38" s="21">
        <f>SUMIFS($E40:$E47,C40:C47,"&gt;0",D40:D47,K38)</f>
        <v>0</v>
      </c>
    </row>
    <row r="39" spans="1:27" s="2" customFormat="1" ht="16.5" hidden="1" thickBot="1" x14ac:dyDescent="0.3">
      <c r="A39" s="3"/>
      <c r="B39" s="31">
        <v>2016</v>
      </c>
      <c r="C39" s="30">
        <v>2017</v>
      </c>
      <c r="D39" s="3"/>
      <c r="E39" s="3"/>
      <c r="I39" s="23">
        <f>COUNTIFS(B40:B47,"&gt;0",D40:D47,"Party de noel")</f>
        <v>0</v>
      </c>
      <c r="J39" s="23">
        <f>COUNTIFS(C40:C47,"&gt;0",D40:D47,"Party de noel")</f>
        <v>0</v>
      </c>
      <c r="K39" s="22" t="s">
        <v>11</v>
      </c>
      <c r="L39" s="21">
        <f>SUMIFS($E40:$E47,B40:B47,"&gt;0",D40:D47,"Party de noel")</f>
        <v>0</v>
      </c>
      <c r="M39" s="21">
        <f>SUMIFS($E40:$E47,C40:C47,"&gt;0",D40:D47,"Party de noel")</f>
        <v>0</v>
      </c>
    </row>
    <row r="40" spans="1:27" ht="16.5" hidden="1" thickBot="1" x14ac:dyDescent="0.3">
      <c r="A40" s="1" t="s">
        <v>10</v>
      </c>
      <c r="B40" s="15">
        <v>42379</v>
      </c>
      <c r="C40" s="14"/>
      <c r="D40" s="1" t="s">
        <v>9</v>
      </c>
      <c r="E40" s="29">
        <v>2000</v>
      </c>
      <c r="F40" s="9"/>
      <c r="I40" s="23">
        <f>COUNTIFS(B40:B47,"&gt;0",D40:D47,"SMERF")</f>
        <v>1</v>
      </c>
      <c r="J40" s="23">
        <f>COUNTIFS(C40:C47,"&gt;0",D40:D47,"SMERF")</f>
        <v>0</v>
      </c>
      <c r="K40" s="22" t="s">
        <v>9</v>
      </c>
      <c r="L40" s="21">
        <f>SUMIFS($E40:$E47,B40:B47,"&gt;0",D40:D47,K40)</f>
        <v>2000</v>
      </c>
      <c r="M40" s="21">
        <f>SUMIFS($E40:$E47,C40:C47,"&gt;0",D40:D47,K40)</f>
        <v>0</v>
      </c>
      <c r="Z40" s="2"/>
      <c r="AA40" s="2"/>
    </row>
    <row r="41" spans="1:27" ht="16.5" hidden="1" thickBot="1" x14ac:dyDescent="0.3">
      <c r="A41" s="26" t="s">
        <v>8</v>
      </c>
      <c r="B41" s="28">
        <v>42381</v>
      </c>
      <c r="C41" s="27"/>
      <c r="D41" s="26" t="s">
        <v>7</v>
      </c>
      <c r="E41" s="25">
        <v>240</v>
      </c>
      <c r="F41" s="9"/>
      <c r="I41" s="23">
        <f>COUNTIFS(B40:B47,"&gt;0",D40:D47,"Mariage")</f>
        <v>0</v>
      </c>
      <c r="J41" s="23">
        <f>COUNTIFS(C40:C47,"&gt;0",D40:D47,"Mariage")</f>
        <v>0</v>
      </c>
      <c r="K41" s="22" t="s">
        <v>6</v>
      </c>
      <c r="L41" s="21">
        <f>SUMIFS($E40:$E47,B40:B47,"&gt;0",D40:D47,K41)</f>
        <v>0</v>
      </c>
      <c r="M41" s="21">
        <f>SUMIFS($E40:$E47,C40:C47,"&gt;0",D40:D47,K41)</f>
        <v>0</v>
      </c>
      <c r="Z41" s="2"/>
      <c r="AA41" s="2"/>
    </row>
    <row r="42" spans="1:27" ht="16.5" hidden="1" thickBot="1" x14ac:dyDescent="0.3">
      <c r="B42" s="15"/>
      <c r="C42" s="14"/>
      <c r="E42" s="10"/>
      <c r="F42" s="9"/>
      <c r="I42" s="23">
        <f>COUNTIFS(B40:B47,"&gt;0",D40:D47,"École")</f>
        <v>0</v>
      </c>
      <c r="J42" s="23">
        <f>COUNTIFS(C40:C47,"&gt;0",D40:D47,"École")</f>
        <v>0</v>
      </c>
      <c r="K42" s="22" t="s">
        <v>5</v>
      </c>
      <c r="L42" s="21">
        <f>SUMIFS($E40:$E47,B40:B47,"&gt;0",D40:D47,K42)</f>
        <v>0</v>
      </c>
      <c r="M42" s="21">
        <f>SUMIFS($E40:$E47,C40:C47,"&gt;0",D40:D47,K42)</f>
        <v>0</v>
      </c>
      <c r="N42" s="24"/>
      <c r="Z42" s="2"/>
      <c r="AA42" s="2"/>
    </row>
    <row r="43" spans="1:27" ht="16.5" hidden="1" thickBot="1" x14ac:dyDescent="0.3">
      <c r="B43" s="15"/>
      <c r="C43" s="14"/>
      <c r="E43" s="10"/>
      <c r="F43" s="9"/>
      <c r="I43" s="23">
        <f>COUNTIFS(B40:B47,"&gt;0",D40:D47,"Autre")</f>
        <v>0</v>
      </c>
      <c r="J43" s="23">
        <f>COUNTIFS(C40:C47,"&gt;0",D40:D47,"Autre")</f>
        <v>0</v>
      </c>
      <c r="K43" s="22" t="s">
        <v>4</v>
      </c>
      <c r="L43" s="21">
        <f>SUMIFS($E40:$E47,B40:B47,"&gt;0",D40:D47,K43)</f>
        <v>0</v>
      </c>
      <c r="M43" s="21">
        <f>SUMIFS($E40:$E47,C40:C47,"&gt;0",D40:D47,K43)</f>
        <v>0</v>
      </c>
      <c r="N43" s="13"/>
      <c r="Z43" s="2"/>
      <c r="AA43" s="2"/>
    </row>
    <row r="44" spans="1:27" hidden="1" x14ac:dyDescent="0.25">
      <c r="B44" s="15"/>
      <c r="C44" s="14"/>
      <c r="E44" s="10"/>
      <c r="F44" s="9"/>
      <c r="I44" s="20">
        <f>SUM(I38:I43)</f>
        <v>2</v>
      </c>
      <c r="J44" s="20">
        <f>SUM(J38:J43)</f>
        <v>0</v>
      </c>
      <c r="K44" s="19"/>
      <c r="L44" s="18">
        <f>SUM(L38:L43)</f>
        <v>2240</v>
      </c>
      <c r="M44" s="18">
        <f>SUM(M38:M43)</f>
        <v>0</v>
      </c>
      <c r="Z44" s="2"/>
      <c r="AA44" s="2"/>
    </row>
    <row r="45" spans="1:27" hidden="1" x14ac:dyDescent="0.25">
      <c r="B45" s="15"/>
      <c r="C45" s="14"/>
      <c r="E45" s="10"/>
      <c r="F45" s="9"/>
      <c r="I45" s="17"/>
      <c r="J45" s="17"/>
      <c r="K45" s="16"/>
      <c r="L45" s="13"/>
      <c r="M45" s="13"/>
      <c r="Z45" s="2"/>
      <c r="AA45" s="2"/>
    </row>
    <row r="46" spans="1:27" hidden="1" x14ac:dyDescent="0.25">
      <c r="B46" s="15"/>
      <c r="C46" s="14"/>
      <c r="E46" s="10"/>
      <c r="F46" s="9"/>
      <c r="M46" s="13"/>
      <c r="Z46" s="2"/>
      <c r="AA46" s="2"/>
    </row>
    <row r="47" spans="1:27" ht="16.5" hidden="1" thickBot="1" x14ac:dyDescent="0.3">
      <c r="B47" s="12"/>
      <c r="C47" s="11"/>
      <c r="E47" s="10"/>
      <c r="F47" s="9"/>
      <c r="I47" s="4"/>
      <c r="J47" s="4"/>
      <c r="Z47" s="2"/>
      <c r="AA47" s="2"/>
    </row>
    <row r="48" spans="1:27" s="4" customFormat="1" ht="16.5" hidden="1" thickBot="1" x14ac:dyDescent="0.3">
      <c r="A48" s="5" t="s">
        <v>3</v>
      </c>
      <c r="B48" s="8"/>
      <c r="C48" s="7"/>
      <c r="D48" s="5"/>
      <c r="E48" s="6">
        <f>SUM(E40:E47)</f>
        <v>2240</v>
      </c>
      <c r="F48" s="5" t="s">
        <v>2</v>
      </c>
      <c r="G48" s="86">
        <f>AVERAGE(E40:E47,)</f>
        <v>746.66666666666663</v>
      </c>
      <c r="H48" s="86"/>
      <c r="I48" s="2"/>
      <c r="J48" s="2"/>
      <c r="K48" s="1"/>
      <c r="L48" s="1"/>
      <c r="M48" s="1"/>
      <c r="N48" s="1"/>
      <c r="O48" s="1"/>
      <c r="P48" s="1"/>
      <c r="Z48" s="2"/>
      <c r="AA48" s="2"/>
    </row>
    <row r="49" spans="1:27" s="2" customFormat="1" hidden="1" x14ac:dyDescent="0.25">
      <c r="A49" s="3" t="s">
        <v>1</v>
      </c>
      <c r="B49" s="77" t="s">
        <v>0</v>
      </c>
      <c r="C49" s="77"/>
      <c r="D49" s="77"/>
      <c r="E49" s="77"/>
      <c r="I49" s="1"/>
      <c r="J49" s="1"/>
      <c r="K49" s="1"/>
      <c r="L49" s="1"/>
      <c r="M49" s="1"/>
      <c r="N49" s="1"/>
      <c r="O49" s="1"/>
      <c r="P49" s="1"/>
    </row>
    <row r="50" spans="1:27" hidden="1" x14ac:dyDescent="0.25">
      <c r="B50" s="82"/>
      <c r="C50" s="82"/>
      <c r="D50" s="82"/>
      <c r="E50" s="82"/>
      <c r="Z50" s="2"/>
      <c r="AA50" s="2"/>
    </row>
    <row r="51" spans="1:27" hidden="1" x14ac:dyDescent="0.25">
      <c r="B51" s="82"/>
      <c r="C51" s="82"/>
      <c r="D51" s="82"/>
      <c r="E51" s="82"/>
      <c r="Z51" s="2"/>
      <c r="AA51" s="2"/>
    </row>
    <row r="52" spans="1:27" hidden="1" x14ac:dyDescent="0.25">
      <c r="B52" s="82"/>
      <c r="C52" s="82"/>
      <c r="D52" s="82"/>
      <c r="E52" s="82"/>
      <c r="Z52" s="2"/>
      <c r="AA52" s="2"/>
    </row>
    <row r="53" spans="1:27" hidden="1" x14ac:dyDescent="0.25">
      <c r="B53" s="82"/>
      <c r="C53" s="82"/>
      <c r="D53" s="82"/>
      <c r="E53" s="82"/>
      <c r="Z53" s="2"/>
      <c r="AA53" s="2"/>
    </row>
    <row r="54" spans="1:27" hidden="1" x14ac:dyDescent="0.25">
      <c r="B54" s="82"/>
      <c r="C54" s="82"/>
      <c r="D54" s="82"/>
      <c r="E54" s="82"/>
      <c r="Z54" s="2"/>
      <c r="AA54" s="2"/>
    </row>
    <row r="55" spans="1:27" hidden="1" x14ac:dyDescent="0.25">
      <c r="B55" s="83"/>
      <c r="C55" s="83"/>
      <c r="D55" s="83"/>
      <c r="E55" s="83"/>
      <c r="Z55" s="2"/>
      <c r="AA55" s="2"/>
    </row>
    <row r="56" spans="1:27" x14ac:dyDescent="0.25">
      <c r="B56" s="83"/>
      <c r="C56" s="83"/>
      <c r="D56" s="83"/>
      <c r="E56" s="83"/>
      <c r="Z56" s="2"/>
      <c r="AA56" s="2"/>
    </row>
    <row r="57" spans="1:27" x14ac:dyDescent="0.25">
      <c r="B57" s="83"/>
      <c r="C57" s="83"/>
      <c r="D57" s="83"/>
      <c r="E57" s="83"/>
      <c r="Z57" s="2"/>
      <c r="AA57" s="2"/>
    </row>
    <row r="58" spans="1:27" x14ac:dyDescent="0.25">
      <c r="B58" s="83"/>
      <c r="C58" s="83"/>
      <c r="D58" s="83"/>
      <c r="E58" s="83"/>
      <c r="Z58" s="2"/>
      <c r="AA58" s="2"/>
    </row>
    <row r="59" spans="1:27" x14ac:dyDescent="0.25">
      <c r="B59" s="83"/>
      <c r="C59" s="83"/>
      <c r="D59" s="83"/>
      <c r="E59" s="83"/>
      <c r="Z59" s="2"/>
      <c r="AA59" s="2"/>
    </row>
    <row r="60" spans="1:27" x14ac:dyDescent="0.25">
      <c r="B60" s="83"/>
      <c r="C60" s="83"/>
      <c r="D60" s="83"/>
      <c r="E60" s="83"/>
      <c r="Z60" s="2"/>
      <c r="AA60" s="2"/>
    </row>
    <row r="61" spans="1:27" x14ac:dyDescent="0.25">
      <c r="B61" s="83"/>
      <c r="C61" s="83"/>
      <c r="D61" s="83"/>
      <c r="E61" s="83"/>
      <c r="Z61" s="2"/>
      <c r="AA61" s="2"/>
    </row>
    <row r="62" spans="1:27" x14ac:dyDescent="0.25">
      <c r="Z62" s="2"/>
      <c r="AA62" s="2"/>
    </row>
    <row r="63" spans="1:27" x14ac:dyDescent="0.25">
      <c r="Z63" s="2"/>
      <c r="AA63" s="2"/>
    </row>
    <row r="64" spans="1:27" x14ac:dyDescent="0.25">
      <c r="Z64" s="2"/>
      <c r="AA64" s="2"/>
    </row>
    <row r="65" spans="26:27" x14ac:dyDescent="0.25">
      <c r="Z65" s="2"/>
      <c r="AA65" s="2"/>
    </row>
    <row r="66" spans="26:27" x14ac:dyDescent="0.25">
      <c r="Z66" s="2"/>
      <c r="AA66" s="2"/>
    </row>
    <row r="67" spans="26:27" x14ac:dyDescent="0.25">
      <c r="Z67" s="2"/>
      <c r="AA67" s="2"/>
    </row>
    <row r="68" spans="26:27" x14ac:dyDescent="0.25">
      <c r="Z68" s="2"/>
      <c r="AA68" s="2"/>
    </row>
    <row r="69" spans="26:27" x14ac:dyDescent="0.25">
      <c r="Z69" s="2"/>
      <c r="AA69" s="2"/>
    </row>
    <row r="70" spans="26:27" x14ac:dyDescent="0.25">
      <c r="Z70" s="2"/>
      <c r="AA70" s="2"/>
    </row>
    <row r="71" spans="26:27" x14ac:dyDescent="0.25">
      <c r="Z71" s="2"/>
      <c r="AA71" s="2"/>
    </row>
  </sheetData>
  <dataConsolidate>
    <dataRefs count="1">
      <dataRef ref="C3:D21" sheet="Mai-15" r:id="rId1"/>
    </dataRefs>
  </dataConsolidate>
  <mergeCells count="41">
    <mergeCell ref="B56:E56"/>
    <mergeCell ref="B57:E57"/>
    <mergeCell ref="B58:E58"/>
    <mergeCell ref="B59:E59"/>
    <mergeCell ref="B60:E60"/>
    <mergeCell ref="B61:E61"/>
    <mergeCell ref="B55:E55"/>
    <mergeCell ref="B21:C21"/>
    <mergeCell ref="B22:C22"/>
    <mergeCell ref="G37:H37"/>
    <mergeCell ref="B38:C38"/>
    <mergeCell ref="G48:H48"/>
    <mergeCell ref="B49:E49"/>
    <mergeCell ref="B50:E50"/>
    <mergeCell ref="B15:C15"/>
    <mergeCell ref="B51:E51"/>
    <mergeCell ref="B52:E52"/>
    <mergeCell ref="B53:E53"/>
    <mergeCell ref="B54:E54"/>
    <mergeCell ref="B10:C10"/>
    <mergeCell ref="B11:C11"/>
    <mergeCell ref="B12:C12"/>
    <mergeCell ref="B13:C13"/>
    <mergeCell ref="B14:C14"/>
    <mergeCell ref="J2:K2"/>
    <mergeCell ref="B3:C3"/>
    <mergeCell ref="B9:C9"/>
    <mergeCell ref="B6:C6"/>
    <mergeCell ref="B7:C7"/>
    <mergeCell ref="B16:C16"/>
    <mergeCell ref="B17:C17"/>
    <mergeCell ref="B18:C18"/>
    <mergeCell ref="B19:C19"/>
    <mergeCell ref="B20:C20"/>
    <mergeCell ref="B8:C8"/>
    <mergeCell ref="A1:E1"/>
    <mergeCell ref="B2:C2"/>
    <mergeCell ref="F2:G2"/>
    <mergeCell ref="H2:I2"/>
    <mergeCell ref="B4:C4"/>
    <mergeCell ref="B5:C5"/>
  </mergeCells>
  <dataValidations count="4">
    <dataValidation type="date" allowBlank="1" showInputMessage="1" showErrorMessage="1" sqref="C27:C36 C24 B25:B26">
      <formula1>42005</formula1>
      <formula2>42369</formula2>
    </dataValidation>
    <dataValidation type="list" allowBlank="1" showInputMessage="1" showErrorMessage="1" sqref="E3:E21">
      <formula1>Résultat</formula1>
    </dataValidation>
    <dataValidation type="list" allowBlank="1" showInputMessage="1" showErrorMessage="1" sqref="D40:D48 D24:D35 D3:D21">
      <formula1>Marché</formula1>
    </dataValidation>
    <dataValidation type="list" allowBlank="1" showInputMessage="1" showErrorMessage="1" sqref="B3:B21 C4:C20">
      <formula1>Salle</formula1>
    </dataValidation>
  </dataValidations>
  <pageMargins left="0.25" right="0.25" top="0.75000000000000011" bottom="0.75000000000000011" header="0.30000000000000004" footer="0.30000000000000004"/>
  <pageSetup paperSize="5" scale="69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B4" sqref="B4"/>
    </sheetView>
  </sheetViews>
  <sheetFormatPr baseColWidth="10" defaultRowHeight="15.75" x14ac:dyDescent="0.25"/>
  <sheetData>
    <row r="1" spans="1:4" x14ac:dyDescent="0.25">
      <c r="B1" s="87" t="s">
        <v>49</v>
      </c>
      <c r="C1" s="87"/>
      <c r="D1" s="87"/>
    </row>
    <row r="2" spans="1:4" x14ac:dyDescent="0.25">
      <c r="A2" s="65"/>
      <c r="B2" s="66" t="s">
        <v>50</v>
      </c>
      <c r="C2" s="67" t="s">
        <v>51</v>
      </c>
      <c r="D2" s="67" t="s">
        <v>52</v>
      </c>
    </row>
    <row r="3" spans="1:4" x14ac:dyDescent="0.25">
      <c r="A3" s="65"/>
      <c r="B3" s="68"/>
      <c r="C3" s="68"/>
      <c r="D3" s="68"/>
    </row>
    <row r="4" spans="1:4" x14ac:dyDescent="0.25">
      <c r="A4" s="69" t="s">
        <v>53</v>
      </c>
      <c r="B4" s="70">
        <f>SUMIF('Janvier-16'!Z23:AA34,1)</f>
        <v>1</v>
      </c>
      <c r="C4" s="71"/>
      <c r="D4" s="72"/>
    </row>
    <row r="5" spans="1:4" x14ac:dyDescent="0.25">
      <c r="A5" s="65"/>
      <c r="B5" s="73"/>
      <c r="C5" s="74"/>
      <c r="D5" s="7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Janvier-16</vt:lpstr>
      <vt:lpstr>oBJECTIF</vt:lpstr>
      <vt:lpstr>'Janvier-16'!Criteres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jveilleux</dc:creator>
  <cp:lastModifiedBy>olivier</cp:lastModifiedBy>
  <dcterms:created xsi:type="dcterms:W3CDTF">2016-01-08T21:17:00Z</dcterms:created>
  <dcterms:modified xsi:type="dcterms:W3CDTF">2016-01-08T22:16:04Z</dcterms:modified>
</cp:coreProperties>
</file>