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1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2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macros\conges\"/>
    </mc:Choice>
  </mc:AlternateContent>
  <bookViews>
    <workbookView xWindow="0" yWindow="0" windowWidth="24000" windowHeight="9135" tabRatio="898" activeTab="5"/>
  </bookViews>
  <sheets>
    <sheet name="juin" sheetId="41" r:id="rId1"/>
    <sheet name="pl06" sheetId="75" state="hidden" r:id="rId2"/>
    <sheet name="juil" sheetId="42" r:id="rId3"/>
    <sheet name="pl07" sheetId="87" state="hidden" r:id="rId4"/>
    <sheet name="pl08" sheetId="88" state="hidden" r:id="rId5"/>
    <sheet name="aou" sheetId="43" r:id="rId6"/>
    <sheet name="sep" sheetId="45" r:id="rId7"/>
    <sheet name="oct" sheetId="44" r:id="rId8"/>
    <sheet name="nov" sheetId="46" r:id="rId9"/>
    <sheet name="dec" sheetId="47" r:id="rId10"/>
    <sheet name="jan" sheetId="51" r:id="rId11"/>
    <sheet name="fev" sheetId="52" r:id="rId12"/>
    <sheet name="mar" sheetId="54" r:id="rId13"/>
    <sheet name="avr" sheetId="53" r:id="rId14"/>
    <sheet name="mai" sheetId="55" r:id="rId15"/>
    <sheet name="recap" sheetId="48" r:id="rId16"/>
    <sheet name="date" sheetId="49" r:id="rId17"/>
  </sheets>
  <definedNames>
    <definedName name="_xlnm._FilterDatabase" localSheetId="5" hidden="1">aou!$A$9:$AM$31</definedName>
    <definedName name="_xlnm._FilterDatabase" localSheetId="13" hidden="1">avr!$A$9:$AL$32</definedName>
    <definedName name="_xlnm._FilterDatabase" localSheetId="9" hidden="1">dec!$A$9:$AM$30</definedName>
    <definedName name="_xlnm._FilterDatabase" localSheetId="11" hidden="1">fev!$A$9:$AJ$27</definedName>
    <definedName name="_xlnm._FilterDatabase" localSheetId="10" hidden="1">jan!$A$9:$AM$30</definedName>
    <definedName name="_xlnm._FilterDatabase" localSheetId="2" hidden="1">juil!$A$9:$AM$31</definedName>
    <definedName name="_xlnm._FilterDatabase" localSheetId="0" hidden="1">juin!$A$9:$AL$27</definedName>
    <definedName name="_xlnm._FilterDatabase" localSheetId="14" hidden="1">mai!$A$9:$AM$29</definedName>
    <definedName name="_xlnm._FilterDatabase" localSheetId="12" hidden="1">mar!$A$9:$AM$27</definedName>
    <definedName name="_xlnm._FilterDatabase" localSheetId="8" hidden="1">nov!$A$9:$AL$27</definedName>
    <definedName name="_xlnm._FilterDatabase" localSheetId="7" hidden="1">oct!$A$9:$AM$31</definedName>
    <definedName name="_xlnm._FilterDatabase" localSheetId="15" hidden="1">recap!$A$9:$AF$27</definedName>
    <definedName name="_xlnm._FilterDatabase" localSheetId="6" hidden="1">sep!$A$9:$AL$27</definedName>
    <definedName name="recap_2009_2010__A1">juin!$Q$30</definedName>
    <definedName name="_xlnm.Print_Area" localSheetId="5">aou!#REF!</definedName>
    <definedName name="_xlnm.Print_Area" localSheetId="0">juin!$B$10:$B$26</definedName>
    <definedName name="_xlnm.Print_Area" localSheetId="15">recap!$AJ$9:$AK$26</definedName>
  </definedNames>
  <calcPr calcId="162913"/>
</workbook>
</file>

<file path=xl/calcChain.xml><?xml version="1.0" encoding="utf-8"?>
<calcChain xmlns="http://schemas.openxmlformats.org/spreadsheetml/2006/main">
  <c r="AG15" i="41" l="1"/>
  <c r="AJ15" i="41" s="1"/>
  <c r="B43" i="49" l="1"/>
  <c r="B45" i="49" s="1"/>
  <c r="B46" i="49" s="1"/>
  <c r="B47" i="49" s="1"/>
  <c r="B39" i="49"/>
  <c r="E1" i="49" l="1"/>
  <c r="AQ15" i="48" l="1"/>
  <c r="G15" i="48"/>
  <c r="X15" i="48"/>
  <c r="O11" i="48" l="1"/>
  <c r="AG11" i="46"/>
  <c r="AG12" i="46"/>
  <c r="AG13" i="46"/>
  <c r="AJ13" i="46" s="1"/>
  <c r="AG14" i="46"/>
  <c r="AJ14" i="46" s="1"/>
  <c r="AG15" i="46"/>
  <c r="AJ15" i="46" s="1"/>
  <c r="O15" i="48" s="1"/>
  <c r="AG16" i="46"/>
  <c r="AJ16" i="46" s="1"/>
  <c r="AG17" i="46"/>
  <c r="AJ17" i="46" s="1"/>
  <c r="AG18" i="46"/>
  <c r="AJ18" i="46" s="1"/>
  <c r="AG19" i="46"/>
  <c r="AJ19" i="46" s="1"/>
  <c r="AG20" i="46"/>
  <c r="AJ20" i="46" s="1"/>
  <c r="AG21" i="46"/>
  <c r="AJ21" i="46" s="1"/>
  <c r="O22" i="48" s="1"/>
  <c r="AG22" i="46"/>
  <c r="AJ22" i="46" s="1"/>
  <c r="AG23" i="46"/>
  <c r="AJ23" i="46" s="1"/>
  <c r="AG24" i="46"/>
  <c r="AJ24" i="46" s="1"/>
  <c r="O25" i="48" s="1"/>
  <c r="AG25" i="46"/>
  <c r="AJ25" i="46" s="1"/>
  <c r="AJ27" i="44"/>
  <c r="AG11" i="41"/>
  <c r="AJ11" i="41" s="1"/>
  <c r="J11" i="48" s="1"/>
  <c r="B23" i="49"/>
  <c r="AH24" i="47" l="1"/>
  <c r="AK24" i="47" s="1"/>
  <c r="P25" i="48" s="1"/>
  <c r="AH25" i="47"/>
  <c r="AK25" i="47" s="1"/>
  <c r="AH26" i="47"/>
  <c r="AK26" i="47" s="1"/>
  <c r="AH11" i="44"/>
  <c r="AK11" i="44" s="1"/>
  <c r="N11" i="48" s="1"/>
  <c r="AH12" i="44"/>
  <c r="AK12" i="44" s="1"/>
  <c r="AH13" i="44"/>
  <c r="AK13" i="44" s="1"/>
  <c r="AH14" i="44"/>
  <c r="AK14" i="44" s="1"/>
  <c r="AH15" i="44"/>
  <c r="AK15" i="44" s="1"/>
  <c r="N15" i="48" s="1"/>
  <c r="AH16" i="44"/>
  <c r="AK16" i="44" s="1"/>
  <c r="AH17" i="44"/>
  <c r="AK17" i="44" s="1"/>
  <c r="AH18" i="44"/>
  <c r="AK18" i="44" s="1"/>
  <c r="AH19" i="44"/>
  <c r="AK19" i="44" s="1"/>
  <c r="AH20" i="44"/>
  <c r="AK20" i="44" s="1"/>
  <c r="AH21" i="44"/>
  <c r="AK21" i="44" s="1"/>
  <c r="N22" i="48" s="1"/>
  <c r="AH22" i="44"/>
  <c r="AK22" i="44" s="1"/>
  <c r="AH23" i="44"/>
  <c r="AK23" i="44" s="1"/>
  <c r="AH24" i="44"/>
  <c r="AK24" i="44" s="1"/>
  <c r="N25" i="48" s="1"/>
  <c r="AH25" i="44"/>
  <c r="AK25" i="44" s="1"/>
  <c r="AH26" i="44"/>
  <c r="AK26" i="44" s="1"/>
  <c r="AG11" i="45" l="1"/>
  <c r="AJ11" i="45" s="1"/>
  <c r="M11" i="48" s="1"/>
  <c r="AG12" i="45"/>
  <c r="AJ12" i="45" s="1"/>
  <c r="AG13" i="45"/>
  <c r="AJ13" i="45" s="1"/>
  <c r="AG14" i="45"/>
  <c r="AJ14" i="45" s="1"/>
  <c r="AG15" i="45"/>
  <c r="AJ15" i="45" s="1"/>
  <c r="M15" i="48" s="1"/>
  <c r="AG16" i="45"/>
  <c r="AJ16" i="45" s="1"/>
  <c r="AG17" i="45"/>
  <c r="AJ17" i="45" s="1"/>
  <c r="AG18" i="45"/>
  <c r="AJ18" i="45" s="1"/>
  <c r="AG19" i="45"/>
  <c r="AJ19" i="45" s="1"/>
  <c r="AG20" i="45"/>
  <c r="AJ20" i="45" s="1"/>
  <c r="AG21" i="45"/>
  <c r="AJ21" i="45" s="1"/>
  <c r="M22" i="48" s="1"/>
  <c r="AG22" i="45"/>
  <c r="AJ22" i="45" s="1"/>
  <c r="AG23" i="45"/>
  <c r="AJ23" i="45" s="1"/>
  <c r="AG24" i="45"/>
  <c r="AJ24" i="45" s="1"/>
  <c r="M25" i="48" s="1"/>
  <c r="AG25" i="45"/>
  <c r="AJ25" i="45" s="1"/>
  <c r="AG26" i="45"/>
  <c r="AJ26" i="45" s="1"/>
  <c r="AH11" i="43"/>
  <c r="AK11" i="43" s="1"/>
  <c r="L11" i="48" s="1"/>
  <c r="AH12" i="43"/>
  <c r="AK12" i="43" s="1"/>
  <c r="AH13" i="43"/>
  <c r="AK13" i="43" s="1"/>
  <c r="AH14" i="43"/>
  <c r="AK14" i="43" s="1"/>
  <c r="AH15" i="43"/>
  <c r="AK15" i="43" s="1"/>
  <c r="L15" i="48" s="1"/>
  <c r="AH16" i="43"/>
  <c r="AK16" i="43" s="1"/>
  <c r="AH17" i="43"/>
  <c r="AK17" i="43" s="1"/>
  <c r="AH18" i="43"/>
  <c r="AK18" i="43" s="1"/>
  <c r="AH19" i="43"/>
  <c r="AK19" i="43" s="1"/>
  <c r="AH20" i="43"/>
  <c r="AK20" i="43" s="1"/>
  <c r="AH21" i="43"/>
  <c r="AK21" i="43" s="1"/>
  <c r="L22" i="48" s="1"/>
  <c r="AH22" i="43"/>
  <c r="AK22" i="43" s="1"/>
  <c r="AH23" i="43"/>
  <c r="AK23" i="43" s="1"/>
  <c r="AH24" i="43"/>
  <c r="AK24" i="43" s="1"/>
  <c r="L25" i="48" s="1"/>
  <c r="AH11" i="42"/>
  <c r="AK11" i="42" s="1"/>
  <c r="K11" i="48" s="1"/>
  <c r="AH12" i="42"/>
  <c r="AK12" i="42" s="1"/>
  <c r="AH13" i="42"/>
  <c r="AK13" i="42" s="1"/>
  <c r="AH14" i="42"/>
  <c r="AK14" i="42" s="1"/>
  <c r="AH15" i="42"/>
  <c r="AK15" i="42" s="1"/>
  <c r="K15" i="48" s="1"/>
  <c r="AH16" i="42"/>
  <c r="AK16" i="42" s="1"/>
  <c r="AH17" i="42"/>
  <c r="AK17" i="42" s="1"/>
  <c r="AH18" i="42"/>
  <c r="AK18" i="42" s="1"/>
  <c r="AH19" i="42"/>
  <c r="AK19" i="42" s="1"/>
  <c r="AH20" i="42"/>
  <c r="AK20" i="42" s="1"/>
  <c r="AH21" i="42"/>
  <c r="AK21" i="42" s="1"/>
  <c r="K22" i="48" s="1"/>
  <c r="AH22" i="42"/>
  <c r="AK22" i="42" s="1"/>
  <c r="AH23" i="42"/>
  <c r="AK23" i="42" s="1"/>
  <c r="AH24" i="42"/>
  <c r="AK24" i="42" s="1"/>
  <c r="K25" i="48" s="1"/>
  <c r="AH25" i="42"/>
  <c r="AK25" i="42" s="1"/>
  <c r="AH26" i="42"/>
  <c r="AK26" i="42" s="1"/>
  <c r="AG22" i="41"/>
  <c r="AJ22" i="41" s="1"/>
  <c r="J22" i="48" s="1"/>
  <c r="AG23" i="41"/>
  <c r="AJ23" i="41" s="1"/>
  <c r="AG24" i="41"/>
  <c r="AJ24" i="41" s="1"/>
  <c r="AG25" i="41"/>
  <c r="AJ25" i="41" s="1"/>
  <c r="J25" i="48" s="1"/>
  <c r="AG26" i="41"/>
  <c r="AJ26" i="41" s="1"/>
  <c r="AH22" i="51" l="1"/>
  <c r="G25" i="48" l="1"/>
  <c r="AQ25" i="48"/>
  <c r="AE24" i="52"/>
  <c r="AH24" i="52" s="1"/>
  <c r="R25" i="48" s="1"/>
  <c r="AH24" i="54"/>
  <c r="AK24" i="54" s="1"/>
  <c r="S25" i="48" s="1"/>
  <c r="AH25" i="54"/>
  <c r="AK25" i="54" s="1"/>
  <c r="AH24" i="55"/>
  <c r="AK24" i="55" s="1"/>
  <c r="U25" i="48" s="1"/>
  <c r="AH25" i="55"/>
  <c r="AK25" i="55" s="1"/>
  <c r="AH24" i="51"/>
  <c r="AK24" i="51" s="1"/>
  <c r="Q25" i="48" s="1"/>
  <c r="AH25" i="51"/>
  <c r="AK25" i="51" s="1"/>
  <c r="AG24" i="53"/>
  <c r="AJ24" i="53" s="1"/>
  <c r="T25" i="48" s="1"/>
  <c r="V25" i="48" l="1"/>
  <c r="W25" i="48" s="1"/>
  <c r="G19" i="48" l="1"/>
  <c r="AK11" i="55" l="1"/>
  <c r="U11" i="48" s="1"/>
  <c r="AK21" i="55"/>
  <c r="AG11" i="53" l="1"/>
  <c r="AJ11" i="53" s="1"/>
  <c r="T11" i="48" s="1"/>
  <c r="AG12" i="53"/>
  <c r="AJ12" i="53" s="1"/>
  <c r="AG13" i="53"/>
  <c r="AJ13" i="53" s="1"/>
  <c r="AG14" i="53"/>
  <c r="AJ14" i="53" s="1"/>
  <c r="AG15" i="53"/>
  <c r="AJ15" i="53" s="1"/>
  <c r="T15" i="48" s="1"/>
  <c r="AG16" i="53"/>
  <c r="AJ16" i="53" s="1"/>
  <c r="AG17" i="53"/>
  <c r="AJ17" i="53" s="1"/>
  <c r="AG18" i="53"/>
  <c r="AJ18" i="53" s="1"/>
  <c r="AG19" i="53"/>
  <c r="AJ19" i="53" s="1"/>
  <c r="AG20" i="53"/>
  <c r="AJ20" i="53" s="1"/>
  <c r="AG21" i="53"/>
  <c r="AJ21" i="53" s="1"/>
  <c r="AG22" i="53"/>
  <c r="AJ22" i="53" s="1"/>
  <c r="AH11" i="54"/>
  <c r="AK11" i="54" s="1"/>
  <c r="S11" i="48" s="1"/>
  <c r="AH12" i="54"/>
  <c r="AH13" i="54"/>
  <c r="AH14" i="54"/>
  <c r="AH15" i="54"/>
  <c r="AH16" i="54"/>
  <c r="AH17" i="54"/>
  <c r="AH18" i="54"/>
  <c r="AH19" i="54"/>
  <c r="AH20" i="54"/>
  <c r="AH21" i="54"/>
  <c r="AK21" i="54" s="1"/>
  <c r="AH22" i="54"/>
  <c r="AE11" i="52"/>
  <c r="AH11" i="52" s="1"/>
  <c r="R11" i="48" s="1"/>
  <c r="AE12" i="52"/>
  <c r="AE13" i="52"/>
  <c r="AE14" i="52"/>
  <c r="AE15" i="52"/>
  <c r="AE16" i="52"/>
  <c r="AE17" i="52"/>
  <c r="AE18" i="52"/>
  <c r="AE19" i="52"/>
  <c r="AE20" i="52"/>
  <c r="AE21" i="52"/>
  <c r="AH21" i="52" s="1"/>
  <c r="AH11" i="51"/>
  <c r="AK11" i="51" s="1"/>
  <c r="Q11" i="48" s="1"/>
  <c r="AH12" i="51"/>
  <c r="AK12" i="51" s="1"/>
  <c r="AH13" i="51"/>
  <c r="AH14" i="51"/>
  <c r="AH15" i="51"/>
  <c r="AH16" i="51"/>
  <c r="AH17" i="51"/>
  <c r="AH18" i="51"/>
  <c r="AH19" i="51"/>
  <c r="AH20" i="51"/>
  <c r="AH21" i="51"/>
  <c r="AK21" i="51" s="1"/>
  <c r="AQ11" i="48" l="1"/>
  <c r="AQ12" i="48"/>
  <c r="AQ13" i="48"/>
  <c r="AQ14" i="48"/>
  <c r="AQ16" i="48"/>
  <c r="AQ17" i="48"/>
  <c r="AQ18" i="48"/>
  <c r="AQ19" i="48"/>
  <c r="AQ20" i="48"/>
  <c r="AQ21" i="48"/>
  <c r="AQ22" i="48"/>
  <c r="AQ23" i="48"/>
  <c r="AQ24" i="48"/>
  <c r="AQ26" i="48"/>
  <c r="AQ10" i="48"/>
  <c r="X11" i="48" l="1"/>
  <c r="X12" i="48"/>
  <c r="X13" i="48"/>
  <c r="X14" i="48"/>
  <c r="X16" i="48"/>
  <c r="X17" i="48"/>
  <c r="X18" i="48"/>
  <c r="X19" i="48"/>
  <c r="X20" i="48"/>
  <c r="X21" i="48"/>
  <c r="X22" i="48"/>
  <c r="X23" i="48"/>
  <c r="X24" i="48"/>
  <c r="X26" i="48"/>
  <c r="X10" i="48"/>
  <c r="Q22" i="48"/>
  <c r="R22" i="48"/>
  <c r="S22" i="48"/>
  <c r="T22" i="48"/>
  <c r="U22" i="48"/>
  <c r="G22" i="48"/>
  <c r="AH21" i="47"/>
  <c r="AK21" i="47" s="1"/>
  <c r="P22" i="48" s="1"/>
  <c r="AH11" i="47"/>
  <c r="AK11" i="47" s="1"/>
  <c r="P11" i="48" s="1"/>
  <c r="V22" i="48" l="1"/>
  <c r="AS22" i="48" s="1"/>
  <c r="G11" i="48"/>
  <c r="W22" i="48" l="1"/>
  <c r="B27" i="49"/>
  <c r="B29" i="49" s="1"/>
  <c r="B30" i="49" s="1"/>
  <c r="B31" i="49" s="1"/>
  <c r="A20" i="88"/>
  <c r="AJ4" i="87"/>
  <c r="AJ5" i="87"/>
  <c r="AJ6" i="87"/>
  <c r="AJ7" i="87"/>
  <c r="AJ8" i="87"/>
  <c r="AJ9" i="87"/>
  <c r="AJ10" i="87"/>
  <c r="AJ11" i="87"/>
  <c r="AJ12" i="87"/>
  <c r="AJ13" i="87"/>
  <c r="AJ3" i="87"/>
  <c r="AH13" i="87"/>
  <c r="AH12" i="87"/>
  <c r="AH11" i="87"/>
  <c r="AH10" i="87"/>
  <c r="AH9" i="87"/>
  <c r="AH8" i="87"/>
  <c r="AH7" i="87"/>
  <c r="AH6" i="87"/>
  <c r="AH5" i="87"/>
  <c r="AH4" i="87"/>
  <c r="AH3" i="87"/>
  <c r="AH14" i="87" s="1"/>
  <c r="AI4" i="75"/>
  <c r="AI5" i="75"/>
  <c r="AI6" i="75"/>
  <c r="AI7" i="75"/>
  <c r="AI8" i="75"/>
  <c r="AI9" i="75"/>
  <c r="AI10" i="75"/>
  <c r="AI11" i="75"/>
  <c r="AI12" i="75"/>
  <c r="AI13" i="75"/>
  <c r="AI3" i="75"/>
  <c r="AI14" i="75" s="1"/>
  <c r="AG4" i="75"/>
  <c r="AG5" i="75"/>
  <c r="AG6" i="75"/>
  <c r="AG7" i="75"/>
  <c r="AG8" i="75"/>
  <c r="AG9" i="75"/>
  <c r="AG10" i="75"/>
  <c r="AG11" i="75"/>
  <c r="AG12" i="75"/>
  <c r="AG13" i="75"/>
  <c r="AG3" i="75"/>
  <c r="AG14" i="75" s="1"/>
  <c r="A1" i="75"/>
  <c r="T19" i="48"/>
  <c r="AH18" i="55"/>
  <c r="AK18" i="55" s="1"/>
  <c r="U19" i="48" s="1"/>
  <c r="AH19" i="55"/>
  <c r="AK19" i="55" s="1"/>
  <c r="U20" i="48" s="1"/>
  <c r="AK18" i="54"/>
  <c r="S19" i="48" s="1"/>
  <c r="AH23" i="54"/>
  <c r="AH26" i="54"/>
  <c r="AK26" i="54" s="1"/>
  <c r="S26" i="48"/>
  <c r="AH18" i="52"/>
  <c r="R19" i="48" s="1"/>
  <c r="AE22" i="52"/>
  <c r="AE23" i="52"/>
  <c r="AH23" i="52" s="1"/>
  <c r="R24" i="48" s="1"/>
  <c r="AE25" i="52"/>
  <c r="AH25" i="52" s="1"/>
  <c r="R26" i="48" s="1"/>
  <c r="AE26" i="52"/>
  <c r="AH26" i="52" s="1"/>
  <c r="AK18" i="51"/>
  <c r="Q19" i="48" s="1"/>
  <c r="AK17" i="51"/>
  <c r="Q18" i="48" s="1"/>
  <c r="AK20" i="51"/>
  <c r="Q21" i="48" s="1"/>
  <c r="AH23" i="51"/>
  <c r="AK23" i="51" s="1"/>
  <c r="Q24" i="48" s="1"/>
  <c r="AH26" i="51"/>
  <c r="AK26" i="51" s="1"/>
  <c r="AH17" i="47"/>
  <c r="AK17" i="47" s="1"/>
  <c r="P18" i="48" s="1"/>
  <c r="AH18" i="47"/>
  <c r="AK18" i="47" s="1"/>
  <c r="P19" i="48" s="1"/>
  <c r="AH19" i="47"/>
  <c r="AK19" i="47" s="1"/>
  <c r="P20" i="48" s="1"/>
  <c r="AH20" i="47"/>
  <c r="AK20" i="47" s="1"/>
  <c r="P21" i="48" s="1"/>
  <c r="AH22" i="47"/>
  <c r="AK22" i="47" s="1"/>
  <c r="P23" i="48" s="1"/>
  <c r="AH23" i="47"/>
  <c r="P26" i="48"/>
  <c r="O19" i="48"/>
  <c r="O20" i="48"/>
  <c r="O21" i="48"/>
  <c r="O23" i="48"/>
  <c r="O24" i="48"/>
  <c r="O26" i="48"/>
  <c r="AG26" i="46"/>
  <c r="AJ26" i="46" s="1"/>
  <c r="N19" i="48"/>
  <c r="N20" i="48"/>
  <c r="N21" i="48"/>
  <c r="N23" i="48"/>
  <c r="N24" i="48"/>
  <c r="N26" i="48"/>
  <c r="M19" i="48"/>
  <c r="M20" i="48"/>
  <c r="M21" i="48"/>
  <c r="M23" i="48"/>
  <c r="M24" i="48"/>
  <c r="M26" i="48"/>
  <c r="L19" i="48"/>
  <c r="L20" i="48"/>
  <c r="L21" i="48"/>
  <c r="L23" i="48"/>
  <c r="L24" i="48"/>
  <c r="AH25" i="43"/>
  <c r="AH26" i="43"/>
  <c r="K19" i="48"/>
  <c r="AG19" i="41"/>
  <c r="G26" i="48"/>
  <c r="G14" i="48"/>
  <c r="G13" i="48"/>
  <c r="AH13" i="47"/>
  <c r="AK13" i="47" s="1"/>
  <c r="P13" i="48" s="1"/>
  <c r="AG9" i="43"/>
  <c r="AG21" i="41"/>
  <c r="G17" i="48"/>
  <c r="AH12" i="47"/>
  <c r="AK12" i="47" s="1"/>
  <c r="P12" i="48" s="1"/>
  <c r="AH14" i="47"/>
  <c r="AK14" i="47" s="1"/>
  <c r="P14" i="48" s="1"/>
  <c r="AH15" i="47"/>
  <c r="AK15" i="47" s="1"/>
  <c r="AH16" i="47"/>
  <c r="AK16" i="47" s="1"/>
  <c r="P17" i="48" s="1"/>
  <c r="AK23" i="47"/>
  <c r="P24" i="48" s="1"/>
  <c r="F1" i="49"/>
  <c r="G1" i="49" s="1"/>
  <c r="H1" i="49" s="1"/>
  <c r="I1" i="49" s="1"/>
  <c r="AN5" i="42"/>
  <c r="G12" i="48"/>
  <c r="G16" i="48"/>
  <c r="G18" i="48"/>
  <c r="G20" i="48"/>
  <c r="G21" i="48"/>
  <c r="G23" i="48"/>
  <c r="G24" i="48"/>
  <c r="G10" i="48"/>
  <c r="AH12" i="52"/>
  <c r="AH13" i="52"/>
  <c r="R13" i="48" s="1"/>
  <c r="AH14" i="52"/>
  <c r="R14" i="48" s="1"/>
  <c r="AH15" i="52"/>
  <c r="AH16" i="52"/>
  <c r="R17" i="48" s="1"/>
  <c r="AH17" i="52"/>
  <c r="R18" i="48" s="1"/>
  <c r="AH19" i="52"/>
  <c r="R20" i="48" s="1"/>
  <c r="AH20" i="52"/>
  <c r="R21" i="48" s="1"/>
  <c r="AE10" i="52"/>
  <c r="AH10" i="52" s="1"/>
  <c r="R10" i="48" s="1"/>
  <c r="AG26" i="53"/>
  <c r="AJ26" i="53" s="1"/>
  <c r="AH26" i="55"/>
  <c r="AK26" i="55" s="1"/>
  <c r="AH27" i="41"/>
  <c r="O18" i="48"/>
  <c r="AG18" i="41"/>
  <c r="T18" i="48"/>
  <c r="M18" i="48"/>
  <c r="L18" i="48"/>
  <c r="N18" i="48"/>
  <c r="AK17" i="54"/>
  <c r="S18" i="48" s="1"/>
  <c r="AH17" i="55"/>
  <c r="AK17" i="55" s="1"/>
  <c r="U18" i="48" s="1"/>
  <c r="K18" i="48"/>
  <c r="T17" i="48"/>
  <c r="O17" i="48"/>
  <c r="AK16" i="51"/>
  <c r="Q17" i="48" s="1"/>
  <c r="AK16" i="54"/>
  <c r="S17" i="48" s="1"/>
  <c r="AH16" i="55"/>
  <c r="AK16" i="55" s="1"/>
  <c r="U17" i="48" s="1"/>
  <c r="N17" i="48"/>
  <c r="M17" i="48"/>
  <c r="L17" i="48"/>
  <c r="AI5" i="87"/>
  <c r="AK5" i="87" s="1"/>
  <c r="AG17" i="41"/>
  <c r="AI8" i="87"/>
  <c r="AK8" i="87" s="1"/>
  <c r="AK20" i="54"/>
  <c r="S21" i="48" s="1"/>
  <c r="AH20" i="55"/>
  <c r="AK20" i="55" s="1"/>
  <c r="U21" i="48" s="1"/>
  <c r="AI7" i="87"/>
  <c r="AK7" i="87" s="1"/>
  <c r="T21" i="48"/>
  <c r="Y27" i="48"/>
  <c r="F27" i="48"/>
  <c r="K12" i="48"/>
  <c r="K13" i="48"/>
  <c r="AI4" i="87"/>
  <c r="AK4" i="87" s="1"/>
  <c r="K16" i="48"/>
  <c r="K20" i="48"/>
  <c r="AH10" i="42"/>
  <c r="AK10" i="42" s="1"/>
  <c r="K10" i="48" s="1"/>
  <c r="AH12" i="55"/>
  <c r="AK12" i="55" s="1"/>
  <c r="AH13" i="55"/>
  <c r="AK13" i="55" s="1"/>
  <c r="U13" i="48" s="1"/>
  <c r="AH14" i="55"/>
  <c r="AK14" i="55" s="1"/>
  <c r="U14" i="48" s="1"/>
  <c r="AH15" i="55"/>
  <c r="AK15" i="55" s="1"/>
  <c r="AH22" i="55"/>
  <c r="AK22" i="55" s="1"/>
  <c r="U23" i="48" s="1"/>
  <c r="AH23" i="55"/>
  <c r="AK23" i="55" s="1"/>
  <c r="U24" i="48" s="1"/>
  <c r="U26" i="48"/>
  <c r="AK12" i="54"/>
  <c r="AK14" i="54"/>
  <c r="S14" i="48" s="1"/>
  <c r="AK15" i="54"/>
  <c r="AK19" i="54"/>
  <c r="S20" i="48" s="1"/>
  <c r="AK22" i="54"/>
  <c r="S23" i="48" s="1"/>
  <c r="Q12" i="48"/>
  <c r="AK14" i="51"/>
  <c r="Q14" i="48" s="1"/>
  <c r="AK15" i="51"/>
  <c r="AK19" i="51"/>
  <c r="Q20" i="48" s="1"/>
  <c r="Q26" i="48"/>
  <c r="N12" i="48"/>
  <c r="N13" i="48"/>
  <c r="N14" i="48"/>
  <c r="N16" i="48"/>
  <c r="L12" i="48"/>
  <c r="L13" i="48"/>
  <c r="L14" i="48"/>
  <c r="L16" i="48"/>
  <c r="K23" i="48"/>
  <c r="K24" i="48"/>
  <c r="K26" i="48"/>
  <c r="AI10" i="87"/>
  <c r="AK10" i="87" s="1"/>
  <c r="AI11" i="87"/>
  <c r="AK11" i="87" s="1"/>
  <c r="AI12" i="87"/>
  <c r="AK12" i="87" s="1"/>
  <c r="AI13" i="87"/>
  <c r="AK13" i="87" s="1"/>
  <c r="E7" i="48"/>
  <c r="D7" i="48"/>
  <c r="M12" i="48"/>
  <c r="M13" i="48"/>
  <c r="M16" i="48"/>
  <c r="AJ12" i="46"/>
  <c r="O12" i="48" s="1"/>
  <c r="O13" i="48"/>
  <c r="O14" i="48"/>
  <c r="O16" i="48"/>
  <c r="T12" i="48"/>
  <c r="T13" i="48"/>
  <c r="T14" i="48"/>
  <c r="T16" i="48"/>
  <c r="T20" i="48"/>
  <c r="T23" i="48"/>
  <c r="AG23" i="53"/>
  <c r="AJ23" i="53" s="1"/>
  <c r="T24" i="48" s="1"/>
  <c r="AG25" i="53"/>
  <c r="AJ25" i="53" s="1"/>
  <c r="T26" i="48" s="1"/>
  <c r="AG12" i="41"/>
  <c r="AG13" i="41"/>
  <c r="AG14" i="41"/>
  <c r="AG16" i="41"/>
  <c r="AG20" i="41"/>
  <c r="J23" i="48"/>
  <c r="J24" i="48"/>
  <c r="J26" i="48"/>
  <c r="AG10" i="46"/>
  <c r="AJ10" i="46" s="1"/>
  <c r="O10" i="48" s="1"/>
  <c r="AG10" i="53"/>
  <c r="AJ10" i="53" s="1"/>
  <c r="T10" i="48" s="1"/>
  <c r="AG10" i="45"/>
  <c r="AJ10" i="45" s="1"/>
  <c r="M10" i="48" s="1"/>
  <c r="AG10" i="41"/>
  <c r="AJ10" i="41" s="1"/>
  <c r="J10" i="48" s="1"/>
  <c r="C7" i="41"/>
  <c r="C8" i="41" s="1"/>
  <c r="Q4" i="51"/>
  <c r="AH10" i="47"/>
  <c r="AK10" i="47" s="1"/>
  <c r="P10" i="48" s="1"/>
  <c r="AH10" i="51"/>
  <c r="AH10" i="54"/>
  <c r="AK10" i="54" s="1"/>
  <c r="S10" i="48" s="1"/>
  <c r="AH10" i="55"/>
  <c r="AK10" i="55" s="1"/>
  <c r="U10" i="48" s="1"/>
  <c r="AH27" i="44"/>
  <c r="AH10" i="43"/>
  <c r="AK10" i="43" s="1"/>
  <c r="L10" i="48" s="1"/>
  <c r="AI27" i="42"/>
  <c r="AI27" i="55"/>
  <c r="AH27" i="53"/>
  <c r="AI27" i="54"/>
  <c r="AH10" i="44"/>
  <c r="AK10" i="44" s="1"/>
  <c r="N10" i="48" s="1"/>
  <c r="AH27" i="46"/>
  <c r="AI27" i="43"/>
  <c r="AI27" i="47"/>
  <c r="AH27" i="45"/>
  <c r="K21" i="48"/>
  <c r="AK13" i="54"/>
  <c r="S13" i="48" s="1"/>
  <c r="AK13" i="51"/>
  <c r="Q13" i="48" s="1"/>
  <c r="Q16" i="48" l="1"/>
  <c r="Q15" i="48"/>
  <c r="AH6" i="75"/>
  <c r="AJ6" i="75" s="1"/>
  <c r="AJ18" i="41"/>
  <c r="J18" i="48" s="1"/>
  <c r="V18" i="48" s="1"/>
  <c r="R16" i="48"/>
  <c r="R15" i="48"/>
  <c r="AH7" i="75"/>
  <c r="AJ7" i="75" s="1"/>
  <c r="AJ21" i="41"/>
  <c r="J21" i="48" s="1"/>
  <c r="V21" i="48" s="1"/>
  <c r="P16" i="48"/>
  <c r="P15" i="48"/>
  <c r="AJ19" i="41"/>
  <c r="J19" i="48" s="1"/>
  <c r="V19" i="48" s="1"/>
  <c r="W19" i="48" s="1"/>
  <c r="AH3" i="75"/>
  <c r="AJ3" i="75" s="1"/>
  <c r="AJ13" i="41"/>
  <c r="J13" i="48" s="1"/>
  <c r="V13" i="48" s="1"/>
  <c r="AJ20" i="41"/>
  <c r="J20" i="48" s="1"/>
  <c r="V20" i="48" s="1"/>
  <c r="S16" i="48"/>
  <c r="S15" i="48"/>
  <c r="U16" i="48"/>
  <c r="U15" i="48"/>
  <c r="AK26" i="43"/>
  <c r="AK27" i="43" s="1"/>
  <c r="AJ17" i="41"/>
  <c r="J17" i="48" s="1"/>
  <c r="L26" i="48"/>
  <c r="V26" i="48" s="1"/>
  <c r="AK25" i="43"/>
  <c r="AH11" i="75"/>
  <c r="AJ11" i="75" s="1"/>
  <c r="AJ16" i="41"/>
  <c r="J15" i="48" s="1"/>
  <c r="V15" i="48" s="1"/>
  <c r="W15" i="48" s="1"/>
  <c r="AJ12" i="41"/>
  <c r="J12" i="48" s="1"/>
  <c r="AH9" i="75"/>
  <c r="AJ9" i="75" s="1"/>
  <c r="AH12" i="75"/>
  <c r="AJ12" i="75" s="1"/>
  <c r="AH10" i="75"/>
  <c r="AJ10" i="75" s="1"/>
  <c r="AH4" i="75"/>
  <c r="AJ4" i="75" s="1"/>
  <c r="AJ14" i="41"/>
  <c r="J14" i="48" s="1"/>
  <c r="H11" i="48"/>
  <c r="H13" i="48"/>
  <c r="H15" i="48"/>
  <c r="H17" i="48"/>
  <c r="H19" i="48"/>
  <c r="H21" i="48"/>
  <c r="H23" i="48"/>
  <c r="H25" i="48"/>
  <c r="Z25" i="48" s="1"/>
  <c r="I16" i="48"/>
  <c r="I24" i="48"/>
  <c r="I11" i="48"/>
  <c r="I13" i="48"/>
  <c r="I15" i="48"/>
  <c r="Y15" i="48" s="1"/>
  <c r="I17" i="48"/>
  <c r="I19" i="48"/>
  <c r="I21" i="48"/>
  <c r="I23" i="48"/>
  <c r="I25" i="48"/>
  <c r="Y25" i="48" s="1"/>
  <c r="I14" i="48"/>
  <c r="I18" i="48"/>
  <c r="I22" i="48"/>
  <c r="H12" i="48"/>
  <c r="H14" i="48"/>
  <c r="H16" i="48"/>
  <c r="H18" i="48"/>
  <c r="H20" i="48"/>
  <c r="H22" i="48"/>
  <c r="H24" i="48"/>
  <c r="H26" i="48"/>
  <c r="I12" i="48"/>
  <c r="I20" i="48"/>
  <c r="I26" i="48"/>
  <c r="C15" i="48"/>
  <c r="C23" i="48"/>
  <c r="C24" i="48"/>
  <c r="C25" i="48"/>
  <c r="C26" i="48"/>
  <c r="C12" i="48"/>
  <c r="C17" i="48"/>
  <c r="C21" i="48"/>
  <c r="C13" i="48"/>
  <c r="C18" i="48"/>
  <c r="C22" i="48"/>
  <c r="C14" i="48"/>
  <c r="C19" i="48"/>
  <c r="C16" i="48"/>
  <c r="C20" i="48"/>
  <c r="C10" i="48"/>
  <c r="C11" i="48"/>
  <c r="AG14" i="52"/>
  <c r="AG18" i="52"/>
  <c r="AG23" i="52"/>
  <c r="AI25" i="53"/>
  <c r="AI26" i="46"/>
  <c r="AI22" i="53"/>
  <c r="AI21" i="53"/>
  <c r="AI14" i="53"/>
  <c r="AI18" i="53"/>
  <c r="AI13" i="46"/>
  <c r="AI17" i="46"/>
  <c r="AI11" i="53"/>
  <c r="AI11" i="45"/>
  <c r="AI15" i="45"/>
  <c r="AI19" i="45"/>
  <c r="AI23" i="45"/>
  <c r="AJ11" i="44"/>
  <c r="AJ15" i="44"/>
  <c r="AJ19" i="44"/>
  <c r="AJ23" i="44"/>
  <c r="AJ14" i="47"/>
  <c r="AJ18" i="47"/>
  <c r="AJ22" i="47"/>
  <c r="AJ26" i="47"/>
  <c r="AJ13" i="51"/>
  <c r="AJ17" i="51"/>
  <c r="AJ21" i="51"/>
  <c r="AJ26" i="51"/>
  <c r="AJ13" i="54"/>
  <c r="AJ17" i="54"/>
  <c r="AJ21" i="54"/>
  <c r="AJ25" i="54"/>
  <c r="AJ12" i="55"/>
  <c r="AJ16" i="55"/>
  <c r="AJ20" i="55"/>
  <c r="AJ24" i="55"/>
  <c r="AJ11" i="43"/>
  <c r="AJ15" i="43"/>
  <c r="AJ19" i="43"/>
  <c r="AJ23" i="43"/>
  <c r="AJ10" i="54"/>
  <c r="AJ12" i="42"/>
  <c r="AJ16" i="42"/>
  <c r="AJ20" i="42"/>
  <c r="AJ24" i="42"/>
  <c r="AG11" i="52"/>
  <c r="AG15" i="52"/>
  <c r="AG12" i="52"/>
  <c r="AG19" i="52"/>
  <c r="AG25" i="52"/>
  <c r="AI24" i="53"/>
  <c r="AI23" i="46"/>
  <c r="AI15" i="53"/>
  <c r="AI20" i="53"/>
  <c r="AI16" i="46"/>
  <c r="AI11" i="46"/>
  <c r="AI13" i="45"/>
  <c r="AI18" i="45"/>
  <c r="AI24" i="45"/>
  <c r="AI10" i="45"/>
  <c r="AJ13" i="44"/>
  <c r="AJ18" i="44"/>
  <c r="AJ24" i="44"/>
  <c r="AJ11" i="47"/>
  <c r="AJ16" i="47"/>
  <c r="AJ21" i="47"/>
  <c r="AJ14" i="51"/>
  <c r="AJ19" i="51"/>
  <c r="AJ25" i="51"/>
  <c r="AJ12" i="54"/>
  <c r="AJ18" i="54"/>
  <c r="AJ23" i="54"/>
  <c r="AJ15" i="55"/>
  <c r="AJ21" i="55"/>
  <c r="AJ26" i="55"/>
  <c r="AJ13" i="43"/>
  <c r="AJ18" i="43"/>
  <c r="AJ24" i="43"/>
  <c r="AJ10" i="44"/>
  <c r="AJ10" i="42"/>
  <c r="AJ15" i="42"/>
  <c r="AJ21" i="42"/>
  <c r="AJ26" i="42"/>
  <c r="AG13" i="52"/>
  <c r="AG20" i="52"/>
  <c r="AG26" i="52"/>
  <c r="AI25" i="46"/>
  <c r="AI24" i="46"/>
  <c r="AI21" i="46"/>
  <c r="AI16" i="53"/>
  <c r="AI12" i="46"/>
  <c r="AI18" i="46"/>
  <c r="AI10" i="53"/>
  <c r="AI14" i="45"/>
  <c r="AI20" i="45"/>
  <c r="AI25" i="45"/>
  <c r="AJ10" i="43"/>
  <c r="AJ14" i="44"/>
  <c r="AJ20" i="44"/>
  <c r="AJ25" i="44"/>
  <c r="AJ12" i="47"/>
  <c r="AJ17" i="47"/>
  <c r="AJ23" i="47"/>
  <c r="AJ15" i="51"/>
  <c r="AJ20" i="51"/>
  <c r="AJ14" i="54"/>
  <c r="AJ19" i="54"/>
  <c r="AJ24" i="54"/>
  <c r="AJ11" i="55"/>
  <c r="AJ17" i="55"/>
  <c r="AJ22" i="55"/>
  <c r="AJ14" i="43"/>
  <c r="AJ20" i="43"/>
  <c r="AJ25" i="43"/>
  <c r="AJ10" i="47"/>
  <c r="AJ11" i="42"/>
  <c r="AJ17" i="42"/>
  <c r="AJ22" i="42"/>
  <c r="AG16" i="52"/>
  <c r="AG21" i="52"/>
  <c r="AI26" i="53"/>
  <c r="AI23" i="53"/>
  <c r="AI12" i="53"/>
  <c r="AI17" i="53"/>
  <c r="AI14" i="46"/>
  <c r="AI19" i="46"/>
  <c r="AI10" i="46"/>
  <c r="AI16" i="45"/>
  <c r="AI21" i="45"/>
  <c r="AI26" i="45"/>
  <c r="AJ16" i="44"/>
  <c r="AJ21" i="44"/>
  <c r="AJ26" i="44"/>
  <c r="AJ13" i="47"/>
  <c r="AJ19" i="47"/>
  <c r="AJ24" i="47"/>
  <c r="AJ11" i="51"/>
  <c r="AJ16" i="51"/>
  <c r="AJ23" i="51"/>
  <c r="AJ15" i="54"/>
  <c r="AJ20" i="54"/>
  <c r="AJ26" i="54"/>
  <c r="AG17" i="52"/>
  <c r="AG10" i="52"/>
  <c r="AI22" i="46"/>
  <c r="AI20" i="46"/>
  <c r="AJ12" i="44"/>
  <c r="AJ25" i="47"/>
  <c r="AJ18" i="51"/>
  <c r="AJ11" i="54"/>
  <c r="AJ18" i="55"/>
  <c r="AJ21" i="43"/>
  <c r="AJ10" i="51"/>
  <c r="AJ18" i="42"/>
  <c r="AG24" i="52"/>
  <c r="AI13" i="53"/>
  <c r="AI12" i="45"/>
  <c r="AJ17" i="44"/>
  <c r="AJ24" i="51"/>
  <c r="AJ16" i="54"/>
  <c r="AJ19" i="55"/>
  <c r="AJ12" i="43"/>
  <c r="AJ22" i="43"/>
  <c r="AJ10" i="55"/>
  <c r="AJ19" i="42"/>
  <c r="AI19" i="53"/>
  <c r="AI17" i="45"/>
  <c r="AJ22" i="44"/>
  <c r="AJ15" i="47"/>
  <c r="AJ22" i="54"/>
  <c r="AJ13" i="55"/>
  <c r="AJ23" i="55"/>
  <c r="AJ16" i="43"/>
  <c r="AJ26" i="43"/>
  <c r="AJ13" i="42"/>
  <c r="AJ23" i="42"/>
  <c r="AI15" i="46"/>
  <c r="AI22" i="45"/>
  <c r="AJ20" i="47"/>
  <c r="AJ12" i="51"/>
  <c r="AJ14" i="55"/>
  <c r="AJ25" i="55"/>
  <c r="AJ17" i="43"/>
  <c r="AJ14" i="42"/>
  <c r="AJ25" i="42"/>
  <c r="AI27" i="46"/>
  <c r="AH8" i="75"/>
  <c r="AJ8" i="75" s="1"/>
  <c r="D7" i="41"/>
  <c r="E7" i="41" s="1"/>
  <c r="AH13" i="75"/>
  <c r="AJ13" i="75" s="1"/>
  <c r="AH5" i="75"/>
  <c r="AJ5" i="75" s="1"/>
  <c r="AI9" i="87"/>
  <c r="AK9" i="87" s="1"/>
  <c r="AI3" i="87"/>
  <c r="AK3" i="87" s="1"/>
  <c r="K17" i="48"/>
  <c r="AI6" i="87"/>
  <c r="AK6" i="87" s="1"/>
  <c r="K14" i="48"/>
  <c r="C4" i="41"/>
  <c r="M2" i="41"/>
  <c r="K6" i="48" s="1"/>
  <c r="AH27" i="51"/>
  <c r="AG28" i="45"/>
  <c r="AG27" i="45"/>
  <c r="M14" i="48"/>
  <c r="AE27" i="52"/>
  <c r="AH28" i="43"/>
  <c r="AH27" i="43"/>
  <c r="U12" i="48"/>
  <c r="AK23" i="54"/>
  <c r="S24" i="48" s="1"/>
  <c r="V24" i="48" s="1"/>
  <c r="AK10" i="51"/>
  <c r="Q10" i="48" s="1"/>
  <c r="AG27" i="41"/>
  <c r="AG27" i="53"/>
  <c r="AH27" i="42"/>
  <c r="AH27" i="55"/>
  <c r="AK27" i="55" s="1"/>
  <c r="AH27" i="54"/>
  <c r="AK27" i="54" s="1"/>
  <c r="S12" i="48"/>
  <c r="R12" i="48"/>
  <c r="V11" i="48"/>
  <c r="AS11" i="48" s="1"/>
  <c r="G27" i="48"/>
  <c r="AH28" i="51"/>
  <c r="AJ27" i="53"/>
  <c r="U27" i="48"/>
  <c r="AI27" i="41"/>
  <c r="Q27" i="48"/>
  <c r="AH27" i="47"/>
  <c r="AK27" i="47" s="1"/>
  <c r="AH28" i="47"/>
  <c r="AG27" i="46"/>
  <c r="AJ27" i="46"/>
  <c r="P27" i="48"/>
  <c r="AK27" i="44"/>
  <c r="AI27" i="44"/>
  <c r="A1" i="49"/>
  <c r="J1" i="49"/>
  <c r="M27" i="48" l="1"/>
  <c r="V17" i="48"/>
  <c r="Z15" i="48"/>
  <c r="AA15" i="48" s="1"/>
  <c r="AB15" i="48" s="1"/>
  <c r="AC15" i="48" s="1"/>
  <c r="V27" i="48"/>
  <c r="J16" i="48"/>
  <c r="V16" i="48" s="1"/>
  <c r="AS16" i="48" s="1"/>
  <c r="AJ27" i="47"/>
  <c r="AJ27" i="42"/>
  <c r="AJ27" i="55"/>
  <c r="AJ27" i="43"/>
  <c r="AJ27" i="54"/>
  <c r="AI27" i="45"/>
  <c r="AI27" i="53"/>
  <c r="D5" i="41"/>
  <c r="D8" i="41"/>
  <c r="AK14" i="87"/>
  <c r="AJ14" i="75"/>
  <c r="V10" i="48"/>
  <c r="AS10" i="48" s="1"/>
  <c r="AI14" i="87"/>
  <c r="V14" i="48"/>
  <c r="W14" i="48" s="1"/>
  <c r="AH14" i="75"/>
  <c r="AA25" i="48"/>
  <c r="AB25" i="48" s="1"/>
  <c r="T27" i="48"/>
  <c r="E8" i="41"/>
  <c r="E5" i="41"/>
  <c r="F7" i="41"/>
  <c r="C5" i="41"/>
  <c r="AJ27" i="45"/>
  <c r="N27" i="48"/>
  <c r="AJ27" i="41"/>
  <c r="AK27" i="42"/>
  <c r="L27" i="48"/>
  <c r="W11" i="48"/>
  <c r="V12" i="48"/>
  <c r="AH12" i="48" s="1"/>
  <c r="AH26" i="48"/>
  <c r="AS26" i="48"/>
  <c r="AH24" i="48"/>
  <c r="AS24" i="48"/>
  <c r="AH21" i="48"/>
  <c r="AS21" i="48"/>
  <c r="AH13" i="48"/>
  <c r="AS13" i="48"/>
  <c r="AS19" i="48"/>
  <c r="W17" i="48"/>
  <c r="AS17" i="48"/>
  <c r="AH20" i="48"/>
  <c r="AS20" i="48"/>
  <c r="W18" i="48"/>
  <c r="AS18" i="48"/>
  <c r="Y12" i="48"/>
  <c r="W24" i="48"/>
  <c r="W21" i="48"/>
  <c r="W20" i="48"/>
  <c r="W26" i="48"/>
  <c r="W13" i="48"/>
  <c r="AH17" i="48"/>
  <c r="O27" i="48"/>
  <c r="Y24" i="48"/>
  <c r="Y18" i="48"/>
  <c r="Y20" i="48"/>
  <c r="Y17" i="48"/>
  <c r="Y23" i="48"/>
  <c r="H10" i="48"/>
  <c r="Y19" i="48"/>
  <c r="Y21" i="48"/>
  <c r="Y26" i="48"/>
  <c r="I10" i="48"/>
  <c r="Y14" i="48"/>
  <c r="Y13" i="48"/>
  <c r="Y16" i="48"/>
  <c r="Z19" i="48"/>
  <c r="AH16" i="48" l="1"/>
  <c r="K27" i="48"/>
  <c r="W16" i="48"/>
  <c r="AH10" i="48"/>
  <c r="W10" i="48"/>
  <c r="AH14" i="48"/>
  <c r="AS14" i="48"/>
  <c r="AC25" i="48"/>
  <c r="G7" i="41"/>
  <c r="F8" i="41"/>
  <c r="F5" i="41"/>
  <c r="AS12" i="48"/>
  <c r="W12" i="48"/>
  <c r="AR18" i="48"/>
  <c r="AR22" i="48"/>
  <c r="AR24" i="48"/>
  <c r="AR19" i="48"/>
  <c r="AR12" i="48"/>
  <c r="AR11" i="48"/>
  <c r="AR20" i="48"/>
  <c r="AR13" i="48"/>
  <c r="AR16" i="48"/>
  <c r="AR23" i="48"/>
  <c r="AR26" i="48"/>
  <c r="AR14" i="48"/>
  <c r="AR21" i="48"/>
  <c r="AR17" i="48"/>
  <c r="AR10" i="48"/>
  <c r="Y22" i="48"/>
  <c r="Y11" i="48"/>
  <c r="Z14" i="48"/>
  <c r="AA14" i="48" s="1"/>
  <c r="AT14" i="48" s="1"/>
  <c r="Z12" i="48"/>
  <c r="AA12" i="48" s="1"/>
  <c r="Z26" i="48"/>
  <c r="AA26" i="48" s="1"/>
  <c r="AA19" i="48"/>
  <c r="Z13" i="48"/>
  <c r="AA13" i="48" s="1"/>
  <c r="Y10" i="48"/>
  <c r="Z20" i="48"/>
  <c r="AA20" i="48" s="1"/>
  <c r="Z16" i="48"/>
  <c r="AA16" i="48" s="1"/>
  <c r="Z24" i="48"/>
  <c r="AA24" i="48" s="1"/>
  <c r="Z10" i="48"/>
  <c r="Z21" i="48"/>
  <c r="AA21" i="48" s="1"/>
  <c r="Z18" i="48"/>
  <c r="AA18" i="48" s="1"/>
  <c r="Z17" i="48"/>
  <c r="AA17" i="48" s="1"/>
  <c r="H7" i="41" l="1"/>
  <c r="G8" i="41"/>
  <c r="G5" i="41"/>
  <c r="AB20" i="48"/>
  <c r="AC20" i="48" s="1"/>
  <c r="AT20" i="48"/>
  <c r="AB17" i="48"/>
  <c r="AT17" i="48"/>
  <c r="AB24" i="48"/>
  <c r="AC24" i="48" s="1"/>
  <c r="AT24" i="48"/>
  <c r="AB19" i="48"/>
  <c r="AF19" i="48" s="1"/>
  <c r="AT19" i="48"/>
  <c r="AB12" i="48"/>
  <c r="AF12" i="48" s="1"/>
  <c r="AT12" i="48"/>
  <c r="AB21" i="48"/>
  <c r="AC21" i="48" s="1"/>
  <c r="AT21" i="48"/>
  <c r="AB26" i="48"/>
  <c r="AC26" i="48" s="1"/>
  <c r="AT26" i="48"/>
  <c r="AB18" i="48"/>
  <c r="AF18" i="48" s="1"/>
  <c r="AT18" i="48"/>
  <c r="AB16" i="48"/>
  <c r="AF16" i="48" s="1"/>
  <c r="AT16" i="48"/>
  <c r="AB13" i="48"/>
  <c r="AF13" i="48" s="1"/>
  <c r="AT13" i="48"/>
  <c r="Z11" i="48"/>
  <c r="Z22" i="48"/>
  <c r="AA22" i="48" s="1"/>
  <c r="I27" i="48"/>
  <c r="J27" i="48"/>
  <c r="AB14" i="48"/>
  <c r="AF14" i="48" s="1"/>
  <c r="Z27" i="48"/>
  <c r="AA10" i="48"/>
  <c r="AB10" i="48" s="1"/>
  <c r="H8" i="41" l="1"/>
  <c r="I7" i="41"/>
  <c r="H5" i="41"/>
  <c r="AF17" i="48"/>
  <c r="AC17" i="48"/>
  <c r="AC16" i="48"/>
  <c r="AF21" i="48"/>
  <c r="AF26" i="48"/>
  <c r="AC19" i="48"/>
  <c r="AC13" i="48"/>
  <c r="AC12" i="48"/>
  <c r="AF24" i="48"/>
  <c r="AC18" i="48"/>
  <c r="AF20" i="48"/>
  <c r="AB22" i="48"/>
  <c r="AC22" i="48" s="1"/>
  <c r="AT22" i="48"/>
  <c r="AT10" i="48"/>
  <c r="AA11" i="48"/>
  <c r="AB11" i="48" s="1"/>
  <c r="AC14" i="48"/>
  <c r="J7" i="41" l="1"/>
  <c r="I8" i="41"/>
  <c r="AF22" i="48"/>
  <c r="AC11" i="48"/>
  <c r="AT11" i="48"/>
  <c r="AC10" i="48"/>
  <c r="AF10" i="48"/>
  <c r="K7" i="41" l="1"/>
  <c r="I5" i="41" s="1"/>
  <c r="J8" i="41"/>
  <c r="AF11" i="48"/>
  <c r="K5" i="41" l="1"/>
  <c r="K8" i="41"/>
  <c r="L7" i="41"/>
  <c r="M7" i="41" l="1"/>
  <c r="L5" i="41"/>
  <c r="L8" i="41"/>
  <c r="J5" i="41"/>
  <c r="N7" i="41" l="1"/>
  <c r="M5" i="41"/>
  <c r="M8" i="41"/>
  <c r="N8" i="41" l="1"/>
  <c r="N5" i="41"/>
  <c r="O7" i="41"/>
  <c r="O8" i="41" l="1"/>
  <c r="O5" i="41"/>
  <c r="P7" i="41"/>
  <c r="Q7" i="41" l="1"/>
  <c r="P8" i="41"/>
  <c r="R7" i="41" l="1"/>
  <c r="P5" i="41" s="1"/>
  <c r="Q8" i="41"/>
  <c r="R8" i="41" l="1"/>
  <c r="R5" i="41"/>
  <c r="S7" i="41"/>
  <c r="T7" i="41" l="1"/>
  <c r="S5" i="41"/>
  <c r="S8" i="41"/>
  <c r="Q5" i="41"/>
  <c r="U7" i="41" l="1"/>
  <c r="T5" i="41"/>
  <c r="T8" i="41"/>
  <c r="U5" i="41" l="1"/>
  <c r="U8" i="41"/>
  <c r="V7" i="41"/>
  <c r="W7" i="41" l="1"/>
  <c r="V5" i="41"/>
  <c r="V8" i="41"/>
  <c r="X7" i="41" l="1"/>
  <c r="W8" i="41"/>
  <c r="X8" i="41" l="1"/>
  <c r="Y7" i="41"/>
  <c r="W5" i="41" s="1"/>
  <c r="Z7" i="41" l="1"/>
  <c r="Y5" i="41"/>
  <c r="Y8" i="41"/>
  <c r="Z8" i="41" l="1"/>
  <c r="AA7" i="41"/>
  <c r="Z5" i="41"/>
  <c r="X5" i="41"/>
  <c r="AA8" i="41" l="1"/>
  <c r="AB7" i="41"/>
  <c r="AA5" i="41"/>
  <c r="AB5" i="41" l="1"/>
  <c r="AC7" i="41"/>
  <c r="AB8" i="41"/>
  <c r="AD7" i="41" l="1"/>
  <c r="AC5" i="41"/>
  <c r="AC8" i="41"/>
  <c r="AD8" i="41" l="1"/>
  <c r="AE7" i="41"/>
  <c r="AF7" i="41" l="1"/>
  <c r="AD5" i="41" s="1"/>
  <c r="AE5" i="41"/>
  <c r="AE8" i="41"/>
  <c r="AF5" i="41" l="1"/>
  <c r="AF8" i="41"/>
  <c r="C7" i="42"/>
  <c r="L6" i="48" l="1"/>
  <c r="D7" i="42"/>
  <c r="C4" i="42"/>
  <c r="M2" i="42"/>
  <c r="C5" i="42"/>
  <c r="C8" i="42"/>
  <c r="D8" i="42" l="1"/>
  <c r="E7" i="42"/>
  <c r="D5" i="42"/>
  <c r="F7" i="42" l="1"/>
  <c r="E5" i="42"/>
  <c r="E8" i="42"/>
  <c r="F8" i="42" l="1"/>
  <c r="G7" i="42"/>
  <c r="F5" i="42"/>
  <c r="H7" i="42" l="1"/>
  <c r="G8" i="42"/>
  <c r="H8" i="42" l="1"/>
  <c r="I7" i="42"/>
  <c r="G5" i="42" s="1"/>
  <c r="J7" i="42" l="1"/>
  <c r="I5" i="42"/>
  <c r="I8" i="42"/>
  <c r="J8" i="42" l="1"/>
  <c r="K7" i="42"/>
  <c r="J5" i="42"/>
  <c r="H5" i="42"/>
  <c r="K8" i="42" l="1"/>
  <c r="K5" i="42"/>
  <c r="L7" i="42"/>
  <c r="L8" i="42" l="1"/>
  <c r="M7" i="42"/>
  <c r="L5" i="42"/>
  <c r="N7" i="42" l="1"/>
  <c r="M5" i="42"/>
  <c r="M8" i="42"/>
  <c r="N8" i="42" l="1"/>
  <c r="O7" i="42"/>
  <c r="P7" i="42" l="1"/>
  <c r="N5" i="42" s="1"/>
  <c r="O8" i="42"/>
  <c r="P8" i="42" l="1"/>
  <c r="Q7" i="42"/>
  <c r="P5" i="42"/>
  <c r="Q8" i="42" l="1"/>
  <c r="R7" i="42"/>
  <c r="Q5" i="42"/>
  <c r="O5" i="42"/>
  <c r="R8" i="42" l="1"/>
  <c r="R5" i="42"/>
  <c r="S7" i="42"/>
  <c r="S5" i="42" l="1"/>
  <c r="S8" i="42"/>
  <c r="T7" i="42"/>
  <c r="T8" i="42" l="1"/>
  <c r="U7" i="42"/>
  <c r="T5" i="42"/>
  <c r="V7" i="42" l="1"/>
  <c r="U8" i="42"/>
  <c r="V8" i="42" l="1"/>
  <c r="W7" i="42"/>
  <c r="U5" i="42" s="1"/>
  <c r="W5" i="42" l="1"/>
  <c r="W8" i="42"/>
  <c r="X7" i="42"/>
  <c r="Y7" i="42" l="1"/>
  <c r="X5" i="42"/>
  <c r="X8" i="42"/>
  <c r="V5" i="42"/>
  <c r="Y5" i="42" l="1"/>
  <c r="Y8" i="42"/>
  <c r="Z7" i="42"/>
  <c r="AA7" i="42" l="1"/>
  <c r="Z5" i="42"/>
  <c r="Z8" i="42"/>
  <c r="AA5" i="42" l="1"/>
  <c r="AA8" i="42"/>
  <c r="AB7" i="42"/>
  <c r="AB8" i="42" l="1"/>
  <c r="AC7" i="42"/>
  <c r="AD7" i="42" l="1"/>
  <c r="AB5" i="42" s="1"/>
  <c r="AC8" i="42"/>
  <c r="AE7" i="42" l="1"/>
  <c r="AD5" i="42"/>
  <c r="AD8" i="42"/>
  <c r="AF7" i="42" l="1"/>
  <c r="AF5" i="42" s="1"/>
  <c r="AE5" i="42"/>
  <c r="AE8" i="42"/>
  <c r="AC5" i="42"/>
  <c r="AG7" i="42" l="1"/>
  <c r="AF8" i="42"/>
  <c r="AG8" i="42" l="1"/>
  <c r="C7" i="43"/>
  <c r="C4" i="43" l="1"/>
  <c r="C5" i="43"/>
  <c r="C8" i="43"/>
  <c r="M2" i="43"/>
  <c r="D7" i="43"/>
  <c r="M6" i="48"/>
  <c r="E7" i="43" l="1"/>
  <c r="D8" i="43"/>
  <c r="E8" i="43" l="1"/>
  <c r="F7" i="43"/>
  <c r="D5" i="43" s="1"/>
  <c r="F8" i="43" l="1"/>
  <c r="F5" i="43"/>
  <c r="G7" i="43"/>
  <c r="G8" i="43" l="1"/>
  <c r="G5" i="43"/>
  <c r="H7" i="43"/>
  <c r="E5" i="43"/>
  <c r="H8" i="43" l="1"/>
  <c r="H5" i="43"/>
  <c r="I7" i="43"/>
  <c r="I8" i="43" l="1"/>
  <c r="J7" i="43"/>
  <c r="I5" i="43"/>
  <c r="J5" i="43" l="1"/>
  <c r="K7" i="43"/>
  <c r="J8" i="43"/>
  <c r="K8" i="43" l="1"/>
  <c r="L7" i="43"/>
  <c r="L8" i="43" l="1"/>
  <c r="M7" i="43"/>
  <c r="K5" i="43" s="1"/>
  <c r="M5" i="43" l="1"/>
  <c r="N7" i="43"/>
  <c r="M8" i="43"/>
  <c r="O7" i="43" l="1"/>
  <c r="N5" i="43"/>
  <c r="N8" i="43"/>
  <c r="L5" i="43"/>
  <c r="P7" i="43" l="1"/>
  <c r="O5" i="43"/>
  <c r="O8" i="43"/>
  <c r="P5" i="43" l="1"/>
  <c r="Q7" i="43"/>
  <c r="P8" i="43"/>
  <c r="Q8" i="43" l="1"/>
  <c r="Q5" i="43"/>
  <c r="R7" i="43"/>
  <c r="S7" i="43" l="1"/>
  <c r="R8" i="43"/>
  <c r="S8" i="43" l="1"/>
  <c r="T7" i="43"/>
  <c r="R5" i="43" s="1"/>
  <c r="T8" i="43" l="1"/>
  <c r="U7" i="43"/>
  <c r="T5" i="43"/>
  <c r="U8" i="43" l="1"/>
  <c r="U5" i="43"/>
  <c r="V7" i="43"/>
  <c r="S5" i="43"/>
  <c r="W7" i="43" l="1"/>
  <c r="V5" i="43"/>
  <c r="V8" i="43"/>
  <c r="X7" i="43" l="1"/>
  <c r="W8" i="43"/>
  <c r="W5" i="43"/>
  <c r="X8" i="43" l="1"/>
  <c r="Y7" i="43"/>
  <c r="X5" i="43"/>
  <c r="Y8" i="43" l="1"/>
  <c r="Z7" i="43"/>
  <c r="AA7" i="43" l="1"/>
  <c r="Y5" i="43" s="1"/>
  <c r="Z8" i="43"/>
  <c r="AA8" i="43" l="1"/>
  <c r="AA5" i="43"/>
  <c r="AB7" i="43"/>
  <c r="AB8" i="43" l="1"/>
  <c r="AB5" i="43"/>
  <c r="AC7" i="43"/>
  <c r="Z5" i="43"/>
  <c r="AC8" i="43" l="1"/>
  <c r="AD7" i="43"/>
  <c r="AC5" i="43"/>
  <c r="AD8" i="43" l="1"/>
  <c r="AD5" i="43"/>
  <c r="AE7" i="43"/>
  <c r="AE8" i="43" l="1"/>
  <c r="AF7" i="43"/>
  <c r="AE5" i="43"/>
  <c r="AG7" i="43" l="1"/>
  <c r="AF5" i="43"/>
  <c r="AF8" i="43"/>
  <c r="AG8" i="43" l="1"/>
  <c r="C7" i="45"/>
  <c r="D7" i="45" l="1"/>
  <c r="C5" i="45"/>
  <c r="C8" i="45"/>
  <c r="C4" i="45"/>
  <c r="M2" i="45"/>
  <c r="N6" i="48"/>
  <c r="E7" i="45" l="1"/>
  <c r="D8" i="45"/>
  <c r="D5" i="45"/>
  <c r="E8" i="45" l="1"/>
  <c r="E5" i="45"/>
  <c r="F7" i="45"/>
  <c r="G7" i="45" l="1"/>
  <c r="F8" i="45"/>
  <c r="F5" i="45"/>
  <c r="G8" i="45" l="1"/>
  <c r="H7" i="45"/>
  <c r="G5" i="45"/>
  <c r="I7" i="45" l="1"/>
  <c r="H8" i="45"/>
  <c r="J7" i="45" l="1"/>
  <c r="H5" i="45" s="1"/>
  <c r="I8" i="45"/>
  <c r="J5" i="45" l="1"/>
  <c r="J8" i="45"/>
  <c r="K7" i="45"/>
  <c r="K5" i="45" l="1"/>
  <c r="K8" i="45"/>
  <c r="L7" i="45"/>
  <c r="I5" i="45"/>
  <c r="L8" i="45" l="1"/>
  <c r="L5" i="45"/>
  <c r="M7" i="45"/>
  <c r="N7" i="45" l="1"/>
  <c r="M8" i="45"/>
  <c r="M5" i="45"/>
  <c r="N8" i="45" l="1"/>
  <c r="O7" i="45"/>
  <c r="N5" i="45"/>
  <c r="P7" i="45" l="1"/>
  <c r="O8" i="45"/>
  <c r="P8" i="45" l="1"/>
  <c r="Q7" i="45"/>
  <c r="O5" i="45" s="1"/>
  <c r="Q5" i="45" l="1"/>
  <c r="Q8" i="45"/>
  <c r="R7" i="45"/>
  <c r="R5" i="45" l="1"/>
  <c r="R8" i="45"/>
  <c r="S7" i="45"/>
  <c r="P5" i="45"/>
  <c r="S5" i="45" l="1"/>
  <c r="T7" i="45"/>
  <c r="S8" i="45"/>
  <c r="U7" i="45" l="1"/>
  <c r="T8" i="45"/>
  <c r="T5" i="45"/>
  <c r="V7" i="45" l="1"/>
  <c r="U5" i="45"/>
  <c r="U8" i="45"/>
  <c r="V8" i="45" l="1"/>
  <c r="W7" i="45"/>
  <c r="W8" i="45" l="1"/>
  <c r="X7" i="45"/>
  <c r="V5" i="45" s="1"/>
  <c r="X5" i="45" l="1"/>
  <c r="X8" i="45"/>
  <c r="Y7" i="45"/>
  <c r="Y5" i="45" l="1"/>
  <c r="Y8" i="45"/>
  <c r="Z7" i="45"/>
  <c r="W5" i="45"/>
  <c r="AA7" i="45" l="1"/>
  <c r="Z8" i="45"/>
  <c r="Z5" i="45"/>
  <c r="AA8" i="45" l="1"/>
  <c r="AA5" i="45"/>
  <c r="AB7" i="45"/>
  <c r="AB8" i="45" l="1"/>
  <c r="AB5" i="45"/>
  <c r="AC7" i="45"/>
  <c r="AC8" i="45" l="1"/>
  <c r="AD7" i="45"/>
  <c r="AD8" i="45" l="1"/>
  <c r="AE7" i="45"/>
  <c r="AC5" i="45" s="1"/>
  <c r="AE8" i="45" l="1"/>
  <c r="AF7" i="45"/>
  <c r="AE5" i="45"/>
  <c r="AF5" i="45" l="1"/>
  <c r="AF8" i="45"/>
  <c r="C7" i="44"/>
  <c r="AD5" i="45"/>
  <c r="C8" i="44" l="1"/>
  <c r="C4" i="44"/>
  <c r="M2" i="44"/>
  <c r="C5" i="44"/>
  <c r="D7" i="44"/>
  <c r="O6" i="48"/>
  <c r="D8" i="44" l="1"/>
  <c r="E7" i="44"/>
  <c r="D5" i="44"/>
  <c r="E8" i="44" l="1"/>
  <c r="E5" i="44"/>
  <c r="F7" i="44"/>
  <c r="F8" i="44" l="1"/>
  <c r="G7" i="44"/>
  <c r="H7" i="44" l="1"/>
  <c r="F5" i="44" s="1"/>
  <c r="G8" i="44"/>
  <c r="I7" i="44" l="1"/>
  <c r="H8" i="44"/>
  <c r="H5" i="44"/>
  <c r="I5" i="44" l="1"/>
  <c r="I8" i="44"/>
  <c r="J7" i="44"/>
  <c r="G5" i="44"/>
  <c r="J8" i="44" l="1"/>
  <c r="J5" i="44"/>
  <c r="K7" i="44"/>
  <c r="L7" i="44" l="1"/>
  <c r="K5" i="44"/>
  <c r="K8" i="44"/>
  <c r="L5" i="44" l="1"/>
  <c r="M7" i="44"/>
  <c r="L8" i="44"/>
  <c r="N7" i="44" l="1"/>
  <c r="M8" i="44"/>
  <c r="N8" i="44" l="1"/>
  <c r="O7" i="44"/>
  <c r="M5" i="44" s="1"/>
  <c r="O8" i="44" l="1"/>
  <c r="P7" i="44"/>
  <c r="O5" i="44"/>
  <c r="Q7" i="44" l="1"/>
  <c r="P5" i="44"/>
  <c r="P8" i="44"/>
  <c r="N5" i="44"/>
  <c r="R7" i="44" l="1"/>
  <c r="Q5" i="44"/>
  <c r="Q8" i="44"/>
  <c r="R8" i="44" l="1"/>
  <c r="R5" i="44"/>
  <c r="S7" i="44"/>
  <c r="T7" i="44" l="1"/>
  <c r="S8" i="44"/>
  <c r="S5" i="44"/>
  <c r="U7" i="44" l="1"/>
  <c r="T8" i="44"/>
  <c r="U8" i="44" l="1"/>
  <c r="V7" i="44"/>
  <c r="T5" i="44" s="1"/>
  <c r="V8" i="44" l="1"/>
  <c r="V5" i="44"/>
  <c r="W7" i="44"/>
  <c r="W8" i="44" l="1"/>
  <c r="W5" i="44"/>
  <c r="X7" i="44"/>
  <c r="U5" i="44"/>
  <c r="X5" i="44" l="1"/>
  <c r="Y7" i="44"/>
  <c r="X8" i="44"/>
  <c r="Y8" i="44" l="1"/>
  <c r="Y5" i="44"/>
  <c r="Z7" i="44"/>
  <c r="Z5" i="44" l="1"/>
  <c r="AA7" i="44"/>
  <c r="Z8" i="44"/>
  <c r="AA8" i="44" l="1"/>
  <c r="AB7" i="44"/>
  <c r="AB8" i="44" l="1"/>
  <c r="AC7" i="44"/>
  <c r="AA5" i="44" s="1"/>
  <c r="AC5" i="44" l="1"/>
  <c r="AC8" i="44"/>
  <c r="AD7" i="44"/>
  <c r="AD8" i="44" l="1"/>
  <c r="AD5" i="44"/>
  <c r="AE7" i="44"/>
  <c r="AB5" i="44"/>
  <c r="AE8" i="44" l="1"/>
  <c r="AE5" i="44"/>
  <c r="AF7" i="44"/>
  <c r="AF8" i="44" l="1"/>
  <c r="AG7" i="44"/>
  <c r="AF5" i="44"/>
  <c r="C7" i="46" l="1"/>
  <c r="AG8" i="44"/>
  <c r="C4" i="46" l="1"/>
  <c r="C8" i="46"/>
  <c r="P6" i="48"/>
  <c r="D7" i="46"/>
  <c r="M2" i="46"/>
  <c r="D8" i="46" l="1"/>
  <c r="E7" i="46"/>
  <c r="C5" i="46" s="1"/>
  <c r="E5" i="46" l="1"/>
  <c r="F7" i="46"/>
  <c r="E8" i="46"/>
  <c r="F8" i="46" l="1"/>
  <c r="F5" i="46"/>
  <c r="G7" i="46"/>
  <c r="D5" i="46"/>
  <c r="G8" i="46" l="1"/>
  <c r="G5" i="46"/>
  <c r="H7" i="46"/>
  <c r="I7" i="46" l="1"/>
  <c r="H8" i="46"/>
  <c r="H5" i="46"/>
  <c r="I5" i="46" l="1"/>
  <c r="J7" i="46"/>
  <c r="I8" i="46"/>
  <c r="J8" i="46" l="1"/>
  <c r="K7" i="46"/>
  <c r="K8" i="46" l="1"/>
  <c r="L7" i="46"/>
  <c r="J5" i="46" s="1"/>
  <c r="L5" i="46" l="1"/>
  <c r="M7" i="46"/>
  <c r="L8" i="46"/>
  <c r="M5" i="46" l="1"/>
  <c r="M8" i="46"/>
  <c r="N7" i="46"/>
  <c r="K5" i="46"/>
  <c r="O7" i="46" l="1"/>
  <c r="N5" i="46"/>
  <c r="N8" i="46"/>
  <c r="P7" i="46" l="1"/>
  <c r="O8" i="46"/>
  <c r="O5" i="46"/>
  <c r="P5" i="46" l="1"/>
  <c r="P8" i="46"/>
  <c r="Q7" i="46"/>
  <c r="Q8" i="46" l="1"/>
  <c r="R7" i="46"/>
  <c r="R8" i="46" l="1"/>
  <c r="S7" i="46"/>
  <c r="Q5" i="46" s="1"/>
  <c r="S8" i="46" l="1"/>
  <c r="T7" i="46"/>
  <c r="S5" i="46"/>
  <c r="T5" i="46" l="1"/>
  <c r="T8" i="46"/>
  <c r="U7" i="46"/>
  <c r="R5" i="46"/>
  <c r="V7" i="46" l="1"/>
  <c r="U8" i="46"/>
  <c r="U5" i="46"/>
  <c r="V5" i="46" l="1"/>
  <c r="W7" i="46"/>
  <c r="V8" i="46"/>
  <c r="W5" i="46" l="1"/>
  <c r="X7" i="46"/>
  <c r="W8" i="46"/>
  <c r="Y7" i="46" l="1"/>
  <c r="X8" i="46"/>
  <c r="Z7" i="46" l="1"/>
  <c r="X5" i="46" s="1"/>
  <c r="Y8" i="46"/>
  <c r="AA7" i="46" l="1"/>
  <c r="Z5" i="46"/>
  <c r="Z8" i="46"/>
  <c r="AA5" i="46" l="1"/>
  <c r="AB7" i="46"/>
  <c r="AA8" i="46"/>
  <c r="Y5" i="46"/>
  <c r="AB8" i="46" l="1"/>
  <c r="AC7" i="46"/>
  <c r="AB5" i="46"/>
  <c r="AC8" i="46" l="1"/>
  <c r="AC5" i="46"/>
  <c r="AD7" i="46"/>
  <c r="AE7" i="46" l="1"/>
  <c r="AD8" i="46"/>
  <c r="AD5" i="46"/>
  <c r="AE5" i="46" l="1"/>
  <c r="AE8" i="46"/>
  <c r="AF7" i="46"/>
  <c r="AF5" i="46" l="1"/>
  <c r="C7" i="47"/>
  <c r="AF8" i="46"/>
  <c r="C4" i="47" l="1"/>
  <c r="C5" i="47"/>
  <c r="D7" i="47"/>
  <c r="C8" i="47"/>
  <c r="M2" i="47"/>
  <c r="Q6" i="48"/>
  <c r="D8" i="47" l="1"/>
  <c r="E7" i="47"/>
  <c r="D5" i="47"/>
  <c r="E5" i="47" l="1"/>
  <c r="F7" i="47"/>
  <c r="E8" i="47"/>
  <c r="G7" i="47" l="1"/>
  <c r="F8" i="47"/>
  <c r="F5" i="47"/>
  <c r="H7" i="47" l="1"/>
  <c r="G5" i="47"/>
  <c r="G8" i="47"/>
  <c r="I7" i="47" l="1"/>
  <c r="H8" i="47"/>
  <c r="I8" i="47" l="1"/>
  <c r="J7" i="47"/>
  <c r="H5" i="47" s="1"/>
  <c r="K7" i="47" l="1"/>
  <c r="J8" i="47"/>
  <c r="J5" i="47"/>
  <c r="L7" i="47" l="1"/>
  <c r="K8" i="47"/>
  <c r="K5" i="47"/>
  <c r="I5" i="47"/>
  <c r="L8" i="47" l="1"/>
  <c r="L5" i="47"/>
  <c r="M7" i="47"/>
  <c r="M5" i="47" l="1"/>
  <c r="M8" i="47"/>
  <c r="N7" i="47"/>
  <c r="N8" i="47" l="1"/>
  <c r="O7" i="47"/>
  <c r="N5" i="47"/>
  <c r="O8" i="47" l="1"/>
  <c r="P7" i="47"/>
  <c r="Q7" i="47" l="1"/>
  <c r="O5" i="47" s="1"/>
  <c r="P8" i="47"/>
  <c r="Q5" i="47" l="1"/>
  <c r="R7" i="47"/>
  <c r="Q8" i="47"/>
  <c r="R8" i="47" l="1"/>
  <c r="R5" i="47"/>
  <c r="S7" i="47"/>
  <c r="P5" i="47"/>
  <c r="S8" i="47" l="1"/>
  <c r="T7" i="47"/>
  <c r="S5" i="47"/>
  <c r="T5" i="47" l="1"/>
  <c r="T8" i="47"/>
  <c r="U7" i="47"/>
  <c r="U5" i="47" l="1"/>
  <c r="V7" i="47"/>
  <c r="U8" i="47"/>
  <c r="V8" i="47" l="1"/>
  <c r="W7" i="47"/>
  <c r="W8" i="47" l="1"/>
  <c r="X7" i="47"/>
  <c r="V5" i="47" s="1"/>
  <c r="X8" i="47" l="1"/>
  <c r="Y7" i="47"/>
  <c r="X5" i="47"/>
  <c r="Z7" i="47" l="1"/>
  <c r="Y5" i="47"/>
  <c r="Y8" i="47"/>
  <c r="W5" i="47"/>
  <c r="Z5" i="47" l="1"/>
  <c r="AA7" i="47"/>
  <c r="Z8" i="47"/>
  <c r="AB7" i="47" l="1"/>
  <c r="AA5" i="47"/>
  <c r="AA8" i="47"/>
  <c r="AB5" i="47" l="1"/>
  <c r="AB8" i="47"/>
  <c r="AC7" i="47"/>
  <c r="AC8" i="47" l="1"/>
  <c r="AD7" i="47"/>
  <c r="AE7" i="47" l="1"/>
  <c r="AC5" i="47" s="1"/>
  <c r="AD8" i="47"/>
  <c r="AE5" i="47" l="1"/>
  <c r="AF7" i="47"/>
  <c r="AE8" i="47"/>
  <c r="AG7" i="47" l="1"/>
  <c r="AF8" i="47"/>
  <c r="AD5" i="47"/>
  <c r="C7" i="51" l="1"/>
  <c r="AG8" i="47"/>
  <c r="C5" i="51" l="1"/>
  <c r="D7" i="51"/>
  <c r="M2" i="51"/>
  <c r="C8" i="51"/>
  <c r="C4" i="51"/>
  <c r="O2" i="48" s="1"/>
  <c r="D5" i="51" l="1"/>
  <c r="E7" i="51"/>
  <c r="E5" i="51" s="1"/>
  <c r="D8" i="51"/>
  <c r="F7" i="51" l="1"/>
  <c r="F5" i="51" s="1"/>
  <c r="E8" i="51"/>
  <c r="G7" i="51" l="1"/>
  <c r="F8" i="51"/>
  <c r="G5" i="51" l="1"/>
  <c r="H7" i="51"/>
  <c r="G8" i="51"/>
  <c r="H8" i="51" l="1"/>
  <c r="I7" i="51"/>
  <c r="J7" i="51" l="1"/>
  <c r="I8" i="51"/>
  <c r="I5" i="51"/>
  <c r="J8" i="51" l="1"/>
  <c r="K7" i="51"/>
  <c r="J5" i="51"/>
  <c r="L7" i="51" l="1"/>
  <c r="K8" i="51"/>
  <c r="K5" i="51"/>
  <c r="L8" i="51" l="1"/>
  <c r="M7" i="51"/>
  <c r="M5" i="51" s="1"/>
  <c r="N7" i="51" l="1"/>
  <c r="L5" i="51" s="1"/>
  <c r="M8" i="51"/>
  <c r="O7" i="51" l="1"/>
  <c r="N8" i="51"/>
  <c r="N5" i="51"/>
  <c r="P7" i="51" l="1"/>
  <c r="O8" i="51"/>
  <c r="P8" i="51" l="1"/>
  <c r="Q7" i="51"/>
  <c r="P5" i="51"/>
  <c r="Q5" i="51" l="1"/>
  <c r="Q8" i="51"/>
  <c r="R7" i="51"/>
  <c r="R8" i="51" l="1"/>
  <c r="R5" i="51"/>
  <c r="S7" i="51"/>
  <c r="T7" i="51" l="1"/>
  <c r="T5" i="51" s="1"/>
  <c r="S8" i="51"/>
  <c r="T8" i="51" l="1"/>
  <c r="U7" i="51"/>
  <c r="S5" i="51" s="1"/>
  <c r="U8" i="51" l="1"/>
  <c r="U5" i="51"/>
  <c r="V7" i="51"/>
  <c r="V8" i="51" l="1"/>
  <c r="W7" i="51"/>
  <c r="W8" i="51" l="1"/>
  <c r="X7" i="51"/>
  <c r="W5" i="51"/>
  <c r="Y7" i="51" l="1"/>
  <c r="X8" i="51"/>
  <c r="X5" i="51"/>
  <c r="Z7" i="51" l="1"/>
  <c r="Y8" i="51"/>
  <c r="Y5" i="51"/>
  <c r="Z8" i="51" l="1"/>
  <c r="AA7" i="51"/>
  <c r="AA5" i="51" s="1"/>
  <c r="AB7" i="51" l="1"/>
  <c r="Z5" i="51" s="1"/>
  <c r="AA8" i="51"/>
  <c r="AC7" i="51" l="1"/>
  <c r="AB5" i="51"/>
  <c r="AB8" i="51"/>
  <c r="AC8" i="51" l="1"/>
  <c r="AD7" i="51"/>
  <c r="AD5" i="51" l="1"/>
  <c r="AE7" i="51"/>
  <c r="AD8" i="51"/>
  <c r="AE8" i="51" l="1"/>
  <c r="AF7" i="51"/>
  <c r="AE5" i="51"/>
  <c r="AF8" i="51" l="1"/>
  <c r="AF5" i="51"/>
  <c r="AG7" i="51"/>
  <c r="AG8" i="51" l="1"/>
  <c r="C7" i="52"/>
  <c r="C5" i="52" s="1"/>
  <c r="D7" i="52" l="1"/>
  <c r="M2" i="52"/>
  <c r="C4" i="52"/>
  <c r="C8" i="52"/>
  <c r="D5" i="52" l="1"/>
  <c r="E7" i="52"/>
  <c r="D8" i="52"/>
  <c r="F7" i="52" l="1"/>
  <c r="E8" i="52"/>
  <c r="F5" i="52" l="1"/>
  <c r="G7" i="52"/>
  <c r="F8" i="52"/>
  <c r="G5" i="52" l="1"/>
  <c r="G8" i="52"/>
  <c r="H7" i="52"/>
  <c r="H8" i="52" l="1"/>
  <c r="I7" i="52"/>
  <c r="H5" i="52"/>
  <c r="I5" i="52" l="1"/>
  <c r="I8" i="52"/>
  <c r="J7" i="52"/>
  <c r="J5" i="52" s="1"/>
  <c r="K7" i="52" l="1"/>
  <c r="J8" i="52"/>
  <c r="L7" i="52" l="1"/>
  <c r="K5" i="52"/>
  <c r="K8" i="52"/>
  <c r="L8" i="52" l="1"/>
  <c r="M7" i="52"/>
  <c r="N7" i="52" l="1"/>
  <c r="M5" i="52"/>
  <c r="M8" i="52"/>
  <c r="O7" i="52" l="1"/>
  <c r="N5" i="52"/>
  <c r="N8" i="52"/>
  <c r="O8" i="52" l="1"/>
  <c r="P7" i="52"/>
  <c r="O5" i="52"/>
  <c r="P8" i="52" l="1"/>
  <c r="Q7" i="52"/>
  <c r="Q5" i="52" s="1"/>
  <c r="P5" i="52"/>
  <c r="Q8" i="52" l="1"/>
  <c r="R7" i="52"/>
  <c r="S7" i="52" l="1"/>
  <c r="R5" i="52"/>
  <c r="R8" i="52"/>
  <c r="S8" i="52" l="1"/>
  <c r="T7" i="52"/>
  <c r="U7" i="52" l="1"/>
  <c r="T5" i="52"/>
  <c r="T8" i="52"/>
  <c r="V7" i="52" l="1"/>
  <c r="U8" i="52"/>
  <c r="U5" i="52"/>
  <c r="V5" i="52" l="1"/>
  <c r="W7" i="52"/>
  <c r="V8" i="52"/>
  <c r="X7" i="52" l="1"/>
  <c r="X5" i="52" s="1"/>
  <c r="W5" i="52"/>
  <c r="W8" i="52"/>
  <c r="X8" i="52" l="1"/>
  <c r="Y7" i="52"/>
  <c r="Z7" i="52" l="1"/>
  <c r="Y5" i="52"/>
  <c r="Y8" i="52"/>
  <c r="Z8" i="52" l="1"/>
  <c r="AA7" i="52"/>
  <c r="AA8" i="52" l="1"/>
  <c r="AB7" i="52"/>
  <c r="AA5" i="52"/>
  <c r="AB5" i="52" l="1"/>
  <c r="AC7" i="52"/>
  <c r="AB8" i="52"/>
  <c r="AC5" i="52" l="1"/>
  <c r="AD7" i="52"/>
  <c r="AC8" i="52"/>
  <c r="AD5" i="52" l="1"/>
  <c r="C7" i="54"/>
  <c r="AD8" i="52"/>
  <c r="M2" i="54" l="1"/>
  <c r="C8" i="54"/>
  <c r="D7" i="54"/>
  <c r="C4" i="54"/>
  <c r="AU7" i="54"/>
  <c r="E7" i="54" l="1"/>
  <c r="D8" i="54"/>
  <c r="F7" i="54" l="1"/>
  <c r="E8" i="54"/>
  <c r="E5" i="54"/>
  <c r="F8" i="54" l="1"/>
  <c r="F5" i="54"/>
  <c r="G7" i="54"/>
  <c r="H7" i="54" l="1"/>
  <c r="G5" i="54"/>
  <c r="G8" i="54"/>
  <c r="H5" i="54" l="1"/>
  <c r="H8" i="54"/>
  <c r="I7" i="54"/>
  <c r="J7" i="54" l="1"/>
  <c r="J5" i="54" s="1"/>
  <c r="I8" i="54"/>
  <c r="K7" i="54" l="1"/>
  <c r="I5" i="54" s="1"/>
  <c r="J8" i="54"/>
  <c r="K8" i="54" l="1"/>
  <c r="L7" i="54"/>
  <c r="M7" i="54" l="1"/>
  <c r="L8" i="54"/>
  <c r="L5" i="54"/>
  <c r="N7" i="54" l="1"/>
  <c r="M8" i="54"/>
  <c r="M5" i="54"/>
  <c r="N8" i="54" l="1"/>
  <c r="N5" i="54"/>
  <c r="O7" i="54"/>
  <c r="O8" i="54" l="1"/>
  <c r="O5" i="54"/>
  <c r="P7" i="54"/>
  <c r="Q7" i="54" l="1"/>
  <c r="Q5" i="54" s="1"/>
  <c r="P8" i="54"/>
  <c r="R7" i="54" l="1"/>
  <c r="P5" i="54" s="1"/>
  <c r="Q8" i="54"/>
  <c r="S7" i="54" l="1"/>
  <c r="R8" i="54"/>
  <c r="S5" i="54" l="1"/>
  <c r="S8" i="54"/>
  <c r="T7" i="54"/>
  <c r="T8" i="54" l="1"/>
  <c r="T5" i="54"/>
  <c r="U7" i="54"/>
  <c r="U5" i="54" l="1"/>
  <c r="V7" i="54"/>
  <c r="U8" i="54"/>
  <c r="W7" i="54" l="1"/>
  <c r="V5" i="54"/>
  <c r="V8" i="54"/>
  <c r="W8" i="54" l="1"/>
  <c r="X7" i="54"/>
  <c r="X5" i="54" s="1"/>
  <c r="Y7" i="54" l="1"/>
  <c r="W5" i="54" s="1"/>
  <c r="X8" i="54"/>
  <c r="Y8" i="54" l="1"/>
  <c r="Z7" i="54"/>
  <c r="Z8" i="54" l="1"/>
  <c r="AA7" i="54"/>
  <c r="Z5" i="54"/>
  <c r="AA5" i="54" l="1"/>
  <c r="AB7" i="54"/>
  <c r="AA8" i="54"/>
  <c r="AB5" i="54" l="1"/>
  <c r="AC7" i="54"/>
  <c r="AB8" i="54"/>
  <c r="AC5" i="54" l="1"/>
  <c r="AC8" i="54"/>
  <c r="AD7" i="54"/>
  <c r="AE7" i="54" l="1"/>
  <c r="AE5" i="54" s="1"/>
  <c r="AD8" i="54"/>
  <c r="AF7" i="54" l="1"/>
  <c r="AD5" i="54" s="1"/>
  <c r="AE8" i="54"/>
  <c r="AF8" i="54" l="1"/>
  <c r="AG7" i="54"/>
  <c r="C7" i="53" l="1"/>
  <c r="AG8" i="54"/>
  <c r="C5" i="53" l="1"/>
  <c r="C8" i="53"/>
  <c r="M2" i="53"/>
  <c r="D7" i="53"/>
  <c r="C4" i="53"/>
  <c r="E7" i="53" l="1"/>
  <c r="D8" i="53"/>
  <c r="D5" i="53"/>
  <c r="F7" i="53" l="1"/>
  <c r="E5" i="53"/>
  <c r="E8" i="53"/>
  <c r="F8" i="53" l="1"/>
  <c r="G7" i="53"/>
  <c r="G5" i="53" s="1"/>
  <c r="H7" i="53" l="1"/>
  <c r="F5" i="53" s="1"/>
  <c r="G8" i="53"/>
  <c r="I7" i="53" l="1"/>
  <c r="H8" i="53"/>
  <c r="I5" i="53" l="1"/>
  <c r="I8" i="53"/>
  <c r="J7" i="53"/>
  <c r="J5" i="53" l="1"/>
  <c r="K7" i="53"/>
  <c r="J8" i="53"/>
  <c r="L7" i="53" l="1"/>
  <c r="K8" i="53"/>
  <c r="K5" i="53"/>
  <c r="L8" i="53" l="1"/>
  <c r="L5" i="53"/>
  <c r="M7" i="53"/>
  <c r="N7" i="53" l="1"/>
  <c r="N5" i="53" s="1"/>
  <c r="M8" i="53"/>
  <c r="N8" i="53" l="1"/>
  <c r="O7" i="53"/>
  <c r="M5" i="53" s="1"/>
  <c r="O8" i="53" l="1"/>
  <c r="P7" i="53"/>
  <c r="Q7" i="53" l="1"/>
  <c r="P8" i="53"/>
  <c r="P5" i="53"/>
  <c r="Q5" i="53" l="1"/>
  <c r="Q8" i="53"/>
  <c r="R7" i="53"/>
  <c r="R8" i="53" l="1"/>
  <c r="S7" i="53"/>
  <c r="R5" i="53"/>
  <c r="S8" i="53" l="1"/>
  <c r="S5" i="53"/>
  <c r="T7" i="53"/>
  <c r="U7" i="53" l="1"/>
  <c r="U5" i="53" s="1"/>
  <c r="T8" i="53"/>
  <c r="V7" i="53" l="1"/>
  <c r="T5" i="53" s="1"/>
  <c r="U8" i="53"/>
  <c r="V8" i="53" l="1"/>
  <c r="W7" i="53"/>
  <c r="W8" i="53" l="1"/>
  <c r="W5" i="53"/>
  <c r="X7" i="53"/>
  <c r="Y7" i="53" l="1"/>
  <c r="X8" i="53"/>
  <c r="X5" i="53"/>
  <c r="Z7" i="53" l="1"/>
  <c r="Y8" i="53"/>
  <c r="Y5" i="53"/>
  <c r="AA7" i="53" l="1"/>
  <c r="Z8" i="53"/>
  <c r="Z5" i="53"/>
  <c r="AB7" i="53" l="1"/>
  <c r="AB5" i="53" s="1"/>
  <c r="AA8" i="53"/>
  <c r="AB8" i="53" l="1"/>
  <c r="AC7" i="53"/>
  <c r="AA5" i="53" s="1"/>
  <c r="AD7" i="53" l="1"/>
  <c r="AC8" i="53"/>
  <c r="AE7" i="53" l="1"/>
  <c r="AD8" i="53"/>
  <c r="AD5" i="53"/>
  <c r="AE5" i="53" l="1"/>
  <c r="AF7" i="53"/>
  <c r="AE8" i="53"/>
  <c r="C7" i="55" l="1"/>
  <c r="AF8" i="53"/>
  <c r="AF5" i="53"/>
  <c r="D7" i="55" l="1"/>
  <c r="C5" i="55"/>
  <c r="C8" i="55"/>
  <c r="M2" i="55"/>
  <c r="C4" i="55"/>
  <c r="V6" i="48" l="1"/>
  <c r="R6" i="48"/>
  <c r="S6" i="48"/>
  <c r="T6" i="48"/>
  <c r="U6" i="48"/>
  <c r="D8" i="55"/>
  <c r="E7" i="55"/>
  <c r="E5" i="55" s="1"/>
  <c r="E8" i="55" l="1"/>
  <c r="F7" i="55"/>
  <c r="D5" i="55" s="1"/>
  <c r="F8" i="55" l="1"/>
  <c r="G7" i="55"/>
  <c r="G5" i="55" l="1"/>
  <c r="H7" i="55"/>
  <c r="G8" i="55"/>
  <c r="I7" i="55" l="1"/>
  <c r="H5" i="55"/>
  <c r="H8" i="55"/>
  <c r="I8" i="55" l="1"/>
  <c r="I5" i="55"/>
  <c r="J7" i="55"/>
  <c r="J8" i="55" l="1"/>
  <c r="J5" i="55"/>
  <c r="K7" i="55"/>
  <c r="L7" i="55" l="1"/>
  <c r="L5" i="55" s="1"/>
  <c r="K8" i="55"/>
  <c r="L8" i="55" l="1"/>
  <c r="M7" i="55"/>
  <c r="K5" i="55" s="1"/>
  <c r="M8" i="55" l="1"/>
  <c r="N7" i="55"/>
  <c r="N5" i="55" l="1"/>
  <c r="O7" i="55"/>
  <c r="N8" i="55"/>
  <c r="O5" i="55" l="1"/>
  <c r="O8" i="55"/>
  <c r="P7" i="55"/>
  <c r="Q7" i="55" l="1"/>
  <c r="P5" i="55"/>
  <c r="P8" i="55"/>
  <c r="Q5" i="55" l="1"/>
  <c r="Q8" i="55"/>
  <c r="R7" i="55"/>
  <c r="S7" i="55" l="1"/>
  <c r="S5" i="55" s="1"/>
  <c r="R8" i="55"/>
  <c r="T7" i="55" l="1"/>
  <c r="R5" i="55" s="1"/>
  <c r="S8" i="55"/>
  <c r="T8" i="55" l="1"/>
  <c r="U7" i="55"/>
  <c r="V7" i="55" l="1"/>
  <c r="U8" i="55"/>
  <c r="U5" i="55"/>
  <c r="W7" i="55" l="1"/>
  <c r="V5" i="55"/>
  <c r="V8" i="55"/>
  <c r="X7" i="55" l="1"/>
  <c r="W8" i="55"/>
  <c r="W5" i="55"/>
  <c r="Y7" i="55" l="1"/>
  <c r="X5" i="55"/>
  <c r="X8" i="55"/>
  <c r="Y8" i="55" l="1"/>
  <c r="Z7" i="55"/>
  <c r="Z5" i="55" s="1"/>
  <c r="Z8" i="55" l="1"/>
  <c r="AA7" i="55"/>
  <c r="Y5" i="55" s="1"/>
  <c r="AA8" i="55" l="1"/>
  <c r="AB7" i="55"/>
  <c r="AB5" i="55" l="1"/>
  <c r="AC7" i="55"/>
  <c r="AB8" i="55"/>
  <c r="AD7" i="55" l="1"/>
  <c r="AC8" i="55"/>
  <c r="AC5" i="55"/>
  <c r="AD8" i="55" l="1"/>
  <c r="AE7" i="55"/>
  <c r="AD5" i="55"/>
  <c r="AE5" i="55" l="1"/>
  <c r="AF7" i="55"/>
  <c r="AE8" i="55"/>
  <c r="AG7" i="55" l="1"/>
  <c r="AG8" i="55" s="1"/>
  <c r="AF5" i="55"/>
  <c r="AF8" i="55"/>
  <c r="AI27" i="51" l="1"/>
  <c r="AK27" i="51" s="1"/>
  <c r="AJ22" i="51"/>
  <c r="AJ27" i="51" s="1"/>
  <c r="AK22" i="51"/>
  <c r="Q23" i="48" s="1"/>
  <c r="R27" i="48" l="1"/>
  <c r="AF27" i="52"/>
  <c r="AG22" i="52"/>
  <c r="AG27" i="52" s="1"/>
  <c r="AH22" i="52"/>
  <c r="AH27" i="52" s="1"/>
  <c r="R23" i="48" l="1"/>
  <c r="S27" i="48" l="1"/>
  <c r="V23" i="48"/>
  <c r="Z23" i="48" l="1"/>
  <c r="W27" i="48"/>
  <c r="AS23" i="48"/>
  <c r="W23" i="48"/>
  <c r="X27" i="48" l="1"/>
  <c r="AA23" i="48"/>
  <c r="AA27" i="48"/>
  <c r="AB27" i="48" l="1"/>
  <c r="AB23" i="48"/>
  <c r="AT23" i="48"/>
  <c r="AC23" i="48" l="1"/>
  <c r="AD27" i="48" s="1"/>
  <c r="AF23" i="48"/>
  <c r="AC27" i="48"/>
</calcChain>
</file>

<file path=xl/comments1.xml><?xml version="1.0" encoding="utf-8"?>
<comments xmlns="http://schemas.openxmlformats.org/spreadsheetml/2006/main">
  <authors>
    <author>Franck Pairaud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>2,08 en  juin/2017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 xml:space="preserve">-1 jr RTT selon forfait 215 jrs (calcul en onglet "date")
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3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4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
+ 3 Report 2016/17</t>
        </r>
      </text>
    </comment>
    <comment ref="F15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6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7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8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19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0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1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2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4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  <comment ref="F26" authorId="0" shapeId="0">
      <text>
        <r>
          <rPr>
            <b/>
            <sz val="9"/>
            <color indexed="81"/>
            <rFont val="Tahoma"/>
            <family val="2"/>
          </rPr>
          <t>-1 jr RTT selon forfait 215 jrs (calcul en onglet "date")</t>
        </r>
      </text>
    </comment>
  </commentList>
</comments>
</file>

<file path=xl/comments2.xml><?xml version="1.0" encoding="utf-8"?>
<comments xmlns="http://schemas.openxmlformats.org/spreadsheetml/2006/main">
  <authors>
    <author>Franck Pairaud</author>
  </authors>
  <commentList>
    <comment ref="E3" authorId="0" shapeId="0">
      <text>
        <r>
          <rPr>
            <b/>
            <sz val="9"/>
            <color indexed="81"/>
            <rFont val="Tahoma"/>
            <family val="2"/>
          </rPr>
          <t>nbre mois de la periode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<sst xmlns="http://schemas.openxmlformats.org/spreadsheetml/2006/main" count="2297" uniqueCount="306">
  <si>
    <t>PRENOM</t>
  </si>
  <si>
    <t>Patrick</t>
  </si>
  <si>
    <t>CABOCHE</t>
  </si>
  <si>
    <t>Luc</t>
  </si>
  <si>
    <t>Gilbert</t>
  </si>
  <si>
    <t>RENAUDAT</t>
  </si>
  <si>
    <t>Emmanuel</t>
  </si>
  <si>
    <t>Maladie</t>
  </si>
  <si>
    <t>ZENNER</t>
  </si>
  <si>
    <t>Absence RTT ou congés</t>
  </si>
  <si>
    <t>férié</t>
  </si>
  <si>
    <t>Franck</t>
  </si>
  <si>
    <t>RIVIERE</t>
  </si>
  <si>
    <t>Michael</t>
  </si>
  <si>
    <t>divers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</si>
  <si>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</si>
  <si>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</si>
  <si>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</si>
  <si>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</si>
  <si>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</si>
  <si>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</si>
  <si>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</si>
  <si>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</si>
  <si>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</si>
  <si>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</si>
  <si>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</si>
  <si>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Mr Mickael RIVIERE</t>
  </si>
  <si>
    <r>
      <t>RECAP ABSENCES 2008 (NOVEMBRE)</t>
    </r>
    <r>
      <rPr>
        <shadow/>
        <sz val="11"/>
        <color indexed="9"/>
        <rFont val="Calibri"/>
        <family val="2"/>
      </rPr>
      <t xml:space="preserve"> </t>
    </r>
  </si>
  <si>
    <t>RECAP 2008</t>
  </si>
  <si>
    <t>RTT pat</t>
  </si>
  <si>
    <t>RTT sal</t>
  </si>
  <si>
    <t>ancienneté</t>
  </si>
  <si>
    <t>abs RTT</t>
  </si>
  <si>
    <t>oct</t>
  </si>
  <si>
    <t>dec</t>
  </si>
  <si>
    <t>mar</t>
  </si>
  <si>
    <t>tot abs</t>
  </si>
  <si>
    <t>IN</t>
  </si>
  <si>
    <t>BB</t>
  </si>
  <si>
    <t>LC</t>
  </si>
  <si>
    <t>BF</t>
  </si>
  <si>
    <t>DJ</t>
  </si>
  <si>
    <t>IM</t>
  </si>
  <si>
    <t>PFM</t>
  </si>
  <si>
    <t>PO</t>
  </si>
  <si>
    <t>ER</t>
  </si>
  <si>
    <t>saisir initiales</t>
  </si>
  <si>
    <t>RECAP 2008 2009</t>
  </si>
  <si>
    <t>DROITS ACQUIS</t>
  </si>
  <si>
    <t>RURANGE</t>
  </si>
  <si>
    <t xml:space="preserve"> </t>
  </si>
  <si>
    <t>1 a 7</t>
  </si>
  <si>
    <t>1 A 7</t>
  </si>
  <si>
    <t>date début période</t>
  </si>
  <si>
    <t>PATAULT</t>
  </si>
  <si>
    <t>SCE</t>
  </si>
  <si>
    <t>SAV</t>
  </si>
  <si>
    <t>CC</t>
  </si>
  <si>
    <t>PR</t>
  </si>
  <si>
    <t>sce</t>
  </si>
  <si>
    <t>DOCO</t>
  </si>
  <si>
    <t>Eric</t>
  </si>
  <si>
    <t>ED</t>
  </si>
  <si>
    <t>SK</t>
  </si>
  <si>
    <t>KANTCHEFF</t>
  </si>
  <si>
    <t>Sébastien</t>
  </si>
  <si>
    <t>PRIS</t>
  </si>
  <si>
    <t>ctrl</t>
  </si>
  <si>
    <t>PAPADOPOULOS</t>
  </si>
  <si>
    <t>Stergios</t>
  </si>
  <si>
    <t>août</t>
  </si>
  <si>
    <t>JA</t>
  </si>
  <si>
    <t>PF</t>
  </si>
  <si>
    <t>FONTAINE</t>
  </si>
  <si>
    <t>Philippe</t>
  </si>
  <si>
    <t>forfait 215 jrs</t>
  </si>
  <si>
    <t>RTT PAT PRIS</t>
  </si>
  <si>
    <t>bank holidays out of week ends</t>
  </si>
  <si>
    <t>average working days per month</t>
  </si>
  <si>
    <t>average working days per day</t>
  </si>
  <si>
    <t>MG</t>
  </si>
  <si>
    <t>GEORGES</t>
  </si>
  <si>
    <t>Marc</t>
  </si>
  <si>
    <t>MW</t>
  </si>
  <si>
    <t>KO</t>
  </si>
  <si>
    <t>abs cgés</t>
  </si>
  <si>
    <t>tot cgés</t>
  </si>
  <si>
    <t>SLD RTT PAT</t>
  </si>
  <si>
    <t>SLD RTT SAL</t>
  </si>
  <si>
    <t xml:space="preserve">SLD  RTT </t>
  </si>
  <si>
    <t>SLD CGES</t>
  </si>
  <si>
    <t>CONGES RTT SAL PRIS</t>
  </si>
  <si>
    <t>formation</t>
  </si>
  <si>
    <t>BH</t>
  </si>
  <si>
    <t>working days out of week ends</t>
  </si>
  <si>
    <t>Jean-Christophe</t>
  </si>
  <si>
    <t>Rtt Patr</t>
  </si>
  <si>
    <t>L</t>
  </si>
  <si>
    <t>M</t>
  </si>
  <si>
    <t>J</t>
  </si>
  <si>
    <t>V</t>
  </si>
  <si>
    <t>S</t>
  </si>
  <si>
    <t>D</t>
  </si>
  <si>
    <t>sld 0516</t>
  </si>
  <si>
    <t>val</t>
  </si>
  <si>
    <t>jrs</t>
  </si>
  <si>
    <t>Week 22</t>
  </si>
  <si>
    <t>Week 23</t>
  </si>
  <si>
    <t>Week 24</t>
  </si>
  <si>
    <t>Week 25</t>
  </si>
  <si>
    <t>Week 26</t>
  </si>
  <si>
    <t xml:space="preserve">
</t>
  </si>
  <si>
    <t>HOLIDAY</t>
  </si>
  <si>
    <t>HELPDESK COVER</t>
  </si>
  <si>
    <t>ISHIDA F
Tremblay</t>
  </si>
  <si>
    <t>COOPERL
Loudeac</t>
  </si>
  <si>
    <t>COOPERL 
Lamballe</t>
  </si>
  <si>
    <t>AUBRET
Saint-Ma</t>
  </si>
  <si>
    <t>COVI SAS
Saint-Se</t>
  </si>
  <si>
    <t>SARL BAB
Saint-Be</t>
  </si>
  <si>
    <t>CROC FRA
Migniere</t>
  </si>
  <si>
    <t>VATEDIS 
Saint-Ni</t>
  </si>
  <si>
    <t>SALAISON
Saint-Me</t>
  </si>
  <si>
    <t>BRESSOR 
Grieges</t>
  </si>
  <si>
    <t>FROMAGER
Libercou</t>
  </si>
  <si>
    <t>PROCTER 
Amiens</t>
  </si>
  <si>
    <t>CEMOI CO
Sorbiers</t>
  </si>
  <si>
    <t>SAINT JE
Romans-s</t>
  </si>
  <si>
    <t>LUSTUCRU
Communay</t>
  </si>
  <si>
    <t>CORNU SA
Fontain</t>
  </si>
  <si>
    <t>VALFLEUR
Wittenhe</t>
  </si>
  <si>
    <t>C MARION
Houdemon</t>
  </si>
  <si>
    <t>BG SAS
Illoud</t>
  </si>
  <si>
    <t>S.A. COF
Bayeux</t>
  </si>
  <si>
    <t>PANZANI
Nanterre</t>
  </si>
  <si>
    <t>TESSIER 
Cornille</t>
  </si>
  <si>
    <t>B.V.F
Saint-Pa</t>
  </si>
  <si>
    <t>Recuperation</t>
  </si>
  <si>
    <t>DOCTORS/SICKNESS</t>
  </si>
  <si>
    <t>SIBELL -
Aubagne</t>
  </si>
  <si>
    <t>SOCIETE 
Ablis</t>
  </si>
  <si>
    <t>SODEBO
Saint-Ge</t>
  </si>
  <si>
    <t>MARIE SU
Airvault</t>
  </si>
  <si>
    <t>SNV site
Droue</t>
  </si>
  <si>
    <t>CRUSTA'C
Boulogne</t>
  </si>
  <si>
    <t>LES DELI
Tincques</t>
  </si>
  <si>
    <t>HERTA S 
Saint-Po</t>
  </si>
  <si>
    <t>BTG BOUT
Saint-Be</t>
  </si>
  <si>
    <t>BENOIT
Charvieu</t>
  </si>
  <si>
    <t>ALPINA S
Chambery</t>
  </si>
  <si>
    <t>ARTENAY 
Artenay</t>
  </si>
  <si>
    <t>VERT FRA
Chateaur</t>
  </si>
  <si>
    <t>MEDITHAU
Frontign</t>
  </si>
  <si>
    <t>GAEC VER
Belfort-</t>
  </si>
  <si>
    <t>Fruit Go
Allemans</t>
  </si>
  <si>
    <t>FROMAGER
Saint-An</t>
  </si>
  <si>
    <t>BROCELIA
Perreux</t>
  </si>
  <si>
    <t>GRAND OU
Reparsac</t>
  </si>
  <si>
    <t>SAS SOVE
Nabirat</t>
  </si>
  <si>
    <t>FROMAGER
Evron</t>
  </si>
  <si>
    <t>GROUPE B
Quimperl</t>
  </si>
  <si>
    <t>BRESSOR 
Servas</t>
  </si>
  <si>
    <t>PATISSER
Vron</t>
  </si>
  <si>
    <t>diff</t>
  </si>
  <si>
    <t>derniére mise à jour le</t>
  </si>
  <si>
    <t>PACKOPAL
Le Porte</t>
  </si>
  <si>
    <t>CELVIA
Saint-Je</t>
  </si>
  <si>
    <t>LA NORMA
Vire</t>
  </si>
  <si>
    <t>GELMER S
Wimille</t>
  </si>
  <si>
    <t>REVILLON
Le Cotea</t>
  </si>
  <si>
    <t>ETS JEAN
Mondelan</t>
  </si>
  <si>
    <t>BFI USIN
Duppighe</t>
  </si>
  <si>
    <t>CANSIMAG
Saint-Am</t>
  </si>
  <si>
    <t>CUISINE 
Le Pouzi</t>
  </si>
  <si>
    <t>PANZANI
Marseill</t>
  </si>
  <si>
    <t>EURL PAS
Vailhauq</t>
  </si>
  <si>
    <t>LA TRINI
Saint-Ph</t>
  </si>
  <si>
    <t>July 2016</t>
  </si>
  <si>
    <t>Week 28</t>
  </si>
  <si>
    <t>Week 29</t>
  </si>
  <si>
    <t>Week 30</t>
  </si>
  <si>
    <t>ALTHO S 
Saint-Ge</t>
  </si>
  <si>
    <t>NATIONAL BANK HOLIDAY</t>
  </si>
  <si>
    <t>Mondelez
Chateau-</t>
  </si>
  <si>
    <t>UNITED P
Wimille</t>
  </si>
  <si>
    <t>ETS FAVR
Saint-Sy</t>
  </si>
  <si>
    <t>SAS L'AT
Chateaur</t>
  </si>
  <si>
    <t>SOCOPA V
La Ferte</t>
  </si>
  <si>
    <t>CARGILL 
Saint-Cy</t>
  </si>
  <si>
    <t>COLOR SA
Marseill</t>
  </si>
  <si>
    <t>KERMENE
Vilde-Gu</t>
  </si>
  <si>
    <t>TEREOS
Nantes</t>
  </si>
  <si>
    <t>DANIEL A
Saint-Ai</t>
  </si>
  <si>
    <t>L D C DP
Sable-su</t>
  </si>
  <si>
    <t>COMPAGNI
Moreac</t>
  </si>
  <si>
    <t>CONSERVE
Saint-Sy</t>
  </si>
  <si>
    <t>MAITRE P
Casseneu</t>
  </si>
  <si>
    <t>COMPAGNI
Beauzac</t>
  </si>
  <si>
    <t>DACO FRA
ANTONY</t>
  </si>
  <si>
    <t>holidays</t>
  </si>
  <si>
    <t>Ishida E
Birmingh</t>
  </si>
  <si>
    <t>NOUVELLE
Granges-</t>
  </si>
  <si>
    <t>August 2016</t>
  </si>
  <si>
    <t>Week 31</t>
  </si>
  <si>
    <t>Week 32</t>
  </si>
  <si>
    <t>Week 33</t>
  </si>
  <si>
    <t>Week 34</t>
  </si>
  <si>
    <t>Week 35</t>
  </si>
  <si>
    <t>Michael Riviere</t>
  </si>
  <si>
    <t>Emmanuel Renaudat</t>
  </si>
  <si>
    <t>PRIMEL G
Plougasn</t>
  </si>
  <si>
    <t>Eric Doco</t>
  </si>
  <si>
    <t>Gilbert Rurange</t>
  </si>
  <si>
    <t>CB CHOCO
Dijon</t>
  </si>
  <si>
    <t>Jean Christophe Zenner</t>
  </si>
  <si>
    <t>HENG SIE
Dieuze</t>
  </si>
  <si>
    <t>MARS PF 
Molsheim</t>
  </si>
  <si>
    <t>Luc Caboche</t>
  </si>
  <si>
    <t>Marc Georges</t>
  </si>
  <si>
    <t>SAKATA V
Uchaud</t>
  </si>
  <si>
    <t>Patrick Patault</t>
  </si>
  <si>
    <t>CORNIC S
Therould</t>
  </si>
  <si>
    <t>GASTRONO
Le Bigno</t>
  </si>
  <si>
    <t>Philippe Fontaine</t>
  </si>
  <si>
    <t>AGROLIS
Sainte-M</t>
  </si>
  <si>
    <t>Sebastien Kantcheff</t>
  </si>
  <si>
    <t>UNION DE
Sainte-L</t>
  </si>
  <si>
    <t>Stergios Papadopoulos</t>
  </si>
  <si>
    <t>FLEURY M
Pouzauge</t>
  </si>
  <si>
    <t>TIPIAK P
Pont-Eve</t>
  </si>
  <si>
    <t>jours dans l'année</t>
  </si>
  <si>
    <t>week end 52 semaines x 2</t>
  </si>
  <si>
    <t>jours féries hors week end</t>
  </si>
  <si>
    <t>congés</t>
  </si>
  <si>
    <t>RTT</t>
  </si>
  <si>
    <t>nbre de jours travaillés</t>
  </si>
  <si>
    <t>GB</t>
  </si>
  <si>
    <t>MK</t>
  </si>
  <si>
    <t>angl1</t>
  </si>
  <si>
    <t>droits</t>
  </si>
  <si>
    <t>pris</t>
  </si>
  <si>
    <t>solde</t>
  </si>
  <si>
    <t>pentecôte</t>
  </si>
  <si>
    <t>lundi 21 mai</t>
  </si>
  <si>
    <t>ascension</t>
  </si>
  <si>
    <t>jeudi 10 mai</t>
  </si>
  <si>
    <t>armistice 1945</t>
  </si>
  <si>
    <t>mardi 8 mai</t>
  </si>
  <si>
    <t>fête du travail</t>
  </si>
  <si>
    <t>mardi 1er mai</t>
  </si>
  <si>
    <t>pâques</t>
  </si>
  <si>
    <t>lundi 2 avril</t>
  </si>
  <si>
    <t>jour de l'an</t>
  </si>
  <si>
    <t>lundi 1er janvier</t>
  </si>
  <si>
    <t>noël</t>
  </si>
  <si>
    <t>lundi 25 décembre</t>
  </si>
  <si>
    <t>toussaint</t>
  </si>
  <si>
    <t>mercredi 1er novembre</t>
  </si>
  <si>
    <t>assomption</t>
  </si>
  <si>
    <t>mardi 15 aôut</t>
  </si>
  <si>
    <t>fête nationale</t>
  </si>
  <si>
    <t>vendredi 14 juillet</t>
  </si>
  <si>
    <t>forfait jour Cadres 2017/18</t>
  </si>
  <si>
    <t>2017/18</t>
  </si>
  <si>
    <t>working days in 2017/18</t>
  </si>
  <si>
    <t xml:space="preserve"> (pour 1 jr Rtt/mois)</t>
  </si>
  <si>
    <t xml:space="preserve"> (pour 1 jr absence)</t>
  </si>
  <si>
    <t>forfait jour Cadres 2016/17</t>
  </si>
  <si>
    <t>2016/17</t>
  </si>
  <si>
    <t>jours dans l'année / days n° in year</t>
  </si>
  <si>
    <t>week end 52 semaines/weeks x 2</t>
  </si>
  <si>
    <t>congés / holidays</t>
  </si>
  <si>
    <t>jours féries hors week end/ bank holidays out of WE, as detailed</t>
  </si>
  <si>
    <t>CGES AVT 0518</t>
  </si>
  <si>
    <t>ALBERT</t>
  </si>
  <si>
    <t>BABARIO</t>
  </si>
  <si>
    <t>CHARLIO</t>
  </si>
  <si>
    <t>DERMAZE</t>
  </si>
  <si>
    <t>FERNART</t>
  </si>
  <si>
    <t>GUILLART</t>
  </si>
  <si>
    <t>HECCIN</t>
  </si>
  <si>
    <t>JARNET</t>
  </si>
  <si>
    <t>KOAO</t>
  </si>
  <si>
    <t>LERMET</t>
  </si>
  <si>
    <t>MOULINA</t>
  </si>
  <si>
    <t>NOEME</t>
  </si>
  <si>
    <t>POIRRO</t>
  </si>
  <si>
    <t>RESPECTAT</t>
  </si>
  <si>
    <t>SELEMA</t>
  </si>
  <si>
    <t>TOURNIT</t>
  </si>
  <si>
    <t>VERNIS</t>
  </si>
  <si>
    <t>GG</t>
  </si>
  <si>
    <t>BE</t>
  </si>
  <si>
    <t>DS</t>
  </si>
  <si>
    <t>FT</t>
  </si>
  <si>
    <t>AZ</t>
  </si>
  <si>
    <t>FG</t>
  </si>
  <si>
    <t>OU</t>
  </si>
  <si>
    <t>DG</t>
  </si>
  <si>
    <t>EEF</t>
  </si>
  <si>
    <t>FF</t>
  </si>
  <si>
    <t>HH</t>
  </si>
  <si>
    <t>IO</t>
  </si>
  <si>
    <t>AR</t>
  </si>
  <si>
    <t>UY</t>
  </si>
  <si>
    <t>SOLDE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</si>
</sst>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0.0"/>
    <numFmt numFmtId="165" formatCode="0.000"/>
    <numFmt numFmtId="166" formatCode="0.0000"/>
    <numFmt numFmtId="167" formatCode="0.0000000000"/>
    <numFmt numFmtId="168" formatCode="dd"/>
    <numFmt numFmtId="169" formatCode="mm/yy"/>
    <numFmt numFmtId="170" formatCode="d/m/yy;@"/>
    <numFmt numFmtId="171" formatCode="[$-F800]dddd\,\ mmmm\ dd\,\ yyyy"/>
    <numFmt numFmtId="172" formatCode="[$-10809]ddd\ dd\ mmm"/>
    <numFmt numFmtId="174" formatCode="[$-40C]mmm\-yy;@"/>
    <numFmt numFmtId="175" formatCode="[$-409]d/m/yy\ h:mm\ AM/PM;@"/>
  </numFmts>
  <fonts count="37" x14ac:knownFonts="1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hadow/>
      <sz val="11"/>
      <color indexed="9"/>
      <name val="Calibri"/>
      <family val="2"/>
    </font>
    <font>
      <sz val="11"/>
      <color indexed="9"/>
      <name val="Calibri"/>
      <family val="2"/>
    </font>
    <font>
      <b/>
      <sz val="10"/>
      <color indexed="10"/>
      <name val="Arial"/>
      <family val="2"/>
    </font>
    <font>
      <b/>
      <sz val="12"/>
      <color rgb="FF484848"/>
      <name val="Arial"/>
      <family val="2"/>
    </font>
    <font>
      <shadow/>
      <sz val="11"/>
      <color rgb="FFFFFFFF"/>
      <name val="Calibri"/>
      <family val="2"/>
    </font>
    <font>
      <b/>
      <shadow/>
      <sz val="30"/>
      <color rgb="FFFFFFFF"/>
      <name val="Calibri"/>
      <family val="2"/>
    </font>
    <font>
      <b/>
      <sz val="10"/>
      <color rgb="FFFF0000"/>
      <name val="Arial"/>
      <family val="2"/>
    </font>
    <font>
      <sz val="10"/>
      <color rgb="FF000000"/>
      <name val="Verdana"/>
      <family val="2"/>
    </font>
    <font>
      <b/>
      <u/>
      <sz val="12"/>
      <color rgb="FF000000"/>
      <name val="Verdana"/>
      <family val="2"/>
    </font>
    <font>
      <sz val="9"/>
      <name val="Arial"/>
      <family val="2"/>
    </font>
    <font>
      <sz val="10"/>
      <color rgb="FF333333"/>
      <name val="Verdana"/>
      <family val="2"/>
    </font>
    <font>
      <b/>
      <u/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sz val="14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8"/>
      <color rgb="FFFF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11"/>
      <color rgb="FFFF0000"/>
      <name val="Calibri"/>
      <family val="2"/>
    </font>
    <font>
      <sz val="8"/>
      <color rgb="FFFFA500"/>
      <name val="Calibri"/>
      <family val="2"/>
    </font>
    <font>
      <u/>
      <sz val="10"/>
      <name val="Arial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ADD8E6"/>
        <bgColor rgb="FFADD8E6"/>
      </patternFill>
    </fill>
    <fill>
      <patternFill patternType="solid">
        <fgColor rgb="FF228B22"/>
        <bgColor rgb="FF228B22"/>
      </patternFill>
    </fill>
    <fill>
      <patternFill patternType="solid">
        <fgColor rgb="FFFFA500"/>
        <bgColor rgb="FFFFA500"/>
      </patternFill>
    </fill>
    <fill>
      <patternFill patternType="solid">
        <fgColor rgb="FFFF0000"/>
        <bgColor rgb="FFFF0000"/>
      </patternFill>
    </fill>
    <fill>
      <patternFill patternType="solid">
        <fgColor rgb="FFDCDCDC"/>
        <bgColor rgb="FFDCDCDC"/>
      </patternFill>
    </fill>
    <fill>
      <patternFill patternType="solid">
        <fgColor rgb="FFC0C0C0"/>
        <bgColor rgb="FFC0C0C0"/>
      </patternFill>
    </fill>
    <fill>
      <patternFill patternType="solid">
        <fgColor rgb="FFF08080"/>
        <bgColor rgb="FFF08080"/>
      </patternFill>
    </fill>
    <fill>
      <patternFill patternType="solid">
        <fgColor rgb="FFFFFFFF"/>
        <bgColor indexed="64"/>
      </patternFill>
    </fill>
    <fill>
      <patternFill patternType="solid">
        <fgColor rgb="FF90EE90"/>
        <bgColor rgb="FF90EE90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00"/>
        <bgColor rgb="FFADD8E6"/>
      </patternFill>
    </fill>
  </fills>
  <borders count="7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A3A3A3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562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2" fillId="0" borderId="1" xfId="0" applyFont="1" applyBorder="1"/>
    <xf numFmtId="0" fontId="2" fillId="0" borderId="0" xfId="0" applyFont="1"/>
    <xf numFmtId="0" fontId="2" fillId="0" borderId="0" xfId="0" applyFont="1" applyBorder="1" applyAlignment="1"/>
    <xf numFmtId="0" fontId="2" fillId="0" borderId="0" xfId="0" quotePrefix="1" applyFont="1" applyBorder="1" applyAlignment="1">
      <alignment horizontal="left"/>
    </xf>
    <xf numFmtId="0" fontId="2" fillId="0" borderId="3" xfId="0" applyFont="1" applyFill="1" applyBorder="1"/>
    <xf numFmtId="0" fontId="1" fillId="0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1" xfId="0" applyFont="1" applyFill="1" applyBorder="1"/>
    <xf numFmtId="167" fontId="0" fillId="0" borderId="0" xfId="0" applyNumberFormat="1"/>
    <xf numFmtId="0" fontId="7" fillId="0" borderId="0" xfId="0" applyFont="1"/>
    <xf numFmtId="0" fontId="8" fillId="0" borderId="0" xfId="0" applyFont="1"/>
    <xf numFmtId="14" fontId="8" fillId="0" borderId="0" xfId="0" quotePrefix="1" applyNumberFormat="1" applyFont="1"/>
    <xf numFmtId="1" fontId="0" fillId="0" borderId="0" xfId="0" applyNumberFormat="1"/>
    <xf numFmtId="0" fontId="12" fillId="0" borderId="0" xfId="0" applyFont="1"/>
    <xf numFmtId="168" fontId="2" fillId="0" borderId="0" xfId="0" applyNumberFormat="1" applyFont="1" applyBorder="1"/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66" fontId="0" fillId="0" borderId="0" xfId="0" applyNumberFormat="1" applyBorder="1"/>
    <xf numFmtId="0" fontId="2" fillId="0" borderId="4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4" xfId="0" applyFont="1" applyBorder="1"/>
    <xf numFmtId="164" fontId="0" fillId="0" borderId="0" xfId="0" applyNumberFormat="1"/>
    <xf numFmtId="0" fontId="4" fillId="0" borderId="0" xfId="0" applyFont="1" applyFill="1" applyBorder="1"/>
    <xf numFmtId="0" fontId="0" fillId="0" borderId="10" xfId="0" applyBorder="1"/>
    <xf numFmtId="0" fontId="0" fillId="0" borderId="11" xfId="0" applyBorder="1"/>
    <xf numFmtId="169" fontId="0" fillId="0" borderId="0" xfId="0" applyNumberFormat="1" applyAlignment="1">
      <alignment horizontal="center" vertical="center"/>
    </xf>
    <xf numFmtId="0" fontId="6" fillId="0" borderId="0" xfId="0" applyFont="1"/>
    <xf numFmtId="0" fontId="2" fillId="0" borderId="13" xfId="0" applyFont="1" applyBorder="1"/>
    <xf numFmtId="168" fontId="2" fillId="0" borderId="13" xfId="0" applyNumberFormat="1" applyFont="1" applyFill="1" applyBorder="1" applyAlignment="1">
      <alignment horizontal="center"/>
    </xf>
    <xf numFmtId="0" fontId="6" fillId="0" borderId="10" xfId="0" applyFont="1" applyBorder="1"/>
    <xf numFmtId="0" fontId="0" fillId="0" borderId="5" xfId="0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1" fillId="0" borderId="9" xfId="0" applyFont="1" applyBorder="1"/>
    <xf numFmtId="0" fontId="2" fillId="5" borderId="7" xfId="0" applyFont="1" applyFill="1" applyBorder="1" applyAlignment="1">
      <alignment horizontal="center"/>
    </xf>
    <xf numFmtId="0" fontId="2" fillId="0" borderId="5" xfId="0" applyFont="1" applyBorder="1"/>
    <xf numFmtId="0" fontId="1" fillId="0" borderId="9" xfId="0" applyFont="1" applyFill="1" applyBorder="1"/>
    <xf numFmtId="168" fontId="2" fillId="0" borderId="23" xfId="0" applyNumberFormat="1" applyFont="1" applyFill="1" applyBorder="1" applyAlignment="1">
      <alignment horizontal="center"/>
    </xf>
    <xf numFmtId="0" fontId="2" fillId="0" borderId="4" xfId="0" applyFont="1" applyFill="1" applyBorder="1"/>
    <xf numFmtId="0" fontId="8" fillId="0" borderId="24" xfId="0" applyFont="1" applyBorder="1" applyAlignment="1">
      <alignment horizontal="center" textRotation="255"/>
    </xf>
    <xf numFmtId="0" fontId="8" fillId="0" borderId="25" xfId="0" applyFont="1" applyBorder="1" applyAlignment="1">
      <alignment horizontal="center" textRotation="255"/>
    </xf>
    <xf numFmtId="0" fontId="2" fillId="0" borderId="12" xfId="0" applyFont="1" applyFill="1" applyBorder="1" applyAlignment="1">
      <alignment horizontal="center"/>
    </xf>
    <xf numFmtId="0" fontId="2" fillId="0" borderId="19" xfId="0" applyFont="1" applyBorder="1"/>
    <xf numFmtId="0" fontId="11" fillId="0" borderId="0" xfId="0" applyFont="1"/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9" fontId="3" fillId="0" borderId="0" xfId="1" applyNumberFormat="1" applyFont="1" applyAlignment="1" applyProtection="1">
      <alignment horizontal="center" vertical="center"/>
    </xf>
    <xf numFmtId="0" fontId="2" fillId="0" borderId="9" xfId="0" applyFont="1" applyBorder="1"/>
    <xf numFmtId="0" fontId="2" fillId="0" borderId="9" xfId="0" applyFont="1" applyFill="1" applyBorder="1"/>
    <xf numFmtId="0" fontId="1" fillId="0" borderId="20" xfId="0" applyFont="1" applyBorder="1"/>
    <xf numFmtId="0" fontId="2" fillId="0" borderId="27" xfId="0" applyFont="1" applyFill="1" applyBorder="1"/>
    <xf numFmtId="0" fontId="2" fillId="0" borderId="28" xfId="0" applyFont="1" applyFill="1" applyBorder="1"/>
    <xf numFmtId="0" fontId="2" fillId="0" borderId="23" xfId="0" applyFont="1" applyBorder="1"/>
    <xf numFmtId="164" fontId="0" fillId="0" borderId="29" xfId="0" applyNumberFormat="1" applyBorder="1"/>
    <xf numFmtId="0" fontId="2" fillId="0" borderId="19" xfId="0" applyFont="1" applyFill="1" applyBorder="1" applyAlignment="1">
      <alignment horizontal="center"/>
    </xf>
    <xf numFmtId="0" fontId="2" fillId="0" borderId="11" xfId="0" applyFont="1" applyBorder="1"/>
    <xf numFmtId="0" fontId="2" fillId="0" borderId="5" xfId="0" applyFont="1" applyFill="1" applyBorder="1" applyAlignment="1">
      <alignment horizontal="center"/>
    </xf>
    <xf numFmtId="0" fontId="15" fillId="6" borderId="22" xfId="0" applyFont="1" applyFill="1" applyBorder="1"/>
    <xf numFmtId="168" fontId="2" fillId="0" borderId="16" xfId="0" applyNumberFormat="1" applyFont="1" applyFill="1" applyBorder="1" applyAlignment="1">
      <alignment horizontal="center"/>
    </xf>
    <xf numFmtId="164" fontId="0" fillId="0" borderId="9" xfId="0" applyNumberFormat="1" applyBorder="1"/>
    <xf numFmtId="0" fontId="0" fillId="0" borderId="41" xfId="0" applyBorder="1"/>
    <xf numFmtId="168" fontId="2" fillId="0" borderId="27" xfId="0" applyNumberFormat="1" applyFont="1" applyFill="1" applyBorder="1" applyAlignment="1">
      <alignment horizontal="center"/>
    </xf>
    <xf numFmtId="168" fontId="2" fillId="0" borderId="40" xfId="0" applyNumberFormat="1" applyFont="1" applyFill="1" applyBorder="1" applyAlignment="1">
      <alignment horizontal="center"/>
    </xf>
    <xf numFmtId="0" fontId="2" fillId="0" borderId="7" xfId="0" applyFont="1" applyFill="1" applyBorder="1"/>
    <xf numFmtId="164" fontId="0" fillId="0" borderId="42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5" xfId="0" applyBorder="1"/>
    <xf numFmtId="0" fontId="2" fillId="0" borderId="35" xfId="0" applyFont="1" applyFill="1" applyBorder="1"/>
    <xf numFmtId="0" fontId="2" fillId="0" borderId="44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70" fontId="2" fillId="0" borderId="0" xfId="0" applyNumberFormat="1" applyFont="1" applyBorder="1" applyAlignment="1"/>
    <xf numFmtId="14" fontId="0" fillId="0" borderId="0" xfId="0" applyNumberFormat="1"/>
    <xf numFmtId="0" fontId="2" fillId="0" borderId="44" xfId="0" applyFont="1" applyBorder="1"/>
    <xf numFmtId="0" fontId="6" fillId="0" borderId="0" xfId="0" applyFont="1" applyBorder="1" applyAlignment="1">
      <alignment horizontal="center" textRotation="255"/>
    </xf>
    <xf numFmtId="1" fontId="2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 textRotation="255"/>
    </xf>
    <xf numFmtId="171" fontId="2" fillId="0" borderId="0" xfId="0" applyNumberFormat="1" applyFont="1" applyBorder="1"/>
    <xf numFmtId="0" fontId="16" fillId="0" borderId="0" xfId="0" applyFont="1" applyBorder="1" applyAlignment="1">
      <alignment horizontal="center"/>
    </xf>
    <xf numFmtId="0" fontId="17" fillId="0" borderId="0" xfId="0" applyFont="1" applyBorder="1" applyAlignment="1">
      <alignment horizontal="left"/>
    </xf>
    <xf numFmtId="168" fontId="0" fillId="0" borderId="27" xfId="0" applyNumberFormat="1" applyBorder="1" applyAlignment="1">
      <alignment horizontal="center"/>
    </xf>
    <xf numFmtId="168" fontId="0" fillId="0" borderId="40" xfId="0" applyNumberFormat="1" applyBorder="1" applyAlignment="1">
      <alignment horizontal="center"/>
    </xf>
    <xf numFmtId="0" fontId="2" fillId="0" borderId="45" xfId="0" applyFont="1" applyFill="1" applyBorder="1"/>
    <xf numFmtId="0" fontId="2" fillId="0" borderId="44" xfId="0" applyFont="1" applyBorder="1" applyAlignment="1">
      <alignment horizontal="center"/>
    </xf>
    <xf numFmtId="168" fontId="18" fillId="0" borderId="27" xfId="0" applyNumberFormat="1" applyFont="1" applyFill="1" applyBorder="1" applyAlignment="1">
      <alignment horizontal="center"/>
    </xf>
    <xf numFmtId="168" fontId="18" fillId="0" borderId="40" xfId="0" applyNumberFormat="1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 vertical="center"/>
    </xf>
    <xf numFmtId="0" fontId="6" fillId="0" borderId="0" xfId="0" quotePrefix="1" applyFont="1"/>
    <xf numFmtId="0" fontId="0" fillId="0" borderId="4" xfId="0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168" fontId="2" fillId="0" borderId="27" xfId="0" applyNumberFormat="1" applyFont="1" applyBorder="1" applyAlignment="1">
      <alignment horizontal="center"/>
    </xf>
    <xf numFmtId="168" fontId="2" fillId="0" borderId="40" xfId="0" applyNumberFormat="1" applyFon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0" fontId="0" fillId="0" borderId="20" xfId="0" applyFill="1" applyBorder="1"/>
    <xf numFmtId="168" fontId="2" fillId="9" borderId="23" xfId="0" applyNumberFormat="1" applyFont="1" applyFill="1" applyBorder="1" applyAlignment="1">
      <alignment horizontal="center"/>
    </xf>
    <xf numFmtId="0" fontId="6" fillId="0" borderId="43" xfId="0" applyFont="1" applyBorder="1"/>
    <xf numFmtId="0" fontId="6" fillId="0" borderId="43" xfId="0" applyFont="1" applyFill="1" applyBorder="1"/>
    <xf numFmtId="0" fontId="2" fillId="0" borderId="35" xfId="0" applyFont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6" fillId="0" borderId="47" xfId="0" applyFont="1" applyBorder="1"/>
    <xf numFmtId="0" fontId="2" fillId="8" borderId="1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 vertical="center" textRotation="255"/>
    </xf>
    <xf numFmtId="0" fontId="6" fillId="8" borderId="6" xfId="0" applyFont="1" applyFill="1" applyBorder="1" applyAlignment="1">
      <alignment horizontal="center" textRotation="255"/>
    </xf>
    <xf numFmtId="169" fontId="0" fillId="8" borderId="6" xfId="0" applyNumberForma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/>
    </xf>
    <xf numFmtId="169" fontId="3" fillId="8" borderId="6" xfId="1" applyNumberFormat="1" applyFont="1" applyFill="1" applyBorder="1" applyAlignment="1" applyProtection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8" fillId="0" borderId="25" xfId="0" applyFont="1" applyBorder="1" applyAlignment="1">
      <alignment horizontal="center" textRotation="255"/>
    </xf>
    <xf numFmtId="0" fontId="0" fillId="0" borderId="4" xfId="0" applyBorder="1"/>
    <xf numFmtId="0" fontId="2" fillId="0" borderId="48" xfId="0" applyFont="1" applyFill="1" applyBorder="1"/>
    <xf numFmtId="0" fontId="6" fillId="0" borderId="8" xfId="0" applyFont="1" applyBorder="1"/>
    <xf numFmtId="0" fontId="0" fillId="0" borderId="33" xfId="0" applyBorder="1" applyAlignment="1">
      <alignment horizontal="center"/>
    </xf>
    <xf numFmtId="0" fontId="2" fillId="0" borderId="14" xfId="0" applyFont="1" applyFill="1" applyBorder="1"/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0" borderId="50" xfId="0" applyBorder="1" applyAlignment="1">
      <alignment horizontal="center"/>
    </xf>
    <xf numFmtId="2" fontId="0" fillId="0" borderId="29" xfId="0" applyNumberFormat="1" applyBorder="1"/>
    <xf numFmtId="0" fontId="2" fillId="0" borderId="18" xfId="0" applyFont="1" applyBorder="1"/>
    <xf numFmtId="0" fontId="0" fillId="8" borderId="6" xfId="0" applyFill="1" applyBorder="1" applyAlignment="1">
      <alignment horizontal="center"/>
    </xf>
    <xf numFmtId="1" fontId="2" fillId="8" borderId="6" xfId="0" applyNumberFormat="1" applyFont="1" applyFill="1" applyBorder="1" applyAlignment="1">
      <alignment horizontal="center"/>
    </xf>
    <xf numFmtId="0" fontId="2" fillId="8" borderId="6" xfId="0" applyFont="1" applyFill="1" applyBorder="1"/>
    <xf numFmtId="0" fontId="0" fillId="8" borderId="5" xfId="0" applyFill="1" applyBorder="1"/>
    <xf numFmtId="0" fontId="2" fillId="8" borderId="1" xfId="0" applyFont="1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8" fillId="8" borderId="6" xfId="0" applyFont="1" applyFill="1" applyBorder="1" applyAlignment="1">
      <alignment horizontal="center" textRotation="255"/>
    </xf>
    <xf numFmtId="0" fontId="2" fillId="8" borderId="54" xfId="0" applyFont="1" applyFill="1" applyBorder="1"/>
    <xf numFmtId="0" fontId="2" fillId="8" borderId="55" xfId="0" applyFont="1" applyFill="1" applyBorder="1"/>
    <xf numFmtId="0" fontId="2" fillId="8" borderId="55" xfId="0" applyFont="1" applyFill="1" applyBorder="1" applyAlignment="1">
      <alignment horizontal="center"/>
    </xf>
    <xf numFmtId="0" fontId="0" fillId="8" borderId="55" xfId="0" applyFill="1" applyBorder="1" applyAlignment="1">
      <alignment horizontal="center"/>
    </xf>
    <xf numFmtId="0" fontId="8" fillId="8" borderId="55" xfId="0" applyFont="1" applyFill="1" applyBorder="1" applyAlignment="1">
      <alignment horizontal="center" textRotation="255"/>
    </xf>
    <xf numFmtId="0" fontId="6" fillId="8" borderId="55" xfId="0" applyFont="1" applyFill="1" applyBorder="1" applyAlignment="1">
      <alignment horizontal="center" textRotation="255"/>
    </xf>
    <xf numFmtId="0" fontId="0" fillId="8" borderId="30" xfId="0" applyFill="1" applyBorder="1"/>
    <xf numFmtId="0" fontId="2" fillId="0" borderId="29" xfId="0" applyFont="1" applyBorder="1"/>
    <xf numFmtId="168" fontId="2" fillId="0" borderId="15" xfId="0" applyNumberFormat="1" applyFont="1" applyFill="1" applyBorder="1" applyAlignment="1">
      <alignment horizontal="center"/>
    </xf>
    <xf numFmtId="168" fontId="2" fillId="0" borderId="39" xfId="0" applyNumberFormat="1" applyFont="1" applyFill="1" applyBorder="1" applyAlignment="1">
      <alignment horizontal="center"/>
    </xf>
    <xf numFmtId="168" fontId="2" fillId="0" borderId="17" xfId="0" applyNumberFormat="1" applyFont="1" applyFill="1" applyBorder="1" applyAlignment="1">
      <alignment horizontal="center"/>
    </xf>
    <xf numFmtId="0" fontId="2" fillId="0" borderId="33" xfId="0" applyFont="1" applyFill="1" applyBorder="1"/>
    <xf numFmtId="0" fontId="18" fillId="0" borderId="14" xfId="0" applyFont="1" applyBorder="1" applyAlignment="1">
      <alignment horizontal="center"/>
    </xf>
    <xf numFmtId="0" fontId="18" fillId="0" borderId="45" xfId="0" applyFont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8" fillId="0" borderId="53" xfId="0" applyFont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164" fontId="0" fillId="0" borderId="46" xfId="0" applyNumberFormat="1" applyBorder="1"/>
    <xf numFmtId="168" fontId="2" fillId="0" borderId="56" xfId="0" applyNumberFormat="1" applyFont="1" applyFill="1" applyBorder="1" applyAlignment="1">
      <alignment horizontal="center"/>
    </xf>
    <xf numFmtId="168" fontId="18" fillId="0" borderId="16" xfId="0" applyNumberFormat="1" applyFont="1" applyFill="1" applyBorder="1" applyAlignment="1">
      <alignment horizontal="center"/>
    </xf>
    <xf numFmtId="0" fontId="18" fillId="8" borderId="55" xfId="0" applyFont="1" applyFill="1" applyBorder="1" applyAlignment="1">
      <alignment horizontal="center"/>
    </xf>
    <xf numFmtId="0" fontId="7" fillId="0" borderId="4" xfId="0" applyFont="1" applyBorder="1"/>
    <xf numFmtId="164" fontId="0" fillId="0" borderId="20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8" borderId="57" xfId="0" applyFill="1" applyBorder="1" applyAlignment="1">
      <alignment horizontal="center"/>
    </xf>
    <xf numFmtId="165" fontId="0" fillId="0" borderId="0" xfId="0" applyNumberFormat="1"/>
    <xf numFmtId="0" fontId="2" fillId="0" borderId="18" xfId="0" applyFont="1" applyFill="1" applyBorder="1"/>
    <xf numFmtId="0" fontId="0" fillId="0" borderId="4" xfId="0" applyFill="1" applyBorder="1"/>
    <xf numFmtId="0" fontId="6" fillId="0" borderId="0" xfId="0" applyFont="1" applyFill="1"/>
    <xf numFmtId="168" fontId="4" fillId="0" borderId="0" xfId="0" applyNumberFormat="1" applyFont="1" applyFill="1" applyBorder="1"/>
    <xf numFmtId="168" fontId="0" fillId="0" borderId="0" xfId="0" applyNumberFormat="1" applyFill="1"/>
    <xf numFmtId="0" fontId="2" fillId="3" borderId="4" xfId="0" applyFont="1" applyFill="1" applyBorder="1" applyAlignment="1">
      <alignment horizontal="center"/>
    </xf>
    <xf numFmtId="164" fontId="1" fillId="0" borderId="20" xfId="0" applyNumberFormat="1" applyFont="1" applyBorder="1"/>
    <xf numFmtId="164" fontId="0" fillId="12" borderId="5" xfId="0" applyNumberFormat="1" applyFill="1" applyBorder="1" applyAlignment="1">
      <alignment horizontal="center"/>
    </xf>
    <xf numFmtId="14" fontId="19" fillId="0" borderId="0" xfId="0" applyNumberFormat="1" applyFont="1"/>
    <xf numFmtId="0" fontId="6" fillId="0" borderId="7" xfId="0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/>
    </xf>
    <xf numFmtId="0" fontId="7" fillId="10" borderId="36" xfId="0" applyFont="1" applyFill="1" applyBorder="1" applyAlignment="1">
      <alignment horizontal="center"/>
    </xf>
    <xf numFmtId="0" fontId="15" fillId="7" borderId="7" xfId="0" applyFont="1" applyFill="1" applyBorder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24" xfId="0" applyFill="1" applyBorder="1"/>
    <xf numFmtId="0" fontId="0" fillId="10" borderId="0" xfId="0" applyFill="1" applyBorder="1"/>
    <xf numFmtId="0" fontId="0" fillId="7" borderId="32" xfId="0" applyFill="1" applyBorder="1" applyAlignment="1">
      <alignment horizontal="center"/>
    </xf>
    <xf numFmtId="0" fontId="0" fillId="7" borderId="24" xfId="0" applyFill="1" applyBorder="1"/>
    <xf numFmtId="0" fontId="0" fillId="7" borderId="0" xfId="0" applyFill="1" applyBorder="1"/>
    <xf numFmtId="0" fontId="0" fillId="10" borderId="38" xfId="0" applyFill="1" applyBorder="1" applyAlignment="1">
      <alignment horizontal="center"/>
    </xf>
    <xf numFmtId="0" fontId="0" fillId="10" borderId="25" xfId="0" applyFill="1" applyBorder="1"/>
    <xf numFmtId="0" fontId="0" fillId="7" borderId="38" xfId="0" applyFill="1" applyBorder="1" applyAlignment="1">
      <alignment horizontal="center"/>
    </xf>
    <xf numFmtId="0" fontId="0" fillId="7" borderId="25" xfId="0" applyFill="1" applyBorder="1"/>
    <xf numFmtId="0" fontId="20" fillId="0" borderId="0" xfId="0" applyFont="1" applyBorder="1"/>
    <xf numFmtId="0" fontId="0" fillId="10" borderId="26" xfId="0" applyFill="1" applyBorder="1" applyAlignment="1">
      <alignment horizontal="center"/>
    </xf>
    <xf numFmtId="0" fontId="0" fillId="10" borderId="19" xfId="0" applyFill="1" applyBorder="1"/>
    <xf numFmtId="0" fontId="0" fillId="7" borderId="26" xfId="0" applyFill="1" applyBorder="1" applyAlignment="1">
      <alignment horizontal="center"/>
    </xf>
    <xf numFmtId="0" fontId="0" fillId="7" borderId="19" xfId="0" applyFill="1" applyBorder="1"/>
    <xf numFmtId="0" fontId="0" fillId="8" borderId="6" xfId="0" applyFill="1" applyBorder="1" applyAlignment="1">
      <alignment horizontal="center" textRotation="255"/>
    </xf>
    <xf numFmtId="0" fontId="2" fillId="0" borderId="18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/>
    </xf>
    <xf numFmtId="14" fontId="6" fillId="0" borderId="7" xfId="0" applyNumberFormat="1" applyFont="1" applyBorder="1" applyAlignment="1">
      <alignment horizontal="left"/>
    </xf>
    <xf numFmtId="168" fontId="2" fillId="9" borderId="13" xfId="0" applyNumberFormat="1" applyFont="1" applyFill="1" applyBorder="1" applyAlignment="1">
      <alignment horizontal="center"/>
    </xf>
    <xf numFmtId="0" fontId="18" fillId="9" borderId="14" xfId="0" applyFont="1" applyFill="1" applyBorder="1" applyAlignment="1">
      <alignment horizontal="center"/>
    </xf>
    <xf numFmtId="0" fontId="18" fillId="9" borderId="55" xfId="0" applyFont="1" applyFill="1" applyBorder="1" applyAlignment="1">
      <alignment horizontal="center"/>
    </xf>
    <xf numFmtId="0" fontId="2" fillId="9" borderId="4" xfId="0" applyFont="1" applyFill="1" applyBorder="1"/>
    <xf numFmtId="168" fontId="2" fillId="9" borderId="56" xfId="0" applyNumberFormat="1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0" fontId="0" fillId="0" borderId="43" xfId="0" applyBorder="1"/>
    <xf numFmtId="164" fontId="0" fillId="0" borderId="43" xfId="0" applyNumberFormat="1" applyBorder="1"/>
    <xf numFmtId="164" fontId="0" fillId="8" borderId="43" xfId="0" applyNumberFormat="1" applyFill="1" applyBorder="1"/>
    <xf numFmtId="0" fontId="7" fillId="0" borderId="58" xfId="0" applyFont="1" applyBorder="1"/>
    <xf numFmtId="2" fontId="0" fillId="0" borderId="10" xfId="0" applyNumberFormat="1" applyBorder="1"/>
    <xf numFmtId="0" fontId="18" fillId="0" borderId="14" xfId="0" applyFont="1" applyFill="1" applyBorder="1" applyAlignment="1">
      <alignment horizontal="center"/>
    </xf>
    <xf numFmtId="0" fontId="18" fillId="0" borderId="55" xfId="0" applyFont="1" applyFill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8" fontId="2" fillId="0" borderId="28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59" xfId="0" applyFont="1" applyBorder="1"/>
    <xf numFmtId="0" fontId="2" fillId="8" borderId="30" xfId="0" applyFont="1" applyFill="1" applyBorder="1" applyAlignment="1">
      <alignment horizontal="center"/>
    </xf>
    <xf numFmtId="0" fontId="7" fillId="13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8" fontId="2" fillId="0" borderId="22" xfId="0" applyNumberFormat="1" applyFont="1" applyFill="1" applyBorder="1" applyAlignment="1">
      <alignment horizontal="center"/>
    </xf>
    <xf numFmtId="0" fontId="6" fillId="0" borderId="4" xfId="0" applyFont="1" applyBorder="1"/>
    <xf numFmtId="0" fontId="6" fillId="0" borderId="6" xfId="0" applyFont="1" applyFill="1" applyBorder="1" applyAlignment="1">
      <alignment horizontal="center" textRotation="255"/>
    </xf>
    <xf numFmtId="164" fontId="6" fillId="0" borderId="18" xfId="0" applyNumberFormat="1" applyFont="1" applyFill="1" applyBorder="1" applyAlignment="1">
      <alignment horizontal="center"/>
    </xf>
    <xf numFmtId="0" fontId="6" fillId="0" borderId="10" xfId="0" applyFont="1" applyFill="1" applyBorder="1"/>
    <xf numFmtId="0" fontId="2" fillId="3" borderId="20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3" fillId="5" borderId="7" xfId="0" applyFont="1" applyFill="1" applyBorder="1" applyAlignment="1">
      <alignment horizontal="center"/>
    </xf>
    <xf numFmtId="0" fontId="0" fillId="8" borderId="4" xfId="0" applyFill="1" applyBorder="1"/>
    <xf numFmtId="164" fontId="0" fillId="0" borderId="10" xfId="0" applyNumberFormat="1" applyBorder="1"/>
    <xf numFmtId="168" fontId="0" fillId="0" borderId="0" xfId="0" applyNumberFormat="1"/>
    <xf numFmtId="0" fontId="6" fillId="0" borderId="0" xfId="0" applyFont="1" applyBorder="1"/>
    <xf numFmtId="168" fontId="6" fillId="0" borderId="0" xfId="0" applyNumberFormat="1" applyFont="1"/>
    <xf numFmtId="0" fontId="24" fillId="0" borderId="0" xfId="0" applyFont="1" applyFill="1"/>
    <xf numFmtId="0" fontId="24" fillId="14" borderId="6" xfId="0" applyFont="1" applyFill="1" applyBorder="1" applyAlignment="1">
      <alignment horizontal="center" textRotation="255"/>
    </xf>
    <xf numFmtId="164" fontId="24" fillId="14" borderId="19" xfId="0" applyNumberFormat="1" applyFont="1" applyFill="1" applyBorder="1" applyAlignment="1">
      <alignment horizontal="center"/>
    </xf>
    <xf numFmtId="0" fontId="24" fillId="0" borderId="10" xfId="0" applyFont="1" applyBorder="1"/>
    <xf numFmtId="0" fontId="24" fillId="0" borderId="0" xfId="0" applyFont="1"/>
    <xf numFmtId="0" fontId="24" fillId="8" borderId="6" xfId="0" applyFont="1" applyFill="1" applyBorder="1" applyAlignment="1">
      <alignment horizontal="center" textRotation="255"/>
    </xf>
    <xf numFmtId="164" fontId="24" fillId="11" borderId="18" xfId="0" applyNumberFormat="1" applyFont="1" applyFill="1" applyBorder="1" applyAlignment="1">
      <alignment horizontal="center"/>
    </xf>
    <xf numFmtId="0" fontId="27" fillId="0" borderId="0" xfId="0" applyFont="1" applyFill="1" applyBorder="1"/>
    <xf numFmtId="0" fontId="29" fillId="0" borderId="66" xfId="0" applyNumberFormat="1" applyFont="1" applyFill="1" applyBorder="1" applyAlignment="1">
      <alignment horizontal="center" vertical="top" wrapText="1" readingOrder="1"/>
    </xf>
    <xf numFmtId="0" fontId="28" fillId="17" borderId="67" xfId="0" applyNumberFormat="1" applyFont="1" applyFill="1" applyBorder="1" applyAlignment="1">
      <alignment horizontal="center" vertical="top" wrapText="1" readingOrder="1"/>
    </xf>
    <xf numFmtId="0" fontId="28" fillId="0" borderId="67" xfId="0" applyNumberFormat="1" applyFont="1" applyFill="1" applyBorder="1" applyAlignment="1">
      <alignment horizontal="center" vertical="top" wrapText="1" readingOrder="1"/>
    </xf>
    <xf numFmtId="0" fontId="28" fillId="18" borderId="67" xfId="0" applyNumberFormat="1" applyFont="1" applyFill="1" applyBorder="1" applyAlignment="1">
      <alignment horizontal="center" vertical="top" wrapText="1" readingOrder="1"/>
    </xf>
    <xf numFmtId="0" fontId="28" fillId="19" borderId="67" xfId="0" applyNumberFormat="1" applyFont="1" applyFill="1" applyBorder="1" applyAlignment="1">
      <alignment horizontal="center" vertical="top" wrapText="1" readingOrder="1"/>
    </xf>
    <xf numFmtId="0" fontId="28" fillId="21" borderId="67" xfId="0" applyNumberFormat="1" applyFont="1" applyFill="1" applyBorder="1" applyAlignment="1">
      <alignment horizontal="center" vertical="top" wrapText="1" readingOrder="1"/>
    </xf>
    <xf numFmtId="0" fontId="28" fillId="22" borderId="67" xfId="0" applyNumberFormat="1" applyFont="1" applyFill="1" applyBorder="1" applyAlignment="1">
      <alignment horizontal="center" vertical="top" wrapText="1" readingOrder="1"/>
    </xf>
    <xf numFmtId="1" fontId="0" fillId="0" borderId="4" xfId="0" applyNumberFormat="1" applyBorder="1"/>
    <xf numFmtId="0" fontId="29" fillId="0" borderId="67" xfId="0" applyNumberFormat="1" applyFont="1" applyFill="1" applyBorder="1" applyAlignment="1">
      <alignment horizontal="center" vertical="top" wrapText="1" readingOrder="1"/>
    </xf>
    <xf numFmtId="0" fontId="0" fillId="0" borderId="25" xfId="0" applyFill="1" applyBorder="1"/>
    <xf numFmtId="0" fontId="1" fillId="0" borderId="0" xfId="0" applyFont="1" applyFill="1" applyBorder="1"/>
    <xf numFmtId="0" fontId="28" fillId="22" borderId="66" xfId="0" applyNumberFormat="1" applyFont="1" applyFill="1" applyBorder="1" applyAlignment="1">
      <alignment horizontal="center" vertical="top" wrapText="1" readingOrder="1"/>
    </xf>
    <xf numFmtId="0" fontId="2" fillId="7" borderId="0" xfId="0" applyFont="1" applyFill="1" applyBorder="1"/>
    <xf numFmtId="0" fontId="28" fillId="15" borderId="69" xfId="0" applyNumberFormat="1" applyFont="1" applyFill="1" applyBorder="1" applyAlignment="1">
      <alignment vertical="center" wrapText="1" readingOrder="1"/>
    </xf>
    <xf numFmtId="0" fontId="28" fillId="20" borderId="69" xfId="0" applyNumberFormat="1" applyFont="1" applyFill="1" applyBorder="1" applyAlignment="1">
      <alignment vertical="center" wrapText="1" readingOrder="1"/>
    </xf>
    <xf numFmtId="168" fontId="28" fillId="16" borderId="62" xfId="0" applyNumberFormat="1" applyFont="1" applyFill="1" applyBorder="1" applyAlignment="1">
      <alignment horizontal="center" vertical="center" wrapText="1" readingOrder="1"/>
    </xf>
    <xf numFmtId="0" fontId="29" fillId="0" borderId="69" xfId="0" applyNumberFormat="1" applyFont="1" applyFill="1" applyBorder="1" applyAlignment="1">
      <alignment horizontal="center" vertical="top" wrapText="1" readingOrder="1"/>
    </xf>
    <xf numFmtId="14" fontId="2" fillId="0" borderId="0" xfId="0" applyNumberFormat="1" applyFont="1" applyFill="1" applyBorder="1"/>
    <xf numFmtId="0" fontId="28" fillId="0" borderId="69" xfId="0" applyNumberFormat="1" applyFont="1" applyFill="1" applyBorder="1" applyAlignment="1">
      <alignment horizontal="center" vertical="top" wrapText="1" readingOrder="1"/>
    </xf>
    <xf numFmtId="0" fontId="6" fillId="0" borderId="33" xfId="0" applyFont="1" applyFill="1" applyBorder="1" applyAlignment="1">
      <alignment horizontal="center"/>
    </xf>
    <xf numFmtId="0" fontId="2" fillId="0" borderId="45" xfId="0" applyFont="1" applyFill="1" applyBorder="1" applyAlignment="1">
      <alignment horizontal="center"/>
    </xf>
    <xf numFmtId="0" fontId="22" fillId="15" borderId="63" xfId="0" applyNumberFormat="1" applyFont="1" applyFill="1" applyBorder="1" applyAlignment="1">
      <alignment vertical="top" wrapText="1" readingOrder="1"/>
    </xf>
    <xf numFmtId="172" fontId="28" fillId="0" borderId="71" xfId="0" applyNumberFormat="1" applyFont="1" applyFill="1" applyBorder="1" applyAlignment="1">
      <alignment horizontal="center" vertical="center" wrapText="1" readingOrder="1"/>
    </xf>
    <xf numFmtId="168" fontId="27" fillId="0" borderId="0" xfId="0" applyNumberFormat="1" applyFont="1" applyFill="1" applyBorder="1"/>
    <xf numFmtId="168" fontId="28" fillId="0" borderId="66" xfId="0" applyNumberFormat="1" applyFont="1" applyFill="1" applyBorder="1" applyAlignment="1">
      <alignment horizontal="center" vertical="top" wrapText="1" readingOrder="1"/>
    </xf>
    <xf numFmtId="168" fontId="28" fillId="21" borderId="66" xfId="0" applyNumberFormat="1" applyFont="1" applyFill="1" applyBorder="1" applyAlignment="1">
      <alignment horizontal="center" vertical="top" wrapText="1" readingOrder="1"/>
    </xf>
    <xf numFmtId="168" fontId="29" fillId="0" borderId="66" xfId="0" applyNumberFormat="1" applyFont="1" applyFill="1" applyBorder="1" applyAlignment="1">
      <alignment horizontal="center" vertical="top" wrapText="1" readingOrder="1"/>
    </xf>
    <xf numFmtId="168" fontId="28" fillId="17" borderId="66" xfId="0" applyNumberFormat="1" applyFont="1" applyFill="1" applyBorder="1" applyAlignment="1">
      <alignment horizontal="center" vertical="top" wrapText="1" readingOrder="1"/>
    </xf>
    <xf numFmtId="168" fontId="28" fillId="17" borderId="67" xfId="0" applyNumberFormat="1" applyFont="1" applyFill="1" applyBorder="1" applyAlignment="1">
      <alignment horizontal="center" vertical="top" wrapText="1" readingOrder="1"/>
    </xf>
    <xf numFmtId="168" fontId="28" fillId="0" borderId="67" xfId="0" applyNumberFormat="1" applyFont="1" applyFill="1" applyBorder="1" applyAlignment="1">
      <alignment horizontal="center" vertical="top" wrapText="1" readingOrder="1"/>
    </xf>
    <xf numFmtId="168" fontId="28" fillId="18" borderId="67" xfId="0" applyNumberFormat="1" applyFont="1" applyFill="1" applyBorder="1" applyAlignment="1">
      <alignment horizontal="center" vertical="top" wrapText="1" readingOrder="1"/>
    </xf>
    <xf numFmtId="168" fontId="28" fillId="21" borderId="67" xfId="0" applyNumberFormat="1" applyFont="1" applyFill="1" applyBorder="1" applyAlignment="1">
      <alignment horizontal="center" vertical="top" wrapText="1" readingOrder="1"/>
    </xf>
    <xf numFmtId="168" fontId="28" fillId="18" borderId="66" xfId="0" applyNumberFormat="1" applyFont="1" applyFill="1" applyBorder="1" applyAlignment="1">
      <alignment horizontal="center" vertical="top" wrapText="1" readingOrder="1"/>
    </xf>
    <xf numFmtId="168" fontId="28" fillId="22" borderId="67" xfId="0" applyNumberFormat="1" applyFont="1" applyFill="1" applyBorder="1" applyAlignment="1">
      <alignment horizontal="center" vertical="top" wrapText="1" readingOrder="1"/>
    </xf>
    <xf numFmtId="168" fontId="29" fillId="0" borderId="67" xfId="0" applyNumberFormat="1" applyFont="1" applyFill="1" applyBorder="1" applyAlignment="1">
      <alignment horizontal="center" vertical="top" wrapText="1" readingOrder="1"/>
    </xf>
    <xf numFmtId="168" fontId="29" fillId="0" borderId="69" xfId="0" applyNumberFormat="1" applyFont="1" applyFill="1" applyBorder="1" applyAlignment="1">
      <alignment horizontal="center" vertical="top" wrapText="1" readingOrder="1"/>
    </xf>
    <xf numFmtId="0" fontId="28" fillId="22" borderId="69" xfId="0" applyNumberFormat="1" applyFont="1" applyFill="1" applyBorder="1" applyAlignment="1">
      <alignment horizontal="center" vertical="top" wrapText="1" readingOrder="1"/>
    </xf>
    <xf numFmtId="168" fontId="28" fillId="24" borderId="66" xfId="0" applyNumberFormat="1" applyFont="1" applyFill="1" applyBorder="1" applyAlignment="1">
      <alignment horizontal="center" vertical="top" wrapText="1" readingOrder="1"/>
    </xf>
    <xf numFmtId="0" fontId="28" fillId="21" borderId="69" xfId="0" applyNumberFormat="1" applyFont="1" applyFill="1" applyBorder="1" applyAlignment="1">
      <alignment horizontal="center" vertical="top" wrapText="1" readingOrder="1"/>
    </xf>
    <xf numFmtId="0" fontId="2" fillId="23" borderId="1" xfId="0" applyFont="1" applyFill="1" applyBorder="1"/>
    <xf numFmtId="0" fontId="0" fillId="5" borderId="4" xfId="0" applyFill="1" applyBorder="1" applyAlignment="1">
      <alignment horizontal="center"/>
    </xf>
    <xf numFmtId="0" fontId="0" fillId="5" borderId="4" xfId="0" applyFill="1" applyBorder="1"/>
    <xf numFmtId="0" fontId="2" fillId="0" borderId="72" xfId="0" applyFont="1" applyFill="1" applyBorder="1" applyAlignment="1">
      <alignment horizontal="center"/>
    </xf>
    <xf numFmtId="0" fontId="2" fillId="0" borderId="73" xfId="0" applyFont="1" applyFill="1" applyBorder="1" applyAlignment="1">
      <alignment horizontal="center"/>
    </xf>
    <xf numFmtId="0" fontId="2" fillId="0" borderId="74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5" fillId="0" borderId="4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8" fillId="8" borderId="44" xfId="0" applyFont="1" applyFill="1" applyBorder="1" applyAlignment="1">
      <alignment horizontal="center"/>
    </xf>
    <xf numFmtId="0" fontId="18" fillId="0" borderId="4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/>
    </xf>
    <xf numFmtId="168" fontId="2" fillId="0" borderId="59" xfId="0" applyNumberFormat="1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8" borderId="54" xfId="0" applyFill="1" applyBorder="1" applyAlignment="1">
      <alignment horizontal="center"/>
    </xf>
    <xf numFmtId="0" fontId="0" fillId="0" borderId="60" xfId="0" applyBorder="1"/>
    <xf numFmtId="0" fontId="1" fillId="0" borderId="9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/>
    </xf>
    <xf numFmtId="0" fontId="0" fillId="8" borderId="0" xfId="0" applyFill="1" applyBorder="1"/>
    <xf numFmtId="0" fontId="0" fillId="0" borderId="0" xfId="0" applyFill="1" applyBorder="1"/>
    <xf numFmtId="0" fontId="6" fillId="0" borderId="0" xfId="0" applyFont="1" applyBorder="1" applyAlignment="1">
      <alignment horizontal="center" textRotation="255"/>
    </xf>
    <xf numFmtId="0" fontId="0" fillId="0" borderId="42" xfId="0" applyFill="1" applyBorder="1"/>
    <xf numFmtId="164" fontId="0" fillId="0" borderId="11" xfId="0" applyNumberFormat="1" applyBorder="1"/>
    <xf numFmtId="0" fontId="6" fillId="0" borderId="72" xfId="0" applyFont="1" applyBorder="1"/>
    <xf numFmtId="0" fontId="6" fillId="0" borderId="74" xfId="0" applyFont="1" applyBorder="1"/>
    <xf numFmtId="0" fontId="6" fillId="0" borderId="9" xfId="0" applyFont="1" applyBorder="1" applyAlignment="1">
      <alignment horizontal="center" textRotation="255"/>
    </xf>
    <xf numFmtId="0" fontId="0" fillId="0" borderId="2" xfId="0" applyBorder="1"/>
    <xf numFmtId="0" fontId="6" fillId="8" borderId="9" xfId="0" applyFont="1" applyFill="1" applyBorder="1" applyAlignment="1">
      <alignment horizontal="center" textRotation="255"/>
    </xf>
    <xf numFmtId="0" fontId="0" fillId="8" borderId="2" xfId="0" applyFill="1" applyBorder="1"/>
    <xf numFmtId="2" fontId="0" fillId="0" borderId="9" xfId="0" applyNumberFormat="1" applyBorder="1"/>
    <xf numFmtId="0" fontId="8" fillId="0" borderId="38" xfId="0" applyFont="1" applyBorder="1" applyAlignment="1">
      <alignment horizontal="center" textRotation="255"/>
    </xf>
    <xf numFmtId="164" fontId="0" fillId="0" borderId="46" xfId="0" applyNumberFormat="1" applyFill="1" applyBorder="1"/>
    <xf numFmtId="0" fontId="8" fillId="0" borderId="9" xfId="0" applyFont="1" applyBorder="1" applyAlignment="1">
      <alignment horizontal="center" textRotation="255"/>
    </xf>
    <xf numFmtId="0" fontId="8" fillId="8" borderId="9" xfId="0" applyFont="1" applyFill="1" applyBorder="1" applyAlignment="1">
      <alignment horizontal="center" textRotation="255"/>
    </xf>
    <xf numFmtId="0" fontId="6" fillId="0" borderId="11" xfId="0" applyFont="1" applyBorder="1"/>
    <xf numFmtId="164" fontId="0" fillId="0" borderId="9" xfId="0" applyNumberFormat="1" applyFill="1" applyBorder="1"/>
    <xf numFmtId="0" fontId="6" fillId="0" borderId="20" xfId="0" applyFont="1" applyBorder="1"/>
    <xf numFmtId="0" fontId="6" fillId="0" borderId="29" xfId="0" applyFont="1" applyBorder="1"/>
    <xf numFmtId="0" fontId="0" fillId="0" borderId="32" xfId="0" applyBorder="1" applyAlignment="1">
      <alignment horizontal="center"/>
    </xf>
    <xf numFmtId="164" fontId="2" fillId="0" borderId="19" xfId="0" applyNumberFormat="1" applyFont="1" applyBorder="1"/>
    <xf numFmtId="0" fontId="6" fillId="0" borderId="38" xfId="0" applyFont="1" applyBorder="1" applyAlignment="1">
      <alignment horizontal="center" textRotation="255"/>
    </xf>
    <xf numFmtId="0" fontId="6" fillId="0" borderId="26" xfId="0" applyFont="1" applyBorder="1" applyAlignment="1">
      <alignment horizontal="center"/>
    </xf>
    <xf numFmtId="164" fontId="1" fillId="0" borderId="19" xfId="0" applyNumberFormat="1" applyFont="1" applyBorder="1"/>
    <xf numFmtId="164" fontId="6" fillId="0" borderId="9" xfId="0" applyNumberFormat="1" applyFont="1" applyBorder="1"/>
    <xf numFmtId="164" fontId="1" fillId="0" borderId="19" xfId="0" applyNumberFormat="1" applyFont="1" applyFill="1" applyBorder="1"/>
    <xf numFmtId="0" fontId="6" fillId="0" borderId="26" xfId="0" applyFont="1" applyFill="1" applyBorder="1" applyAlignment="1">
      <alignment horizontal="center"/>
    </xf>
    <xf numFmtId="0" fontId="6" fillId="0" borderId="42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7" fillId="0" borderId="42" xfId="0" applyFont="1" applyFill="1" applyBorder="1" applyAlignment="1">
      <alignment horizontal="center"/>
    </xf>
    <xf numFmtId="0" fontId="7" fillId="0" borderId="4" xfId="0" applyFont="1" applyBorder="1" applyAlignment="1">
      <alignment vertical="center" readingOrder="1"/>
    </xf>
    <xf numFmtId="0" fontId="31" fillId="0" borderId="72" xfId="0" applyNumberFormat="1" applyFont="1" applyFill="1" applyBorder="1" applyAlignment="1">
      <alignment horizontal="center" vertical="center" wrapText="1" readingOrder="1"/>
    </xf>
    <xf numFmtId="0" fontId="7" fillId="0" borderId="73" xfId="0" applyFont="1" applyBorder="1" applyAlignment="1">
      <alignment vertical="center" readingOrder="1"/>
    </xf>
    <xf numFmtId="0" fontId="30" fillId="0" borderId="74" xfId="0" applyFont="1" applyFill="1" applyBorder="1" applyAlignment="1">
      <alignment vertical="center" readingOrder="1"/>
    </xf>
    <xf numFmtId="0" fontId="31" fillId="0" borderId="9" xfId="0" applyNumberFormat="1" applyFont="1" applyFill="1" applyBorder="1" applyAlignment="1">
      <alignment horizontal="center" vertical="center" wrapText="1" readingOrder="1"/>
    </xf>
    <xf numFmtId="0" fontId="30" fillId="0" borderId="2" xfId="0" applyFont="1" applyFill="1" applyBorder="1" applyAlignment="1">
      <alignment vertical="center" readingOrder="1"/>
    </xf>
    <xf numFmtId="0" fontId="7" fillId="0" borderId="14" xfId="0" applyFont="1" applyBorder="1" applyAlignment="1">
      <alignment vertical="center" readingOrder="1"/>
    </xf>
    <xf numFmtId="0" fontId="31" fillId="0" borderId="49" xfId="0" applyNumberFormat="1" applyFont="1" applyFill="1" applyBorder="1" applyAlignment="1">
      <alignment horizontal="center" vertical="center" wrapText="1" readingOrder="1"/>
    </xf>
    <xf numFmtId="0" fontId="30" fillId="0" borderId="50" xfId="0" applyFont="1" applyFill="1" applyBorder="1" applyAlignment="1">
      <alignment vertical="center" readingOrder="1"/>
    </xf>
    <xf numFmtId="0" fontId="8" fillId="0" borderId="0" xfId="0" applyFont="1" applyBorder="1" applyAlignment="1">
      <alignment horizontal="center" textRotation="255"/>
    </xf>
    <xf numFmtId="0" fontId="0" fillId="0" borderId="42" xfId="0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27" fillId="0" borderId="63" xfId="0" applyNumberFormat="1" applyFont="1" applyFill="1" applyBorder="1" applyAlignment="1">
      <alignment vertical="top" wrapText="1"/>
    </xf>
    <xf numFmtId="0" fontId="27" fillId="0" borderId="64" xfId="0" applyNumberFormat="1" applyFont="1" applyFill="1" applyBorder="1" applyAlignment="1">
      <alignment vertical="top" wrapText="1"/>
    </xf>
    <xf numFmtId="0" fontId="30" fillId="25" borderId="70" xfId="0" applyNumberFormat="1" applyFont="1" applyFill="1" applyBorder="1" applyAlignment="1">
      <alignment horizontal="center" vertical="top" wrapText="1"/>
    </xf>
    <xf numFmtId="0" fontId="30" fillId="25" borderId="63" xfId="0" applyNumberFormat="1" applyFont="1" applyFill="1" applyBorder="1" applyAlignment="1">
      <alignment horizontal="center" vertical="top" wrapText="1"/>
    </xf>
    <xf numFmtId="0" fontId="27" fillId="15" borderId="65" xfId="0" applyNumberFormat="1" applyFont="1" applyFill="1" applyBorder="1" applyAlignment="1">
      <alignment vertical="top" wrapText="1"/>
    </xf>
    <xf numFmtId="168" fontId="30" fillId="25" borderId="63" xfId="0" applyNumberFormat="1" applyFont="1" applyFill="1" applyBorder="1" applyAlignment="1">
      <alignment horizontal="center" vertical="top" wrapText="1"/>
    </xf>
    <xf numFmtId="168" fontId="30" fillId="25" borderId="64" xfId="0" applyNumberFormat="1" applyFont="1" applyFill="1" applyBorder="1" applyAlignment="1">
      <alignment horizontal="center" vertical="top" wrapText="1"/>
    </xf>
    <xf numFmtId="0" fontId="30" fillId="0" borderId="0" xfId="0" applyFont="1" applyFill="1" applyBorder="1" applyAlignment="1">
      <alignment vertical="center" readingOrder="1"/>
    </xf>
    <xf numFmtId="0" fontId="6" fillId="0" borderId="4" xfId="0" applyFont="1" applyFill="1" applyBorder="1" applyAlignment="1">
      <alignment vertical="center" readingOrder="1"/>
    </xf>
    <xf numFmtId="0" fontId="6" fillId="0" borderId="73" xfId="0" applyFont="1" applyFill="1" applyBorder="1" applyAlignment="1">
      <alignment vertical="center" readingOrder="1"/>
    </xf>
    <xf numFmtId="0" fontId="6" fillId="0" borderId="14" xfId="0" applyFont="1" applyFill="1" applyBorder="1" applyAlignment="1">
      <alignment vertical="center" readingOrder="1"/>
    </xf>
    <xf numFmtId="0" fontId="32" fillId="0" borderId="49" xfId="0" applyFont="1" applyFill="1" applyBorder="1"/>
    <xf numFmtId="0" fontId="32" fillId="0" borderId="45" xfId="0" applyFont="1" applyFill="1" applyBorder="1"/>
    <xf numFmtId="0" fontId="30" fillId="0" borderId="30" xfId="0" applyFont="1" applyFill="1" applyBorder="1" applyAlignment="1">
      <alignment vertical="center" readingOrder="1"/>
    </xf>
    <xf numFmtId="0" fontId="30" fillId="0" borderId="31" xfId="0" applyFont="1" applyFill="1" applyBorder="1" applyAlignment="1">
      <alignment vertical="center" readingOrder="1"/>
    </xf>
    <xf numFmtId="0" fontId="30" fillId="0" borderId="61" xfId="0" applyFont="1" applyFill="1" applyBorder="1" applyAlignment="1">
      <alignment vertical="center" readingOrder="1"/>
    </xf>
    <xf numFmtId="0" fontId="6" fillId="0" borderId="0" xfId="0" applyFont="1" applyFill="1" applyBorder="1" applyAlignment="1">
      <alignment vertical="center" readingOrder="1"/>
    </xf>
    <xf numFmtId="0" fontId="7" fillId="0" borderId="0" xfId="0" applyFont="1" applyBorder="1" applyAlignment="1">
      <alignment vertical="center" readingOrder="1"/>
    </xf>
    <xf numFmtId="0" fontId="30" fillId="0" borderId="0" xfId="0" applyFont="1" applyFill="1" applyBorder="1" applyAlignment="1">
      <alignment horizontal="left"/>
    </xf>
    <xf numFmtId="168" fontId="29" fillId="21" borderId="66" xfId="0" applyNumberFormat="1" applyFont="1" applyFill="1" applyBorder="1" applyAlignment="1">
      <alignment horizontal="center" vertical="top" wrapText="1" readingOrder="1"/>
    </xf>
    <xf numFmtId="168" fontId="29" fillId="21" borderId="67" xfId="0" applyNumberFormat="1" applyFont="1" applyFill="1" applyBorder="1" applyAlignment="1">
      <alignment horizontal="center" vertical="top" wrapText="1" readingOrder="1"/>
    </xf>
    <xf numFmtId="168" fontId="29" fillId="22" borderId="67" xfId="0" applyNumberFormat="1" applyFont="1" applyFill="1" applyBorder="1" applyAlignment="1">
      <alignment horizontal="center" vertical="top" wrapText="1" readingOrder="1"/>
    </xf>
    <xf numFmtId="164" fontId="27" fillId="0" borderId="0" xfId="0" applyNumberFormat="1" applyFont="1" applyFill="1" applyBorder="1"/>
    <xf numFmtId="168" fontId="28" fillId="16" borderId="70" xfId="0" applyNumberFormat="1" applyFont="1" applyFill="1" applyBorder="1" applyAlignment="1">
      <alignment horizontal="center" vertical="center" wrapText="1" readingOrder="1"/>
    </xf>
    <xf numFmtId="164" fontId="27" fillId="0" borderId="4" xfId="0" applyNumberFormat="1" applyFont="1" applyFill="1" applyBorder="1" applyAlignment="1">
      <alignment horizontal="center" vertical="center"/>
    </xf>
    <xf numFmtId="168" fontId="27" fillId="0" borderId="0" xfId="0" applyNumberFormat="1" applyFont="1" applyFill="1" applyBorder="1" applyAlignment="1">
      <alignment horizontal="left"/>
    </xf>
    <xf numFmtId="0" fontId="27" fillId="15" borderId="65" xfId="0" applyNumberFormat="1" applyFont="1" applyFill="1" applyBorder="1" applyAlignment="1">
      <alignment vertical="top" wrapText="1"/>
    </xf>
    <xf numFmtId="168" fontId="27" fillId="0" borderId="63" xfId="0" applyNumberFormat="1" applyFont="1" applyFill="1" applyBorder="1" applyAlignment="1">
      <alignment vertical="top" wrapText="1"/>
    </xf>
    <xf numFmtId="168" fontId="28" fillId="19" borderId="67" xfId="0" applyNumberFormat="1" applyFont="1" applyFill="1" applyBorder="1" applyAlignment="1">
      <alignment horizontal="center" vertical="top" wrapText="1" readingOrder="1"/>
    </xf>
    <xf numFmtId="0" fontId="6" fillId="8" borderId="2" xfId="0" applyFont="1" applyFill="1" applyBorder="1"/>
    <xf numFmtId="164" fontId="6" fillId="0" borderId="46" xfId="0" applyNumberFormat="1" applyFont="1" applyBorder="1"/>
    <xf numFmtId="168" fontId="28" fillId="26" borderId="62" xfId="0" applyNumberFormat="1" applyFont="1" applyFill="1" applyBorder="1" applyAlignment="1">
      <alignment horizontal="center" vertical="center" wrapText="1" readingOrder="1"/>
    </xf>
    <xf numFmtId="168" fontId="28" fillId="6" borderId="66" xfId="0" applyNumberFormat="1" applyFont="1" applyFill="1" applyBorder="1" applyAlignment="1">
      <alignment horizontal="center" vertical="top" wrapText="1" readingOrder="1"/>
    </xf>
    <xf numFmtId="168" fontId="28" fillId="6" borderId="67" xfId="0" applyNumberFormat="1" applyFont="1" applyFill="1" applyBorder="1" applyAlignment="1">
      <alignment horizontal="center" vertical="top" wrapText="1" readingOrder="1"/>
    </xf>
    <xf numFmtId="168" fontId="29" fillId="6" borderId="67" xfId="0" applyNumberFormat="1" applyFont="1" applyFill="1" applyBorder="1" applyAlignment="1">
      <alignment horizontal="center" vertical="top" wrapText="1" readingOrder="1"/>
    </xf>
    <xf numFmtId="172" fontId="28" fillId="24" borderId="62" xfId="0" applyNumberFormat="1" applyFont="1" applyFill="1" applyBorder="1" applyAlignment="1">
      <alignment horizontal="center" vertical="center" wrapText="1" readingOrder="1"/>
    </xf>
    <xf numFmtId="0" fontId="28" fillId="15" borderId="62" xfId="0" applyNumberFormat="1" applyFont="1" applyFill="1" applyBorder="1" applyAlignment="1">
      <alignment vertical="center" wrapText="1" readingOrder="1"/>
    </xf>
    <xf numFmtId="0" fontId="28" fillId="20" borderId="62" xfId="0" applyNumberFormat="1" applyFont="1" applyFill="1" applyBorder="1" applyAlignment="1">
      <alignment vertical="center" wrapText="1" readingOrder="1"/>
    </xf>
    <xf numFmtId="0" fontId="29" fillId="22" borderId="67" xfId="0" applyNumberFormat="1" applyFont="1" applyFill="1" applyBorder="1" applyAlignment="1">
      <alignment horizontal="center" vertical="top" wrapText="1" readingOrder="1"/>
    </xf>
    <xf numFmtId="0" fontId="28" fillId="24" borderId="67" xfId="0" applyNumberFormat="1" applyFont="1" applyFill="1" applyBorder="1" applyAlignment="1">
      <alignment horizontal="center" vertical="top" wrapText="1" readingOrder="1"/>
    </xf>
    <xf numFmtId="0" fontId="28" fillId="24" borderId="66" xfId="0" applyNumberFormat="1" applyFont="1" applyFill="1" applyBorder="1" applyAlignment="1">
      <alignment horizontal="center" vertical="top" wrapText="1" readingOrder="1"/>
    </xf>
    <xf numFmtId="0" fontId="29" fillId="21" borderId="67" xfId="0" applyNumberFormat="1" applyFont="1" applyFill="1" applyBorder="1" applyAlignment="1">
      <alignment horizontal="center" vertical="top" wrapText="1" readingOrder="1"/>
    </xf>
    <xf numFmtId="0" fontId="33" fillId="19" borderId="67" xfId="0" applyNumberFormat="1" applyFont="1" applyFill="1" applyBorder="1" applyAlignment="1">
      <alignment horizontal="center" vertical="top" wrapText="1" readingOrder="1"/>
    </xf>
    <xf numFmtId="0" fontId="2" fillId="5" borderId="4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168" fontId="2" fillId="5" borderId="23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4" fillId="6" borderId="4" xfId="0" applyFont="1" applyFill="1" applyBorder="1"/>
    <xf numFmtId="0" fontId="0" fillId="6" borderId="0" xfId="0" applyFill="1"/>
    <xf numFmtId="0" fontId="2" fillId="0" borderId="20" xfId="0" applyFont="1" applyFill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6" fillId="13" borderId="0" xfId="0" applyFont="1" applyFill="1" applyAlignment="1">
      <alignment horizontal="center"/>
    </xf>
    <xf numFmtId="0" fontId="6" fillId="13" borderId="0" xfId="0" applyFont="1" applyFill="1"/>
    <xf numFmtId="164" fontId="0" fillId="13" borderId="4" xfId="0" applyNumberFormat="1" applyFill="1" applyBorder="1" applyAlignment="1">
      <alignment horizontal="center"/>
    </xf>
    <xf numFmtId="164" fontId="0" fillId="13" borderId="4" xfId="0" applyNumberFormat="1" applyFill="1" applyBorder="1"/>
    <xf numFmtId="0" fontId="0" fillId="13" borderId="4" xfId="0" applyFill="1" applyBorder="1" applyAlignment="1">
      <alignment horizontal="center"/>
    </xf>
    <xf numFmtId="164" fontId="6" fillId="2" borderId="4" xfId="0" applyNumberFormat="1" applyFont="1" applyFill="1" applyBorder="1" applyAlignment="1">
      <alignment horizontal="center"/>
    </xf>
    <xf numFmtId="0" fontId="6" fillId="10" borderId="6" xfId="0" applyFont="1" applyFill="1" applyBorder="1" applyAlignment="1">
      <alignment horizontal="center" textRotation="255"/>
    </xf>
    <xf numFmtId="164" fontId="6" fillId="10" borderId="18" xfId="0" applyNumberFormat="1" applyFont="1" applyFill="1" applyBorder="1" applyAlignment="1">
      <alignment horizontal="center"/>
    </xf>
    <xf numFmtId="0" fontId="2" fillId="9" borderId="18" xfId="0" applyFont="1" applyFill="1" applyBorder="1"/>
    <xf numFmtId="0" fontId="1" fillId="0" borderId="5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4" xfId="0" applyFont="1" applyFill="1" applyBorder="1" applyAlignment="1"/>
    <xf numFmtId="0" fontId="1" fillId="0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0" fillId="6" borderId="4" xfId="0" applyFill="1" applyBorder="1"/>
    <xf numFmtId="0" fontId="2" fillId="3" borderId="2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36" fillId="0" borderId="76" xfId="0" applyFont="1" applyBorder="1" applyAlignment="1">
      <alignment vertical="center" wrapText="1"/>
    </xf>
    <xf numFmtId="0" fontId="22" fillId="0" borderId="76" xfId="0" applyFont="1" applyBorder="1" applyAlignment="1">
      <alignment vertical="center" wrapText="1"/>
    </xf>
    <xf numFmtId="0" fontId="22" fillId="0" borderId="76" xfId="0" applyFont="1" applyBorder="1" applyAlignment="1">
      <alignment horizontal="right" vertical="center" wrapText="1"/>
    </xf>
    <xf numFmtId="0" fontId="1" fillId="5" borderId="4" xfId="0" applyFont="1" applyFill="1" applyBorder="1" applyAlignment="1">
      <alignment horizontal="center"/>
    </xf>
    <xf numFmtId="168" fontId="2" fillId="5" borderId="13" xfId="0" applyNumberFormat="1" applyFont="1" applyFill="1" applyBorder="1" applyAlignment="1">
      <alignment horizontal="center"/>
    </xf>
    <xf numFmtId="0" fontId="18" fillId="5" borderId="14" xfId="0" applyFont="1" applyFill="1" applyBorder="1" applyAlignment="1">
      <alignment horizontal="center"/>
    </xf>
    <xf numFmtId="0" fontId="18" fillId="5" borderId="55" xfId="0" applyFont="1" applyFill="1" applyBorder="1" applyAlignment="1">
      <alignment horizontal="center"/>
    </xf>
    <xf numFmtId="168" fontId="2" fillId="5" borderId="15" xfId="0" applyNumberFormat="1" applyFont="1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55" xfId="0" applyFill="1" applyBorder="1" applyAlignment="1">
      <alignment horizontal="center"/>
    </xf>
    <xf numFmtId="168" fontId="2" fillId="5" borderId="56" xfId="0" applyNumberFormat="1" applyFont="1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168" fontId="2" fillId="5" borderId="4" xfId="0" applyNumberFormat="1" applyFont="1" applyFill="1" applyBorder="1" applyAlignment="1">
      <alignment horizontal="center"/>
    </xf>
    <xf numFmtId="168" fontId="2" fillId="5" borderId="40" xfId="0" applyNumberFormat="1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2" fillId="5" borderId="33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 textRotation="255"/>
    </xf>
    <xf numFmtId="164" fontId="7" fillId="0" borderId="19" xfId="0" applyNumberFormat="1" applyFont="1" applyBorder="1" applyAlignment="1">
      <alignment horizontal="center"/>
    </xf>
    <xf numFmtId="164" fontId="0" fillId="0" borderId="72" xfId="0" applyNumberFormat="1" applyBorder="1" applyAlignment="1">
      <alignment horizontal="center"/>
    </xf>
    <xf numFmtId="164" fontId="0" fillId="0" borderId="77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6" fillId="8" borderId="0" xfId="0" applyFont="1" applyFill="1" applyBorder="1" applyAlignment="1">
      <alignment horizontal="center" vertical="center" textRotation="255"/>
    </xf>
    <xf numFmtId="0" fontId="0" fillId="0" borderId="5" xfId="0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 textRotation="255"/>
    </xf>
    <xf numFmtId="1" fontId="0" fillId="0" borderId="5" xfId="0" applyNumberFormat="1" applyBorder="1" applyAlignment="1">
      <alignment horizontal="center"/>
    </xf>
    <xf numFmtId="1" fontId="2" fillId="0" borderId="44" xfId="0" applyNumberFormat="1" applyFont="1" applyFill="1" applyBorder="1" applyAlignment="1">
      <alignment horizontal="center"/>
    </xf>
    <xf numFmtId="164" fontId="6" fillId="0" borderId="20" xfId="0" applyNumberFormat="1" applyFont="1" applyBorder="1" applyAlignment="1">
      <alignment horizontal="center"/>
    </xf>
    <xf numFmtId="164" fontId="7" fillId="0" borderId="20" xfId="0" applyNumberFormat="1" applyFont="1" applyBorder="1" applyAlignment="1">
      <alignment horizontal="center"/>
    </xf>
    <xf numFmtId="0" fontId="6" fillId="0" borderId="75" xfId="0" applyFont="1" applyBorder="1"/>
    <xf numFmtId="0" fontId="0" fillId="0" borderId="4" xfId="0" applyBorder="1" applyAlignment="1">
      <alignment horizontal="center"/>
    </xf>
    <xf numFmtId="0" fontId="7" fillId="0" borderId="32" xfId="0" applyFont="1" applyBorder="1" applyAlignment="1">
      <alignment horizontal="left"/>
    </xf>
    <xf numFmtId="0" fontId="0" fillId="0" borderId="34" xfId="0" applyBorder="1"/>
    <xf numFmtId="0" fontId="0" fillId="0" borderId="24" xfId="0" applyBorder="1"/>
    <xf numFmtId="0" fontId="6" fillId="0" borderId="38" xfId="0" applyFont="1" applyBorder="1"/>
    <xf numFmtId="46" fontId="6" fillId="0" borderId="25" xfId="0" quotePrefix="1" applyNumberFormat="1" applyFont="1" applyBorder="1"/>
    <xf numFmtId="0" fontId="34" fillId="0" borderId="38" xfId="0" applyFont="1" applyBorder="1"/>
    <xf numFmtId="0" fontId="0" fillId="0" borderId="38" xfId="0" applyBorder="1"/>
    <xf numFmtId="0" fontId="7" fillId="0" borderId="38" xfId="0" applyFont="1" applyBorder="1"/>
    <xf numFmtId="0" fontId="6" fillId="0" borderId="26" xfId="0" applyFont="1" applyBorder="1"/>
    <xf numFmtId="166" fontId="0" fillId="0" borderId="11" xfId="0" applyNumberFormat="1" applyBorder="1"/>
    <xf numFmtId="0" fontId="0" fillId="0" borderId="19" xfId="0" applyBorder="1"/>
    <xf numFmtId="0" fontId="0" fillId="0" borderId="26" xfId="0" applyBorder="1"/>
    <xf numFmtId="0" fontId="2" fillId="7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2" fillId="5" borderId="44" xfId="0" applyFont="1" applyFill="1" applyBorder="1" applyAlignment="1">
      <alignment horizontal="center"/>
    </xf>
    <xf numFmtId="0" fontId="2" fillId="5" borderId="73" xfId="0" applyFont="1" applyFill="1" applyBorder="1" applyAlignment="1">
      <alignment horizontal="center"/>
    </xf>
    <xf numFmtId="0" fontId="1" fillId="23" borderId="2" xfId="0" applyFont="1" applyFill="1" applyBorder="1" applyAlignment="1">
      <alignment horizontal="center"/>
    </xf>
    <xf numFmtId="0" fontId="2" fillId="23" borderId="29" xfId="0" applyFont="1" applyFill="1" applyBorder="1" applyAlignment="1">
      <alignment horizontal="center"/>
    </xf>
    <xf numFmtId="0" fontId="1" fillId="23" borderId="29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/>
    <xf numFmtId="164" fontId="7" fillId="7" borderId="19" xfId="0" applyNumberFormat="1" applyFont="1" applyFill="1" applyBorder="1" applyAlignment="1">
      <alignment horizontal="center"/>
    </xf>
    <xf numFmtId="0" fontId="6" fillId="10" borderId="4" xfId="0" applyFont="1" applyFill="1" applyBorder="1" applyAlignment="1">
      <alignment horizontal="center" vertical="center" textRotation="255"/>
    </xf>
    <xf numFmtId="0" fontId="6" fillId="10" borderId="14" xfId="0" applyFont="1" applyFill="1" applyBorder="1" applyAlignment="1">
      <alignment horizontal="center" vertical="center" textRotation="255"/>
    </xf>
    <xf numFmtId="0" fontId="24" fillId="11" borderId="4" xfId="0" applyFont="1" applyFill="1" applyBorder="1" applyAlignment="1">
      <alignment horizontal="center" vertical="center" textRotation="255"/>
    </xf>
    <xf numFmtId="0" fontId="24" fillId="11" borderId="14" xfId="0" applyFont="1" applyFill="1" applyBorder="1" applyAlignment="1">
      <alignment horizontal="center" vertical="center" textRotation="255"/>
    </xf>
    <xf numFmtId="0" fontId="6" fillId="5" borderId="51" xfId="0" applyFont="1" applyFill="1" applyBorder="1" applyAlignment="1">
      <alignment horizontal="center" vertical="center" textRotation="255"/>
    </xf>
    <xf numFmtId="0" fontId="6" fillId="5" borderId="16" xfId="0" applyFont="1" applyFill="1" applyBorder="1" applyAlignment="1">
      <alignment horizontal="center" vertical="center" textRotation="255"/>
    </xf>
    <xf numFmtId="0" fontId="6" fillId="5" borderId="52" xfId="0" applyFont="1" applyFill="1" applyBorder="1" applyAlignment="1">
      <alignment horizontal="center" vertical="center" textRotation="255"/>
    </xf>
    <xf numFmtId="0" fontId="6" fillId="5" borderId="17" xfId="0" applyFont="1" applyFill="1" applyBorder="1" applyAlignment="1">
      <alignment horizontal="center" vertical="center" textRotation="255"/>
    </xf>
    <xf numFmtId="0" fontId="6" fillId="10" borderId="51" xfId="0" applyFont="1" applyFill="1" applyBorder="1" applyAlignment="1">
      <alignment horizontal="center" vertical="center" textRotation="255"/>
    </xf>
    <xf numFmtId="0" fontId="6" fillId="10" borderId="16" xfId="0" applyFont="1" applyFill="1" applyBorder="1" applyAlignment="1">
      <alignment horizontal="center" vertical="center" textRotation="255"/>
    </xf>
    <xf numFmtId="0" fontId="6" fillId="10" borderId="52" xfId="0" applyFont="1" applyFill="1" applyBorder="1" applyAlignment="1">
      <alignment horizontal="center" vertical="center" textRotation="255"/>
    </xf>
    <xf numFmtId="0" fontId="6" fillId="10" borderId="17" xfId="0" applyFont="1" applyFill="1" applyBorder="1" applyAlignment="1">
      <alignment horizontal="center" vertical="center" textRotation="255"/>
    </xf>
    <xf numFmtId="0" fontId="6" fillId="0" borderId="32" xfId="0" applyFont="1" applyBorder="1" applyAlignment="1">
      <alignment horizontal="center" vertical="center" textRotation="255"/>
    </xf>
    <xf numFmtId="0" fontId="6" fillId="0" borderId="0" xfId="0" applyFont="1" applyBorder="1" applyAlignment="1">
      <alignment horizontal="center" vertical="center" textRotation="255"/>
    </xf>
    <xf numFmtId="0" fontId="6" fillId="5" borderId="12" xfId="0" applyFont="1" applyFill="1" applyBorder="1" applyAlignment="1">
      <alignment horizontal="center" vertical="center" textRotation="255"/>
    </xf>
    <xf numFmtId="0" fontId="6" fillId="5" borderId="39" xfId="0" applyFont="1" applyFill="1" applyBorder="1" applyAlignment="1">
      <alignment horizontal="center" vertical="center" textRotation="255"/>
    </xf>
    <xf numFmtId="0" fontId="6" fillId="10" borderId="12" xfId="0" applyFont="1" applyFill="1" applyBorder="1" applyAlignment="1">
      <alignment horizontal="center" vertical="center" textRotation="255"/>
    </xf>
    <xf numFmtId="0" fontId="6" fillId="10" borderId="39" xfId="0" applyFont="1" applyFill="1" applyBorder="1" applyAlignment="1">
      <alignment horizontal="center" vertical="center" textRotation="255"/>
    </xf>
    <xf numFmtId="0" fontId="24" fillId="14" borderId="14" xfId="0" applyFont="1" applyFill="1" applyBorder="1" applyAlignment="1">
      <alignment horizontal="center" vertical="center" textRotation="255"/>
    </xf>
    <xf numFmtId="0" fontId="24" fillId="14" borderId="33" xfId="0" applyFont="1" applyFill="1" applyBorder="1" applyAlignment="1">
      <alignment horizontal="center" vertical="center" textRotation="255"/>
    </xf>
    <xf numFmtId="0" fontId="6" fillId="2" borderId="14" xfId="0" applyFont="1" applyFill="1" applyBorder="1" applyAlignment="1">
      <alignment horizontal="center" textRotation="255"/>
    </xf>
    <xf numFmtId="0" fontId="6" fillId="2" borderId="18" xfId="0" applyFont="1" applyFill="1" applyBorder="1" applyAlignment="1">
      <alignment horizontal="center" textRotation="255"/>
    </xf>
    <xf numFmtId="0" fontId="6" fillId="0" borderId="4" xfId="0" applyFont="1" applyFill="1" applyBorder="1" applyAlignment="1">
      <alignment horizontal="center" textRotation="255"/>
    </xf>
    <xf numFmtId="0" fontId="6" fillId="0" borderId="14" xfId="0" applyFont="1" applyFill="1" applyBorder="1" applyAlignment="1">
      <alignment horizontal="center" textRotation="255"/>
    </xf>
    <xf numFmtId="0" fontId="18" fillId="7" borderId="14" xfId="0" applyFont="1" applyFill="1" applyBorder="1" applyAlignment="1">
      <alignment horizontal="center" vertical="center" textRotation="255"/>
    </xf>
    <xf numFmtId="0" fontId="18" fillId="7" borderId="18" xfId="0" applyFont="1" applyFill="1" applyBorder="1" applyAlignment="1">
      <alignment horizontal="center" vertical="center" textRotation="255"/>
    </xf>
    <xf numFmtId="0" fontId="6" fillId="12" borderId="14" xfId="0" applyFont="1" applyFill="1" applyBorder="1" applyAlignment="1">
      <alignment horizontal="center" textRotation="255"/>
    </xf>
    <xf numFmtId="0" fontId="0" fillId="12" borderId="33" xfId="0" applyFill="1" applyBorder="1" applyAlignment="1">
      <alignment horizontal="center" textRotation="255"/>
    </xf>
    <xf numFmtId="0" fontId="2" fillId="0" borderId="14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textRotation="255"/>
    </xf>
    <xf numFmtId="0" fontId="6" fillId="0" borderId="33" xfId="0" applyFont="1" applyBorder="1" applyAlignment="1">
      <alignment horizontal="center" textRotation="255"/>
    </xf>
    <xf numFmtId="0" fontId="6" fillId="0" borderId="0" xfId="0" applyFont="1" applyBorder="1" applyAlignment="1">
      <alignment horizontal="center" textRotation="255"/>
    </xf>
    <xf numFmtId="0" fontId="6" fillId="0" borderId="24" xfId="0" applyFont="1" applyBorder="1" applyAlignment="1">
      <alignment horizontal="center" textRotation="255"/>
    </xf>
    <xf numFmtId="0" fontId="6" fillId="0" borderId="25" xfId="0" applyFont="1" applyBorder="1" applyAlignment="1">
      <alignment horizontal="center" textRotation="255"/>
    </xf>
    <xf numFmtId="171" fontId="0" fillId="0" borderId="0" xfId="0" applyNumberFormat="1" applyAlignment="1">
      <alignment horizontal="left"/>
    </xf>
    <xf numFmtId="0" fontId="2" fillId="5" borderId="4" xfId="0" applyFont="1" applyFill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75" fontId="30" fillId="0" borderId="0" xfId="0" applyNumberFormat="1" applyFont="1" applyFill="1" applyBorder="1" applyAlignment="1">
      <alignment horizontal="left"/>
    </xf>
    <xf numFmtId="174" fontId="22" fillId="15" borderId="68" xfId="0" applyNumberFormat="1" applyFont="1" applyFill="1" applyBorder="1" applyAlignment="1">
      <alignment horizontal="center" vertical="center" wrapText="1" readingOrder="1"/>
    </xf>
    <xf numFmtId="174" fontId="22" fillId="15" borderId="69" xfId="0" applyNumberFormat="1" applyFont="1" applyFill="1" applyBorder="1" applyAlignment="1">
      <alignment horizontal="center" vertical="center" wrapText="1" readingOrder="1"/>
    </xf>
    <xf numFmtId="0" fontId="26" fillId="16" borderId="62" xfId="0" applyNumberFormat="1" applyFont="1" applyFill="1" applyBorder="1" applyAlignment="1">
      <alignment horizontal="center" vertical="center" wrapText="1" readingOrder="1"/>
    </xf>
    <xf numFmtId="0" fontId="27" fillId="0" borderId="63" xfId="0" applyNumberFormat="1" applyFont="1" applyFill="1" applyBorder="1" applyAlignment="1">
      <alignment vertical="top" wrapText="1"/>
    </xf>
    <xf numFmtId="0" fontId="27" fillId="0" borderId="64" xfId="0" applyNumberFormat="1" applyFont="1" applyFill="1" applyBorder="1" applyAlignment="1">
      <alignment vertical="top" wrapText="1"/>
    </xf>
    <xf numFmtId="0" fontId="8" fillId="0" borderId="14" xfId="0" applyFont="1" applyBorder="1" applyAlignment="1">
      <alignment horizontal="center" textRotation="255"/>
    </xf>
    <xf numFmtId="0" fontId="8" fillId="0" borderId="33" xfId="0" applyFont="1" applyBorder="1" applyAlignment="1">
      <alignment horizontal="center" textRotation="255"/>
    </xf>
    <xf numFmtId="0" fontId="8" fillId="0" borderId="11" xfId="0" applyFont="1" applyBorder="1" applyAlignment="1">
      <alignment horizontal="center" textRotation="255"/>
    </xf>
    <xf numFmtId="171" fontId="0" fillId="0" borderId="0" xfId="0" applyNumberFormat="1" applyFill="1" applyAlignment="1">
      <alignment horizontal="left"/>
    </xf>
    <xf numFmtId="0" fontId="6" fillId="0" borderId="4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68" fontId="27" fillId="0" borderId="14" xfId="0" applyNumberFormat="1" applyFont="1" applyFill="1" applyBorder="1" applyAlignment="1">
      <alignment horizontal="left"/>
    </xf>
    <xf numFmtId="168" fontId="27" fillId="0" borderId="18" xfId="0" applyNumberFormat="1" applyFont="1" applyFill="1" applyBorder="1" applyAlignment="1">
      <alignment horizontal="left"/>
    </xf>
    <xf numFmtId="175" fontId="27" fillId="0" borderId="0" xfId="0" applyNumberFormat="1" applyFont="1" applyFill="1" applyBorder="1" applyAlignment="1">
      <alignment horizontal="left"/>
    </xf>
    <xf numFmtId="168" fontId="26" fillId="24" borderId="62" xfId="0" applyNumberFormat="1" applyFont="1" applyFill="1" applyBorder="1" applyAlignment="1">
      <alignment horizontal="center" vertical="center" wrapText="1" readingOrder="1"/>
    </xf>
    <xf numFmtId="168" fontId="27" fillId="0" borderId="63" xfId="0" applyNumberFormat="1" applyFont="1" applyFill="1" applyBorder="1" applyAlignment="1">
      <alignment vertical="top" wrapText="1"/>
    </xf>
    <xf numFmtId="168" fontId="27" fillId="0" borderId="64" xfId="0" applyNumberFormat="1" applyFont="1" applyFill="1" applyBorder="1" applyAlignment="1">
      <alignment vertical="top" wrapText="1"/>
    </xf>
    <xf numFmtId="168" fontId="30" fillId="25" borderId="63" xfId="0" applyNumberFormat="1" applyFont="1" applyFill="1" applyBorder="1" applyAlignment="1">
      <alignment horizontal="center" vertical="top" wrapText="1"/>
    </xf>
    <xf numFmtId="0" fontId="22" fillId="15" borderId="62" xfId="0" applyNumberFormat="1" applyFont="1" applyFill="1" applyBorder="1" applyAlignment="1">
      <alignment vertical="top" wrapText="1" readingOrder="1"/>
    </xf>
    <xf numFmtId="0" fontId="27" fillId="15" borderId="65" xfId="0" applyNumberFormat="1" applyFont="1" applyFill="1" applyBorder="1" applyAlignment="1">
      <alignment vertical="top" wrapText="1"/>
    </xf>
    <xf numFmtId="168" fontId="27" fillId="7" borderId="14" xfId="0" applyNumberFormat="1" applyFont="1" applyFill="1" applyBorder="1" applyAlignment="1">
      <alignment horizontal="left"/>
    </xf>
    <xf numFmtId="168" fontId="27" fillId="7" borderId="18" xfId="0" applyNumberFormat="1" applyFont="1" applyFill="1" applyBorder="1" applyAlignment="1">
      <alignment horizontal="left"/>
    </xf>
    <xf numFmtId="0" fontId="26" fillId="24" borderId="62" xfId="0" applyNumberFormat="1" applyFont="1" applyFill="1" applyBorder="1" applyAlignment="1">
      <alignment horizontal="center" vertical="center" wrapText="1" readingOrder="1"/>
    </xf>
    <xf numFmtId="0" fontId="8" fillId="0" borderId="25" xfId="0" applyFont="1" applyBorder="1" applyAlignment="1">
      <alignment horizontal="center" textRotation="255"/>
    </xf>
    <xf numFmtId="0" fontId="8" fillId="0" borderId="4" xfId="0" applyFont="1" applyBorder="1" applyAlignment="1">
      <alignment horizontal="center" textRotation="255"/>
    </xf>
    <xf numFmtId="0" fontId="8" fillId="0" borderId="34" xfId="0" applyFont="1" applyBorder="1" applyAlignment="1">
      <alignment horizontal="center" textRotation="255"/>
    </xf>
    <xf numFmtId="0" fontId="6" fillId="0" borderId="4" xfId="0" applyFont="1" applyBorder="1" applyAlignment="1">
      <alignment horizontal="center" textRotation="255"/>
    </xf>
    <xf numFmtId="0" fontId="8" fillId="0" borderId="6" xfId="0" applyFont="1" applyBorder="1" applyAlignment="1">
      <alignment horizontal="center" textRotation="255"/>
    </xf>
    <xf numFmtId="0" fontId="8" fillId="0" borderId="18" xfId="0" applyFont="1" applyBorder="1" applyAlignment="1">
      <alignment horizontal="center" textRotation="255"/>
    </xf>
    <xf numFmtId="0" fontId="6" fillId="0" borderId="26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13" borderId="4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310"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66"/>
        </patternFill>
      </fill>
    </dxf>
    <dxf>
      <fill>
        <patternFill patternType="solid">
          <fgColor indexed="64"/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ill>
        <patternFill patternType="solid">
          <fgColor indexed="64"/>
          <bgColor rgb="FFFFFF99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66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recap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fevr!A1"/><Relationship Id="rId13" Type="http://schemas.openxmlformats.org/officeDocument/2006/relationships/hyperlink" Target="#sept!A1"/><Relationship Id="rId3" Type="http://schemas.openxmlformats.org/officeDocument/2006/relationships/hyperlink" Target="#'dec 08'!A1"/><Relationship Id="rId7" Type="http://schemas.openxmlformats.org/officeDocument/2006/relationships/hyperlink" Target="#dec!A1"/><Relationship Id="rId12" Type="http://schemas.openxmlformats.org/officeDocument/2006/relationships/hyperlink" Target="#mai!A1"/><Relationship Id="rId2" Type="http://schemas.openxmlformats.org/officeDocument/2006/relationships/hyperlink" Target="#'nov 08'!A1"/><Relationship Id="rId1" Type="http://schemas.openxmlformats.org/officeDocument/2006/relationships/hyperlink" Target="#'oct 08'!A1"/><Relationship Id="rId6" Type="http://schemas.openxmlformats.org/officeDocument/2006/relationships/hyperlink" Target="#nov!A1"/><Relationship Id="rId11" Type="http://schemas.openxmlformats.org/officeDocument/2006/relationships/hyperlink" Target="#avr!A1"/><Relationship Id="rId5" Type="http://schemas.openxmlformats.org/officeDocument/2006/relationships/hyperlink" Target="#oct!A1"/><Relationship Id="rId15" Type="http://schemas.openxmlformats.org/officeDocument/2006/relationships/hyperlink" Target="#juillet!A1"/><Relationship Id="rId10" Type="http://schemas.openxmlformats.org/officeDocument/2006/relationships/hyperlink" Target="#jvier!A1"/><Relationship Id="rId4" Type="http://schemas.openxmlformats.org/officeDocument/2006/relationships/hyperlink" Target="#juin!A1"/><Relationship Id="rId9" Type="http://schemas.openxmlformats.org/officeDocument/2006/relationships/hyperlink" Target="#mar!A1"/><Relationship Id="rId14" Type="http://schemas.openxmlformats.org/officeDocument/2006/relationships/hyperlink" Target="#aout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171450</xdr:colOff>
          <xdr:row>1</xdr:row>
          <xdr:rowOff>142875</xdr:rowOff>
        </xdr:from>
        <xdr:to>
          <xdr:col>38</xdr:col>
          <xdr:colOff>1009650</xdr:colOff>
          <xdr:row>6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247650</xdr:colOff>
          <xdr:row>1</xdr:row>
          <xdr:rowOff>142875</xdr:rowOff>
        </xdr:from>
        <xdr:to>
          <xdr:col>42</xdr:col>
          <xdr:colOff>209550</xdr:colOff>
          <xdr:row>6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266700</xdr:colOff>
          <xdr:row>8</xdr:row>
          <xdr:rowOff>28575</xdr:rowOff>
        </xdr:from>
        <xdr:to>
          <xdr:col>42</xdr:col>
          <xdr:colOff>142875</xdr:colOff>
          <xdr:row>13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209550</xdr:colOff>
      <xdr:row>9</xdr:row>
      <xdr:rowOff>47625</xdr:rowOff>
    </xdr:from>
    <xdr:to>
      <xdr:col>38</xdr:col>
      <xdr:colOff>971550</xdr:colOff>
      <xdr:row>13</xdr:row>
      <xdr:rowOff>57150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239500" y="1428750"/>
          <a:ext cx="76200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85725</xdr:colOff>
          <xdr:row>1</xdr:row>
          <xdr:rowOff>28575</xdr:rowOff>
        </xdr:from>
        <xdr:to>
          <xdr:col>42</xdr:col>
          <xdr:colOff>428625</xdr:colOff>
          <xdr:row>5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619125</xdr:colOff>
          <xdr:row>1</xdr:row>
          <xdr:rowOff>19050</xdr:rowOff>
        </xdr:from>
        <xdr:to>
          <xdr:col>44</xdr:col>
          <xdr:colOff>57150</xdr:colOff>
          <xdr:row>5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657225</xdr:colOff>
          <xdr:row>6</xdr:row>
          <xdr:rowOff>66675</xdr:rowOff>
        </xdr:from>
        <xdr:to>
          <xdr:col>44</xdr:col>
          <xdr:colOff>9525</xdr:colOff>
          <xdr:row>12</xdr:row>
          <xdr:rowOff>123825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41</xdr:col>
      <xdr:colOff>0</xdr:colOff>
      <xdr:row>7</xdr:row>
      <xdr:rowOff>0</xdr:rowOff>
    </xdr:from>
    <xdr:to>
      <xdr:col>42</xdr:col>
      <xdr:colOff>514350</xdr:colOff>
      <xdr:row>12</xdr:row>
      <xdr:rowOff>28575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1496675" y="1238250"/>
          <a:ext cx="76200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238125</xdr:colOff>
          <xdr:row>0</xdr:row>
          <xdr:rowOff>123825</xdr:rowOff>
        </xdr:from>
        <xdr:to>
          <xdr:col>40</xdr:col>
          <xdr:colOff>781050</xdr:colOff>
          <xdr:row>5</xdr:row>
          <xdr:rowOff>47625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5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971550</xdr:colOff>
          <xdr:row>1</xdr:row>
          <xdr:rowOff>19050</xdr:rowOff>
        </xdr:from>
        <xdr:to>
          <xdr:col>43</xdr:col>
          <xdr:colOff>161925</xdr:colOff>
          <xdr:row>5</xdr:row>
          <xdr:rowOff>95250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5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1000125</xdr:colOff>
          <xdr:row>5</xdr:row>
          <xdr:rowOff>200025</xdr:rowOff>
        </xdr:from>
        <xdr:to>
          <xdr:col>43</xdr:col>
          <xdr:colOff>114300</xdr:colOff>
          <xdr:row>11</xdr:row>
          <xdr:rowOff>114300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5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40</xdr:col>
      <xdr:colOff>0</xdr:colOff>
      <xdr:row>6</xdr:row>
      <xdr:rowOff>0</xdr:rowOff>
    </xdr:from>
    <xdr:to>
      <xdr:col>40</xdr:col>
      <xdr:colOff>762000</xdr:colOff>
      <xdr:row>11</xdr:row>
      <xdr:rowOff>28575</xdr:rowOff>
    </xdr:to>
    <xdr:sp macro="" textlink="">
      <xdr:nvSpPr>
        <xdr:cNvPr id="8" name="Rectangle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11134725" y="1076325"/>
          <a:ext cx="76200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238125</xdr:colOff>
          <xdr:row>0</xdr:row>
          <xdr:rowOff>123825</xdr:rowOff>
        </xdr:from>
        <xdr:to>
          <xdr:col>39</xdr:col>
          <xdr:colOff>781050</xdr:colOff>
          <xdr:row>5</xdr:row>
          <xdr:rowOff>47625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6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971550</xdr:colOff>
          <xdr:row>1</xdr:row>
          <xdr:rowOff>19050</xdr:rowOff>
        </xdr:from>
        <xdr:to>
          <xdr:col>42</xdr:col>
          <xdr:colOff>161925</xdr:colOff>
          <xdr:row>5</xdr:row>
          <xdr:rowOff>95250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6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1000125</xdr:colOff>
          <xdr:row>5</xdr:row>
          <xdr:rowOff>200025</xdr:rowOff>
        </xdr:from>
        <xdr:to>
          <xdr:col>42</xdr:col>
          <xdr:colOff>104775</xdr:colOff>
          <xdr:row>12</xdr:row>
          <xdr:rowOff>38100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6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39</xdr:col>
      <xdr:colOff>0</xdr:colOff>
      <xdr:row>6</xdr:row>
      <xdr:rowOff>0</xdr:rowOff>
    </xdr:from>
    <xdr:to>
      <xdr:col>39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1134725" y="1076325"/>
          <a:ext cx="76200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238125</xdr:colOff>
          <xdr:row>0</xdr:row>
          <xdr:rowOff>123825</xdr:rowOff>
        </xdr:from>
        <xdr:to>
          <xdr:col>41</xdr:col>
          <xdr:colOff>781050</xdr:colOff>
          <xdr:row>5</xdr:row>
          <xdr:rowOff>47625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7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971550</xdr:colOff>
          <xdr:row>1</xdr:row>
          <xdr:rowOff>19050</xdr:rowOff>
        </xdr:from>
        <xdr:to>
          <xdr:col>44</xdr:col>
          <xdr:colOff>161925</xdr:colOff>
          <xdr:row>5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7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1000125</xdr:colOff>
          <xdr:row>5</xdr:row>
          <xdr:rowOff>200025</xdr:rowOff>
        </xdr:from>
        <xdr:to>
          <xdr:col>44</xdr:col>
          <xdr:colOff>76200</xdr:colOff>
          <xdr:row>11</xdr:row>
          <xdr:rowOff>104775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7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41</xdr:col>
      <xdr:colOff>0</xdr:colOff>
      <xdr:row>6</xdr:row>
      <xdr:rowOff>0</xdr:rowOff>
    </xdr:from>
    <xdr:to>
      <xdr:col>41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11001375" y="1076325"/>
          <a:ext cx="762000" cy="485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123825</xdr:colOff>
          <xdr:row>1</xdr:row>
          <xdr:rowOff>57150</xdr:rowOff>
        </xdr:from>
        <xdr:to>
          <xdr:col>39</xdr:col>
          <xdr:colOff>781050</xdr:colOff>
          <xdr:row>5</xdr:row>
          <xdr:rowOff>47625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8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971550</xdr:colOff>
          <xdr:row>1</xdr:row>
          <xdr:rowOff>19050</xdr:rowOff>
        </xdr:from>
        <xdr:to>
          <xdr:col>42</xdr:col>
          <xdr:colOff>161925</xdr:colOff>
          <xdr:row>5</xdr:row>
          <xdr:rowOff>95250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8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1000125</xdr:colOff>
          <xdr:row>5</xdr:row>
          <xdr:rowOff>200025</xdr:rowOff>
        </xdr:from>
        <xdr:to>
          <xdr:col>42</xdr:col>
          <xdr:colOff>104775</xdr:colOff>
          <xdr:row>12</xdr:row>
          <xdr:rowOff>38100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8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39</xdr:col>
      <xdr:colOff>0</xdr:colOff>
      <xdr:row>6</xdr:row>
      <xdr:rowOff>0</xdr:rowOff>
    </xdr:from>
    <xdr:to>
      <xdr:col>39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1229975" y="107632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57150</xdr:rowOff>
        </xdr:from>
        <xdr:to>
          <xdr:col>42</xdr:col>
          <xdr:colOff>781050</xdr:colOff>
          <xdr:row>5</xdr:row>
          <xdr:rowOff>47625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9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971550</xdr:colOff>
          <xdr:row>1</xdr:row>
          <xdr:rowOff>19050</xdr:rowOff>
        </xdr:from>
        <xdr:to>
          <xdr:col>45</xdr:col>
          <xdr:colOff>161925</xdr:colOff>
          <xdr:row>5</xdr:row>
          <xdr:rowOff>95250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9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1000125</xdr:colOff>
          <xdr:row>5</xdr:row>
          <xdr:rowOff>200025</xdr:rowOff>
        </xdr:from>
        <xdr:to>
          <xdr:col>45</xdr:col>
          <xdr:colOff>85725</xdr:colOff>
          <xdr:row>11</xdr:row>
          <xdr:rowOff>95250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9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0</xdr:colOff>
      <xdr:row>6</xdr:row>
      <xdr:rowOff>0</xdr:rowOff>
    </xdr:from>
    <xdr:to>
      <xdr:col>42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1125200" y="1076325"/>
          <a:ext cx="76200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123825</xdr:colOff>
          <xdr:row>1</xdr:row>
          <xdr:rowOff>57150</xdr:rowOff>
        </xdr:from>
        <xdr:to>
          <xdr:col>41</xdr:col>
          <xdr:colOff>781050</xdr:colOff>
          <xdr:row>5</xdr:row>
          <xdr:rowOff>47625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971550</xdr:colOff>
          <xdr:row>1</xdr:row>
          <xdr:rowOff>19050</xdr:rowOff>
        </xdr:from>
        <xdr:to>
          <xdr:col>44</xdr:col>
          <xdr:colOff>161925</xdr:colOff>
          <xdr:row>5</xdr:row>
          <xdr:rowOff>95250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A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1000125</xdr:colOff>
          <xdr:row>5</xdr:row>
          <xdr:rowOff>200025</xdr:rowOff>
        </xdr:from>
        <xdr:to>
          <xdr:col>44</xdr:col>
          <xdr:colOff>104775</xdr:colOff>
          <xdr:row>12</xdr:row>
          <xdr:rowOff>38100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A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41</xdr:col>
      <xdr:colOff>0</xdr:colOff>
      <xdr:row>6</xdr:row>
      <xdr:rowOff>0</xdr:rowOff>
    </xdr:from>
    <xdr:to>
      <xdr:col>41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11468100" y="101917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123825</xdr:colOff>
          <xdr:row>1</xdr:row>
          <xdr:rowOff>57150</xdr:rowOff>
        </xdr:from>
        <xdr:to>
          <xdr:col>38</xdr:col>
          <xdr:colOff>781050</xdr:colOff>
          <xdr:row>5</xdr:row>
          <xdr:rowOff>47625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B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971550</xdr:colOff>
          <xdr:row>1</xdr:row>
          <xdr:rowOff>19050</xdr:rowOff>
        </xdr:from>
        <xdr:to>
          <xdr:col>41</xdr:col>
          <xdr:colOff>161925</xdr:colOff>
          <xdr:row>5</xdr:row>
          <xdr:rowOff>95250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B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1000125</xdr:colOff>
          <xdr:row>5</xdr:row>
          <xdr:rowOff>200025</xdr:rowOff>
        </xdr:from>
        <xdr:to>
          <xdr:col>41</xdr:col>
          <xdr:colOff>76200</xdr:colOff>
          <xdr:row>11</xdr:row>
          <xdr:rowOff>76200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B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0</xdr:colOff>
      <xdr:row>6</xdr:row>
      <xdr:rowOff>0</xdr:rowOff>
    </xdr:from>
    <xdr:to>
      <xdr:col>38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11182350" y="107632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57150</xdr:rowOff>
        </xdr:from>
        <xdr:to>
          <xdr:col>42</xdr:col>
          <xdr:colOff>781050</xdr:colOff>
          <xdr:row>5</xdr:row>
          <xdr:rowOff>47625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C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971550</xdr:colOff>
          <xdr:row>1</xdr:row>
          <xdr:rowOff>19050</xdr:rowOff>
        </xdr:from>
        <xdr:to>
          <xdr:col>45</xdr:col>
          <xdr:colOff>161925</xdr:colOff>
          <xdr:row>5</xdr:row>
          <xdr:rowOff>95250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C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1000125</xdr:colOff>
          <xdr:row>5</xdr:row>
          <xdr:rowOff>200025</xdr:rowOff>
        </xdr:from>
        <xdr:to>
          <xdr:col>45</xdr:col>
          <xdr:colOff>104775</xdr:colOff>
          <xdr:row>12</xdr:row>
          <xdr:rowOff>38100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C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0</xdr:colOff>
      <xdr:row>6</xdr:row>
      <xdr:rowOff>0</xdr:rowOff>
    </xdr:from>
    <xdr:to>
      <xdr:col>42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10725150" y="107632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123825</xdr:colOff>
          <xdr:row>1</xdr:row>
          <xdr:rowOff>57150</xdr:rowOff>
        </xdr:from>
        <xdr:to>
          <xdr:col>39</xdr:col>
          <xdr:colOff>781050</xdr:colOff>
          <xdr:row>5</xdr:row>
          <xdr:rowOff>47625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D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971550</xdr:colOff>
          <xdr:row>1</xdr:row>
          <xdr:rowOff>19050</xdr:rowOff>
        </xdr:from>
        <xdr:to>
          <xdr:col>42</xdr:col>
          <xdr:colOff>161925</xdr:colOff>
          <xdr:row>5</xdr:row>
          <xdr:rowOff>95250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D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1000125</xdr:colOff>
          <xdr:row>5</xdr:row>
          <xdr:rowOff>200025</xdr:rowOff>
        </xdr:from>
        <xdr:to>
          <xdr:col>42</xdr:col>
          <xdr:colOff>104775</xdr:colOff>
          <xdr:row>12</xdr:row>
          <xdr:rowOff>38100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D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39</xdr:col>
      <xdr:colOff>0</xdr:colOff>
      <xdr:row>6</xdr:row>
      <xdr:rowOff>0</xdr:rowOff>
    </xdr:from>
    <xdr:to>
      <xdr:col>39</xdr:col>
      <xdr:colOff>762000</xdr:colOff>
      <xdr:row>11</xdr:row>
      <xdr:rowOff>28575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11239500" y="107632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66675</xdr:colOff>
          <xdr:row>1</xdr:row>
          <xdr:rowOff>57150</xdr:rowOff>
        </xdr:from>
        <xdr:to>
          <xdr:col>40</xdr:col>
          <xdr:colOff>781050</xdr:colOff>
          <xdr:row>5</xdr:row>
          <xdr:rowOff>28575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E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971550</xdr:colOff>
          <xdr:row>1</xdr:row>
          <xdr:rowOff>19050</xdr:rowOff>
        </xdr:from>
        <xdr:to>
          <xdr:col>43</xdr:col>
          <xdr:colOff>161925</xdr:colOff>
          <xdr:row>5</xdr:row>
          <xdr:rowOff>95250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E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1000125</xdr:colOff>
          <xdr:row>5</xdr:row>
          <xdr:rowOff>200025</xdr:rowOff>
        </xdr:from>
        <xdr:to>
          <xdr:col>43</xdr:col>
          <xdr:colOff>104775</xdr:colOff>
          <xdr:row>12</xdr:row>
          <xdr:rowOff>38100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E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xdr:twoCellAnchor>
    <xdr:from>
      <xdr:col>40</xdr:col>
      <xdr:colOff>0</xdr:colOff>
      <xdr:row>6</xdr:row>
      <xdr:rowOff>0</xdr:rowOff>
    </xdr:from>
    <xdr:to>
      <xdr:col>40</xdr:col>
      <xdr:colOff>762000</xdr:colOff>
      <xdr:row>11</xdr:row>
      <xdr:rowOff>28575</xdr:rowOff>
    </xdr:to>
    <xdr:sp macro="" textlink="">
      <xdr:nvSpPr>
        <xdr:cNvPr id="10" name="Rectangl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/>
      </xdr:nvSpPr>
      <xdr:spPr>
        <a:xfrm>
          <a:off x="11239500" y="1076325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Recap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6</xdr:row>
      <xdr:rowOff>9525</xdr:rowOff>
    </xdr:from>
    <xdr:to>
      <xdr:col>11</xdr:col>
      <xdr:colOff>342900</xdr:colOff>
      <xdr:row>7</xdr:row>
      <xdr:rowOff>371475</xdr:rowOff>
    </xdr:to>
    <xdr:sp macro="" textlink="">
      <xdr:nvSpPr>
        <xdr:cNvPr id="4" name="Arrondir un rectangle avec un coin diagonal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4810125" y="1181100"/>
          <a:ext cx="361950" cy="8286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10/09</a:t>
          </a:r>
        </a:p>
      </xdr:txBody>
    </xdr:sp>
    <xdr:clientData/>
  </xdr:twoCellAnchor>
  <xdr:twoCellAnchor>
    <xdr:from>
      <xdr:col>11</xdr:col>
      <xdr:colOff>381000</xdr:colOff>
      <xdr:row>6</xdr:row>
      <xdr:rowOff>0</xdr:rowOff>
    </xdr:from>
    <xdr:to>
      <xdr:col>12</xdr:col>
      <xdr:colOff>352425</xdr:colOff>
      <xdr:row>7</xdr:row>
      <xdr:rowOff>381000</xdr:rowOff>
    </xdr:to>
    <xdr:sp macro="" textlink="">
      <xdr:nvSpPr>
        <xdr:cNvPr id="6" name="Arrondir un rectangle avec un coin diagonal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5210175" y="1171575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11/09</a:t>
          </a:r>
        </a:p>
      </xdr:txBody>
    </xdr:sp>
    <xdr:clientData/>
  </xdr:twoCellAnchor>
  <xdr:twoCellAnchor>
    <xdr:from>
      <xdr:col>12</xdr:col>
      <xdr:colOff>381000</xdr:colOff>
      <xdr:row>6</xdr:row>
      <xdr:rowOff>0</xdr:rowOff>
    </xdr:from>
    <xdr:to>
      <xdr:col>13</xdr:col>
      <xdr:colOff>352425</xdr:colOff>
      <xdr:row>7</xdr:row>
      <xdr:rowOff>371475</xdr:rowOff>
    </xdr:to>
    <xdr:sp macro="" textlink="">
      <xdr:nvSpPr>
        <xdr:cNvPr id="7" name="Arrondir un rectangle avec un coin diagonal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>
          <a:off x="5600700" y="1676400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12/09</a:t>
          </a:r>
        </a:p>
      </xdr:txBody>
    </xdr:sp>
    <xdr:clientData/>
  </xdr:twoCellAnchor>
  <xdr:twoCellAnchor>
    <xdr:from>
      <xdr:col>15</xdr:col>
      <xdr:colOff>19050</xdr:colOff>
      <xdr:row>6</xdr:row>
      <xdr:rowOff>9525</xdr:rowOff>
    </xdr:from>
    <xdr:to>
      <xdr:col>15</xdr:col>
      <xdr:colOff>371475</xdr:colOff>
      <xdr:row>7</xdr:row>
      <xdr:rowOff>390525</xdr:rowOff>
    </xdr:to>
    <xdr:sp macro="" textlink="">
      <xdr:nvSpPr>
        <xdr:cNvPr id="8" name="Arrondir un rectangle avec un coin diagonal 7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/>
      </xdr:nvSpPr>
      <xdr:spPr>
        <a:xfrm>
          <a:off x="6410325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02/10</a:t>
          </a:r>
        </a:p>
      </xdr:txBody>
    </xdr:sp>
    <xdr:clientData/>
  </xdr:twoCellAnchor>
  <xdr:twoCellAnchor>
    <xdr:from>
      <xdr:col>16</xdr:col>
      <xdr:colOff>19050</xdr:colOff>
      <xdr:row>6</xdr:row>
      <xdr:rowOff>0</xdr:rowOff>
    </xdr:from>
    <xdr:to>
      <xdr:col>16</xdr:col>
      <xdr:colOff>371475</xdr:colOff>
      <xdr:row>7</xdr:row>
      <xdr:rowOff>381000</xdr:rowOff>
    </xdr:to>
    <xdr:sp macro="" textlink="">
      <xdr:nvSpPr>
        <xdr:cNvPr id="9" name="Arrondir un rectangle avec un coin diagonal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6800850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03/10</a:t>
          </a:r>
        </a:p>
      </xdr:txBody>
    </xdr:sp>
    <xdr:clientData/>
  </xdr:twoCellAnchor>
  <xdr:twoCellAnchor>
    <xdr:from>
      <xdr:col>14</xdr:col>
      <xdr:colOff>9525</xdr:colOff>
      <xdr:row>6</xdr:row>
      <xdr:rowOff>9525</xdr:rowOff>
    </xdr:from>
    <xdr:to>
      <xdr:col>14</xdr:col>
      <xdr:colOff>361950</xdr:colOff>
      <xdr:row>7</xdr:row>
      <xdr:rowOff>390525</xdr:rowOff>
    </xdr:to>
    <xdr:sp macro="" textlink="">
      <xdr:nvSpPr>
        <xdr:cNvPr id="10" name="Arrondir un rectangle avec un coin diagonal 9"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/>
      </xdr:nvSpPr>
      <xdr:spPr>
        <a:xfrm>
          <a:off x="6010275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01/10</a:t>
          </a:r>
        </a:p>
      </xdr:txBody>
    </xdr:sp>
    <xdr:clientData/>
  </xdr:twoCellAnchor>
  <xdr:twoCellAnchor>
    <xdr:from>
      <xdr:col>17</xdr:col>
      <xdr:colOff>0</xdr:colOff>
      <xdr:row>6</xdr:row>
      <xdr:rowOff>0</xdr:rowOff>
    </xdr:from>
    <xdr:to>
      <xdr:col>17</xdr:col>
      <xdr:colOff>352425</xdr:colOff>
      <xdr:row>7</xdr:row>
      <xdr:rowOff>381000</xdr:rowOff>
    </xdr:to>
    <xdr:sp macro="" textlink="">
      <xdr:nvSpPr>
        <xdr:cNvPr id="11" name="Arrondir un rectangle avec un coin diagonal 10"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/>
      </xdr:nvSpPr>
      <xdr:spPr>
        <a:xfrm>
          <a:off x="7172325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04/10</a:t>
          </a:r>
        </a:p>
      </xdr:txBody>
    </xdr:sp>
    <xdr:clientData/>
  </xdr:twoCellAnchor>
  <xdr:twoCellAnchor>
    <xdr:from>
      <xdr:col>18</xdr:col>
      <xdr:colOff>0</xdr:colOff>
      <xdr:row>6</xdr:row>
      <xdr:rowOff>0</xdr:rowOff>
    </xdr:from>
    <xdr:to>
      <xdr:col>18</xdr:col>
      <xdr:colOff>352425</xdr:colOff>
      <xdr:row>7</xdr:row>
      <xdr:rowOff>381000</xdr:rowOff>
    </xdr:to>
    <xdr:sp macro="" textlink="">
      <xdr:nvSpPr>
        <xdr:cNvPr id="12" name="Arrondir un rectangle avec un coin diagonal 11"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SpPr/>
      </xdr:nvSpPr>
      <xdr:spPr>
        <a:xfrm>
          <a:off x="7562850" y="117157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05/10</a:t>
          </a:r>
        </a:p>
      </xdr:txBody>
    </xdr:sp>
    <xdr:clientData/>
  </xdr:twoCellAnchor>
  <xdr:twoCellAnchor>
    <xdr:from>
      <xdr:col>10</xdr:col>
      <xdr:colOff>0</xdr:colOff>
      <xdr:row>6</xdr:row>
      <xdr:rowOff>9525</xdr:rowOff>
    </xdr:from>
    <xdr:to>
      <xdr:col>10</xdr:col>
      <xdr:colOff>352425</xdr:colOff>
      <xdr:row>7</xdr:row>
      <xdr:rowOff>390525</xdr:rowOff>
    </xdr:to>
    <xdr:sp macro="" textlink="">
      <xdr:nvSpPr>
        <xdr:cNvPr id="13" name="Arrondir un rectangle avec un coin diagonal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/>
      </xdr:nvSpPr>
      <xdr:spPr>
        <a:xfrm>
          <a:off x="4438650" y="118110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06</a:t>
          </a:r>
        </a:p>
      </xdr:txBody>
    </xdr:sp>
    <xdr:clientData/>
  </xdr:twoCellAnchor>
  <xdr:twoCellAnchor>
    <xdr:from>
      <xdr:col>13</xdr:col>
      <xdr:colOff>371475</xdr:colOff>
      <xdr:row>6</xdr:row>
      <xdr:rowOff>9525</xdr:rowOff>
    </xdr:from>
    <xdr:to>
      <xdr:col>14</xdr:col>
      <xdr:colOff>342900</xdr:colOff>
      <xdr:row>7</xdr:row>
      <xdr:rowOff>371475</xdr:rowOff>
    </xdr:to>
    <xdr:sp macro="" textlink="">
      <xdr:nvSpPr>
        <xdr:cNvPr id="17" name="Arrondir un rectangle avec un coin diagonal 1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F00-000011000000}"/>
            </a:ext>
          </a:extLst>
        </xdr:cNvPr>
        <xdr:cNvSpPr/>
      </xdr:nvSpPr>
      <xdr:spPr>
        <a:xfrm>
          <a:off x="5495925" y="1695450"/>
          <a:ext cx="361950" cy="8286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10</a:t>
          </a:r>
        </a:p>
      </xdr:txBody>
    </xdr:sp>
    <xdr:clientData/>
  </xdr:twoCellAnchor>
  <xdr:twoCellAnchor>
    <xdr:from>
      <xdr:col>14</xdr:col>
      <xdr:colOff>381000</xdr:colOff>
      <xdr:row>6</xdr:row>
      <xdr:rowOff>0</xdr:rowOff>
    </xdr:from>
    <xdr:to>
      <xdr:col>15</xdr:col>
      <xdr:colOff>352425</xdr:colOff>
      <xdr:row>7</xdr:row>
      <xdr:rowOff>381000</xdr:rowOff>
    </xdr:to>
    <xdr:sp macro="" textlink="">
      <xdr:nvSpPr>
        <xdr:cNvPr id="18" name="Arrondir un rectangle avec un coin diagonal 1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SpPr/>
      </xdr:nvSpPr>
      <xdr:spPr>
        <a:xfrm>
          <a:off x="5895975" y="1685925"/>
          <a:ext cx="361950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11</a:t>
          </a:r>
        </a:p>
      </xdr:txBody>
    </xdr:sp>
    <xdr:clientData/>
  </xdr:twoCellAnchor>
  <xdr:twoCellAnchor>
    <xdr:from>
      <xdr:col>15</xdr:col>
      <xdr:colOff>381000</xdr:colOff>
      <xdr:row>6</xdr:row>
      <xdr:rowOff>0</xdr:rowOff>
    </xdr:from>
    <xdr:to>
      <xdr:col>16</xdr:col>
      <xdr:colOff>352425</xdr:colOff>
      <xdr:row>7</xdr:row>
      <xdr:rowOff>371475</xdr:rowOff>
    </xdr:to>
    <xdr:sp macro="" textlink="">
      <xdr:nvSpPr>
        <xdr:cNvPr id="19" name="Arrondir un rectangle avec un coin diagonal 1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/>
      </xdr:nvSpPr>
      <xdr:spPr>
        <a:xfrm>
          <a:off x="6286500" y="1685925"/>
          <a:ext cx="361950" cy="83820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12</a:t>
          </a:r>
        </a:p>
      </xdr:txBody>
    </xdr:sp>
    <xdr:clientData/>
  </xdr:twoCellAnchor>
  <xdr:twoCellAnchor>
    <xdr:from>
      <xdr:col>18</xdr:col>
      <xdr:colOff>19050</xdr:colOff>
      <xdr:row>6</xdr:row>
      <xdr:rowOff>9525</xdr:rowOff>
    </xdr:from>
    <xdr:to>
      <xdr:col>18</xdr:col>
      <xdr:colOff>371475</xdr:colOff>
      <xdr:row>7</xdr:row>
      <xdr:rowOff>390525</xdr:rowOff>
    </xdr:to>
    <xdr:sp macro="" textlink="">
      <xdr:nvSpPr>
        <xdr:cNvPr id="20" name="Arrondir un rectangle avec un coin diagonal 1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/>
      </xdr:nvSpPr>
      <xdr:spPr>
        <a:xfrm>
          <a:off x="7096125" y="1695450"/>
          <a:ext cx="33337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02</a:t>
          </a:r>
        </a:p>
      </xdr:txBody>
    </xdr:sp>
    <xdr:clientData/>
  </xdr:twoCellAnchor>
  <xdr:twoCellAnchor>
    <xdr:from>
      <xdr:col>19</xdr:col>
      <xdr:colOff>19050</xdr:colOff>
      <xdr:row>6</xdr:row>
      <xdr:rowOff>0</xdr:rowOff>
    </xdr:from>
    <xdr:to>
      <xdr:col>19</xdr:col>
      <xdr:colOff>371475</xdr:colOff>
      <xdr:row>7</xdr:row>
      <xdr:rowOff>381000</xdr:rowOff>
    </xdr:to>
    <xdr:sp macro="" textlink="">
      <xdr:nvSpPr>
        <xdr:cNvPr id="21" name="Arrondir un rectangle avec un coin diagonal 2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/>
      </xdr:nvSpPr>
      <xdr:spPr>
        <a:xfrm>
          <a:off x="7448550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03</a:t>
          </a:r>
        </a:p>
      </xdr:txBody>
    </xdr:sp>
    <xdr:clientData/>
  </xdr:twoCellAnchor>
  <xdr:twoCellAnchor>
    <xdr:from>
      <xdr:col>17</xdr:col>
      <xdr:colOff>9525</xdr:colOff>
      <xdr:row>6</xdr:row>
      <xdr:rowOff>9525</xdr:rowOff>
    </xdr:from>
    <xdr:to>
      <xdr:col>17</xdr:col>
      <xdr:colOff>361950</xdr:colOff>
      <xdr:row>7</xdr:row>
      <xdr:rowOff>390525</xdr:rowOff>
    </xdr:to>
    <xdr:sp macro="" textlink="">
      <xdr:nvSpPr>
        <xdr:cNvPr id="22" name="Arrondir un rectangle avec un coin diagonal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F00-000016000000}"/>
            </a:ext>
          </a:extLst>
        </xdr:cNvPr>
        <xdr:cNvSpPr/>
      </xdr:nvSpPr>
      <xdr:spPr>
        <a:xfrm>
          <a:off x="6696075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01</a:t>
          </a:r>
        </a:p>
      </xdr:txBody>
    </xdr:sp>
    <xdr:clientData/>
  </xdr:twoCellAnchor>
  <xdr:twoCellAnchor>
    <xdr:from>
      <xdr:col>20</xdr:col>
      <xdr:colOff>0</xdr:colOff>
      <xdr:row>6</xdr:row>
      <xdr:rowOff>0</xdr:rowOff>
    </xdr:from>
    <xdr:to>
      <xdr:col>20</xdr:col>
      <xdr:colOff>352425</xdr:colOff>
      <xdr:row>7</xdr:row>
      <xdr:rowOff>381000</xdr:rowOff>
    </xdr:to>
    <xdr:sp macro="" textlink="">
      <xdr:nvSpPr>
        <xdr:cNvPr id="23" name="Arrondir un rectangle avec un coin diagonal 2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F00-000017000000}"/>
            </a:ext>
          </a:extLst>
        </xdr:cNvPr>
        <xdr:cNvSpPr/>
      </xdr:nvSpPr>
      <xdr:spPr>
        <a:xfrm>
          <a:off x="7820025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04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352425</xdr:colOff>
      <xdr:row>7</xdr:row>
      <xdr:rowOff>381000</xdr:rowOff>
    </xdr:to>
    <xdr:sp macro="" textlink="">
      <xdr:nvSpPr>
        <xdr:cNvPr id="24" name="Arrondir un rectangle avec un coin diagonal 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F00-000018000000}"/>
            </a:ext>
          </a:extLst>
        </xdr:cNvPr>
        <xdr:cNvSpPr/>
      </xdr:nvSpPr>
      <xdr:spPr>
        <a:xfrm>
          <a:off x="8210550" y="1685925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05</a:t>
          </a:r>
        </a:p>
      </xdr:txBody>
    </xdr:sp>
    <xdr:clientData/>
  </xdr:twoCellAnchor>
  <xdr:twoCellAnchor>
    <xdr:from>
      <xdr:col>13</xdr:col>
      <xdr:colOff>0</xdr:colOff>
      <xdr:row>6</xdr:row>
      <xdr:rowOff>9525</xdr:rowOff>
    </xdr:from>
    <xdr:to>
      <xdr:col>13</xdr:col>
      <xdr:colOff>352425</xdr:colOff>
      <xdr:row>7</xdr:row>
      <xdr:rowOff>390525</xdr:rowOff>
    </xdr:to>
    <xdr:sp macro="" textlink="">
      <xdr:nvSpPr>
        <xdr:cNvPr id="25" name="Arrondir un rectangle avec un coin diagonal 2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F00-000019000000}"/>
            </a:ext>
          </a:extLst>
        </xdr:cNvPr>
        <xdr:cNvSpPr/>
      </xdr:nvSpPr>
      <xdr:spPr>
        <a:xfrm>
          <a:off x="5124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09</a:t>
          </a:r>
        </a:p>
      </xdr:txBody>
    </xdr:sp>
    <xdr:clientData/>
  </xdr:twoCellAnchor>
  <xdr:twoCellAnchor>
    <xdr:from>
      <xdr:col>12</xdr:col>
      <xdr:colOff>9525</xdr:colOff>
      <xdr:row>6</xdr:row>
      <xdr:rowOff>9525</xdr:rowOff>
    </xdr:from>
    <xdr:to>
      <xdr:col>12</xdr:col>
      <xdr:colOff>361950</xdr:colOff>
      <xdr:row>7</xdr:row>
      <xdr:rowOff>390525</xdr:rowOff>
    </xdr:to>
    <xdr:sp macro="" textlink="">
      <xdr:nvSpPr>
        <xdr:cNvPr id="26" name="Arrondir un rectangle avec un coin diagonal 2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F00-00001A000000}"/>
            </a:ext>
          </a:extLst>
        </xdr:cNvPr>
        <xdr:cNvSpPr/>
      </xdr:nvSpPr>
      <xdr:spPr>
        <a:xfrm>
          <a:off x="4743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08</a:t>
          </a:r>
        </a:p>
      </xdr:txBody>
    </xdr:sp>
    <xdr:clientData/>
  </xdr:twoCellAnchor>
  <xdr:twoCellAnchor>
    <xdr:from>
      <xdr:col>11</xdr:col>
      <xdr:colOff>19050</xdr:colOff>
      <xdr:row>6</xdr:row>
      <xdr:rowOff>9525</xdr:rowOff>
    </xdr:from>
    <xdr:to>
      <xdr:col>11</xdr:col>
      <xdr:colOff>371475</xdr:colOff>
      <xdr:row>7</xdr:row>
      <xdr:rowOff>390525</xdr:rowOff>
    </xdr:to>
    <xdr:sp macro="" textlink="">
      <xdr:nvSpPr>
        <xdr:cNvPr id="27" name="Arrondir un rectangle avec un coin diagonal 2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F00-00001B000000}"/>
            </a:ext>
          </a:extLst>
        </xdr:cNvPr>
        <xdr:cNvSpPr/>
      </xdr:nvSpPr>
      <xdr:spPr>
        <a:xfrm>
          <a:off x="4362450" y="1695450"/>
          <a:ext cx="352425" cy="84772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="wordArtVert" rtlCol="0" anchor="ctr"/>
        <a:lstStyle/>
        <a:p>
          <a:pPr algn="ctr"/>
          <a:r>
            <a:rPr lang="fr-FR" sz="1100" baseline="0">
              <a:effectLst>
                <a:outerShdw blurRad="50800" dist="50800" dir="5400000" algn="ctr" rotWithShape="0">
                  <a:schemeClr val="tx1"/>
                </a:outerShdw>
              </a:effectLst>
            </a:rPr>
            <a:t>07</a:t>
          </a:r>
        </a:p>
      </xdr:txBody>
    </xdr:sp>
    <xdr:clientData/>
  </xdr:twoCellAnchor>
  <xdr:twoCellAnchor>
    <xdr:from>
      <xdr:col>1</xdr:col>
      <xdr:colOff>444500</xdr:colOff>
      <xdr:row>3</xdr:row>
      <xdr:rowOff>74083</xdr:rowOff>
    </xdr:from>
    <xdr:to>
      <xdr:col>1</xdr:col>
      <xdr:colOff>783166</xdr:colOff>
      <xdr:row>4</xdr:row>
      <xdr:rowOff>317500</xdr:rowOff>
    </xdr:to>
    <xdr:sp macro="[0]!ligne_suiv" textlink="">
      <xdr:nvSpPr>
        <xdr:cNvPr id="28" name="Flèche vers le bas 27">
          <a:extLst>
            <a:ext uri="{FF2B5EF4-FFF2-40B4-BE49-F238E27FC236}">
              <a16:creationId xmlns:a16="http://schemas.microsoft.com/office/drawing/2014/main" id="{00000000-0008-0000-0F00-00001C000000}"/>
            </a:ext>
          </a:extLst>
        </xdr:cNvPr>
        <xdr:cNvSpPr/>
      </xdr:nvSpPr>
      <xdr:spPr>
        <a:xfrm>
          <a:off x="751417" y="603250"/>
          <a:ext cx="338666" cy="412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  <xdr:twoCellAnchor>
    <xdr:from>
      <xdr:col>1</xdr:col>
      <xdr:colOff>455083</xdr:colOff>
      <xdr:row>0</xdr:row>
      <xdr:rowOff>84666</xdr:rowOff>
    </xdr:from>
    <xdr:to>
      <xdr:col>1</xdr:col>
      <xdr:colOff>804333</xdr:colOff>
      <xdr:row>2</xdr:row>
      <xdr:rowOff>201083</xdr:rowOff>
    </xdr:to>
    <xdr:sp macro="[0]!ligne_prec" textlink="">
      <xdr:nvSpPr>
        <xdr:cNvPr id="29" name="Flèche vers le haut 28">
          <a:extLst>
            <a:ext uri="{FF2B5EF4-FFF2-40B4-BE49-F238E27FC236}">
              <a16:creationId xmlns:a16="http://schemas.microsoft.com/office/drawing/2014/main" id="{00000000-0008-0000-0F00-00001D000000}"/>
            </a:ext>
          </a:extLst>
        </xdr:cNvPr>
        <xdr:cNvSpPr/>
      </xdr:nvSpPr>
      <xdr:spPr>
        <a:xfrm>
          <a:off x="762000" y="84666"/>
          <a:ext cx="349250" cy="43391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342900</xdr:colOff>
          <xdr:row>1</xdr:row>
          <xdr:rowOff>9525</xdr:rowOff>
        </xdr:from>
        <xdr:to>
          <xdr:col>40</xdr:col>
          <xdr:colOff>219075</xdr:colOff>
          <xdr:row>7</xdr:row>
          <xdr:rowOff>95250</xdr:rowOff>
        </xdr:to>
        <xdr:sp macro="" textlink="">
          <xdr:nvSpPr>
            <xdr:cNvPr id="21626" name="Button 4218" hidden="1">
              <a:extLst>
                <a:ext uri="{63B3BB69-23CF-44E3-9099-C40C66FF867C}">
                  <a14:compatExt spid="_x0000_s21626"/>
                </a:ext>
                <a:ext uri="{FF2B5EF4-FFF2-40B4-BE49-F238E27FC236}">
                  <a16:creationId xmlns:a16="http://schemas.microsoft.com/office/drawing/2014/main" id="{00000000-0008-0000-0F00-00007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Franck, combien il me reste de jours de congés ?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317501</xdr:colOff>
      <xdr:row>28</xdr:row>
      <xdr:rowOff>31750</xdr:rowOff>
    </xdr:from>
    <xdr:to>
      <xdr:col>20</xdr:col>
      <xdr:colOff>370418</xdr:colOff>
      <xdr:row>30</xdr:row>
      <xdr:rowOff>137583</xdr:rowOff>
    </xdr:to>
    <xdr:sp macro="[0]!maladie" textlink="">
      <xdr:nvSpPr>
        <xdr:cNvPr id="30" name="Rectangle à coins arrondis 29">
          <a:extLst>
            <a:ext uri="{FF2B5EF4-FFF2-40B4-BE49-F238E27FC236}">
              <a16:creationId xmlns:a16="http://schemas.microsoft.com/office/drawing/2014/main" id="{00000000-0008-0000-0F00-00001E000000}"/>
            </a:ext>
          </a:extLst>
        </xdr:cNvPr>
        <xdr:cNvSpPr/>
      </xdr:nvSpPr>
      <xdr:spPr>
        <a:xfrm>
          <a:off x="8001001" y="7577667"/>
          <a:ext cx="793750" cy="4233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effectLst>
                <a:outerShdw blurRad="50800" dist="50800" dir="5400000" algn="ctr" rotWithShape="0">
                  <a:schemeClr val="tx1"/>
                </a:outerShdw>
              </a:effectLst>
            </a:rPr>
            <a:t>maladie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238125</xdr:colOff>
          <xdr:row>5</xdr:row>
          <xdr:rowOff>104775</xdr:rowOff>
        </xdr:from>
        <xdr:to>
          <xdr:col>37</xdr:col>
          <xdr:colOff>123825</xdr:colOff>
          <xdr:row>7</xdr:row>
          <xdr:rowOff>123825</xdr:rowOff>
        </xdr:to>
        <xdr:sp macro="" textlink="">
          <xdr:nvSpPr>
            <xdr:cNvPr id="21654" name="Button 4246" hidden="1">
              <a:extLst>
                <a:ext uri="{63B3BB69-23CF-44E3-9099-C40C66FF867C}">
                  <a14:compatExt spid="_x0000_s21654"/>
                </a:ext>
                <a:ext uri="{FF2B5EF4-FFF2-40B4-BE49-F238E27FC236}">
                  <a16:creationId xmlns:a16="http://schemas.microsoft.com/office/drawing/2014/main" id="{00000000-0008-0000-0F00-00009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sur SAV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238125</xdr:colOff>
          <xdr:row>0</xdr:row>
          <xdr:rowOff>85725</xdr:rowOff>
        </xdr:from>
        <xdr:to>
          <xdr:col>37</xdr:col>
          <xdr:colOff>152400</xdr:colOff>
          <xdr:row>4</xdr:row>
          <xdr:rowOff>171450</xdr:rowOff>
        </xdr:to>
        <xdr:sp macro="" textlink="">
          <xdr:nvSpPr>
            <xdr:cNvPr id="21655" name="Button 4247" hidden="1">
              <a:extLst>
                <a:ext uri="{63B3BB69-23CF-44E3-9099-C40C66FF867C}">
                  <a14:compatExt spid="_x0000_s21655"/>
                </a:ext>
                <a:ext uri="{FF2B5EF4-FFF2-40B4-BE49-F238E27FC236}">
                  <a16:creationId xmlns:a16="http://schemas.microsoft.com/office/drawing/2014/main" id="{00000000-0008-0000-0F00-00009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3</xdr:row>
          <xdr:rowOff>38100</xdr:rowOff>
        </xdr:from>
        <xdr:to>
          <xdr:col>44</xdr:col>
          <xdr:colOff>0</xdr:colOff>
          <xdr:row>6</xdr:row>
          <xdr:rowOff>104775</xdr:rowOff>
        </xdr:to>
        <xdr:sp macro="" textlink="">
          <xdr:nvSpPr>
            <xdr:cNvPr id="21656" name="Button 4248" hidden="1">
              <a:extLst>
                <a:ext uri="{63B3BB69-23CF-44E3-9099-C40C66FF867C}">
                  <a14:compatExt spid="_x0000_s21656"/>
                </a:ext>
                <a:ext uri="{FF2B5EF4-FFF2-40B4-BE49-F238E27FC236}">
                  <a16:creationId xmlns:a16="http://schemas.microsoft.com/office/drawing/2014/main" id="{00000000-0008-0000-0F00-00009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6</xdr:row>
          <xdr:rowOff>161925</xdr:rowOff>
        </xdr:from>
        <xdr:to>
          <xdr:col>1</xdr:col>
          <xdr:colOff>952500</xdr:colOff>
          <xdr:row>7</xdr:row>
          <xdr:rowOff>171450</xdr:rowOff>
        </xdr:to>
        <xdr:sp macro="" textlink="">
          <xdr:nvSpPr>
            <xdr:cNvPr id="21686" name="Button 4278" hidden="1">
              <a:extLst>
                <a:ext uri="{63B3BB69-23CF-44E3-9099-C40C66FF867C}">
                  <a14:compatExt spid="_x0000_s21686"/>
                </a:ext>
                <a:ext uri="{FF2B5EF4-FFF2-40B4-BE49-F238E27FC236}">
                  <a16:creationId xmlns:a16="http://schemas.microsoft.com/office/drawing/2014/main" id="{00000000-0008-0000-0F00-0000B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878416</xdr:colOff>
      <xdr:row>2</xdr:row>
      <xdr:rowOff>137583</xdr:rowOff>
    </xdr:from>
    <xdr:to>
      <xdr:col>2</xdr:col>
      <xdr:colOff>275167</xdr:colOff>
      <xdr:row>4</xdr:row>
      <xdr:rowOff>63500</xdr:rowOff>
    </xdr:to>
    <xdr:sp macro="[0]!col_suiv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1185333" y="455083"/>
          <a:ext cx="529167" cy="30691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  <xdr:twoCellAnchor>
    <xdr:from>
      <xdr:col>0</xdr:col>
      <xdr:colOff>126999</xdr:colOff>
      <xdr:row>2</xdr:row>
      <xdr:rowOff>127000</xdr:rowOff>
    </xdr:from>
    <xdr:to>
      <xdr:col>1</xdr:col>
      <xdr:colOff>338665</xdr:colOff>
      <xdr:row>4</xdr:row>
      <xdr:rowOff>95250</xdr:rowOff>
    </xdr:to>
    <xdr:sp macro="[0]!col_prec" textlink="">
      <xdr:nvSpPr>
        <xdr:cNvPr id="3" name="Flèche gauch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26999" y="444500"/>
          <a:ext cx="518583" cy="349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>
            <a:effectLst>
              <a:outerShdw blurRad="50800" dist="50800" dir="5400000" algn="ctr" rotWithShape="0">
                <a:schemeClr val="tx1"/>
              </a:outerShdw>
            </a:effectLst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40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Relationship Id="rId9" Type="http://schemas.openxmlformats.org/officeDocument/2006/relationships/comments" Target="../comments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CD32"/>
  <sheetViews>
    <sheetView showGridLines="0" workbookViewId="0">
      <pane ySplit="8" topLeftCell="A9" activePane="bottomLeft" state="frozen"/>
      <selection activeCell="A30" sqref="A30:XFD30"/>
      <selection pane="bottomLeft" activeCell="C10" sqref="C10:AE26"/>
    </sheetView>
  </sheetViews>
  <sheetFormatPr baseColWidth="10" defaultColWidth="11.42578125" defaultRowHeight="12.75" x14ac:dyDescent="0.2"/>
  <cols>
    <col min="1" max="1" width="2.85546875" customWidth="1"/>
    <col min="2" max="2" width="8.7109375" customWidth="1"/>
    <col min="3" max="6" width="3.7109375" customWidth="1"/>
    <col min="7" max="7" width="3.85546875" customWidth="1"/>
    <col min="8" max="12" width="3.7109375" customWidth="1"/>
    <col min="13" max="13" width="3.85546875" customWidth="1"/>
    <col min="14" max="28" width="3.7109375" customWidth="1"/>
    <col min="29" max="29" width="3.42578125" customWidth="1"/>
    <col min="30" max="33" width="3.7109375" customWidth="1"/>
    <col min="34" max="34" width="5" customWidth="1"/>
    <col min="35" max="35" width="3.7109375" customWidth="1"/>
    <col min="36" max="36" width="5" customWidth="1"/>
    <col min="37" max="38" width="3.7109375" customWidth="1"/>
    <col min="39" max="39" width="15.28515625" bestFit="1" customWidth="1"/>
    <col min="40" max="40" width="5.7109375" customWidth="1"/>
    <col min="41" max="47" width="3.7109375" customWidth="1"/>
  </cols>
  <sheetData>
    <row r="1" spans="1:82" ht="12" customHeight="1" x14ac:dyDescent="0.2">
      <c r="B1" s="2" t="s">
        <v>9</v>
      </c>
      <c r="C1" s="2"/>
      <c r="D1" s="2"/>
      <c r="E1" s="3"/>
      <c r="F1" s="3"/>
      <c r="G1" s="3"/>
      <c r="H1" s="2"/>
      <c r="I1" s="2"/>
      <c r="J1" s="2"/>
      <c r="K1" s="2"/>
      <c r="L1" s="2"/>
      <c r="V1" s="2"/>
      <c r="W1" s="2"/>
      <c r="X1" s="2"/>
      <c r="Y1" s="2"/>
      <c r="Z1" s="2"/>
      <c r="AA1" s="2"/>
      <c r="AB1" s="2"/>
      <c r="AC1" s="1"/>
      <c r="AG1" s="508" t="s">
        <v>85</v>
      </c>
      <c r="AH1" s="515" t="s">
        <v>32</v>
      </c>
      <c r="AI1" s="516"/>
      <c r="AJ1" s="511" t="s">
        <v>36</v>
      </c>
    </row>
    <row r="2" spans="1:82" ht="14.25" customHeight="1" x14ac:dyDescent="0.2">
      <c r="B2" s="2" t="s">
        <v>7</v>
      </c>
      <c r="C2" s="2"/>
      <c r="D2" s="2"/>
      <c r="E2" s="3"/>
      <c r="F2" s="3"/>
      <c r="G2" s="3"/>
      <c r="H2" s="2"/>
      <c r="I2" s="2"/>
      <c r="J2" s="2"/>
      <c r="K2" s="2"/>
      <c r="L2" s="2"/>
      <c r="M2" s="87" t="str">
        <f>+CONCATENATE("ABSENCES ",MONTH($C$7),"/",YEAR($C$7))</f>
        <v>ABSENCES 6/2017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G2" s="509"/>
      <c r="AH2" s="517"/>
      <c r="AI2" s="518"/>
      <c r="AJ2" s="512"/>
    </row>
    <row r="3" spans="1:82" ht="12" customHeight="1" x14ac:dyDescent="0.2">
      <c r="B3" s="3" t="s">
        <v>10</v>
      </c>
      <c r="C3" s="3"/>
      <c r="D3" s="2"/>
      <c r="E3" s="3"/>
      <c r="F3" s="3"/>
      <c r="G3" s="3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G3" s="509"/>
      <c r="AH3" s="517"/>
      <c r="AI3" s="518"/>
      <c r="AJ3" s="512"/>
      <c r="AM3" s="79"/>
      <c r="AU3" t="s">
        <v>72</v>
      </c>
    </row>
    <row r="4" spans="1:82" ht="12" customHeight="1" x14ac:dyDescent="0.2">
      <c r="A4" s="3"/>
      <c r="B4" s="3" t="s">
        <v>92</v>
      </c>
      <c r="C4" s="513">
        <f>+C7</f>
        <v>42887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1"/>
      <c r="AG4" s="509"/>
      <c r="AH4" s="517"/>
      <c r="AI4" s="518"/>
      <c r="AJ4" s="512"/>
      <c r="AM4" s="86"/>
    </row>
    <row r="5" spans="1:82" ht="17.25" customHeight="1" x14ac:dyDescent="0.2">
      <c r="A5" s="3"/>
      <c r="B5" s="3"/>
      <c r="C5" t="str">
        <f t="shared" ref="C5:AF5" si="0">IF(TEXT(C7,"jjjj")="mercredi",WEEKNUM(E7),IF(TEXT(C7,"jjjj")="mardi","semaine",""))</f>
        <v/>
      </c>
      <c r="D5" t="str">
        <f t="shared" si="0"/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>semaine</v>
      </c>
      <c r="I5">
        <f>IF(TEXT(I7,"jjjj")="mercredi",WEEKNUM(K7),IF(TEXT(I7,"jjjj")="mardi","semaine",""))</f>
        <v>23</v>
      </c>
      <c r="J5" t="str">
        <f>IF(TEXT(J7,"jjjj")="mercredi",WEEKNUM(L7),IF(TEXT(J7,"jjjj")="mardi","semaine",""))</f>
        <v/>
      </c>
      <c r="K5" t="str">
        <f t="shared" si="0"/>
        <v/>
      </c>
      <c r="L5" t="str">
        <f t="shared" si="0"/>
        <v/>
      </c>
      <c r="M5" t="str">
        <f t="shared" si="0"/>
        <v/>
      </c>
      <c r="N5" t="str">
        <f t="shared" si="0"/>
        <v/>
      </c>
      <c r="O5" t="str">
        <f t="shared" si="0"/>
        <v>semaine</v>
      </c>
      <c r="P5">
        <f t="shared" si="0"/>
        <v>24</v>
      </c>
      <c r="Q5" t="str">
        <f t="shared" si="0"/>
        <v/>
      </c>
      <c r="R5" t="str">
        <f t="shared" si="0"/>
        <v/>
      </c>
      <c r="S5" t="str">
        <f t="shared" si="0"/>
        <v/>
      </c>
      <c r="T5" t="str">
        <f t="shared" si="0"/>
        <v/>
      </c>
      <c r="U5" t="str">
        <f t="shared" si="0"/>
        <v/>
      </c>
      <c r="V5" t="str">
        <f t="shared" si="0"/>
        <v>semaine</v>
      </c>
      <c r="W5">
        <f t="shared" si="0"/>
        <v>25</v>
      </c>
      <c r="X5" t="str">
        <f t="shared" si="0"/>
        <v/>
      </c>
      <c r="Y5" t="str">
        <f t="shared" si="0"/>
        <v/>
      </c>
      <c r="Z5" t="str">
        <f t="shared" si="0"/>
        <v/>
      </c>
      <c r="AA5" t="str">
        <f t="shared" si="0"/>
        <v/>
      </c>
      <c r="AB5" t="str">
        <f t="shared" si="0"/>
        <v/>
      </c>
      <c r="AC5" t="str">
        <f t="shared" si="0"/>
        <v>semaine</v>
      </c>
      <c r="AD5">
        <f t="shared" si="0"/>
        <v>26</v>
      </c>
      <c r="AE5" t="str">
        <f t="shared" si="0"/>
        <v/>
      </c>
      <c r="AF5" t="str">
        <f t="shared" si="0"/>
        <v/>
      </c>
      <c r="AG5" s="509"/>
      <c r="AH5" s="517"/>
      <c r="AI5" s="518"/>
      <c r="AJ5" s="512"/>
      <c r="AN5" s="79"/>
    </row>
    <row r="6" spans="1:82" ht="17.25" customHeight="1" thickBot="1" x14ac:dyDescent="0.25">
      <c r="B6" s="2"/>
      <c r="AG6" s="509"/>
      <c r="AH6" s="517"/>
      <c r="AI6" s="518"/>
      <c r="AJ6" s="512"/>
    </row>
    <row r="7" spans="1:82" ht="15" customHeight="1" thickBot="1" x14ac:dyDescent="0.25">
      <c r="A7" s="58" t="s">
        <v>37</v>
      </c>
      <c r="B7" s="59" t="s">
        <v>0</v>
      </c>
      <c r="C7" s="98">
        <f>date!$B$3</f>
        <v>42887</v>
      </c>
      <c r="D7" s="70">
        <f>+C7+1</f>
        <v>42888</v>
      </c>
      <c r="E7" s="99">
        <f>+D7+1</f>
        <v>42889</v>
      </c>
      <c r="F7" s="99">
        <f t="shared" ref="F7:AE7" si="1">+E7+1</f>
        <v>42890</v>
      </c>
      <c r="G7" s="70">
        <f t="shared" si="1"/>
        <v>42891</v>
      </c>
      <c r="H7" s="99">
        <f t="shared" si="1"/>
        <v>42892</v>
      </c>
      <c r="I7" s="99">
        <f t="shared" si="1"/>
        <v>42893</v>
      </c>
      <c r="J7" s="99">
        <f t="shared" si="1"/>
        <v>42894</v>
      </c>
      <c r="K7" s="70">
        <f t="shared" si="1"/>
        <v>42895</v>
      </c>
      <c r="L7" s="99">
        <f>+K7+1</f>
        <v>42896</v>
      </c>
      <c r="M7" s="99">
        <f t="shared" si="1"/>
        <v>42897</v>
      </c>
      <c r="N7" s="99">
        <f t="shared" si="1"/>
        <v>42898</v>
      </c>
      <c r="O7" s="70">
        <f t="shared" si="1"/>
        <v>42899</v>
      </c>
      <c r="P7" s="99">
        <f t="shared" si="1"/>
        <v>42900</v>
      </c>
      <c r="Q7" s="99">
        <f t="shared" si="1"/>
        <v>42901</v>
      </c>
      <c r="R7" s="99">
        <f t="shared" si="1"/>
        <v>42902</v>
      </c>
      <c r="S7" s="99">
        <f t="shared" si="1"/>
        <v>42903</v>
      </c>
      <c r="T7" s="99">
        <f t="shared" si="1"/>
        <v>42904</v>
      </c>
      <c r="U7" s="99">
        <f t="shared" si="1"/>
        <v>42905</v>
      </c>
      <c r="V7" s="99">
        <f t="shared" si="1"/>
        <v>42906</v>
      </c>
      <c r="W7" s="99">
        <f t="shared" si="1"/>
        <v>42907</v>
      </c>
      <c r="X7" s="99">
        <f t="shared" si="1"/>
        <v>42908</v>
      </c>
      <c r="Y7" s="99">
        <f t="shared" si="1"/>
        <v>42909</v>
      </c>
      <c r="Z7" s="99">
        <f t="shared" si="1"/>
        <v>42910</v>
      </c>
      <c r="AA7" s="99">
        <f t="shared" si="1"/>
        <v>42911</v>
      </c>
      <c r="AB7" s="99">
        <f t="shared" si="1"/>
        <v>42912</v>
      </c>
      <c r="AC7" s="99">
        <f t="shared" si="1"/>
        <v>42913</v>
      </c>
      <c r="AD7" s="99">
        <f t="shared" si="1"/>
        <v>42914</v>
      </c>
      <c r="AE7" s="99">
        <f t="shared" si="1"/>
        <v>42915</v>
      </c>
      <c r="AF7" s="99">
        <f>+AE7+1</f>
        <v>42916</v>
      </c>
      <c r="AG7" s="510"/>
      <c r="AH7" s="301" t="s">
        <v>104</v>
      </c>
      <c r="AI7" s="302" t="s">
        <v>105</v>
      </c>
      <c r="AJ7" s="512"/>
      <c r="AK7" s="120" t="s">
        <v>37</v>
      </c>
      <c r="AL7" s="120" t="s">
        <v>59</v>
      </c>
    </row>
    <row r="8" spans="1:82" hidden="1" x14ac:dyDescent="0.2">
      <c r="A8" s="148"/>
      <c r="B8" s="123">
        <v>1</v>
      </c>
      <c r="C8" s="124">
        <f>WEEKDAY(C7)</f>
        <v>5</v>
      </c>
      <c r="D8" s="125">
        <f t="shared" ref="D8:AF8" si="2">WEEKDAY(D7)</f>
        <v>6</v>
      </c>
      <c r="E8" s="124">
        <f t="shared" si="2"/>
        <v>7</v>
      </c>
      <c r="F8" s="124">
        <f t="shared" si="2"/>
        <v>1</v>
      </c>
      <c r="G8" s="341">
        <f t="shared" si="2"/>
        <v>2</v>
      </c>
      <c r="H8" s="124">
        <f t="shared" si="2"/>
        <v>3</v>
      </c>
      <c r="I8" s="124">
        <f t="shared" si="2"/>
        <v>4</v>
      </c>
      <c r="J8" s="124">
        <f t="shared" si="2"/>
        <v>5</v>
      </c>
      <c r="K8" s="341">
        <f t="shared" si="2"/>
        <v>6</v>
      </c>
      <c r="L8" s="124">
        <f t="shared" si="2"/>
        <v>7</v>
      </c>
      <c r="M8" s="124">
        <f t="shared" si="2"/>
        <v>1</v>
      </c>
      <c r="N8" s="124">
        <f t="shared" si="2"/>
        <v>2</v>
      </c>
      <c r="O8" s="125">
        <f t="shared" si="2"/>
        <v>3</v>
      </c>
      <c r="P8" s="124">
        <f t="shared" si="2"/>
        <v>4</v>
      </c>
      <c r="Q8" s="124">
        <f t="shared" si="2"/>
        <v>5</v>
      </c>
      <c r="R8" s="124">
        <f t="shared" si="2"/>
        <v>6</v>
      </c>
      <c r="S8" s="124">
        <f t="shared" si="2"/>
        <v>7</v>
      </c>
      <c r="T8" s="124">
        <f t="shared" si="2"/>
        <v>1</v>
      </c>
      <c r="U8" s="124">
        <f t="shared" si="2"/>
        <v>2</v>
      </c>
      <c r="V8" s="124">
        <f t="shared" si="2"/>
        <v>3</v>
      </c>
      <c r="W8" s="124">
        <f t="shared" si="2"/>
        <v>4</v>
      </c>
      <c r="X8" s="124">
        <f t="shared" si="2"/>
        <v>5</v>
      </c>
      <c r="Y8" s="124">
        <f t="shared" si="2"/>
        <v>6</v>
      </c>
      <c r="Z8" s="124">
        <f t="shared" si="2"/>
        <v>7</v>
      </c>
      <c r="AA8" s="124">
        <f t="shared" si="2"/>
        <v>1</v>
      </c>
      <c r="AB8" s="124">
        <f t="shared" si="2"/>
        <v>2</v>
      </c>
      <c r="AC8" s="124">
        <f t="shared" si="2"/>
        <v>3</v>
      </c>
      <c r="AD8" s="124">
        <f t="shared" si="2"/>
        <v>4</v>
      </c>
      <c r="AE8" s="124">
        <f t="shared" si="2"/>
        <v>5</v>
      </c>
      <c r="AF8" s="126">
        <f t="shared" si="2"/>
        <v>6</v>
      </c>
      <c r="AG8" s="82"/>
      <c r="AH8" s="303"/>
      <c r="AI8" s="304"/>
      <c r="AJ8" s="81"/>
      <c r="AK8" s="119"/>
    </row>
    <row r="9" spans="1:82" ht="9" customHeight="1" x14ac:dyDescent="0.2">
      <c r="A9" s="133"/>
      <c r="B9" s="109"/>
      <c r="C9" s="129"/>
      <c r="D9" s="129"/>
      <c r="E9" s="129"/>
      <c r="F9" s="129"/>
      <c r="G9" s="342"/>
      <c r="H9" s="129"/>
      <c r="I9" s="129"/>
      <c r="J9" s="129"/>
      <c r="K9" s="342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30"/>
      <c r="AH9" s="305"/>
      <c r="AI9" s="306"/>
      <c r="AJ9" s="111"/>
      <c r="AK9" s="131"/>
      <c r="AL9" s="132"/>
      <c r="CD9" t="s">
        <v>84</v>
      </c>
    </row>
    <row r="10" spans="1:82" ht="12.75" customHeight="1" x14ac:dyDescent="0.2">
      <c r="A10" s="128" t="s">
        <v>291</v>
      </c>
      <c r="B10" s="50" t="s">
        <v>274</v>
      </c>
      <c r="C10" s="25"/>
      <c r="D10" s="25"/>
      <c r="E10" s="25"/>
      <c r="F10" s="25"/>
      <c r="G10" s="168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39"/>
      <c r="AF10" s="62"/>
      <c r="AG10" s="299">
        <f t="shared" ref="AG10:AG21" si="3">SUM(C10:AF10)</f>
        <v>0</v>
      </c>
      <c r="AH10" s="307">
        <v>0</v>
      </c>
      <c r="AI10" s="304">
        <v>0</v>
      </c>
      <c r="AJ10" s="300">
        <f t="shared" ref="AJ10:AJ26" si="4">+AH10+AG10</f>
        <v>0</v>
      </c>
      <c r="AK10" s="128" t="s">
        <v>291</v>
      </c>
      <c r="AL10" s="128" t="s">
        <v>58</v>
      </c>
      <c r="AN10" s="79"/>
    </row>
    <row r="11" spans="1:82" ht="12.75" customHeight="1" x14ac:dyDescent="0.2">
      <c r="A11" s="128" t="s">
        <v>292</v>
      </c>
      <c r="B11" s="50" t="s">
        <v>275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39"/>
      <c r="AF11" s="62"/>
      <c r="AG11" s="299">
        <f t="shared" si="3"/>
        <v>0</v>
      </c>
      <c r="AH11" s="307">
        <v>0</v>
      </c>
      <c r="AI11" s="304">
        <v>0</v>
      </c>
      <c r="AJ11" s="300">
        <f t="shared" si="4"/>
        <v>0</v>
      </c>
      <c r="AK11" s="128" t="s">
        <v>292</v>
      </c>
      <c r="AL11" s="128" t="s">
        <v>57</v>
      </c>
      <c r="AN11" s="79"/>
    </row>
    <row r="12" spans="1:82" ht="12.75" customHeight="1" x14ac:dyDescent="0.2">
      <c r="A12" s="27" t="s">
        <v>293</v>
      </c>
      <c r="B12" s="43" t="s">
        <v>276</v>
      </c>
      <c r="C12" s="25"/>
      <c r="D12" s="25"/>
      <c r="E12" s="25"/>
      <c r="F12" s="25"/>
      <c r="G12" s="168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64"/>
      <c r="AG12" s="299">
        <f t="shared" si="3"/>
        <v>0</v>
      </c>
      <c r="AH12" s="307">
        <v>0</v>
      </c>
      <c r="AI12" s="304">
        <v>0</v>
      </c>
      <c r="AJ12" s="300">
        <f t="shared" si="4"/>
        <v>0</v>
      </c>
      <c r="AK12" s="27" t="s">
        <v>293</v>
      </c>
      <c r="AL12" s="27" t="s">
        <v>57</v>
      </c>
      <c r="AN12" s="78"/>
    </row>
    <row r="13" spans="1:82" x14ac:dyDescent="0.2">
      <c r="A13" s="46" t="s">
        <v>294</v>
      </c>
      <c r="B13" s="43" t="s">
        <v>277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64"/>
      <c r="AG13" s="299">
        <f t="shared" si="3"/>
        <v>0</v>
      </c>
      <c r="AH13" s="307">
        <v>0</v>
      </c>
      <c r="AI13" s="304">
        <v>0</v>
      </c>
      <c r="AJ13" s="300">
        <f t="shared" si="4"/>
        <v>0</v>
      </c>
      <c r="AK13" s="46" t="s">
        <v>294</v>
      </c>
      <c r="AL13" s="27" t="s">
        <v>56</v>
      </c>
    </row>
    <row r="14" spans="1:82" x14ac:dyDescent="0.2">
      <c r="A14" s="46" t="s">
        <v>295</v>
      </c>
      <c r="B14" s="10" t="s">
        <v>278</v>
      </c>
      <c r="C14" s="25"/>
      <c r="D14" s="25"/>
      <c r="E14" s="25"/>
      <c r="F14" s="25"/>
      <c r="G14" s="457"/>
      <c r="H14" s="25"/>
      <c r="I14" s="25"/>
      <c r="J14" s="25"/>
      <c r="K14" s="168"/>
      <c r="L14" s="25"/>
      <c r="M14" s="25"/>
      <c r="N14" s="25"/>
      <c r="O14" s="25"/>
      <c r="P14" s="9"/>
      <c r="Q14" s="9"/>
      <c r="R14" s="9"/>
      <c r="S14" s="9"/>
      <c r="T14" s="25"/>
      <c r="U14" s="25"/>
      <c r="V14" s="25"/>
      <c r="W14" s="25"/>
      <c r="X14" s="25"/>
      <c r="Y14" s="25"/>
      <c r="Z14" s="25"/>
      <c r="AA14" s="25"/>
      <c r="AB14" s="457"/>
      <c r="AC14" s="457"/>
      <c r="AD14" s="25"/>
      <c r="AE14" s="25"/>
      <c r="AF14" s="64"/>
      <c r="AG14" s="299">
        <f t="shared" si="3"/>
        <v>0</v>
      </c>
      <c r="AH14" s="307">
        <v>0</v>
      </c>
      <c r="AI14" s="304">
        <v>0</v>
      </c>
      <c r="AJ14" s="300">
        <f t="shared" si="4"/>
        <v>0</v>
      </c>
      <c r="AK14" s="46" t="s">
        <v>295</v>
      </c>
      <c r="AL14" s="27" t="s">
        <v>56</v>
      </c>
    </row>
    <row r="15" spans="1:82" x14ac:dyDescent="0.2">
      <c r="A15" s="46" t="s">
        <v>44</v>
      </c>
      <c r="B15" s="10" t="s">
        <v>279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9"/>
      <c r="Q15" s="9"/>
      <c r="R15" s="9"/>
      <c r="S15" s="9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64"/>
      <c r="AG15" s="299">
        <f t="shared" si="3"/>
        <v>0</v>
      </c>
      <c r="AH15" s="307">
        <v>0</v>
      </c>
      <c r="AI15" s="304">
        <v>0</v>
      </c>
      <c r="AJ15" s="300">
        <f t="shared" si="4"/>
        <v>0</v>
      </c>
      <c r="AK15" s="46" t="s">
        <v>44</v>
      </c>
      <c r="AL15" s="27" t="s">
        <v>57</v>
      </c>
    </row>
    <row r="16" spans="1:82" ht="12.75" customHeight="1" x14ac:dyDescent="0.2">
      <c r="A16" s="46" t="s">
        <v>294</v>
      </c>
      <c r="B16" s="4" t="s">
        <v>280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168"/>
      <c r="S16" s="25"/>
      <c r="T16" s="25"/>
      <c r="U16" s="168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64"/>
      <c r="AG16" s="299">
        <f t="shared" si="3"/>
        <v>0</v>
      </c>
      <c r="AH16" s="307">
        <v>0</v>
      </c>
      <c r="AI16" s="304">
        <v>0</v>
      </c>
      <c r="AJ16" s="300">
        <f t="shared" si="4"/>
        <v>0</v>
      </c>
      <c r="AK16" s="46" t="s">
        <v>294</v>
      </c>
      <c r="AL16" s="27" t="s">
        <v>58</v>
      </c>
    </row>
    <row r="17" spans="1:38" x14ac:dyDescent="0.2">
      <c r="A17" s="46" t="s">
        <v>296</v>
      </c>
      <c r="B17" s="4" t="s">
        <v>281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64"/>
      <c r="AG17" s="299">
        <f t="shared" si="3"/>
        <v>0</v>
      </c>
      <c r="AH17" s="307">
        <v>0</v>
      </c>
      <c r="AI17" s="304">
        <v>0</v>
      </c>
      <c r="AJ17" s="300">
        <f t="shared" si="4"/>
        <v>0</v>
      </c>
      <c r="AK17" s="46" t="s">
        <v>296</v>
      </c>
      <c r="AL17" s="27" t="s">
        <v>56</v>
      </c>
    </row>
    <row r="18" spans="1:38" x14ac:dyDescent="0.2">
      <c r="A18" s="46" t="s">
        <v>297</v>
      </c>
      <c r="B18" s="4" t="s">
        <v>282</v>
      </c>
      <c r="C18" s="25"/>
      <c r="D18" s="25"/>
      <c r="E18" s="25"/>
      <c r="F18" s="25"/>
      <c r="G18" s="25"/>
      <c r="H18" s="9"/>
      <c r="I18" s="9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64"/>
      <c r="AG18" s="299">
        <f t="shared" si="3"/>
        <v>0</v>
      </c>
      <c r="AH18" s="307">
        <v>0</v>
      </c>
      <c r="AI18" s="304">
        <v>0</v>
      </c>
      <c r="AJ18" s="300">
        <f t="shared" si="4"/>
        <v>0</v>
      </c>
      <c r="AK18" s="46" t="s">
        <v>297</v>
      </c>
      <c r="AL18" s="27" t="s">
        <v>56</v>
      </c>
    </row>
    <row r="19" spans="1:38" ht="12.75" customHeight="1" x14ac:dyDescent="0.2">
      <c r="A19" s="46" t="s">
        <v>298</v>
      </c>
      <c r="B19" s="4" t="s">
        <v>283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64"/>
      <c r="AG19" s="299">
        <f t="shared" si="3"/>
        <v>0</v>
      </c>
      <c r="AH19" s="307">
        <v>0</v>
      </c>
      <c r="AI19" s="304">
        <v>0</v>
      </c>
      <c r="AJ19" s="300">
        <f t="shared" si="4"/>
        <v>0</v>
      </c>
      <c r="AK19" s="46" t="s">
        <v>298</v>
      </c>
      <c r="AL19" s="27"/>
    </row>
    <row r="20" spans="1:38" ht="12.75" customHeight="1" x14ac:dyDescent="0.2">
      <c r="A20" s="46" t="s">
        <v>299</v>
      </c>
      <c r="B20" s="4" t="s">
        <v>284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64"/>
      <c r="AG20" s="299">
        <f t="shared" si="3"/>
        <v>0</v>
      </c>
      <c r="AH20" s="307">
        <v>0</v>
      </c>
      <c r="AI20" s="304">
        <v>0</v>
      </c>
      <c r="AJ20" s="300">
        <f t="shared" si="4"/>
        <v>0</v>
      </c>
      <c r="AK20" s="46" t="s">
        <v>299</v>
      </c>
      <c r="AL20" s="27"/>
    </row>
    <row r="21" spans="1:38" s="22" customFormat="1" x14ac:dyDescent="0.2">
      <c r="A21" s="46" t="s">
        <v>300</v>
      </c>
      <c r="B21" s="11" t="s">
        <v>285</v>
      </c>
      <c r="C21" s="459"/>
      <c r="D21" s="459"/>
      <c r="E21" s="25"/>
      <c r="F21" s="25"/>
      <c r="G21" s="459"/>
      <c r="H21" s="459"/>
      <c r="I21" s="459"/>
      <c r="J21" s="459"/>
      <c r="K21" s="476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64"/>
      <c r="AG21" s="299">
        <f t="shared" si="3"/>
        <v>0</v>
      </c>
      <c r="AH21" s="307">
        <v>0</v>
      </c>
      <c r="AI21" s="304">
        <v>0</v>
      </c>
      <c r="AJ21" s="300">
        <f t="shared" si="4"/>
        <v>0</v>
      </c>
      <c r="AK21" s="46" t="s">
        <v>300</v>
      </c>
      <c r="AL21" s="27" t="s">
        <v>56</v>
      </c>
    </row>
    <row r="22" spans="1:38" s="22" customFormat="1" x14ac:dyDescent="0.2">
      <c r="A22" s="44" t="s">
        <v>301</v>
      </c>
      <c r="B22" s="4" t="s">
        <v>286</v>
      </c>
      <c r="C22" s="25"/>
      <c r="D22" s="25"/>
      <c r="E22" s="25"/>
      <c r="F22" s="25"/>
      <c r="G22" s="25"/>
      <c r="H22" s="25"/>
      <c r="I22" s="25"/>
      <c r="J22" s="25"/>
      <c r="K22" s="407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64"/>
      <c r="AG22" s="299">
        <f t="shared" ref="AG22:AG26" si="5">SUM(C22:AF22)</f>
        <v>0</v>
      </c>
      <c r="AH22" s="307">
        <v>0</v>
      </c>
      <c r="AI22" s="304">
        <v>0</v>
      </c>
      <c r="AJ22" s="300">
        <f t="shared" si="4"/>
        <v>0</v>
      </c>
      <c r="AK22" s="56" t="s">
        <v>301</v>
      </c>
      <c r="AL22" s="27" t="s">
        <v>57</v>
      </c>
    </row>
    <row r="23" spans="1:38" x14ac:dyDescent="0.2">
      <c r="A23" s="27" t="s">
        <v>302</v>
      </c>
      <c r="B23" s="276" t="s">
        <v>287</v>
      </c>
      <c r="C23" s="164"/>
      <c r="D23" s="475"/>
      <c r="E23" s="25"/>
      <c r="F23" s="25"/>
      <c r="G23" s="168"/>
      <c r="H23" s="25"/>
      <c r="I23" s="25"/>
      <c r="J23" s="25"/>
      <c r="K23" s="459"/>
      <c r="L23" s="25"/>
      <c r="M23" s="25"/>
      <c r="N23" s="168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64"/>
      <c r="AG23" s="299">
        <f t="shared" si="5"/>
        <v>0</v>
      </c>
      <c r="AH23" s="307">
        <v>0</v>
      </c>
      <c r="AI23" s="304">
        <v>0</v>
      </c>
      <c r="AJ23" s="300">
        <f t="shared" si="4"/>
        <v>0</v>
      </c>
      <c r="AK23" s="27" t="s">
        <v>302</v>
      </c>
      <c r="AL23" s="27" t="s">
        <v>56</v>
      </c>
    </row>
    <row r="24" spans="1:38" ht="13.5" customHeight="1" x14ac:dyDescent="0.2">
      <c r="A24" s="27" t="s">
        <v>293</v>
      </c>
      <c r="B24" s="4" t="s">
        <v>288</v>
      </c>
      <c r="C24" s="25"/>
      <c r="D24" s="25"/>
      <c r="E24" s="25"/>
      <c r="F24" s="25"/>
      <c r="G24" s="168"/>
      <c r="H24" s="25"/>
      <c r="I24" s="25"/>
      <c r="J24" s="25"/>
      <c r="K24" s="168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64"/>
      <c r="AG24" s="299">
        <f t="shared" si="5"/>
        <v>0</v>
      </c>
      <c r="AH24" s="307">
        <v>0</v>
      </c>
      <c r="AI24" s="304">
        <v>0</v>
      </c>
      <c r="AJ24" s="300">
        <f t="shared" si="4"/>
        <v>0</v>
      </c>
      <c r="AK24" s="27" t="s">
        <v>293</v>
      </c>
      <c r="AL24" s="27"/>
    </row>
    <row r="25" spans="1:38" ht="13.5" customHeight="1" x14ac:dyDescent="0.2">
      <c r="A25" s="55" t="s">
        <v>303</v>
      </c>
      <c r="B25" s="4" t="s">
        <v>289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64"/>
      <c r="AG25" s="299">
        <f t="shared" si="5"/>
        <v>0</v>
      </c>
      <c r="AH25" s="307">
        <v>0</v>
      </c>
      <c r="AI25" s="304">
        <v>0</v>
      </c>
      <c r="AJ25" s="300">
        <f t="shared" si="4"/>
        <v>0</v>
      </c>
      <c r="AK25" s="55" t="s">
        <v>303</v>
      </c>
      <c r="AL25" s="27" t="s">
        <v>58</v>
      </c>
    </row>
    <row r="26" spans="1:38" ht="12.75" customHeight="1" thickBot="1" x14ac:dyDescent="0.25">
      <c r="A26" s="27" t="s">
        <v>304</v>
      </c>
      <c r="B26" s="4" t="s">
        <v>290</v>
      </c>
      <c r="C26" s="25"/>
      <c r="D26" s="168"/>
      <c r="E26" s="25"/>
      <c r="F26" s="25"/>
      <c r="G26" s="168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64"/>
      <c r="AG26" s="299">
        <f t="shared" si="5"/>
        <v>0</v>
      </c>
      <c r="AH26" s="307">
        <v>0</v>
      </c>
      <c r="AI26" s="304">
        <v>0</v>
      </c>
      <c r="AJ26" s="300">
        <f t="shared" si="4"/>
        <v>0</v>
      </c>
      <c r="AK26" s="27" t="s">
        <v>304</v>
      </c>
      <c r="AL26" s="27"/>
    </row>
    <row r="27" spans="1:38" ht="13.5" customHeight="1" thickBot="1" x14ac:dyDescent="0.25">
      <c r="C27" s="45">
        <v>40330</v>
      </c>
      <c r="D27" s="45">
        <v>40331</v>
      </c>
      <c r="E27" s="45">
        <v>40332</v>
      </c>
      <c r="F27" s="45">
        <v>40333</v>
      </c>
      <c r="G27" s="45">
        <v>40334</v>
      </c>
      <c r="H27" s="45">
        <v>40335</v>
      </c>
      <c r="I27" s="45">
        <v>40336</v>
      </c>
      <c r="J27" s="45">
        <v>40337</v>
      </c>
      <c r="K27" s="45">
        <v>40338</v>
      </c>
      <c r="L27" s="45">
        <v>40339</v>
      </c>
      <c r="M27" s="45">
        <v>40340</v>
      </c>
      <c r="N27" s="45">
        <v>40341</v>
      </c>
      <c r="O27" s="45">
        <v>40342</v>
      </c>
      <c r="P27" s="45">
        <v>40343</v>
      </c>
      <c r="Q27" s="45">
        <v>40344</v>
      </c>
      <c r="R27" s="45">
        <v>40345</v>
      </c>
      <c r="S27" s="45">
        <v>40346</v>
      </c>
      <c r="T27" s="45">
        <v>40347</v>
      </c>
      <c r="U27" s="45">
        <v>40348</v>
      </c>
      <c r="V27" s="45">
        <v>40349</v>
      </c>
      <c r="W27" s="45">
        <v>40350</v>
      </c>
      <c r="X27" s="45">
        <v>40351</v>
      </c>
      <c r="Y27" s="45">
        <v>40352</v>
      </c>
      <c r="Z27" s="45">
        <v>40353</v>
      </c>
      <c r="AA27" s="45">
        <v>40354</v>
      </c>
      <c r="AB27" s="45">
        <v>40355</v>
      </c>
      <c r="AC27" s="45">
        <v>40356</v>
      </c>
      <c r="AD27" s="45">
        <v>40357</v>
      </c>
      <c r="AE27" s="45">
        <v>40358</v>
      </c>
      <c r="AF27" s="66">
        <v>40359</v>
      </c>
      <c r="AG27" s="30">
        <f>SUM(AG10:AG26)</f>
        <v>0</v>
      </c>
      <c r="AH27" s="206">
        <f>SUM(AH10:AH26)</f>
        <v>0</v>
      </c>
      <c r="AI27" s="30">
        <f>SUM(AI10:AI26)</f>
        <v>0</v>
      </c>
      <c r="AJ27" s="30">
        <f>SUM(AJ10:AJ26)</f>
        <v>0</v>
      </c>
    </row>
    <row r="28" spans="1:38" ht="12.75" customHeight="1" x14ac:dyDescent="0.2">
      <c r="AI28" s="1"/>
    </row>
    <row r="29" spans="1:38" s="1" customFormat="1" x14ac:dyDescent="0.2">
      <c r="AG29" s="297"/>
    </row>
    <row r="32" spans="1:38" ht="12.75" hidden="1" customHeight="1" x14ac:dyDescent="0.2">
      <c r="P32" s="514" t="s">
        <v>45</v>
      </c>
      <c r="Q32" s="514"/>
    </row>
  </sheetData>
  <autoFilter ref="A9:AL27"/>
  <mergeCells count="5">
    <mergeCell ref="AG1:AG7"/>
    <mergeCell ref="AJ1:AJ7"/>
    <mergeCell ref="C4:L4"/>
    <mergeCell ref="P32:Q32"/>
    <mergeCell ref="AH1:AI6"/>
  </mergeCells>
  <phoneticPr fontId="2" type="noConversion"/>
  <conditionalFormatting sqref="C27:AF27 AG8:AG9 C7:AF7">
    <cfRule type="timePeriod" dxfId="309" priority="139" stopIfTrue="1" timePeriod="today">
      <formula>FLOOR(C7,1)=TODAY()</formula>
    </cfRule>
  </conditionalFormatting>
  <conditionalFormatting sqref="C7:AF9 C13:W13 AB13:AF13 D23:AF23 C21:I22 O21:AF22 C20:L20 N20:AF20 F18:AF19 F10:AF10 C12:AF12 C14:AF17 C24:AF27">
    <cfRule type="expression" dxfId="308" priority="155">
      <formula>C$8=1</formula>
    </cfRule>
    <cfRule type="expression" dxfId="307" priority="156">
      <formula>C$8=7</formula>
    </cfRule>
  </conditionalFormatting>
  <conditionalFormatting sqref="E27">
    <cfRule type="expression" dxfId="306" priority="100">
      <formula>E$8=1</formula>
    </cfRule>
    <cfRule type="expression" dxfId="305" priority="101">
      <formula>E$8=7</formula>
    </cfRule>
  </conditionalFormatting>
  <conditionalFormatting sqref="AA13">
    <cfRule type="expression" dxfId="304" priority="69">
      <formula>AA$8=1</formula>
    </cfRule>
    <cfRule type="expression" dxfId="303" priority="70">
      <formula>AA$8=7</formula>
    </cfRule>
  </conditionalFormatting>
  <conditionalFormatting sqref="J21:K22">
    <cfRule type="expression" dxfId="302" priority="59">
      <formula>J$8=1</formula>
    </cfRule>
    <cfRule type="expression" dxfId="301" priority="60">
      <formula>J$8=7</formula>
    </cfRule>
  </conditionalFormatting>
  <conditionalFormatting sqref="M20">
    <cfRule type="expression" dxfId="300" priority="57">
      <formula>M$8=1</formula>
    </cfRule>
    <cfRule type="expression" dxfId="299" priority="58">
      <formula>M$8=7</formula>
    </cfRule>
  </conditionalFormatting>
  <conditionalFormatting sqref="N21:N22">
    <cfRule type="expression" dxfId="298" priority="52">
      <formula>N$8=1</formula>
    </cfRule>
    <cfRule type="expression" dxfId="297" priority="53">
      <formula>N$8=7</formula>
    </cfRule>
  </conditionalFormatting>
  <conditionalFormatting sqref="M21:M22">
    <cfRule type="expression" dxfId="296" priority="50">
      <formula>M$8=1</formula>
    </cfRule>
    <cfRule type="expression" dxfId="295" priority="51">
      <formula>M$8=7</formula>
    </cfRule>
  </conditionalFormatting>
  <conditionalFormatting sqref="A10:B21 A23:B24 AG11 AG10:AJ10 A26:B26 AJ11:AJ26 AG12:AI26 AL10:AL26">
    <cfRule type="expression" dxfId="294" priority="1047">
      <formula>$AK10=$AU$3</formula>
    </cfRule>
  </conditionalFormatting>
  <conditionalFormatting sqref="C18:E19">
    <cfRule type="expression" dxfId="293" priority="45">
      <formula>C$8=1</formula>
    </cfRule>
    <cfRule type="expression" dxfId="292" priority="46">
      <formula>C$8=7</formula>
    </cfRule>
  </conditionalFormatting>
  <conditionalFormatting sqref="C10:E10">
    <cfRule type="expression" dxfId="291" priority="31">
      <formula>C$8=1</formula>
    </cfRule>
    <cfRule type="expression" dxfId="290" priority="32">
      <formula>C$8=7</formula>
    </cfRule>
  </conditionalFormatting>
  <conditionalFormatting sqref="L21:L22">
    <cfRule type="expression" dxfId="289" priority="22">
      <formula>L$8=1</formula>
    </cfRule>
    <cfRule type="expression" dxfId="288" priority="23">
      <formula>L$8=7</formula>
    </cfRule>
  </conditionalFormatting>
  <conditionalFormatting sqref="Z13">
    <cfRule type="expression" dxfId="287" priority="20">
      <formula>Z$8=1</formula>
    </cfRule>
    <cfRule type="expression" dxfId="286" priority="21">
      <formula>Z$8=7</formula>
    </cfRule>
  </conditionalFormatting>
  <conditionalFormatting sqref="F11:AF11">
    <cfRule type="expression" dxfId="285" priority="8">
      <formula>F$8=1</formula>
    </cfRule>
    <cfRule type="expression" dxfId="284" priority="9">
      <formula>F$8=7</formula>
    </cfRule>
  </conditionalFormatting>
  <conditionalFormatting sqref="AH11:AI11">
    <cfRule type="expression" dxfId="283" priority="10">
      <formula>$AK11=$AU$3</formula>
    </cfRule>
  </conditionalFormatting>
  <conditionalFormatting sqref="C11:E11">
    <cfRule type="expression" dxfId="282" priority="6">
      <formula>C$8=1</formula>
    </cfRule>
    <cfRule type="expression" dxfId="281" priority="7">
      <formula>C$8=7</formula>
    </cfRule>
  </conditionalFormatting>
  <conditionalFormatting sqref="A22:B22">
    <cfRule type="expression" dxfId="280" priority="1198" stopIfTrue="1">
      <formula>$A22=$AP$5</formula>
    </cfRule>
  </conditionalFormatting>
  <conditionalFormatting sqref="A25:B25">
    <cfRule type="expression" dxfId="279" priority="1200" stopIfTrue="1">
      <formula>$A25=$Q$4</formula>
    </cfRule>
  </conditionalFormatting>
  <conditionalFormatting sqref="AK10:AK21 AK23:AK24 AK26">
    <cfRule type="expression" dxfId="2" priority="1">
      <formula>$AK10=$AU$3</formula>
    </cfRule>
  </conditionalFormatting>
  <conditionalFormatting sqref="AK22">
    <cfRule type="expression" dxfId="1" priority="2" stopIfTrue="1">
      <formula>$A22=$AP$5</formula>
    </cfRule>
  </conditionalFormatting>
  <conditionalFormatting sqref="AK25">
    <cfRule type="expression" dxfId="0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itiales">
                <anchor moveWithCells="1" sizeWithCells="1">
                  <from>
                    <xdr:col>38</xdr:col>
                    <xdr:colOff>171450</xdr:colOff>
                    <xdr:row>1</xdr:row>
                    <xdr:rowOff>142875</xdr:rowOff>
                  </from>
                  <to>
                    <xdr:col>38</xdr:col>
                    <xdr:colOff>1009650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enlever_filtre">
                <anchor moveWithCells="1" sizeWithCells="1">
                  <from>
                    <xdr:col>39</xdr:col>
                    <xdr:colOff>247650</xdr:colOff>
                    <xdr:row>1</xdr:row>
                    <xdr:rowOff>142875</xdr:rowOff>
                  </from>
                  <to>
                    <xdr:col>42</xdr:col>
                    <xdr:colOff>209550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filtreSAV">
                <anchor moveWithCells="1" sizeWithCells="1">
                  <from>
                    <xdr:col>39</xdr:col>
                    <xdr:colOff>266700</xdr:colOff>
                    <xdr:row>8</xdr:row>
                    <xdr:rowOff>28575</xdr:rowOff>
                  </from>
                  <to>
                    <xdr:col>42</xdr:col>
                    <xdr:colOff>142875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AV18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K27" sqref="AK27"/>
    </sheetView>
  </sheetViews>
  <sheetFormatPr baseColWidth="10" defaultRowHeight="15" x14ac:dyDescent="0.25"/>
  <cols>
    <col min="1" max="1" width="8.42578125" style="236" customWidth="1"/>
    <col min="2" max="2" width="8.42578125" style="236" bestFit="1" customWidth="1"/>
    <col min="3" max="32" width="5.42578125" style="236" customWidth="1"/>
    <col min="33" max="36" width="3.85546875" style="236" customWidth="1"/>
    <col min="37" max="37" width="5.42578125" style="236" customWidth="1"/>
    <col min="38" max="47" width="11.42578125" style="236"/>
    <col min="48" max="48" width="0" style="355" hidden="1" customWidth="1"/>
    <col min="49" max="16384" width="11.42578125" style="236"/>
  </cols>
  <sheetData>
    <row r="1" spans="1:48" ht="13.5" customHeight="1" x14ac:dyDescent="0.25">
      <c r="A1" s="520">
        <f>+M2</f>
        <v>42532</v>
      </c>
      <c r="B1" s="258"/>
      <c r="C1" s="346" t="s">
        <v>106</v>
      </c>
      <c r="D1" s="346"/>
      <c r="E1" s="343"/>
      <c r="F1" s="343"/>
      <c r="G1" s="344"/>
      <c r="H1" s="522" t="s">
        <v>107</v>
      </c>
      <c r="I1" s="523"/>
      <c r="J1" s="523"/>
      <c r="K1" s="523"/>
      <c r="L1" s="523"/>
      <c r="M1" s="523"/>
      <c r="N1" s="524"/>
      <c r="O1" s="522" t="s">
        <v>108</v>
      </c>
      <c r="P1" s="523"/>
      <c r="Q1" s="523"/>
      <c r="R1" s="523"/>
      <c r="S1" s="523"/>
      <c r="T1" s="523"/>
      <c r="U1" s="524"/>
      <c r="V1" s="522" t="s">
        <v>109</v>
      </c>
      <c r="W1" s="523"/>
      <c r="X1" s="523"/>
      <c r="Y1" s="523"/>
      <c r="Z1" s="523"/>
      <c r="AA1" s="523"/>
      <c r="AB1" s="524"/>
      <c r="AC1" s="345" t="s">
        <v>110</v>
      </c>
      <c r="AD1" s="346"/>
      <c r="AE1" s="346"/>
      <c r="AF1" s="346"/>
      <c r="AG1" s="344"/>
      <c r="AJ1" s="236" t="s">
        <v>163</v>
      </c>
      <c r="AV1" s="354"/>
    </row>
    <row r="2" spans="1:48" ht="13.5" customHeight="1" thickBot="1" x14ac:dyDescent="0.3">
      <c r="A2" s="521"/>
      <c r="B2" s="347"/>
      <c r="C2" s="252">
        <v>42522</v>
      </c>
      <c r="D2" s="252">
        <v>42523</v>
      </c>
      <c r="E2" s="252">
        <v>42524</v>
      </c>
      <c r="F2" s="252">
        <v>42525</v>
      </c>
      <c r="G2" s="252">
        <v>42526</v>
      </c>
      <c r="H2" s="252">
        <v>42527</v>
      </c>
      <c r="I2" s="252">
        <v>42528</v>
      </c>
      <c r="J2" s="252">
        <v>42529</v>
      </c>
      <c r="K2" s="252">
        <v>42530</v>
      </c>
      <c r="L2" s="252">
        <v>42531</v>
      </c>
      <c r="M2" s="252">
        <v>42532</v>
      </c>
      <c r="N2" s="252">
        <v>42533</v>
      </c>
      <c r="O2" s="252">
        <v>42534</v>
      </c>
      <c r="P2" s="252">
        <v>42535</v>
      </c>
      <c r="Q2" s="252">
        <v>42536</v>
      </c>
      <c r="R2" s="252">
        <v>42537</v>
      </c>
      <c r="S2" s="252">
        <v>42538</v>
      </c>
      <c r="T2" s="252">
        <v>42539</v>
      </c>
      <c r="U2" s="252">
        <v>42540</v>
      </c>
      <c r="V2" s="252">
        <v>42541</v>
      </c>
      <c r="W2" s="252">
        <v>42542</v>
      </c>
      <c r="X2" s="252">
        <v>42543</v>
      </c>
      <c r="Y2" s="252">
        <v>42544</v>
      </c>
      <c r="Z2" s="252">
        <v>42545</v>
      </c>
      <c r="AA2" s="252">
        <v>42546</v>
      </c>
      <c r="AB2" s="252">
        <v>42547</v>
      </c>
      <c r="AC2" s="252">
        <v>42548</v>
      </c>
      <c r="AD2" s="252">
        <v>42549</v>
      </c>
      <c r="AE2" s="252">
        <v>42550</v>
      </c>
      <c r="AF2" s="252">
        <v>42551</v>
      </c>
      <c r="AG2" s="259"/>
      <c r="AH2" s="236" t="s">
        <v>11</v>
      </c>
      <c r="AI2" s="236" t="s">
        <v>37</v>
      </c>
    </row>
    <row r="3" spans="1:48" ht="24.95" customHeight="1" x14ac:dyDescent="0.25">
      <c r="A3" s="251" t="s">
        <v>3</v>
      </c>
      <c r="B3" s="251" t="s">
        <v>2</v>
      </c>
      <c r="C3" s="239" t="s">
        <v>124</v>
      </c>
      <c r="D3" s="239" t="s">
        <v>124</v>
      </c>
      <c r="E3" s="239" t="s">
        <v>124</v>
      </c>
      <c r="F3" s="237" t="s">
        <v>111</v>
      </c>
      <c r="G3" s="237" t="s">
        <v>111</v>
      </c>
      <c r="H3" s="242" t="s">
        <v>133</v>
      </c>
      <c r="I3" s="239" t="s">
        <v>134</v>
      </c>
      <c r="J3" s="239" t="s">
        <v>134</v>
      </c>
      <c r="K3" s="239" t="s">
        <v>114</v>
      </c>
      <c r="L3" s="239" t="s">
        <v>114</v>
      </c>
      <c r="M3" s="237" t="s">
        <v>111</v>
      </c>
      <c r="N3" s="237" t="s">
        <v>111</v>
      </c>
      <c r="O3" s="239" t="s">
        <v>134</v>
      </c>
      <c r="P3" s="239" t="s">
        <v>134</v>
      </c>
      <c r="Q3" s="242" t="s">
        <v>135</v>
      </c>
      <c r="R3" s="242" t="s">
        <v>135</v>
      </c>
      <c r="S3" s="239" t="s">
        <v>114</v>
      </c>
      <c r="T3" s="248" t="s">
        <v>136</v>
      </c>
      <c r="U3" s="237" t="s">
        <v>111</v>
      </c>
      <c r="V3" s="238" t="s">
        <v>114</v>
      </c>
      <c r="W3" s="240" t="s">
        <v>112</v>
      </c>
      <c r="X3" s="240" t="s">
        <v>112</v>
      </c>
      <c r="Y3" s="240" t="s">
        <v>112</v>
      </c>
      <c r="Z3" s="240" t="s">
        <v>112</v>
      </c>
      <c r="AA3" s="237" t="s">
        <v>111</v>
      </c>
      <c r="AB3" s="237" t="s">
        <v>111</v>
      </c>
      <c r="AC3" s="239" t="s">
        <v>137</v>
      </c>
      <c r="AD3" s="239" t="s">
        <v>114</v>
      </c>
      <c r="AE3" s="238" t="s">
        <v>114</v>
      </c>
      <c r="AF3" s="255" t="s">
        <v>146</v>
      </c>
      <c r="AG3" s="328">
        <f t="shared" ref="AG3:AG13" si="0">COUNTIF(C3:AF3,"HOLIDAY")</f>
        <v>4</v>
      </c>
      <c r="AH3" s="352" t="e">
        <f>VLOOKUP(A3,juin!$B$13:$AG$26,32,FALSE)</f>
        <v>#N/A</v>
      </c>
      <c r="AI3" s="329" t="str">
        <f>LEFT(A3,1)&amp;+LEFT(B3,1)</f>
        <v>LC</v>
      </c>
      <c r="AJ3" s="330" t="e">
        <f>+AG3-AH3</f>
        <v>#N/A</v>
      </c>
      <c r="AK3" s="356"/>
      <c r="AV3" s="355" t="s">
        <v>72</v>
      </c>
    </row>
    <row r="4" spans="1:48" ht="24.95" customHeight="1" x14ac:dyDescent="0.25">
      <c r="A4" s="251" t="s">
        <v>61</v>
      </c>
      <c r="B4" s="251" t="s">
        <v>60</v>
      </c>
      <c r="C4" s="239" t="s">
        <v>123</v>
      </c>
      <c r="D4" s="239" t="s">
        <v>123</v>
      </c>
      <c r="E4" s="239" t="s">
        <v>123</v>
      </c>
      <c r="F4" s="237" t="s">
        <v>111</v>
      </c>
      <c r="G4" s="237" t="s">
        <v>111</v>
      </c>
      <c r="H4" s="239" t="s">
        <v>124</v>
      </c>
      <c r="I4" s="241" t="s">
        <v>114</v>
      </c>
      <c r="J4" s="241" t="s">
        <v>114</v>
      </c>
      <c r="K4" s="239" t="s">
        <v>114</v>
      </c>
      <c r="L4" s="241" t="s">
        <v>114</v>
      </c>
      <c r="M4" s="237" t="s">
        <v>111</v>
      </c>
      <c r="N4" s="237" t="s">
        <v>111</v>
      </c>
      <c r="O4" s="239" t="s">
        <v>124</v>
      </c>
      <c r="P4" s="240" t="s">
        <v>112</v>
      </c>
      <c r="Q4" s="240" t="s">
        <v>112</v>
      </c>
      <c r="R4" s="240" t="s">
        <v>112</v>
      </c>
      <c r="S4" s="240" t="s">
        <v>112</v>
      </c>
      <c r="T4" s="237" t="s">
        <v>111</v>
      </c>
      <c r="U4" s="237" t="s">
        <v>111</v>
      </c>
      <c r="V4" s="239" t="s">
        <v>124</v>
      </c>
      <c r="W4" s="239" t="s">
        <v>124</v>
      </c>
      <c r="X4" s="239" t="s">
        <v>124</v>
      </c>
      <c r="Y4" s="239" t="s">
        <v>124</v>
      </c>
      <c r="Z4" s="239" t="s">
        <v>124</v>
      </c>
      <c r="AA4" s="237" t="s">
        <v>111</v>
      </c>
      <c r="AB4" s="237" t="s">
        <v>111</v>
      </c>
      <c r="AC4" s="242" t="s">
        <v>125</v>
      </c>
      <c r="AD4" s="242" t="s">
        <v>125</v>
      </c>
      <c r="AE4" s="242" t="s">
        <v>125</v>
      </c>
      <c r="AF4" s="275" t="s">
        <v>168</v>
      </c>
      <c r="AG4" s="331">
        <f t="shared" si="0"/>
        <v>4</v>
      </c>
      <c r="AH4" s="351" t="e">
        <f>VLOOKUP(A4,juin!$B$13:$AG$26,32,FALSE)</f>
        <v>#N/A</v>
      </c>
      <c r="AI4" s="327" t="str">
        <f t="shared" ref="AI4:AI13" si="1">LEFT(A4,1)&amp;+LEFT(B4,1)</f>
        <v>ED</v>
      </c>
      <c r="AJ4" s="332" t="e">
        <f t="shared" ref="AJ4:AJ13" si="2">+AG4-AH4</f>
        <v>#N/A</v>
      </c>
      <c r="AK4" s="357"/>
    </row>
    <row r="5" spans="1:48" ht="24.95" customHeight="1" x14ac:dyDescent="0.25">
      <c r="A5" s="251" t="s">
        <v>74</v>
      </c>
      <c r="B5" s="251" t="s">
        <v>73</v>
      </c>
      <c r="C5" s="242" t="s">
        <v>144</v>
      </c>
      <c r="D5" s="242" t="s">
        <v>144</v>
      </c>
      <c r="E5" s="242" t="s">
        <v>145</v>
      </c>
      <c r="F5" s="237" t="s">
        <v>111</v>
      </c>
      <c r="G5" s="237" t="s">
        <v>111</v>
      </c>
      <c r="H5" s="239" t="s">
        <v>146</v>
      </c>
      <c r="I5" s="243" t="s">
        <v>147</v>
      </c>
      <c r="J5" s="239" t="s">
        <v>114</v>
      </c>
      <c r="K5" s="239" t="s">
        <v>114</v>
      </c>
      <c r="L5" s="239" t="s">
        <v>114</v>
      </c>
      <c r="M5" s="237" t="s">
        <v>111</v>
      </c>
      <c r="N5" s="237" t="s">
        <v>111</v>
      </c>
      <c r="O5" s="242" t="s">
        <v>148</v>
      </c>
      <c r="P5" s="242" t="s">
        <v>149</v>
      </c>
      <c r="Q5" s="242" t="s">
        <v>149</v>
      </c>
      <c r="R5" s="242" t="s">
        <v>149</v>
      </c>
      <c r="S5" s="239" t="s">
        <v>146</v>
      </c>
      <c r="T5" s="237" t="s">
        <v>111</v>
      </c>
      <c r="U5" s="237" t="s">
        <v>111</v>
      </c>
      <c r="V5" s="239" t="s">
        <v>146</v>
      </c>
      <c r="W5" s="238" t="s">
        <v>114</v>
      </c>
      <c r="X5" s="242" t="s">
        <v>144</v>
      </c>
      <c r="Y5" s="242" t="s">
        <v>144</v>
      </c>
      <c r="Z5" s="242" t="s">
        <v>144</v>
      </c>
      <c r="AA5" s="237" t="s">
        <v>111</v>
      </c>
      <c r="AB5" s="237" t="s">
        <v>111</v>
      </c>
      <c r="AC5" s="239" t="s">
        <v>146</v>
      </c>
      <c r="AD5" s="239" t="s">
        <v>146</v>
      </c>
      <c r="AE5" s="239" t="s">
        <v>160</v>
      </c>
      <c r="AF5" s="253" t="s">
        <v>111</v>
      </c>
      <c r="AG5" s="331">
        <f t="shared" si="0"/>
        <v>0</v>
      </c>
      <c r="AH5" s="351" t="e">
        <f>VLOOKUP(A5,juin!$B$13:$AG$26,32,FALSE)</f>
        <v>#N/A</v>
      </c>
      <c r="AI5" s="327" t="str">
        <f t="shared" si="1"/>
        <v>PF</v>
      </c>
      <c r="AJ5" s="332" t="e">
        <f t="shared" si="2"/>
        <v>#N/A</v>
      </c>
      <c r="AK5" s="357"/>
    </row>
    <row r="6" spans="1:48" ht="24.95" customHeight="1" x14ac:dyDescent="0.25">
      <c r="A6" s="251" t="s">
        <v>82</v>
      </c>
      <c r="B6" s="251" t="s">
        <v>81</v>
      </c>
      <c r="C6" s="239" t="s">
        <v>138</v>
      </c>
      <c r="D6" s="239" t="s">
        <v>138</v>
      </c>
      <c r="E6" s="239" t="s">
        <v>138</v>
      </c>
      <c r="F6" s="237" t="s">
        <v>111</v>
      </c>
      <c r="G6" s="237" t="s">
        <v>111</v>
      </c>
      <c r="H6" s="240" t="s">
        <v>112</v>
      </c>
      <c r="I6" s="240" t="s">
        <v>112</v>
      </c>
      <c r="J6" s="239" t="s">
        <v>114</v>
      </c>
      <c r="K6" s="239" t="s">
        <v>114</v>
      </c>
      <c r="L6" s="239" t="s">
        <v>114</v>
      </c>
      <c r="M6" s="237" t="s">
        <v>111</v>
      </c>
      <c r="N6" s="237" t="s">
        <v>111</v>
      </c>
      <c r="O6" s="242" t="s">
        <v>139</v>
      </c>
      <c r="P6" s="238" t="s">
        <v>114</v>
      </c>
      <c r="Q6" s="239" t="s">
        <v>113</v>
      </c>
      <c r="R6" s="243" t="s">
        <v>173</v>
      </c>
      <c r="S6" s="243" t="s">
        <v>173</v>
      </c>
      <c r="T6" s="237" t="s">
        <v>111</v>
      </c>
      <c r="U6" s="237" t="s">
        <v>111</v>
      </c>
      <c r="V6" s="238" t="s">
        <v>114</v>
      </c>
      <c r="W6" s="242" t="s">
        <v>174</v>
      </c>
      <c r="X6" s="239" t="s">
        <v>175</v>
      </c>
      <c r="Y6" s="239" t="s">
        <v>175</v>
      </c>
      <c r="Z6" s="239" t="s">
        <v>113</v>
      </c>
      <c r="AA6" s="237" t="s">
        <v>111</v>
      </c>
      <c r="AB6" s="237" t="s">
        <v>111</v>
      </c>
      <c r="AC6" s="242" t="s">
        <v>139</v>
      </c>
      <c r="AD6" s="238" t="s">
        <v>114</v>
      </c>
      <c r="AE6" s="239" t="s">
        <v>167</v>
      </c>
      <c r="AF6" s="255" t="s">
        <v>167</v>
      </c>
      <c r="AG6" s="331">
        <f t="shared" si="0"/>
        <v>2</v>
      </c>
      <c r="AH6" s="351" t="e">
        <f>VLOOKUP(A6,juin!$B$13:$AG$26,32,FALSE)</f>
        <v>#N/A</v>
      </c>
      <c r="AI6" s="327" t="str">
        <f t="shared" si="1"/>
        <v>MG</v>
      </c>
      <c r="AJ6" s="332" t="e">
        <f t="shared" si="2"/>
        <v>#N/A</v>
      </c>
      <c r="AK6" s="357"/>
    </row>
    <row r="7" spans="1:48" ht="24.95" customHeight="1" x14ac:dyDescent="0.25">
      <c r="A7" s="251" t="s">
        <v>65</v>
      </c>
      <c r="B7" s="251" t="s">
        <v>64</v>
      </c>
      <c r="C7" s="242" t="s">
        <v>151</v>
      </c>
      <c r="D7" s="243" t="s">
        <v>152</v>
      </c>
      <c r="E7" s="238" t="s">
        <v>114</v>
      </c>
      <c r="F7" s="237" t="s">
        <v>111</v>
      </c>
      <c r="G7" s="237" t="s">
        <v>111</v>
      </c>
      <c r="H7" s="239" t="s">
        <v>153</v>
      </c>
      <c r="I7" s="243" t="s">
        <v>154</v>
      </c>
      <c r="J7" s="239" t="s">
        <v>114</v>
      </c>
      <c r="K7" s="239" t="s">
        <v>114</v>
      </c>
      <c r="L7" s="239" t="s">
        <v>114</v>
      </c>
      <c r="M7" s="237" t="s">
        <v>111</v>
      </c>
      <c r="N7" s="237" t="s">
        <v>111</v>
      </c>
      <c r="O7" s="242" t="s">
        <v>155</v>
      </c>
      <c r="P7" s="239" t="s">
        <v>156</v>
      </c>
      <c r="Q7" s="241" t="s">
        <v>156</v>
      </c>
      <c r="R7" s="242" t="s">
        <v>157</v>
      </c>
      <c r="S7" s="242" t="s">
        <v>158</v>
      </c>
      <c r="T7" s="237" t="s">
        <v>111</v>
      </c>
      <c r="U7" s="237" t="s">
        <v>111</v>
      </c>
      <c r="V7" s="240" t="s">
        <v>112</v>
      </c>
      <c r="W7" s="239" t="s">
        <v>138</v>
      </c>
      <c r="X7" s="239" t="s">
        <v>138</v>
      </c>
      <c r="Y7" s="239" t="s">
        <v>138</v>
      </c>
      <c r="Z7" s="239" t="s">
        <v>138</v>
      </c>
      <c r="AA7" s="237" t="s">
        <v>111</v>
      </c>
      <c r="AB7" s="237" t="s">
        <v>111</v>
      </c>
      <c r="AC7" s="239" t="s">
        <v>113</v>
      </c>
      <c r="AD7" s="239" t="s">
        <v>113</v>
      </c>
      <c r="AE7" s="239" t="s">
        <v>113</v>
      </c>
      <c r="AF7" s="255" t="s">
        <v>113</v>
      </c>
      <c r="AG7" s="331">
        <f t="shared" si="0"/>
        <v>1</v>
      </c>
      <c r="AH7" s="351" t="e">
        <f>VLOOKUP(A7,juin!$B$13:$AG$26,32,FALSE)</f>
        <v>#N/A</v>
      </c>
      <c r="AI7" s="327" t="str">
        <f t="shared" si="1"/>
        <v>SK</v>
      </c>
      <c r="AJ7" s="332" t="e">
        <f t="shared" si="2"/>
        <v>#N/A</v>
      </c>
      <c r="AK7" s="357"/>
    </row>
    <row r="8" spans="1:48" ht="24.95" customHeight="1" x14ac:dyDescent="0.25">
      <c r="A8" s="251" t="s">
        <v>69</v>
      </c>
      <c r="B8" s="251" t="s">
        <v>68</v>
      </c>
      <c r="C8" s="239" t="s">
        <v>146</v>
      </c>
      <c r="D8" s="239" t="s">
        <v>114</v>
      </c>
      <c r="E8" s="243" t="s">
        <v>159</v>
      </c>
      <c r="F8" s="237" t="s">
        <v>111</v>
      </c>
      <c r="G8" s="237" t="s">
        <v>111</v>
      </c>
      <c r="H8" s="239" t="s">
        <v>160</v>
      </c>
      <c r="I8" s="239" t="s">
        <v>160</v>
      </c>
      <c r="J8" s="239" t="s">
        <v>160</v>
      </c>
      <c r="K8" s="239" t="s">
        <v>114</v>
      </c>
      <c r="L8" s="239" t="s">
        <v>114</v>
      </c>
      <c r="M8" s="237" t="s">
        <v>111</v>
      </c>
      <c r="N8" s="237" t="s">
        <v>111</v>
      </c>
      <c r="O8" s="239" t="s">
        <v>132</v>
      </c>
      <c r="P8" s="239" t="s">
        <v>132</v>
      </c>
      <c r="Q8" s="239" t="s">
        <v>132</v>
      </c>
      <c r="R8" s="239" t="s">
        <v>132</v>
      </c>
      <c r="S8" s="239" t="s">
        <v>132</v>
      </c>
      <c r="T8" s="245" t="s">
        <v>111</v>
      </c>
      <c r="U8" s="237" t="s">
        <v>111</v>
      </c>
      <c r="V8" s="242" t="s">
        <v>161</v>
      </c>
      <c r="W8" s="242" t="s">
        <v>161</v>
      </c>
      <c r="X8" s="242" t="s">
        <v>161</v>
      </c>
      <c r="Y8" s="239" t="s">
        <v>162</v>
      </c>
      <c r="Z8" s="239" t="s">
        <v>162</v>
      </c>
      <c r="AA8" s="237" t="s">
        <v>111</v>
      </c>
      <c r="AB8" s="237" t="s">
        <v>111</v>
      </c>
      <c r="AC8" s="239" t="s">
        <v>162</v>
      </c>
      <c r="AD8" s="241" t="s">
        <v>162</v>
      </c>
      <c r="AE8" s="243" t="s">
        <v>159</v>
      </c>
      <c r="AF8" s="273" t="s">
        <v>159</v>
      </c>
      <c r="AG8" s="331">
        <f t="shared" si="0"/>
        <v>0</v>
      </c>
      <c r="AH8" s="351" t="e">
        <f>VLOOKUP(A8,juin!$B$13:$AG$26,32,FALSE)</f>
        <v>#N/A</v>
      </c>
      <c r="AI8" s="327" t="str">
        <f t="shared" si="1"/>
        <v>SP</v>
      </c>
      <c r="AJ8" s="332" t="e">
        <f t="shared" si="2"/>
        <v>#N/A</v>
      </c>
      <c r="AK8" s="357"/>
    </row>
    <row r="9" spans="1:48" ht="24.95" customHeight="1" x14ac:dyDescent="0.25">
      <c r="A9" s="251" t="s">
        <v>1</v>
      </c>
      <c r="B9" s="251" t="s">
        <v>54</v>
      </c>
      <c r="C9" s="239" t="s">
        <v>140</v>
      </c>
      <c r="D9" s="239" t="s">
        <v>140</v>
      </c>
      <c r="E9" s="239" t="s">
        <v>140</v>
      </c>
      <c r="F9" s="237" t="s">
        <v>111</v>
      </c>
      <c r="G9" s="237" t="s">
        <v>111</v>
      </c>
      <c r="H9" s="243" t="s">
        <v>141</v>
      </c>
      <c r="I9" s="243" t="s">
        <v>141</v>
      </c>
      <c r="J9" s="239" t="s">
        <v>114</v>
      </c>
      <c r="K9" s="239" t="s">
        <v>114</v>
      </c>
      <c r="L9" s="239" t="s">
        <v>114</v>
      </c>
      <c r="M9" s="237" t="s">
        <v>111</v>
      </c>
      <c r="N9" s="237" t="s">
        <v>111</v>
      </c>
      <c r="O9" s="243" t="s">
        <v>141</v>
      </c>
      <c r="P9" s="243" t="s">
        <v>141</v>
      </c>
      <c r="Q9" s="243" t="s">
        <v>141</v>
      </c>
      <c r="R9" s="242" t="s">
        <v>142</v>
      </c>
      <c r="S9" s="242" t="s">
        <v>142</v>
      </c>
      <c r="T9" s="237" t="s">
        <v>111</v>
      </c>
      <c r="U9" s="237" t="s">
        <v>111</v>
      </c>
      <c r="V9" s="239" t="s">
        <v>143</v>
      </c>
      <c r="W9" s="239" t="s">
        <v>143</v>
      </c>
      <c r="X9" s="239" t="s">
        <v>176</v>
      </c>
      <c r="Y9" s="242" t="s">
        <v>142</v>
      </c>
      <c r="Z9" s="242" t="s">
        <v>142</v>
      </c>
      <c r="AA9" s="237" t="s">
        <v>111</v>
      </c>
      <c r="AB9" s="237" t="s">
        <v>111</v>
      </c>
      <c r="AC9" s="242" t="s">
        <v>150</v>
      </c>
      <c r="AD9" s="242" t="s">
        <v>150</v>
      </c>
      <c r="AE9" s="242" t="s">
        <v>141</v>
      </c>
      <c r="AF9" s="275" t="s">
        <v>141</v>
      </c>
      <c r="AG9" s="331">
        <f t="shared" si="0"/>
        <v>0</v>
      </c>
      <c r="AH9" s="351" t="e">
        <f>VLOOKUP(A9,juin!$B$13:$AG$26,32,FALSE)</f>
        <v>#N/A</v>
      </c>
      <c r="AI9" s="327" t="str">
        <f t="shared" si="1"/>
        <v>PP</v>
      </c>
      <c r="AJ9" s="332" t="e">
        <f t="shared" si="2"/>
        <v>#N/A</v>
      </c>
      <c r="AK9" s="357"/>
    </row>
    <row r="10" spans="1:48" ht="24.95" customHeight="1" x14ac:dyDescent="0.25">
      <c r="A10" s="251" t="s">
        <v>6</v>
      </c>
      <c r="B10" s="251" t="s">
        <v>5</v>
      </c>
      <c r="C10" s="239" t="s">
        <v>115</v>
      </c>
      <c r="D10" s="239" t="s">
        <v>116</v>
      </c>
      <c r="E10" s="242" t="s">
        <v>117</v>
      </c>
      <c r="F10" s="237" t="s">
        <v>111</v>
      </c>
      <c r="G10" s="237" t="s">
        <v>111</v>
      </c>
      <c r="H10" s="243" t="s">
        <v>118</v>
      </c>
      <c r="I10" s="243" t="s">
        <v>118</v>
      </c>
      <c r="J10" s="239" t="s">
        <v>114</v>
      </c>
      <c r="K10" s="239" t="s">
        <v>114</v>
      </c>
      <c r="L10" s="239" t="s">
        <v>114</v>
      </c>
      <c r="M10" s="237" t="s">
        <v>111</v>
      </c>
      <c r="N10" s="237" t="s">
        <v>111</v>
      </c>
      <c r="O10" s="242" t="s">
        <v>119</v>
      </c>
      <c r="P10" s="242" t="s">
        <v>119</v>
      </c>
      <c r="Q10" s="239" t="s">
        <v>115</v>
      </c>
      <c r="R10" s="243" t="s">
        <v>120</v>
      </c>
      <c r="S10" s="243" t="s">
        <v>120</v>
      </c>
      <c r="T10" s="237" t="s">
        <v>111</v>
      </c>
      <c r="U10" s="237" t="s">
        <v>111</v>
      </c>
      <c r="V10" s="242" t="s">
        <v>116</v>
      </c>
      <c r="W10" s="239" t="s">
        <v>121</v>
      </c>
      <c r="X10" s="239" t="s">
        <v>121</v>
      </c>
      <c r="Y10" s="242" t="s">
        <v>117</v>
      </c>
      <c r="Z10" s="242" t="s">
        <v>117</v>
      </c>
      <c r="AA10" s="237" t="s">
        <v>111</v>
      </c>
      <c r="AB10" s="237" t="s">
        <v>111</v>
      </c>
      <c r="AC10" s="243" t="s">
        <v>166</v>
      </c>
      <c r="AD10" s="242" t="s">
        <v>167</v>
      </c>
      <c r="AE10" s="239" t="s">
        <v>122</v>
      </c>
      <c r="AF10" s="255" t="s">
        <v>122</v>
      </c>
      <c r="AG10" s="331">
        <f t="shared" si="0"/>
        <v>0</v>
      </c>
      <c r="AH10" s="351" t="e">
        <f>VLOOKUP(A10,juin!$B$13:$AG$26,32,FALSE)</f>
        <v>#N/A</v>
      </c>
      <c r="AI10" s="327" t="str">
        <f t="shared" si="1"/>
        <v>ER</v>
      </c>
      <c r="AJ10" s="332" t="e">
        <f t="shared" si="2"/>
        <v>#N/A</v>
      </c>
      <c r="AK10" s="357"/>
    </row>
    <row r="11" spans="1:48" ht="24.95" customHeight="1" x14ac:dyDescent="0.25">
      <c r="A11" s="250" t="s">
        <v>13</v>
      </c>
      <c r="B11" s="250" t="s">
        <v>12</v>
      </c>
      <c r="C11" s="239" t="s">
        <v>113</v>
      </c>
      <c r="D11" s="239" t="s">
        <v>113</v>
      </c>
      <c r="E11" s="239" t="s">
        <v>113</v>
      </c>
      <c r="F11" s="237" t="s">
        <v>111</v>
      </c>
      <c r="G11" s="237" t="s">
        <v>111</v>
      </c>
      <c r="H11" s="239" t="s">
        <v>113</v>
      </c>
      <c r="I11" s="239" t="s">
        <v>113</v>
      </c>
      <c r="J11" s="239" t="s">
        <v>113</v>
      </c>
      <c r="K11" s="239" t="s">
        <v>114</v>
      </c>
      <c r="L11" s="239" t="s">
        <v>114</v>
      </c>
      <c r="M11" s="237" t="s">
        <v>111</v>
      </c>
      <c r="N11" s="237" t="s">
        <v>111</v>
      </c>
      <c r="O11" s="239" t="s">
        <v>113</v>
      </c>
      <c r="P11" s="239" t="s">
        <v>113</v>
      </c>
      <c r="Q11" s="239" t="s">
        <v>113</v>
      </c>
      <c r="R11" s="239" t="s">
        <v>113</v>
      </c>
      <c r="S11" s="239" t="s">
        <v>113</v>
      </c>
      <c r="T11" s="237" t="s">
        <v>111</v>
      </c>
      <c r="U11" s="237" t="s">
        <v>111</v>
      </c>
      <c r="V11" s="239" t="s">
        <v>113</v>
      </c>
      <c r="W11" s="239" t="s">
        <v>113</v>
      </c>
      <c r="X11" s="239" t="s">
        <v>113</v>
      </c>
      <c r="Y11" s="239" t="s">
        <v>113</v>
      </c>
      <c r="Z11" s="240" t="s">
        <v>112</v>
      </c>
      <c r="AA11" s="237" t="s">
        <v>111</v>
      </c>
      <c r="AB11" s="237" t="s">
        <v>111</v>
      </c>
      <c r="AC11" s="240" t="s">
        <v>112</v>
      </c>
      <c r="AD11" s="242" t="s">
        <v>165</v>
      </c>
      <c r="AE11" s="242" t="s">
        <v>165</v>
      </c>
      <c r="AF11" s="275" t="s">
        <v>165</v>
      </c>
      <c r="AG11" s="331">
        <f t="shared" si="0"/>
        <v>2</v>
      </c>
      <c r="AH11" s="351" t="e">
        <f>VLOOKUP(A11,juin!$B$13:$AG$26,32,FALSE)</f>
        <v>#N/A</v>
      </c>
      <c r="AI11" s="327" t="str">
        <f t="shared" si="1"/>
        <v>MR</v>
      </c>
      <c r="AJ11" s="332" t="e">
        <f t="shared" si="2"/>
        <v>#N/A</v>
      </c>
      <c r="AK11" s="357"/>
    </row>
    <row r="12" spans="1:48" ht="24.95" customHeight="1" x14ac:dyDescent="0.25">
      <c r="A12" s="251" t="s">
        <v>4</v>
      </c>
      <c r="B12" s="251" t="s">
        <v>49</v>
      </c>
      <c r="C12" s="239" t="s">
        <v>126</v>
      </c>
      <c r="D12" s="239" t="s">
        <v>126</v>
      </c>
      <c r="E12" s="239" t="s">
        <v>126</v>
      </c>
      <c r="F12" s="237" t="s">
        <v>111</v>
      </c>
      <c r="G12" s="237" t="s">
        <v>111</v>
      </c>
      <c r="H12" s="239" t="s">
        <v>126</v>
      </c>
      <c r="I12" s="241" t="s">
        <v>128</v>
      </c>
      <c r="J12" s="239" t="s">
        <v>123</v>
      </c>
      <c r="K12" s="239" t="s">
        <v>114</v>
      </c>
      <c r="L12" s="239" t="s">
        <v>114</v>
      </c>
      <c r="M12" s="237" t="s">
        <v>111</v>
      </c>
      <c r="N12" s="237" t="s">
        <v>111</v>
      </c>
      <c r="O12" s="243" t="s">
        <v>127</v>
      </c>
      <c r="P12" s="239" t="s">
        <v>123</v>
      </c>
      <c r="Q12" s="239" t="s">
        <v>123</v>
      </c>
      <c r="R12" s="243" t="s">
        <v>128</v>
      </c>
      <c r="S12" s="243" t="s">
        <v>128</v>
      </c>
      <c r="T12" s="237" t="s">
        <v>111</v>
      </c>
      <c r="U12" s="237" t="s">
        <v>111</v>
      </c>
      <c r="V12" s="239" t="s">
        <v>169</v>
      </c>
      <c r="W12" s="239" t="s">
        <v>169</v>
      </c>
      <c r="X12" s="239" t="s">
        <v>129</v>
      </c>
      <c r="Y12" s="239" t="s">
        <v>129</v>
      </c>
      <c r="Z12" s="239" t="s">
        <v>129</v>
      </c>
      <c r="AA12" s="237" t="s">
        <v>111</v>
      </c>
      <c r="AB12" s="237" t="s">
        <v>111</v>
      </c>
      <c r="AC12" s="239" t="s">
        <v>169</v>
      </c>
      <c r="AD12" s="239" t="s">
        <v>169</v>
      </c>
      <c r="AE12" s="243" t="s">
        <v>123</v>
      </c>
      <c r="AF12" s="273" t="s">
        <v>123</v>
      </c>
      <c r="AG12" s="331">
        <f t="shared" si="0"/>
        <v>0</v>
      </c>
      <c r="AH12" s="351" t="e">
        <f>VLOOKUP(A12,juin!$B$13:$AG$26,32,FALSE)</f>
        <v>#N/A</v>
      </c>
      <c r="AI12" s="327" t="str">
        <f t="shared" si="1"/>
        <v>GR</v>
      </c>
      <c r="AJ12" s="332" t="e">
        <f t="shared" si="2"/>
        <v>#N/A</v>
      </c>
      <c r="AK12" s="357"/>
    </row>
    <row r="13" spans="1:48" ht="24.95" customHeight="1" x14ac:dyDescent="0.25">
      <c r="A13" s="251" t="s">
        <v>95</v>
      </c>
      <c r="B13" s="251" t="s">
        <v>8</v>
      </c>
      <c r="C13" s="243" t="s">
        <v>131</v>
      </c>
      <c r="D13" s="242" t="s">
        <v>170</v>
      </c>
      <c r="E13" s="240" t="s">
        <v>112</v>
      </c>
      <c r="F13" s="237" t="s">
        <v>111</v>
      </c>
      <c r="G13" s="237" t="s">
        <v>111</v>
      </c>
      <c r="H13" s="240" t="s">
        <v>112</v>
      </c>
      <c r="I13" s="240" t="s">
        <v>112</v>
      </c>
      <c r="J13" s="239" t="s">
        <v>114</v>
      </c>
      <c r="K13" s="239" t="s">
        <v>114</v>
      </c>
      <c r="L13" s="239" t="s">
        <v>114</v>
      </c>
      <c r="M13" s="237" t="s">
        <v>111</v>
      </c>
      <c r="N13" s="237" t="s">
        <v>111</v>
      </c>
      <c r="O13" s="243" t="s">
        <v>130</v>
      </c>
      <c r="P13" s="243" t="s">
        <v>130</v>
      </c>
      <c r="Q13" s="239" t="s">
        <v>171</v>
      </c>
      <c r="R13" s="242" t="s">
        <v>172</v>
      </c>
      <c r="S13" s="238" t="s">
        <v>114</v>
      </c>
      <c r="T13" s="237" t="s">
        <v>111</v>
      </c>
      <c r="U13" s="237" t="s">
        <v>111</v>
      </c>
      <c r="V13" s="238" t="s">
        <v>114</v>
      </c>
      <c r="W13" s="239" t="s">
        <v>129</v>
      </c>
      <c r="X13" s="239" t="s">
        <v>129</v>
      </c>
      <c r="Y13" s="239" t="s">
        <v>129</v>
      </c>
      <c r="Z13" s="239" t="s">
        <v>129</v>
      </c>
      <c r="AA13" s="237" t="s">
        <v>111</v>
      </c>
      <c r="AB13" s="237" t="s">
        <v>111</v>
      </c>
      <c r="AC13" s="239" t="s">
        <v>132</v>
      </c>
      <c r="AD13" s="239" t="s">
        <v>132</v>
      </c>
      <c r="AE13" s="239" t="s">
        <v>132</v>
      </c>
      <c r="AF13" s="273" t="s">
        <v>131</v>
      </c>
      <c r="AG13" s="334">
        <f t="shared" si="0"/>
        <v>3</v>
      </c>
      <c r="AH13" s="353" t="e">
        <f>VLOOKUP(A13,juin!$B$13:$AG$26,32,FALSE)</f>
        <v>#N/A</v>
      </c>
      <c r="AI13" s="333" t="str">
        <f t="shared" si="1"/>
        <v>JZ</v>
      </c>
      <c r="AJ13" s="335" t="e">
        <f t="shared" si="2"/>
        <v>#N/A</v>
      </c>
      <c r="AK13" s="358"/>
    </row>
    <row r="14" spans="1:48" ht="24.95" customHeight="1" x14ac:dyDescent="0.25">
      <c r="AG14" s="350">
        <f>SUM(AG3:AG13)</f>
        <v>16</v>
      </c>
      <c r="AH14" s="350" t="e">
        <f>SUM(AH3:AH13)</f>
        <v>#N/A</v>
      </c>
      <c r="AI14" s="350">
        <f>SUM(AI3:AI13)</f>
        <v>0</v>
      </c>
      <c r="AJ14" s="350" t="e">
        <f>SUM(AJ3:AJ13)</f>
        <v>#N/A</v>
      </c>
      <c r="AK14" s="350"/>
    </row>
    <row r="15" spans="1:48" ht="24.95" customHeight="1" x14ac:dyDescent="0.25">
      <c r="AG15" s="350"/>
      <c r="AH15" s="359"/>
      <c r="AI15" s="360"/>
      <c r="AJ15" s="350"/>
      <c r="AK15" s="350"/>
    </row>
    <row r="16" spans="1:48" ht="24.95" customHeight="1" x14ac:dyDescent="0.25">
      <c r="AG16" s="361" t="s">
        <v>164</v>
      </c>
      <c r="AH16" s="359"/>
      <c r="AI16" s="360"/>
      <c r="AJ16" s="350"/>
      <c r="AK16" s="350"/>
    </row>
    <row r="17" spans="33:37" ht="24.95" customHeight="1" x14ac:dyDescent="0.25">
      <c r="AG17" s="519">
        <v>42555.583753356485</v>
      </c>
      <c r="AH17" s="519"/>
      <c r="AI17" s="519"/>
      <c r="AJ17" s="519"/>
      <c r="AK17" s="519"/>
    </row>
    <row r="18" spans="33:37" ht="24.95" customHeight="1" x14ac:dyDescent="0.25">
      <c r="AG18" s="350"/>
      <c r="AH18" s="359"/>
      <c r="AI18" s="360"/>
      <c r="AJ18" s="350"/>
      <c r="AK18" s="350"/>
    </row>
  </sheetData>
  <sortState ref="A3:AH13">
    <sortCondition ref="B3:B13"/>
  </sortState>
  <mergeCells count="5">
    <mergeCell ref="AG17:AK17"/>
    <mergeCell ref="A1:A2"/>
    <mergeCell ref="H1:N1"/>
    <mergeCell ref="O1:U1"/>
    <mergeCell ref="V1:AB1"/>
  </mergeCells>
  <conditionalFormatting sqref="AG3">
    <cfRule type="expression" dxfId="278" priority="2">
      <formula>$AI3=$R$19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66"/>
  </sheetPr>
  <dimension ref="A1:CD35"/>
  <sheetViews>
    <sheetView showGridLines="0" zoomScaleNormal="100" workbookViewId="0">
      <pane ySplit="8" topLeftCell="A9" activePane="bottomLeft" state="frozen"/>
      <selection activeCell="A10" sqref="A10:A26"/>
      <selection pane="bottomLeft" activeCell="AL10" sqref="AL10:AL26"/>
    </sheetView>
  </sheetViews>
  <sheetFormatPr baseColWidth="10" defaultColWidth="11.42578125" defaultRowHeight="12.75" x14ac:dyDescent="0.2"/>
  <cols>
    <col min="1" max="1" width="4" customWidth="1"/>
    <col min="2" max="2" width="8.42578125" customWidth="1"/>
    <col min="3" max="14" width="3.7109375" customWidth="1"/>
    <col min="15" max="15" width="3.7109375" style="19" customWidth="1"/>
    <col min="16" max="28" width="3.7109375" customWidth="1"/>
    <col min="29" max="29" width="3.42578125" customWidth="1"/>
    <col min="30" max="33" width="3.7109375" customWidth="1"/>
    <col min="34" max="34" width="5.42578125" style="19" customWidth="1"/>
    <col min="35" max="35" width="5.5703125" bestFit="1" customWidth="1"/>
    <col min="36" max="36" width="3.7109375" customWidth="1"/>
    <col min="37" max="37" width="5.5703125" customWidth="1"/>
    <col min="38" max="39" width="3.7109375" customWidth="1"/>
    <col min="40" max="40" width="7.7109375" hidden="1" customWidth="1"/>
    <col min="41" max="42" width="3.7109375" customWidth="1"/>
    <col min="43" max="43" width="15.28515625" bestFit="1" customWidth="1"/>
    <col min="44" max="44" width="5.7109375" customWidth="1"/>
    <col min="45" max="48" width="3.7109375" customWidth="1"/>
  </cols>
  <sheetData>
    <row r="1" spans="1:82" ht="12" customHeight="1" x14ac:dyDescent="0.2">
      <c r="B1" s="2" t="s">
        <v>9</v>
      </c>
      <c r="C1" s="2"/>
      <c r="D1" s="2"/>
      <c r="E1" s="3"/>
      <c r="F1" s="3"/>
      <c r="G1" s="3"/>
      <c r="H1" s="2"/>
      <c r="I1" s="2"/>
      <c r="J1" s="2"/>
      <c r="K1" s="2"/>
      <c r="L1" s="2"/>
      <c r="V1" s="2"/>
      <c r="W1" s="2"/>
      <c r="X1" s="2"/>
      <c r="Y1" s="2"/>
      <c r="Z1" s="2"/>
      <c r="AA1" s="2"/>
      <c r="AB1" s="2"/>
      <c r="AC1" s="1"/>
      <c r="AF1" s="1"/>
      <c r="AH1" s="525" t="s">
        <v>85</v>
      </c>
      <c r="AI1" s="529" t="s">
        <v>32</v>
      </c>
      <c r="AJ1" s="529"/>
      <c r="AK1" s="511" t="s">
        <v>36</v>
      </c>
    </row>
    <row r="2" spans="1:82" ht="14.25" customHeight="1" x14ac:dyDescent="0.2">
      <c r="B2" s="2" t="s">
        <v>7</v>
      </c>
      <c r="C2" s="2"/>
      <c r="D2" s="2"/>
      <c r="E2" s="3"/>
      <c r="F2" s="3"/>
      <c r="G2" s="3"/>
      <c r="H2" s="2"/>
      <c r="I2" s="2"/>
      <c r="J2" s="2"/>
      <c r="K2" s="2"/>
      <c r="L2" s="2"/>
      <c r="M2" s="87" t="str">
        <f>+CONCATENATE("ABSENCES ",MONTH($C$7),"/",YEAR($C$7))</f>
        <v>ABSENCES 7/2017</v>
      </c>
      <c r="N2" s="2"/>
      <c r="O2" s="77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1"/>
      <c r="AF2" s="1"/>
      <c r="AH2" s="526"/>
      <c r="AI2" s="529"/>
      <c r="AJ2" s="529"/>
      <c r="AK2" s="512"/>
    </row>
    <row r="3" spans="1:82" ht="12" customHeight="1" x14ac:dyDescent="0.2">
      <c r="B3" s="3" t="s">
        <v>10</v>
      </c>
      <c r="C3" s="3"/>
      <c r="D3" s="2"/>
      <c r="E3" s="3"/>
      <c r="F3" s="3"/>
      <c r="G3" s="3"/>
      <c r="H3" s="2"/>
      <c r="I3" s="2"/>
      <c r="J3" s="2"/>
      <c r="K3" s="2"/>
      <c r="L3" s="2"/>
      <c r="M3" s="2"/>
      <c r="N3" s="2"/>
      <c r="O3" s="77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1"/>
      <c r="AF3" s="1"/>
      <c r="AH3" s="526"/>
      <c r="AI3" s="529"/>
      <c r="AJ3" s="529"/>
      <c r="AK3" s="512"/>
      <c r="AQ3" s="79"/>
      <c r="AU3" s="33" t="s">
        <v>72</v>
      </c>
    </row>
    <row r="4" spans="1:82" ht="12" customHeight="1" thickBot="1" x14ac:dyDescent="0.25">
      <c r="A4" s="3"/>
      <c r="B4" s="3" t="s">
        <v>92</v>
      </c>
      <c r="C4" s="528">
        <f>+C7</f>
        <v>42917</v>
      </c>
      <c r="D4" s="528"/>
      <c r="E4" s="528"/>
      <c r="F4" s="528"/>
      <c r="G4" s="528"/>
      <c r="H4" s="528"/>
      <c r="I4" s="528"/>
      <c r="J4" s="528"/>
      <c r="K4" s="528"/>
      <c r="L4" s="528"/>
      <c r="M4" s="2"/>
      <c r="N4" s="2"/>
      <c r="O4" s="77"/>
      <c r="P4" s="2"/>
      <c r="R4" s="2"/>
      <c r="S4" s="2"/>
      <c r="T4" s="2" t="s">
        <v>50</v>
      </c>
      <c r="U4" s="2"/>
      <c r="V4" s="2"/>
      <c r="W4" s="2"/>
      <c r="X4" s="2"/>
      <c r="Y4" s="2"/>
      <c r="Z4" s="2"/>
      <c r="AA4" s="2"/>
      <c r="AB4" s="2"/>
      <c r="AC4" s="1"/>
      <c r="AF4" s="1"/>
      <c r="AH4" s="526"/>
      <c r="AI4" s="529"/>
      <c r="AJ4" s="529"/>
      <c r="AK4" s="512"/>
      <c r="AQ4" s="86"/>
    </row>
    <row r="5" spans="1:82" ht="15" customHeight="1" thickBot="1" x14ac:dyDescent="0.3">
      <c r="A5" s="3"/>
      <c r="C5" t="str">
        <f>IF(TEXT(C7,"jjjj")="mercredi",WEEKNUM(E7),IF(TEXT(C7,"jjjj")="mardi","semaine",""))</f>
        <v/>
      </c>
      <c r="D5" t="str">
        <f>IF(TEXT(D7,"jjjj")="mercredi",WEEKNUM(F7),IF(TEXT(D7,"jjjj")="mardi","semaine",""))</f>
        <v/>
      </c>
      <c r="E5" t="str">
        <f>IF(TEXT(E7,"jjjj")="mercredi",WEEKNUM(G7),IF(TEXT(E7,"jjjj")="mardi","semaine",""))</f>
        <v/>
      </c>
      <c r="F5" t="str">
        <f>IF(TEXT(F7,"jjjj")="mercredi",WEEKNUM(H7),IF(TEXT(F7,"jjjj")="mardi","semaine",""))</f>
        <v>semaine</v>
      </c>
      <c r="G5">
        <f>IF(TEXT(G7,"jjjj")="mercredi",WEEKNUM(I7),IF(TEXT(G7,"jjjj")="mardi","semaine",""))</f>
        <v>27</v>
      </c>
      <c r="H5" t="str">
        <f>IF(TEXT(H7,"jjjj")="mercredi",WEEKNUM(J7)-1,IF(TEXT(H7,"jjjj")="mardi","semaine",""))</f>
        <v/>
      </c>
      <c r="I5" t="str">
        <f t="shared" ref="I5:AD5" si="0">IF(TEXT(I7,"jjjj")="mercredi",WEEKNUM(K7),IF(TEXT(I7,"jjjj")="mardi","semaine",""))</f>
        <v/>
      </c>
      <c r="J5" t="str">
        <f t="shared" si="0"/>
        <v/>
      </c>
      <c r="K5" t="str">
        <f t="shared" si="0"/>
        <v/>
      </c>
      <c r="L5" t="str">
        <f t="shared" si="0"/>
        <v/>
      </c>
      <c r="M5" t="str">
        <f t="shared" si="0"/>
        <v>semaine</v>
      </c>
      <c r="N5">
        <f t="shared" si="0"/>
        <v>28</v>
      </c>
      <c r="O5" t="str">
        <f>IF(TEXT(O7,"jjjj")="mercredi",WEEKNUM(Q7)-1,IF(TEXT(O7,"jjjj")="mardi","semaine",""))</f>
        <v/>
      </c>
      <c r="P5" t="str">
        <f t="shared" si="0"/>
        <v/>
      </c>
      <c r="Q5" t="str">
        <f t="shared" si="0"/>
        <v/>
      </c>
      <c r="R5" t="str">
        <f t="shared" si="0"/>
        <v/>
      </c>
      <c r="S5" t="str">
        <f t="shared" si="0"/>
        <v/>
      </c>
      <c r="T5" t="str">
        <f t="shared" si="0"/>
        <v>semaine</v>
      </c>
      <c r="U5">
        <f t="shared" si="0"/>
        <v>29</v>
      </c>
      <c r="V5" t="str">
        <f>IF(TEXT(V7,"jjjj")="mercredi",WEEKNUM(X7)-1,IF(TEXT(V7,"jjjj")="mardi","semaine",""))</f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/>
      </c>
      <c r="AA5" t="str">
        <f t="shared" si="0"/>
        <v>semaine</v>
      </c>
      <c r="AB5">
        <f t="shared" si="0"/>
        <v>30</v>
      </c>
      <c r="AC5" t="str">
        <f>IF(TEXT(AC7,"jjjj")="mercredi",WEEKNUM(AE7)-1,IF(TEXT(AC7,"jjjj")="mardi","semaine",""))</f>
        <v/>
      </c>
      <c r="AD5" t="str">
        <f t="shared" si="0"/>
        <v/>
      </c>
      <c r="AE5" t="str">
        <f>IF(TEXT(AE7,"jjjj")="mercredi",WEEKNUM(AF7),IF(TEXT(AE7,"jjjj")="mardi","semaine",""))</f>
        <v/>
      </c>
      <c r="AF5" t="str">
        <f>IF(TEXT(AE7,"jjjj")="mercredi",WEEKNUM(AH7),IF(TEXT(AF7,"jjjj")="mardi","semaine",""))</f>
        <v/>
      </c>
      <c r="AH5" s="526"/>
      <c r="AI5" s="529"/>
      <c r="AJ5" s="529"/>
      <c r="AK5" s="512"/>
      <c r="AN5" s="223" t="str">
        <f>+recap!B6</f>
        <v>EEF</v>
      </c>
      <c r="AR5" s="79"/>
    </row>
    <row r="6" spans="1:82" ht="17.25" customHeight="1" thickBot="1" x14ac:dyDescent="0.25">
      <c r="A6" s="8"/>
      <c r="B6" s="6"/>
      <c r="AH6" s="526"/>
      <c r="AI6" s="530"/>
      <c r="AJ6" s="530"/>
      <c r="AK6" s="512"/>
    </row>
    <row r="7" spans="1:82" ht="15" customHeight="1" thickBot="1" x14ac:dyDescent="0.25">
      <c r="A7" s="58" t="s">
        <v>37</v>
      </c>
      <c r="B7" s="212" t="s">
        <v>0</v>
      </c>
      <c r="C7" s="210">
        <f>+juin!AF7+1</f>
        <v>42917</v>
      </c>
      <c r="D7" s="70">
        <f>+C7+1</f>
        <v>42918</v>
      </c>
      <c r="E7" s="70">
        <f t="shared" ref="E7:AG7" si="1">+D7+1</f>
        <v>42919</v>
      </c>
      <c r="F7" s="70">
        <f t="shared" si="1"/>
        <v>42920</v>
      </c>
      <c r="G7" s="70">
        <f t="shared" si="1"/>
        <v>42921</v>
      </c>
      <c r="H7" s="70">
        <f t="shared" si="1"/>
        <v>42922</v>
      </c>
      <c r="I7" s="70">
        <f t="shared" si="1"/>
        <v>42923</v>
      </c>
      <c r="J7" s="70">
        <f t="shared" si="1"/>
        <v>42924</v>
      </c>
      <c r="K7" s="70">
        <f t="shared" si="1"/>
        <v>42925</v>
      </c>
      <c r="L7" s="70">
        <f t="shared" si="1"/>
        <v>42926</v>
      </c>
      <c r="M7" s="70">
        <f t="shared" si="1"/>
        <v>42927</v>
      </c>
      <c r="N7" s="70">
        <f t="shared" si="1"/>
        <v>42928</v>
      </c>
      <c r="O7" s="70">
        <f t="shared" si="1"/>
        <v>42929</v>
      </c>
      <c r="P7" s="428">
        <f t="shared" si="1"/>
        <v>42930</v>
      </c>
      <c r="Q7" s="70">
        <f t="shared" si="1"/>
        <v>42931</v>
      </c>
      <c r="R7" s="70">
        <f t="shared" si="1"/>
        <v>42932</v>
      </c>
      <c r="S7" s="70">
        <f t="shared" si="1"/>
        <v>42933</v>
      </c>
      <c r="T7" s="70">
        <f t="shared" si="1"/>
        <v>42934</v>
      </c>
      <c r="U7" s="70">
        <f t="shared" si="1"/>
        <v>42935</v>
      </c>
      <c r="V7" s="70">
        <f t="shared" si="1"/>
        <v>42936</v>
      </c>
      <c r="W7" s="70">
        <f t="shared" si="1"/>
        <v>42937</v>
      </c>
      <c r="X7" s="70">
        <f t="shared" si="1"/>
        <v>42938</v>
      </c>
      <c r="Y7" s="70">
        <f t="shared" si="1"/>
        <v>42939</v>
      </c>
      <c r="Z7" s="70">
        <f t="shared" si="1"/>
        <v>42940</v>
      </c>
      <c r="AA7" s="70">
        <f t="shared" si="1"/>
        <v>42941</v>
      </c>
      <c r="AB7" s="70">
        <f t="shared" si="1"/>
        <v>42942</v>
      </c>
      <c r="AC7" s="70">
        <f t="shared" si="1"/>
        <v>42943</v>
      </c>
      <c r="AD7" s="70">
        <f t="shared" si="1"/>
        <v>42944</v>
      </c>
      <c r="AE7" s="70">
        <f t="shared" si="1"/>
        <v>42945</v>
      </c>
      <c r="AF7" s="70">
        <f>+AE7+1</f>
        <v>42946</v>
      </c>
      <c r="AG7" s="70">
        <f t="shared" si="1"/>
        <v>42947</v>
      </c>
      <c r="AH7" s="527"/>
      <c r="AI7" s="301" t="s">
        <v>104</v>
      </c>
      <c r="AJ7" s="302" t="s">
        <v>105</v>
      </c>
      <c r="AK7" s="512"/>
      <c r="AL7" s="120" t="s">
        <v>37</v>
      </c>
      <c r="AM7" s="120" t="s">
        <v>59</v>
      </c>
    </row>
    <row r="8" spans="1:82" ht="13.5" hidden="1" thickBot="1" x14ac:dyDescent="0.25">
      <c r="A8" s="90"/>
      <c r="B8" s="105" t="s">
        <v>51</v>
      </c>
      <c r="C8" s="211">
        <f t="shared" ref="C8:AG8" si="2">WEEKDAY(C7)</f>
        <v>7</v>
      </c>
      <c r="D8" s="134">
        <f t="shared" si="2"/>
        <v>1</v>
      </c>
      <c r="E8" s="134">
        <f t="shared" si="2"/>
        <v>2</v>
      </c>
      <c r="F8" s="134">
        <f t="shared" si="2"/>
        <v>3</v>
      </c>
      <c r="G8" s="134">
        <f t="shared" si="2"/>
        <v>4</v>
      </c>
      <c r="H8" s="134">
        <f t="shared" si="2"/>
        <v>5</v>
      </c>
      <c r="I8" s="134">
        <f t="shared" si="2"/>
        <v>6</v>
      </c>
      <c r="J8" s="134">
        <f t="shared" si="2"/>
        <v>7</v>
      </c>
      <c r="K8" s="134">
        <f t="shared" si="2"/>
        <v>1</v>
      </c>
      <c r="L8" s="134">
        <f t="shared" si="2"/>
        <v>2</v>
      </c>
      <c r="M8" s="134">
        <f t="shared" si="2"/>
        <v>3</v>
      </c>
      <c r="N8" s="134">
        <f t="shared" si="2"/>
        <v>4</v>
      </c>
      <c r="O8" s="134">
        <f t="shared" si="2"/>
        <v>5</v>
      </c>
      <c r="P8" s="430">
        <f t="shared" si="2"/>
        <v>6</v>
      </c>
      <c r="Q8" s="134">
        <f t="shared" si="2"/>
        <v>7</v>
      </c>
      <c r="R8" s="134">
        <f t="shared" si="2"/>
        <v>1</v>
      </c>
      <c r="S8" s="134">
        <f t="shared" si="2"/>
        <v>2</v>
      </c>
      <c r="T8" s="134">
        <f t="shared" si="2"/>
        <v>3</v>
      </c>
      <c r="U8" s="134">
        <f t="shared" si="2"/>
        <v>4</v>
      </c>
      <c r="V8" s="134">
        <f t="shared" si="2"/>
        <v>5</v>
      </c>
      <c r="W8" s="134">
        <f t="shared" si="2"/>
        <v>6</v>
      </c>
      <c r="X8" s="134">
        <f t="shared" si="2"/>
        <v>7</v>
      </c>
      <c r="Y8" s="134">
        <f t="shared" si="2"/>
        <v>1</v>
      </c>
      <c r="Z8" s="134">
        <f t="shared" si="2"/>
        <v>2</v>
      </c>
      <c r="AA8" s="134">
        <f t="shared" si="2"/>
        <v>3</v>
      </c>
      <c r="AB8" s="134">
        <f t="shared" si="2"/>
        <v>4</v>
      </c>
      <c r="AC8" s="134">
        <f t="shared" si="2"/>
        <v>5</v>
      </c>
      <c r="AD8" s="134">
        <f t="shared" si="2"/>
        <v>6</v>
      </c>
      <c r="AE8" s="134">
        <f t="shared" si="2"/>
        <v>7</v>
      </c>
      <c r="AF8" s="134">
        <f t="shared" si="2"/>
        <v>1</v>
      </c>
      <c r="AG8" s="135">
        <f t="shared" si="2"/>
        <v>2</v>
      </c>
      <c r="AH8" s="336"/>
      <c r="AI8" s="310"/>
      <c r="AJ8" s="306"/>
      <c r="AK8" s="81"/>
      <c r="AL8" s="119"/>
    </row>
    <row r="9" spans="1:82" ht="10.5" customHeight="1" thickBot="1" x14ac:dyDescent="0.25">
      <c r="A9" s="137"/>
      <c r="B9" s="213"/>
      <c r="C9" s="465"/>
      <c r="D9" s="465"/>
      <c r="E9" s="465"/>
      <c r="F9" s="465"/>
      <c r="G9" s="465"/>
      <c r="H9" s="465"/>
      <c r="I9" s="465"/>
      <c r="J9" s="465"/>
      <c r="K9" s="465"/>
      <c r="L9" s="465"/>
      <c r="M9" s="465"/>
      <c r="N9" s="465"/>
      <c r="O9" s="465"/>
      <c r="P9" s="466"/>
      <c r="Q9" s="465"/>
      <c r="R9" s="465"/>
      <c r="S9" s="465"/>
      <c r="T9" s="465"/>
      <c r="U9" s="465"/>
      <c r="V9" s="465"/>
      <c r="W9" s="465"/>
      <c r="X9" s="465"/>
      <c r="Y9" s="465"/>
      <c r="Z9" s="465"/>
      <c r="AA9" s="465"/>
      <c r="AB9" s="465"/>
      <c r="AC9" s="465"/>
      <c r="AD9" s="465"/>
      <c r="AE9" s="465"/>
      <c r="AF9" s="465"/>
      <c r="AG9" s="465"/>
      <c r="AH9" s="141"/>
      <c r="AI9" s="311"/>
      <c r="AJ9" s="306"/>
      <c r="AK9" s="142"/>
      <c r="AL9" s="138"/>
      <c r="AM9" s="143"/>
      <c r="CD9" t="s">
        <v>93</v>
      </c>
    </row>
    <row r="10" spans="1:82" ht="13.5" customHeight="1" x14ac:dyDescent="0.2">
      <c r="A10" s="128" t="s">
        <v>291</v>
      </c>
      <c r="B10" s="50" t="s">
        <v>274</v>
      </c>
      <c r="C10" s="279"/>
      <c r="D10" s="280"/>
      <c r="E10" s="280"/>
      <c r="F10" s="280"/>
      <c r="G10" s="280"/>
      <c r="H10" s="280"/>
      <c r="I10" s="280"/>
      <c r="J10" s="280"/>
      <c r="K10" s="280"/>
      <c r="L10" s="280"/>
      <c r="M10" s="280"/>
      <c r="N10" s="280"/>
      <c r="O10" s="280"/>
      <c r="P10" s="467"/>
      <c r="Q10" s="280"/>
      <c r="R10" s="280"/>
      <c r="S10" s="280"/>
      <c r="T10" s="280"/>
      <c r="U10" s="280"/>
      <c r="V10" s="280"/>
      <c r="W10" s="280"/>
      <c r="X10" s="280"/>
      <c r="Y10" s="280"/>
      <c r="Z10" s="280"/>
      <c r="AA10" s="280"/>
      <c r="AB10" s="280"/>
      <c r="AC10" s="280"/>
      <c r="AD10" s="280"/>
      <c r="AE10" s="280"/>
      <c r="AF10" s="280"/>
      <c r="AG10" s="281"/>
      <c r="AH10" s="337">
        <f t="shared" ref="AH10" si="3">SUM(C10:AG10)</f>
        <v>0</v>
      </c>
      <c r="AI10" s="307">
        <v>0</v>
      </c>
      <c r="AJ10" s="304">
        <f>+AI10/date!$B$31</f>
        <v>0</v>
      </c>
      <c r="AK10" s="154">
        <f t="shared" ref="AK10" si="4">+AI10+AH10</f>
        <v>0</v>
      </c>
      <c r="AL10" s="128" t="s">
        <v>291</v>
      </c>
      <c r="AM10" s="128" t="s">
        <v>58</v>
      </c>
      <c r="AR10" s="79"/>
    </row>
    <row r="11" spans="1:82" ht="13.5" customHeight="1" x14ac:dyDescent="0.2">
      <c r="A11" s="128" t="s">
        <v>292</v>
      </c>
      <c r="B11" s="50" t="s">
        <v>275</v>
      </c>
      <c r="C11" s="392"/>
      <c r="D11" s="39"/>
      <c r="E11" s="39"/>
      <c r="F11" s="39"/>
      <c r="G11" s="39"/>
      <c r="H11" s="39"/>
      <c r="I11" s="39"/>
      <c r="J11" s="39"/>
      <c r="K11" s="39"/>
      <c r="L11" s="39"/>
      <c r="M11" s="25"/>
      <c r="N11" s="25"/>
      <c r="O11" s="25"/>
      <c r="P11" s="458"/>
      <c r="Q11" s="25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222"/>
      <c r="AH11" s="337">
        <f t="shared" ref="AH11:AH26" si="5">SUM(C11:AG11)</f>
        <v>0</v>
      </c>
      <c r="AI11" s="307">
        <v>0</v>
      </c>
      <c r="AJ11" s="304">
        <f>+AI11/date!$B$31</f>
        <v>0</v>
      </c>
      <c r="AK11" s="154">
        <f t="shared" ref="AK11:AK26" si="6">+AI11+AH11</f>
        <v>0</v>
      </c>
      <c r="AL11" s="128" t="s">
        <v>292</v>
      </c>
      <c r="AM11" s="128" t="s">
        <v>57</v>
      </c>
      <c r="AR11" s="79"/>
    </row>
    <row r="12" spans="1:82" ht="12.75" customHeight="1" x14ac:dyDescent="0.2">
      <c r="A12" s="27" t="s">
        <v>293</v>
      </c>
      <c r="B12" s="43" t="s">
        <v>276</v>
      </c>
      <c r="C12" s="282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458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106"/>
      <c r="AH12" s="337">
        <f t="shared" si="5"/>
        <v>0</v>
      </c>
      <c r="AI12" s="307">
        <v>0</v>
      </c>
      <c r="AJ12" s="304">
        <f>+AI12/date!$B$31</f>
        <v>0</v>
      </c>
      <c r="AK12" s="154">
        <f t="shared" si="6"/>
        <v>0</v>
      </c>
      <c r="AL12" s="27" t="s">
        <v>293</v>
      </c>
      <c r="AM12" s="118"/>
      <c r="AR12" s="78"/>
    </row>
    <row r="13" spans="1:82" x14ac:dyDescent="0.2">
      <c r="A13" s="46" t="s">
        <v>294</v>
      </c>
      <c r="B13" s="43" t="s">
        <v>277</v>
      </c>
      <c r="C13" s="282"/>
      <c r="D13" s="25"/>
      <c r="E13" s="25"/>
      <c r="F13" s="25"/>
      <c r="G13" s="25"/>
      <c r="H13" s="25"/>
      <c r="I13" s="25"/>
      <c r="J13" s="25"/>
      <c r="K13" s="25"/>
      <c r="L13" s="168"/>
      <c r="M13" s="168"/>
      <c r="N13" s="168"/>
      <c r="O13" s="168"/>
      <c r="P13" s="458"/>
      <c r="Q13" s="25"/>
      <c r="R13" s="25"/>
      <c r="S13" s="168"/>
      <c r="T13" s="168"/>
      <c r="U13" s="168"/>
      <c r="V13" s="168"/>
      <c r="W13" s="168"/>
      <c r="X13" s="25"/>
      <c r="Y13" s="25"/>
      <c r="Z13" s="168"/>
      <c r="AA13" s="168"/>
      <c r="AB13" s="168"/>
      <c r="AC13" s="168"/>
      <c r="AD13" s="464"/>
      <c r="AE13" s="9"/>
      <c r="AF13" s="9"/>
      <c r="AG13" s="468" t="s">
        <v>50</v>
      </c>
      <c r="AH13" s="337">
        <f t="shared" si="5"/>
        <v>0</v>
      </c>
      <c r="AI13" s="307">
        <v>0</v>
      </c>
      <c r="AJ13" s="304">
        <f>+AI13/date!$B$31</f>
        <v>0</v>
      </c>
      <c r="AK13" s="154">
        <f t="shared" si="6"/>
        <v>0</v>
      </c>
      <c r="AL13" s="46" t="s">
        <v>294</v>
      </c>
      <c r="AM13" s="27" t="s">
        <v>56</v>
      </c>
    </row>
    <row r="14" spans="1:82" x14ac:dyDescent="0.2">
      <c r="A14" s="46" t="s">
        <v>295</v>
      </c>
      <c r="B14" s="10" t="s">
        <v>278</v>
      </c>
      <c r="C14" s="282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458"/>
      <c r="Q14" s="9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9"/>
      <c r="AE14" s="9"/>
      <c r="AF14" s="25"/>
      <c r="AG14" s="469" t="s">
        <v>50</v>
      </c>
      <c r="AH14" s="337">
        <f t="shared" si="5"/>
        <v>0</v>
      </c>
      <c r="AI14" s="307">
        <v>0</v>
      </c>
      <c r="AJ14" s="304">
        <f>+AI14/date!$B$31</f>
        <v>0</v>
      </c>
      <c r="AK14" s="154">
        <f t="shared" si="6"/>
        <v>0</v>
      </c>
      <c r="AL14" s="46" t="s">
        <v>295</v>
      </c>
      <c r="AM14" s="27" t="s">
        <v>56</v>
      </c>
    </row>
    <row r="15" spans="1:82" ht="12.75" customHeight="1" x14ac:dyDescent="0.2">
      <c r="A15" s="46" t="s">
        <v>44</v>
      </c>
      <c r="B15" s="10" t="s">
        <v>279</v>
      </c>
      <c r="C15" s="282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458"/>
      <c r="Q15" s="25"/>
      <c r="R15" s="25"/>
      <c r="S15" s="25"/>
      <c r="T15" s="25"/>
      <c r="U15" s="25"/>
      <c r="V15" s="25"/>
      <c r="W15" s="25"/>
      <c r="X15" s="25"/>
      <c r="Y15" s="40"/>
      <c r="Z15" s="25"/>
      <c r="AA15" s="25"/>
      <c r="AB15" s="25"/>
      <c r="AC15" s="25"/>
      <c r="AD15" s="25"/>
      <c r="AE15" s="25"/>
      <c r="AF15" s="25"/>
      <c r="AG15" s="106"/>
      <c r="AH15" s="337">
        <f t="shared" si="5"/>
        <v>0</v>
      </c>
      <c r="AI15" s="307">
        <v>0</v>
      </c>
      <c r="AJ15" s="304">
        <f>+AI15/date!$B$31</f>
        <v>0</v>
      </c>
      <c r="AK15" s="154">
        <f t="shared" si="6"/>
        <v>0</v>
      </c>
      <c r="AL15" s="46" t="s">
        <v>44</v>
      </c>
      <c r="AM15" s="118"/>
    </row>
    <row r="16" spans="1:82" x14ac:dyDescent="0.2">
      <c r="A16" s="46" t="s">
        <v>294</v>
      </c>
      <c r="B16" s="4" t="s">
        <v>280</v>
      </c>
      <c r="C16" s="282"/>
      <c r="D16" s="25"/>
      <c r="E16" s="25"/>
      <c r="F16" s="168"/>
      <c r="G16" s="168"/>
      <c r="H16" s="168"/>
      <c r="I16" s="168"/>
      <c r="J16" s="25"/>
      <c r="K16" s="25"/>
      <c r="L16" s="25"/>
      <c r="M16" s="25"/>
      <c r="N16" s="25"/>
      <c r="O16" s="25"/>
      <c r="P16" s="458"/>
      <c r="Q16" s="9"/>
      <c r="R16" s="25"/>
      <c r="S16" s="25"/>
      <c r="T16" s="25"/>
      <c r="U16" s="25"/>
      <c r="V16" s="25"/>
      <c r="W16" s="25"/>
      <c r="X16" s="25"/>
      <c r="Y16" s="25"/>
      <c r="Z16" s="25"/>
      <c r="AA16" s="9"/>
      <c r="AB16" s="9"/>
      <c r="AC16" s="9"/>
      <c r="AD16" s="9"/>
      <c r="AE16" s="9"/>
      <c r="AF16" s="25"/>
      <c r="AG16" s="469" t="s">
        <v>50</v>
      </c>
      <c r="AH16" s="337">
        <f t="shared" si="5"/>
        <v>0</v>
      </c>
      <c r="AI16" s="307">
        <v>0</v>
      </c>
      <c r="AJ16" s="304">
        <f>+AI16/date!$B$31</f>
        <v>0</v>
      </c>
      <c r="AK16" s="154">
        <f t="shared" si="6"/>
        <v>0</v>
      </c>
      <c r="AL16" s="46" t="s">
        <v>294</v>
      </c>
      <c r="AM16" s="27" t="s">
        <v>56</v>
      </c>
    </row>
    <row r="17" spans="1:41" x14ac:dyDescent="0.2">
      <c r="A17" s="46" t="s">
        <v>296</v>
      </c>
      <c r="B17" s="4" t="s">
        <v>281</v>
      </c>
      <c r="C17" s="282"/>
      <c r="D17" s="25"/>
      <c r="E17" s="25"/>
      <c r="F17" s="25"/>
      <c r="G17" s="25"/>
      <c r="H17" s="25"/>
      <c r="I17" s="25"/>
      <c r="J17" s="25"/>
      <c r="K17" s="25"/>
      <c r="L17" s="168"/>
      <c r="M17" s="168"/>
      <c r="N17" s="168"/>
      <c r="O17" s="168"/>
      <c r="P17" s="458"/>
      <c r="Q17" s="25"/>
      <c r="R17" s="25"/>
      <c r="S17" s="168"/>
      <c r="T17" s="168"/>
      <c r="U17" s="168"/>
      <c r="V17" s="168"/>
      <c r="W17" s="168"/>
      <c r="X17" s="25"/>
      <c r="Y17" s="25"/>
      <c r="Z17" s="168"/>
      <c r="AA17" s="464"/>
      <c r="AB17" s="464"/>
      <c r="AC17" s="464"/>
      <c r="AD17" s="464"/>
      <c r="AE17" s="9"/>
      <c r="AF17" s="25"/>
      <c r="AG17" s="469" t="s">
        <v>50</v>
      </c>
      <c r="AH17" s="337">
        <f t="shared" si="5"/>
        <v>0</v>
      </c>
      <c r="AI17" s="307">
        <v>0</v>
      </c>
      <c r="AJ17" s="304">
        <f>+AI17/date!$B$31</f>
        <v>0</v>
      </c>
      <c r="AK17" s="154">
        <f t="shared" si="6"/>
        <v>0</v>
      </c>
      <c r="AL17" s="46" t="s">
        <v>296</v>
      </c>
      <c r="AM17" s="27" t="s">
        <v>56</v>
      </c>
    </row>
    <row r="18" spans="1:41" x14ac:dyDescent="0.2">
      <c r="A18" s="46" t="s">
        <v>297</v>
      </c>
      <c r="B18" s="4" t="s">
        <v>282</v>
      </c>
      <c r="C18" s="282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458"/>
      <c r="Q18" s="25"/>
      <c r="R18" s="25"/>
      <c r="S18" s="25"/>
      <c r="T18" s="25"/>
      <c r="U18" s="25"/>
      <c r="V18" s="25"/>
      <c r="W18" s="168"/>
      <c r="X18" s="25"/>
      <c r="Y18" s="25"/>
      <c r="Z18" s="168"/>
      <c r="AA18" s="168"/>
      <c r="AB18" s="168"/>
      <c r="AC18" s="168"/>
      <c r="AD18" s="168"/>
      <c r="AE18" s="25"/>
      <c r="AF18" s="25"/>
      <c r="AG18" s="222"/>
      <c r="AH18" s="337">
        <f t="shared" si="5"/>
        <v>0</v>
      </c>
      <c r="AI18" s="307">
        <v>0</v>
      </c>
      <c r="AJ18" s="304">
        <f>+AI18/date!$B$31</f>
        <v>0</v>
      </c>
      <c r="AK18" s="154">
        <f t="shared" si="6"/>
        <v>0</v>
      </c>
      <c r="AL18" s="46" t="s">
        <v>297</v>
      </c>
      <c r="AM18" s="27"/>
    </row>
    <row r="19" spans="1:41" ht="12.75" customHeight="1" x14ac:dyDescent="0.2">
      <c r="A19" s="46" t="s">
        <v>298</v>
      </c>
      <c r="B19" s="4" t="s">
        <v>283</v>
      </c>
      <c r="C19" s="282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458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22"/>
      <c r="AH19" s="337">
        <f t="shared" si="5"/>
        <v>0</v>
      </c>
      <c r="AI19" s="307">
        <v>0</v>
      </c>
      <c r="AJ19" s="304">
        <f>+AI19/date!$B$31</f>
        <v>0</v>
      </c>
      <c r="AK19" s="154">
        <f t="shared" si="6"/>
        <v>0</v>
      </c>
      <c r="AL19" s="46" t="s">
        <v>298</v>
      </c>
      <c r="AM19" s="118"/>
    </row>
    <row r="20" spans="1:41" s="22" customFormat="1" x14ac:dyDescent="0.2">
      <c r="A20" s="46" t="s">
        <v>299</v>
      </c>
      <c r="B20" s="4" t="s">
        <v>284</v>
      </c>
      <c r="C20" s="282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458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22" t="s">
        <v>50</v>
      </c>
      <c r="AH20" s="337">
        <f t="shared" si="5"/>
        <v>0</v>
      </c>
      <c r="AI20" s="307">
        <v>0</v>
      </c>
      <c r="AJ20" s="304">
        <f>+AI20/date!$B$31</f>
        <v>0</v>
      </c>
      <c r="AK20" s="154">
        <f t="shared" si="6"/>
        <v>0</v>
      </c>
      <c r="AL20" s="46" t="s">
        <v>299</v>
      </c>
      <c r="AM20" s="46" t="s">
        <v>56</v>
      </c>
      <c r="AO20"/>
    </row>
    <row r="21" spans="1:41" s="22" customFormat="1" x14ac:dyDescent="0.2">
      <c r="A21" s="46" t="s">
        <v>300</v>
      </c>
      <c r="B21" s="11" t="s">
        <v>285</v>
      </c>
      <c r="C21" s="282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458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469"/>
      <c r="AH21" s="337">
        <f t="shared" si="5"/>
        <v>0</v>
      </c>
      <c r="AI21" s="307">
        <v>0</v>
      </c>
      <c r="AJ21" s="304">
        <f>+AI21/date!$B$31</f>
        <v>0</v>
      </c>
      <c r="AK21" s="154">
        <f t="shared" si="6"/>
        <v>0</v>
      </c>
      <c r="AL21" s="46" t="s">
        <v>300</v>
      </c>
      <c r="AM21" s="46" t="s">
        <v>57</v>
      </c>
      <c r="AO21"/>
    </row>
    <row r="22" spans="1:41" x14ac:dyDescent="0.2">
      <c r="A22" s="56" t="s">
        <v>301</v>
      </c>
      <c r="B22" s="4" t="s">
        <v>286</v>
      </c>
      <c r="C22" s="282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458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9"/>
      <c r="AG22" s="470" t="s">
        <v>50</v>
      </c>
      <c r="AH22" s="337">
        <f t="shared" si="5"/>
        <v>0</v>
      </c>
      <c r="AI22" s="307">
        <v>0</v>
      </c>
      <c r="AJ22" s="304">
        <f>+AI22/date!$B$31</f>
        <v>0</v>
      </c>
      <c r="AK22" s="154">
        <f t="shared" si="6"/>
        <v>0</v>
      </c>
      <c r="AL22" s="56" t="s">
        <v>301</v>
      </c>
      <c r="AM22" s="27" t="s">
        <v>56</v>
      </c>
    </row>
    <row r="23" spans="1:41" ht="12.75" customHeight="1" x14ac:dyDescent="0.2">
      <c r="A23" s="27" t="s">
        <v>302</v>
      </c>
      <c r="B23" s="276" t="s">
        <v>287</v>
      </c>
      <c r="C23" s="282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168"/>
      <c r="P23" s="458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22"/>
      <c r="AH23" s="337">
        <f t="shared" si="5"/>
        <v>0</v>
      </c>
      <c r="AI23" s="307">
        <v>0</v>
      </c>
      <c r="AJ23" s="304">
        <f>+AI23/date!$B$31</f>
        <v>0</v>
      </c>
      <c r="AK23" s="154">
        <f t="shared" si="6"/>
        <v>0</v>
      </c>
      <c r="AL23" s="27" t="s">
        <v>302</v>
      </c>
      <c r="AM23" s="118"/>
    </row>
    <row r="24" spans="1:41" ht="12.75" customHeight="1" x14ac:dyDescent="0.2">
      <c r="A24" s="27" t="s">
        <v>293</v>
      </c>
      <c r="B24" s="4" t="s">
        <v>288</v>
      </c>
      <c r="C24" s="282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458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106"/>
      <c r="AH24" s="337">
        <f t="shared" si="5"/>
        <v>0</v>
      </c>
      <c r="AI24" s="307">
        <v>0</v>
      </c>
      <c r="AJ24" s="304">
        <f>+AI24/date!$B$31</f>
        <v>0</v>
      </c>
      <c r="AK24" s="154">
        <f t="shared" si="6"/>
        <v>0</v>
      </c>
      <c r="AL24" s="27" t="s">
        <v>293</v>
      </c>
      <c r="AM24" s="27" t="s">
        <v>58</v>
      </c>
    </row>
    <row r="25" spans="1:41" ht="12.75" customHeight="1" x14ac:dyDescent="0.2">
      <c r="A25" s="55" t="s">
        <v>303</v>
      </c>
      <c r="B25" s="4" t="s">
        <v>289</v>
      </c>
      <c r="C25" s="282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458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06"/>
      <c r="AH25" s="337">
        <f t="shared" si="5"/>
        <v>0</v>
      </c>
      <c r="AI25" s="307">
        <v>0</v>
      </c>
      <c r="AJ25" s="304">
        <f>+AI25/date!$B$31</f>
        <v>0</v>
      </c>
      <c r="AK25" s="154">
        <f t="shared" si="6"/>
        <v>0</v>
      </c>
      <c r="AL25" s="55" t="s">
        <v>303</v>
      </c>
      <c r="AM25" s="118"/>
    </row>
    <row r="26" spans="1:41" ht="12.75" customHeight="1" thickBot="1" x14ac:dyDescent="0.25">
      <c r="A26" s="27" t="s">
        <v>304</v>
      </c>
      <c r="B26" s="4" t="s">
        <v>290</v>
      </c>
      <c r="C26" s="282"/>
      <c r="D26" s="25"/>
      <c r="E26" s="168"/>
      <c r="F26" s="168"/>
      <c r="G26" s="168"/>
      <c r="H26" s="168"/>
      <c r="I26" s="464"/>
      <c r="J26" s="9"/>
      <c r="K26" s="25"/>
      <c r="L26" s="168"/>
      <c r="M26" s="464"/>
      <c r="N26" s="464"/>
      <c r="O26" s="464"/>
      <c r="P26" s="418"/>
      <c r="Q26" s="9"/>
      <c r="R26" s="25"/>
      <c r="S26" s="168"/>
      <c r="T26" s="168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469" t="s">
        <v>50</v>
      </c>
      <c r="AH26" s="337">
        <f t="shared" si="5"/>
        <v>0</v>
      </c>
      <c r="AI26" s="307">
        <v>0</v>
      </c>
      <c r="AJ26" s="304">
        <f>+AI26/date!$B$31</f>
        <v>0</v>
      </c>
      <c r="AK26" s="154">
        <f t="shared" si="6"/>
        <v>0</v>
      </c>
      <c r="AL26" s="27" t="s">
        <v>304</v>
      </c>
      <c r="AM26" s="46" t="s">
        <v>56</v>
      </c>
    </row>
    <row r="27" spans="1:41" ht="13.5" customHeight="1" thickBot="1" x14ac:dyDescent="0.25">
      <c r="C27" s="45">
        <v>40360</v>
      </c>
      <c r="D27" s="45">
        <v>40361</v>
      </c>
      <c r="E27" s="45">
        <v>40362</v>
      </c>
      <c r="F27" s="45">
        <v>40363</v>
      </c>
      <c r="G27" s="45">
        <v>40364</v>
      </c>
      <c r="H27" s="45">
        <v>40365</v>
      </c>
      <c r="I27" s="45">
        <v>40366</v>
      </c>
      <c r="J27" s="45">
        <v>40367</v>
      </c>
      <c r="K27" s="45">
        <v>40368</v>
      </c>
      <c r="L27" s="45">
        <v>40369</v>
      </c>
      <c r="M27" s="45">
        <v>40370</v>
      </c>
      <c r="N27" s="45">
        <v>40371</v>
      </c>
      <c r="O27" s="45">
        <v>40372</v>
      </c>
      <c r="P27" s="388">
        <v>40373</v>
      </c>
      <c r="Q27" s="45">
        <v>40374</v>
      </c>
      <c r="R27" s="45">
        <v>40375</v>
      </c>
      <c r="S27" s="45">
        <v>40376</v>
      </c>
      <c r="T27" s="45">
        <v>40377</v>
      </c>
      <c r="U27" s="45">
        <v>40378</v>
      </c>
      <c r="V27" s="45">
        <v>40379</v>
      </c>
      <c r="W27" s="45">
        <v>40380</v>
      </c>
      <c r="X27" s="45">
        <v>40381</v>
      </c>
      <c r="Y27" s="45">
        <v>40382</v>
      </c>
      <c r="Z27" s="45">
        <v>40383</v>
      </c>
      <c r="AA27" s="45">
        <v>40384</v>
      </c>
      <c r="AB27" s="45">
        <v>40385</v>
      </c>
      <c r="AC27" s="45">
        <v>40386</v>
      </c>
      <c r="AD27" s="45">
        <v>40387</v>
      </c>
      <c r="AE27" s="45">
        <v>40388</v>
      </c>
      <c r="AF27" s="45">
        <v>40389</v>
      </c>
      <c r="AG27" s="45">
        <v>40390</v>
      </c>
      <c r="AH27" s="339">
        <f>SUM(AH10:AH26)</f>
        <v>0</v>
      </c>
      <c r="AI27" s="30">
        <f>SUM(AI10:AI26)</f>
        <v>0</v>
      </c>
      <c r="AJ27" s="30">
        <f>SUM(AJ10:AJ26)</f>
        <v>0</v>
      </c>
      <c r="AK27" s="30">
        <f>SUM(AK10:AK26)</f>
        <v>0</v>
      </c>
    </row>
    <row r="28" spans="1:41" ht="13.5" thickTop="1" x14ac:dyDescent="0.2">
      <c r="AH28" s="340"/>
      <c r="AI28" s="68"/>
      <c r="AK28" s="68"/>
    </row>
    <row r="32" spans="1:41" x14ac:dyDescent="0.2">
      <c r="AC32" s="12"/>
    </row>
    <row r="33" spans="12:15" ht="15" x14ac:dyDescent="0.25">
      <c r="L33" s="20" t="s">
        <v>28</v>
      </c>
    </row>
    <row r="35" spans="12:15" hidden="1" x14ac:dyDescent="0.2">
      <c r="O35" s="277" t="s">
        <v>45</v>
      </c>
    </row>
  </sheetData>
  <autoFilter ref="A9:AM31"/>
  <mergeCells count="4">
    <mergeCell ref="AH1:AH7"/>
    <mergeCell ref="AK1:AK7"/>
    <mergeCell ref="C4:L4"/>
    <mergeCell ref="AI1:AJ6"/>
  </mergeCells>
  <phoneticPr fontId="2" type="noConversion"/>
  <conditionalFormatting sqref="C27:AG27 C8:AH9 C7:AG7">
    <cfRule type="timePeriod" dxfId="277" priority="107" stopIfTrue="1" timePeriod="today">
      <formula>FLOOR(C7,1)=TODAY()</formula>
    </cfRule>
  </conditionalFormatting>
  <conditionalFormatting sqref="C7:AG9 AF14:AG15 Q14:S15 Q13:AG13 C10:L11 R10:AG12 Q16:U26 C12:P26 C27:U27 V16:AG27">
    <cfRule type="expression" dxfId="276" priority="152">
      <formula>C$8=1</formula>
    </cfRule>
    <cfRule type="expression" dxfId="275" priority="153">
      <formula>C$8=7</formula>
    </cfRule>
  </conditionalFormatting>
  <conditionalFormatting sqref="AI10:AK26 AM10:AM26">
    <cfRule type="expression" dxfId="274" priority="1031">
      <formula>$AL10=$AU$3</formula>
    </cfRule>
  </conditionalFormatting>
  <conditionalFormatting sqref="AU4">
    <cfRule type="expression" dxfId="273" priority="36">
      <formula>$AU$3=$AL10</formula>
    </cfRule>
  </conditionalFormatting>
  <conditionalFormatting sqref="T15:AE15">
    <cfRule type="expression" dxfId="272" priority="27">
      <formula>T$8=1</formula>
    </cfRule>
    <cfRule type="expression" dxfId="271" priority="28">
      <formula>T$8=7</formula>
    </cfRule>
  </conditionalFormatting>
  <conditionalFormatting sqref="T14:AE14">
    <cfRule type="expression" dxfId="270" priority="25">
      <formula>T$8=1</formula>
    </cfRule>
    <cfRule type="expression" dxfId="269" priority="26">
      <formula>T$8=7</formula>
    </cfRule>
  </conditionalFormatting>
  <conditionalFormatting sqref="M10:O11 Q10:Q12">
    <cfRule type="expression" dxfId="268" priority="19">
      <formula>M$8=1</formula>
    </cfRule>
    <cfRule type="expression" dxfId="267" priority="20">
      <formula>M$8=7</formula>
    </cfRule>
  </conditionalFormatting>
  <conditionalFormatting sqref="P10:P11">
    <cfRule type="expression" dxfId="266" priority="17">
      <formula>P$8=1</formula>
    </cfRule>
    <cfRule type="expression" dxfId="265" priority="18">
      <formula>P$8=7</formula>
    </cfRule>
  </conditionalFormatting>
  <conditionalFormatting sqref="B10:B21 B23:B24 B26">
    <cfRule type="expression" dxfId="264" priority="7">
      <formula>$AK10=$AU$3</formula>
    </cfRule>
  </conditionalFormatting>
  <conditionalFormatting sqref="B22">
    <cfRule type="expression" dxfId="263" priority="8" stopIfTrue="1">
      <formula>$A22=$AP$5</formula>
    </cfRule>
  </conditionalFormatting>
  <conditionalFormatting sqref="B25">
    <cfRule type="expression" dxfId="262" priority="9" stopIfTrue="1">
      <formula>$A25=$Q$4</formula>
    </cfRule>
  </conditionalFormatting>
  <conditionalFormatting sqref="A10:A21 A23:A24 A26">
    <cfRule type="expression" dxfId="261" priority="4">
      <formula>$AK10=$AU$3</formula>
    </cfRule>
  </conditionalFormatting>
  <conditionalFormatting sqref="A22">
    <cfRule type="expression" dxfId="260" priority="5" stopIfTrue="1">
      <formula>$A22=$AP$5</formula>
    </cfRule>
  </conditionalFormatting>
  <conditionalFormatting sqref="A25">
    <cfRule type="expression" dxfId="259" priority="6" stopIfTrue="1">
      <formula>$A25=$Q$4</formula>
    </cfRule>
  </conditionalFormatting>
  <conditionalFormatting sqref="AL10:AL21 AL23:AL24 AL26">
    <cfRule type="expression" dxfId="5" priority="1">
      <formula>$AK10=$AU$3</formula>
    </cfRule>
  </conditionalFormatting>
  <conditionalFormatting sqref="AL22">
    <cfRule type="expression" dxfId="4" priority="2" stopIfTrue="1">
      <formula>$A22=$AP$5</formula>
    </cfRule>
  </conditionalFormatting>
  <conditionalFormatting sqref="AL25">
    <cfRule type="expression" dxfId="3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itiales">
                <anchor moveWithCells="1" sizeWithCells="1">
                  <from>
                    <xdr:col>40</xdr:col>
                    <xdr:colOff>85725</xdr:colOff>
                    <xdr:row>1</xdr:row>
                    <xdr:rowOff>28575</xdr:rowOff>
                  </from>
                  <to>
                    <xdr:col>42</xdr:col>
                    <xdr:colOff>428625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enlever_filtre">
                <anchor moveWithCells="1" sizeWithCells="1">
                  <from>
                    <xdr:col>42</xdr:col>
                    <xdr:colOff>619125</xdr:colOff>
                    <xdr:row>1</xdr:row>
                    <xdr:rowOff>19050</xdr:rowOff>
                  </from>
                  <to>
                    <xdr:col>44</xdr:col>
                    <xdr:colOff>57150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filtreSAV">
                <anchor moveWithCells="1" sizeWithCells="1">
                  <from>
                    <xdr:col>42</xdr:col>
                    <xdr:colOff>657225</xdr:colOff>
                    <xdr:row>6</xdr:row>
                    <xdr:rowOff>66675</xdr:rowOff>
                  </from>
                  <to>
                    <xdr:col>44</xdr:col>
                    <xdr:colOff>9525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AV17"/>
  <sheetViews>
    <sheetView showGridLines="0" workbookViewId="0">
      <pane xSplit="1" ySplit="2" topLeftCell="B3" activePane="bottomRight" state="frozen"/>
      <selection pane="topRight" activeCell="C1" sqref="C1"/>
      <selection pane="bottomLeft" activeCell="A3" sqref="A3"/>
      <selection pane="bottomRight" activeCell="T16" sqref="T16"/>
    </sheetView>
  </sheetViews>
  <sheetFormatPr baseColWidth="10" defaultRowHeight="15" x14ac:dyDescent="0.25"/>
  <cols>
    <col min="1" max="1" width="7.85546875" style="236" customWidth="1"/>
    <col min="2" max="2" width="8.7109375" style="236" customWidth="1"/>
    <col min="3" max="33" width="5.28515625" style="260" customWidth="1"/>
    <col min="34" max="35" width="4.5703125" style="260" customWidth="1"/>
    <col min="36" max="37" width="4.140625" style="260" customWidth="1"/>
    <col min="38" max="47" width="11.42578125" style="236"/>
    <col min="48" max="48" width="0" style="236" hidden="1" customWidth="1"/>
    <col min="49" max="16384" width="11.42578125" style="236"/>
  </cols>
  <sheetData>
    <row r="1" spans="1:48" ht="12" customHeight="1" x14ac:dyDescent="0.25">
      <c r="A1" s="538" t="s">
        <v>177</v>
      </c>
      <c r="B1" s="258"/>
      <c r="C1" s="370"/>
      <c r="D1" s="537" t="s">
        <v>110</v>
      </c>
      <c r="E1" s="537"/>
      <c r="F1" s="348"/>
      <c r="G1" s="348"/>
      <c r="H1" s="348"/>
      <c r="I1" s="348"/>
      <c r="J1" s="348"/>
      <c r="K1" s="348"/>
      <c r="L1" s="349"/>
      <c r="M1" s="534" t="s">
        <v>178</v>
      </c>
      <c r="N1" s="535"/>
      <c r="O1" s="535"/>
      <c r="P1" s="535"/>
      <c r="Q1" s="535"/>
      <c r="R1" s="535"/>
      <c r="S1" s="536"/>
      <c r="T1" s="534" t="s">
        <v>179</v>
      </c>
      <c r="U1" s="535"/>
      <c r="V1" s="535"/>
      <c r="W1" s="535"/>
      <c r="X1" s="535"/>
      <c r="Y1" s="535"/>
      <c r="Z1" s="536"/>
      <c r="AA1" s="534" t="s">
        <v>180</v>
      </c>
      <c r="AB1" s="535"/>
      <c r="AC1" s="535"/>
      <c r="AD1" s="535"/>
      <c r="AE1" s="535"/>
      <c r="AF1" s="535"/>
      <c r="AG1" s="535"/>
      <c r="AH1" s="540" t="s">
        <v>199</v>
      </c>
      <c r="AI1" s="531" t="s">
        <v>11</v>
      </c>
      <c r="AJ1" s="531" t="s">
        <v>37</v>
      </c>
      <c r="AK1" s="531" t="s">
        <v>163</v>
      </c>
    </row>
    <row r="2" spans="1:48" ht="12" customHeight="1" x14ac:dyDescent="0.25">
      <c r="A2" s="539"/>
      <c r="B2" s="369"/>
      <c r="C2" s="252">
        <v>42552</v>
      </c>
      <c r="D2" s="252">
        <v>42553</v>
      </c>
      <c r="E2" s="252">
        <v>42554</v>
      </c>
      <c r="F2" s="252">
        <v>42555</v>
      </c>
      <c r="G2" s="252">
        <v>42556</v>
      </c>
      <c r="H2" s="252">
        <v>42557</v>
      </c>
      <c r="I2" s="252">
        <v>42558</v>
      </c>
      <c r="J2" s="252">
        <v>42559</v>
      </c>
      <c r="K2" s="252">
        <v>42560</v>
      </c>
      <c r="L2" s="252">
        <v>42561</v>
      </c>
      <c r="M2" s="252">
        <v>42562</v>
      </c>
      <c r="N2" s="252">
        <v>42563</v>
      </c>
      <c r="O2" s="252">
        <v>42564</v>
      </c>
      <c r="P2" s="374">
        <v>42565</v>
      </c>
      <c r="Q2" s="252">
        <v>42566</v>
      </c>
      <c r="R2" s="252">
        <v>42567</v>
      </c>
      <c r="S2" s="252">
        <v>42568</v>
      </c>
      <c r="T2" s="252">
        <v>42569</v>
      </c>
      <c r="U2" s="252">
        <v>42570</v>
      </c>
      <c r="V2" s="252">
        <v>42571</v>
      </c>
      <c r="W2" s="252">
        <v>42572</v>
      </c>
      <c r="X2" s="252">
        <v>42573</v>
      </c>
      <c r="Y2" s="252">
        <v>42574</v>
      </c>
      <c r="Z2" s="252">
        <v>42575</v>
      </c>
      <c r="AA2" s="252">
        <v>42576</v>
      </c>
      <c r="AB2" s="252">
        <v>42577</v>
      </c>
      <c r="AC2" s="252">
        <v>42578</v>
      </c>
      <c r="AD2" s="252">
        <v>42579</v>
      </c>
      <c r="AE2" s="252">
        <v>42580</v>
      </c>
      <c r="AF2" s="252">
        <v>42581</v>
      </c>
      <c r="AG2" s="366">
        <v>42582</v>
      </c>
      <c r="AH2" s="541"/>
      <c r="AI2" s="532"/>
      <c r="AJ2" s="532"/>
      <c r="AK2" s="532"/>
    </row>
    <row r="3" spans="1:48" ht="24" customHeight="1" x14ac:dyDescent="0.25">
      <c r="A3" s="251" t="s">
        <v>3</v>
      </c>
      <c r="B3" s="251" t="s">
        <v>2</v>
      </c>
      <c r="C3" s="266" t="s">
        <v>146</v>
      </c>
      <c r="D3" s="263" t="s">
        <v>111</v>
      </c>
      <c r="E3" s="263" t="s">
        <v>111</v>
      </c>
      <c r="F3" s="271" t="s">
        <v>111</v>
      </c>
      <c r="G3" s="271" t="s">
        <v>111</v>
      </c>
      <c r="H3" s="271" t="s">
        <v>111</v>
      </c>
      <c r="I3" s="271" t="s">
        <v>111</v>
      </c>
      <c r="J3" s="271" t="s">
        <v>111</v>
      </c>
      <c r="K3" s="263" t="s">
        <v>111</v>
      </c>
      <c r="L3" s="263" t="s">
        <v>111</v>
      </c>
      <c r="M3" s="263" t="s">
        <v>111</v>
      </c>
      <c r="N3" s="263" t="s">
        <v>111</v>
      </c>
      <c r="O3" s="263" t="s">
        <v>111</v>
      </c>
      <c r="P3" s="375" t="s">
        <v>182</v>
      </c>
      <c r="Q3" s="263" t="s">
        <v>111</v>
      </c>
      <c r="R3" s="263" t="s">
        <v>111</v>
      </c>
      <c r="S3" s="263" t="s">
        <v>111</v>
      </c>
      <c r="T3" s="261" t="s">
        <v>187</v>
      </c>
      <c r="U3" s="261" t="s">
        <v>187</v>
      </c>
      <c r="V3" s="263" t="s">
        <v>111</v>
      </c>
      <c r="W3" s="263" t="s">
        <v>111</v>
      </c>
      <c r="X3" s="263" t="s">
        <v>111</v>
      </c>
      <c r="Y3" s="263" t="s">
        <v>111</v>
      </c>
      <c r="Z3" s="263" t="s">
        <v>111</v>
      </c>
      <c r="AA3" s="263" t="s">
        <v>111</v>
      </c>
      <c r="AB3" s="263" t="s">
        <v>111</v>
      </c>
      <c r="AC3" s="261" t="s">
        <v>187</v>
      </c>
      <c r="AD3" s="263" t="s">
        <v>188</v>
      </c>
      <c r="AE3" s="263" t="s">
        <v>188</v>
      </c>
      <c r="AF3" s="263" t="s">
        <v>111</v>
      </c>
      <c r="AG3" s="272" t="s">
        <v>111</v>
      </c>
      <c r="AH3" s="367">
        <f>COUNTIF(C3:AG3,"HOLIDAY")</f>
        <v>0</v>
      </c>
      <c r="AI3" s="367" t="e">
        <f>VLOOKUP(A3,juil!$B$13:$AH$26,33,FALSE)</f>
        <v>#N/A</v>
      </c>
      <c r="AJ3" s="367" t="str">
        <f>LEFT(A3,1)&amp;+LEFT(B3,1)</f>
        <v>LC</v>
      </c>
      <c r="AK3" s="367" t="e">
        <f>+AH3-AI3</f>
        <v>#N/A</v>
      </c>
      <c r="AV3" s="236" t="s">
        <v>72</v>
      </c>
    </row>
    <row r="4" spans="1:48" ht="24" customHeight="1" x14ac:dyDescent="0.25">
      <c r="A4" s="251" t="s">
        <v>61</v>
      </c>
      <c r="B4" s="251" t="s">
        <v>60</v>
      </c>
      <c r="C4" s="270" t="s">
        <v>124</v>
      </c>
      <c r="D4" s="263" t="s">
        <v>111</v>
      </c>
      <c r="E4" s="263" t="s">
        <v>111</v>
      </c>
      <c r="F4" s="266" t="s">
        <v>183</v>
      </c>
      <c r="G4" s="266" t="s">
        <v>183</v>
      </c>
      <c r="H4" s="364" t="s">
        <v>124</v>
      </c>
      <c r="I4" s="364" t="s">
        <v>124</v>
      </c>
      <c r="J4" s="271" t="s">
        <v>111</v>
      </c>
      <c r="K4" s="263" t="s">
        <v>111</v>
      </c>
      <c r="L4" s="263" t="s">
        <v>111</v>
      </c>
      <c r="M4" s="271" t="s">
        <v>111</v>
      </c>
      <c r="N4" s="271" t="s">
        <v>111</v>
      </c>
      <c r="O4" s="271" t="s">
        <v>111</v>
      </c>
      <c r="P4" s="376" t="s">
        <v>182</v>
      </c>
      <c r="Q4" s="267" t="s">
        <v>112</v>
      </c>
      <c r="R4" s="263" t="s">
        <v>111</v>
      </c>
      <c r="S4" s="263" t="s">
        <v>111</v>
      </c>
      <c r="T4" s="266" t="s">
        <v>184</v>
      </c>
      <c r="U4" s="266" t="s">
        <v>184</v>
      </c>
      <c r="V4" s="266" t="s">
        <v>184</v>
      </c>
      <c r="W4" s="266" t="s">
        <v>184</v>
      </c>
      <c r="X4" s="266" t="s">
        <v>184</v>
      </c>
      <c r="Y4" s="263" t="s">
        <v>111</v>
      </c>
      <c r="Z4" s="263" t="s">
        <v>111</v>
      </c>
      <c r="AA4" s="263" t="s">
        <v>111</v>
      </c>
      <c r="AB4" s="263" t="s">
        <v>111</v>
      </c>
      <c r="AC4" s="263" t="s">
        <v>111</v>
      </c>
      <c r="AD4" s="261" t="s">
        <v>162</v>
      </c>
      <c r="AE4" s="261" t="s">
        <v>162</v>
      </c>
      <c r="AF4" s="263" t="s">
        <v>111</v>
      </c>
      <c r="AG4" s="272" t="s">
        <v>111</v>
      </c>
      <c r="AH4" s="367">
        <f t="shared" ref="AH4:AH13" si="0">COUNTIF(C4:AG4,"HOLIDAY")</f>
        <v>1</v>
      </c>
      <c r="AI4" s="367" t="e">
        <f>VLOOKUP(A4,juil!$B$13:$AH$26,33,FALSE)</f>
        <v>#N/A</v>
      </c>
      <c r="AJ4" s="367" t="str">
        <f t="shared" ref="AJ4:AJ13" si="1">LEFT(A4,1)&amp;+LEFT(B4,1)</f>
        <v>ED</v>
      </c>
      <c r="AK4" s="367" t="e">
        <f t="shared" ref="AK4:AK13" si="2">+AH4-AI4</f>
        <v>#N/A</v>
      </c>
    </row>
    <row r="5" spans="1:48" ht="24" customHeight="1" x14ac:dyDescent="0.25">
      <c r="A5" s="251" t="s">
        <v>74</v>
      </c>
      <c r="B5" s="251" t="s">
        <v>73</v>
      </c>
      <c r="C5" s="266" t="s">
        <v>166</v>
      </c>
      <c r="D5" s="263" t="s">
        <v>111</v>
      </c>
      <c r="E5" s="263" t="s">
        <v>111</v>
      </c>
      <c r="F5" s="265" t="s">
        <v>114</v>
      </c>
      <c r="G5" s="271" t="s">
        <v>111</v>
      </c>
      <c r="H5" s="268" t="s">
        <v>194</v>
      </c>
      <c r="I5" s="271" t="s">
        <v>111</v>
      </c>
      <c r="J5" s="263" t="s">
        <v>111</v>
      </c>
      <c r="K5" s="263" t="s">
        <v>111</v>
      </c>
      <c r="L5" s="263" t="s">
        <v>111</v>
      </c>
      <c r="M5" s="261" t="s">
        <v>116</v>
      </c>
      <c r="N5" s="261" t="s">
        <v>116</v>
      </c>
      <c r="O5" s="261" t="s">
        <v>116</v>
      </c>
      <c r="P5" s="376" t="s">
        <v>182</v>
      </c>
      <c r="Q5" s="267" t="s">
        <v>112</v>
      </c>
      <c r="R5" s="263" t="s">
        <v>111</v>
      </c>
      <c r="S5" s="263" t="s">
        <v>111</v>
      </c>
      <c r="T5" s="271" t="s">
        <v>111</v>
      </c>
      <c r="U5" s="271" t="s">
        <v>111</v>
      </c>
      <c r="V5" s="271" t="s">
        <v>111</v>
      </c>
      <c r="W5" s="271" t="s">
        <v>111</v>
      </c>
      <c r="X5" s="265" t="s">
        <v>114</v>
      </c>
      <c r="Y5" s="263" t="s">
        <v>111</v>
      </c>
      <c r="Z5" s="263" t="s">
        <v>111</v>
      </c>
      <c r="AA5" s="269" t="s">
        <v>112</v>
      </c>
      <c r="AB5" s="269" t="s">
        <v>112</v>
      </c>
      <c r="AC5" s="269" t="s">
        <v>112</v>
      </c>
      <c r="AD5" s="267" t="s">
        <v>112</v>
      </c>
      <c r="AE5" s="267" t="s">
        <v>112</v>
      </c>
      <c r="AF5" s="263" t="s">
        <v>111</v>
      </c>
      <c r="AG5" s="272" t="s">
        <v>111</v>
      </c>
      <c r="AH5" s="367">
        <f t="shared" si="0"/>
        <v>6</v>
      </c>
      <c r="AI5" s="367" t="e">
        <f>VLOOKUP(A5,juil!$B$13:$AH$26,33,FALSE)</f>
        <v>#N/A</v>
      </c>
      <c r="AJ5" s="367" t="str">
        <f t="shared" si="1"/>
        <v>PF</v>
      </c>
      <c r="AK5" s="367" t="e">
        <f t="shared" si="2"/>
        <v>#N/A</v>
      </c>
    </row>
    <row r="6" spans="1:48" ht="24" customHeight="1" x14ac:dyDescent="0.25">
      <c r="A6" s="251" t="s">
        <v>82</v>
      </c>
      <c r="B6" s="251" t="s">
        <v>81</v>
      </c>
      <c r="C6" s="266" t="s">
        <v>167</v>
      </c>
      <c r="D6" s="263" t="s">
        <v>111</v>
      </c>
      <c r="E6" s="263" t="s">
        <v>111</v>
      </c>
      <c r="F6" s="266" t="s">
        <v>189</v>
      </c>
      <c r="G6" s="271" t="s">
        <v>111</v>
      </c>
      <c r="H6" s="271" t="s">
        <v>111</v>
      </c>
      <c r="I6" s="271" t="s">
        <v>111</v>
      </c>
      <c r="J6" s="271" t="s">
        <v>111</v>
      </c>
      <c r="K6" s="263" t="s">
        <v>111</v>
      </c>
      <c r="L6" s="263" t="s">
        <v>111</v>
      </c>
      <c r="M6" s="271" t="s">
        <v>111</v>
      </c>
      <c r="N6" s="271" t="s">
        <v>111</v>
      </c>
      <c r="O6" s="271" t="s">
        <v>111</v>
      </c>
      <c r="P6" s="376" t="s">
        <v>182</v>
      </c>
      <c r="Q6" s="271" t="s">
        <v>111</v>
      </c>
      <c r="R6" s="263" t="s">
        <v>111</v>
      </c>
      <c r="S6" s="263" t="s">
        <v>111</v>
      </c>
      <c r="T6" s="271" t="s">
        <v>111</v>
      </c>
      <c r="U6" s="271" t="s">
        <v>111</v>
      </c>
      <c r="V6" s="271" t="s">
        <v>111</v>
      </c>
      <c r="W6" s="271" t="s">
        <v>111</v>
      </c>
      <c r="X6" s="271" t="s">
        <v>111</v>
      </c>
      <c r="Y6" s="263" t="s">
        <v>111</v>
      </c>
      <c r="Z6" s="263" t="s">
        <v>111</v>
      </c>
      <c r="AA6" s="267" t="s">
        <v>112</v>
      </c>
      <c r="AB6" s="269" t="s">
        <v>112</v>
      </c>
      <c r="AC6" s="267" t="s">
        <v>112</v>
      </c>
      <c r="AD6" s="267" t="s">
        <v>112</v>
      </c>
      <c r="AE6" s="267" t="s">
        <v>112</v>
      </c>
      <c r="AF6" s="263" t="s">
        <v>111</v>
      </c>
      <c r="AG6" s="272" t="s">
        <v>111</v>
      </c>
      <c r="AH6" s="367">
        <f t="shared" si="0"/>
        <v>5</v>
      </c>
      <c r="AI6" s="367" t="e">
        <f>VLOOKUP(A6,juil!$B$13:$AH$26,33,FALSE)</f>
        <v>#N/A</v>
      </c>
      <c r="AJ6" s="367" t="str">
        <f t="shared" si="1"/>
        <v>MG</v>
      </c>
      <c r="AK6" s="367" t="e">
        <f t="shared" si="2"/>
        <v>#N/A</v>
      </c>
    </row>
    <row r="7" spans="1:48" ht="24" customHeight="1" x14ac:dyDescent="0.25">
      <c r="A7" s="251" t="s">
        <v>65</v>
      </c>
      <c r="B7" s="251" t="s">
        <v>64</v>
      </c>
      <c r="C7" s="266" t="s">
        <v>113</v>
      </c>
      <c r="D7" s="263" t="s">
        <v>111</v>
      </c>
      <c r="E7" s="263" t="s">
        <v>111</v>
      </c>
      <c r="F7" s="266" t="s">
        <v>113</v>
      </c>
      <c r="G7" s="271" t="s">
        <v>111</v>
      </c>
      <c r="H7" s="271" t="s">
        <v>111</v>
      </c>
      <c r="I7" s="266" t="s">
        <v>195</v>
      </c>
      <c r="J7" s="266" t="s">
        <v>195</v>
      </c>
      <c r="K7" s="263" t="s">
        <v>111</v>
      </c>
      <c r="L7" s="263" t="s">
        <v>111</v>
      </c>
      <c r="M7" s="263" t="s">
        <v>195</v>
      </c>
      <c r="N7" s="271" t="s">
        <v>195</v>
      </c>
      <c r="O7" s="263" t="s">
        <v>111</v>
      </c>
      <c r="P7" s="376" t="s">
        <v>182</v>
      </c>
      <c r="Q7" s="263" t="s">
        <v>111</v>
      </c>
      <c r="R7" s="263" t="s">
        <v>111</v>
      </c>
      <c r="S7" s="263" t="s">
        <v>111</v>
      </c>
      <c r="T7" s="271" t="s">
        <v>111</v>
      </c>
      <c r="U7" s="271" t="s">
        <v>111</v>
      </c>
      <c r="V7" s="271" t="s">
        <v>111</v>
      </c>
      <c r="W7" s="263" t="s">
        <v>111</v>
      </c>
      <c r="X7" s="263" t="s">
        <v>111</v>
      </c>
      <c r="Y7" s="263" t="s">
        <v>111</v>
      </c>
      <c r="Z7" s="263" t="s">
        <v>111</v>
      </c>
      <c r="AA7" s="363" t="s">
        <v>196</v>
      </c>
      <c r="AB7" s="363" t="s">
        <v>196</v>
      </c>
      <c r="AC7" s="363" t="s">
        <v>196</v>
      </c>
      <c r="AD7" s="363" t="s">
        <v>196</v>
      </c>
      <c r="AE7" s="363" t="s">
        <v>196</v>
      </c>
      <c r="AF7" s="263" t="s">
        <v>111</v>
      </c>
      <c r="AG7" s="272" t="s">
        <v>111</v>
      </c>
      <c r="AH7" s="367">
        <f t="shared" si="0"/>
        <v>0</v>
      </c>
      <c r="AI7" s="367" t="e">
        <f>VLOOKUP(A7,juil!$B$13:$AH$26,33,FALSE)</f>
        <v>#N/A</v>
      </c>
      <c r="AJ7" s="367" t="str">
        <f t="shared" si="1"/>
        <v>SK</v>
      </c>
      <c r="AK7" s="367" t="e">
        <f t="shared" si="2"/>
        <v>#N/A</v>
      </c>
    </row>
    <row r="8" spans="1:48" ht="24" customHeight="1" x14ac:dyDescent="0.25">
      <c r="A8" s="251" t="s">
        <v>69</v>
      </c>
      <c r="B8" s="251" t="s">
        <v>68</v>
      </c>
      <c r="C8" s="270" t="s">
        <v>159</v>
      </c>
      <c r="D8" s="263" t="s">
        <v>111</v>
      </c>
      <c r="E8" s="263" t="s">
        <v>111</v>
      </c>
      <c r="F8" s="264" t="s">
        <v>114</v>
      </c>
      <c r="G8" s="262" t="s">
        <v>197</v>
      </c>
      <c r="H8" s="262" t="s">
        <v>197</v>
      </c>
      <c r="I8" s="262" t="s">
        <v>197</v>
      </c>
      <c r="J8" s="262" t="s">
        <v>198</v>
      </c>
      <c r="K8" s="263" t="s">
        <v>111</v>
      </c>
      <c r="L8" s="263" t="s">
        <v>111</v>
      </c>
      <c r="M8" s="263" t="s">
        <v>160</v>
      </c>
      <c r="N8" s="263" t="s">
        <v>160</v>
      </c>
      <c r="O8" s="263" t="s">
        <v>160</v>
      </c>
      <c r="P8" s="376" t="s">
        <v>182</v>
      </c>
      <c r="Q8" s="263" t="s">
        <v>111</v>
      </c>
      <c r="R8" s="263" t="s">
        <v>111</v>
      </c>
      <c r="S8" s="263" t="s">
        <v>111</v>
      </c>
      <c r="T8" s="364" t="s">
        <v>159</v>
      </c>
      <c r="U8" s="271" t="s">
        <v>111</v>
      </c>
      <c r="V8" s="263" t="s">
        <v>111</v>
      </c>
      <c r="W8" s="261" t="s">
        <v>114</v>
      </c>
      <c r="X8" s="263" t="s">
        <v>111</v>
      </c>
      <c r="Y8" s="263" t="s">
        <v>111</v>
      </c>
      <c r="Z8" s="263" t="s">
        <v>111</v>
      </c>
      <c r="AA8" s="263" t="s">
        <v>111</v>
      </c>
      <c r="AB8" s="263" t="s">
        <v>111</v>
      </c>
      <c r="AC8" s="271" t="s">
        <v>111</v>
      </c>
      <c r="AD8" s="271" t="s">
        <v>111</v>
      </c>
      <c r="AE8" s="271" t="s">
        <v>111</v>
      </c>
      <c r="AF8" s="263" t="s">
        <v>111</v>
      </c>
      <c r="AG8" s="272" t="s">
        <v>111</v>
      </c>
      <c r="AH8" s="367">
        <f t="shared" si="0"/>
        <v>0</v>
      </c>
      <c r="AI8" s="367" t="e">
        <f>VLOOKUP(A8,juil!$B$13:$AH$26,33,FALSE)</f>
        <v>#N/A</v>
      </c>
      <c r="AJ8" s="367" t="str">
        <f t="shared" si="1"/>
        <v>SP</v>
      </c>
      <c r="AK8" s="367" t="e">
        <f t="shared" si="2"/>
        <v>#N/A</v>
      </c>
    </row>
    <row r="9" spans="1:48" ht="24" customHeight="1" x14ac:dyDescent="0.25">
      <c r="A9" s="251" t="s">
        <v>1</v>
      </c>
      <c r="B9" s="251" t="s">
        <v>54</v>
      </c>
      <c r="C9" s="268" t="s">
        <v>141</v>
      </c>
      <c r="D9" s="263" t="s">
        <v>111</v>
      </c>
      <c r="E9" s="263" t="s">
        <v>111</v>
      </c>
      <c r="F9" s="268" t="s">
        <v>141</v>
      </c>
      <c r="G9" s="262" t="s">
        <v>190</v>
      </c>
      <c r="H9" s="262" t="s">
        <v>190</v>
      </c>
      <c r="I9" s="263" t="s">
        <v>111</v>
      </c>
      <c r="J9" s="261" t="s">
        <v>137</v>
      </c>
      <c r="K9" s="263" t="s">
        <v>111</v>
      </c>
      <c r="L9" s="263" t="s">
        <v>111</v>
      </c>
      <c r="M9" s="262" t="s">
        <v>191</v>
      </c>
      <c r="N9" s="262" t="s">
        <v>191</v>
      </c>
      <c r="O9" s="262" t="s">
        <v>191</v>
      </c>
      <c r="P9" s="376" t="s">
        <v>182</v>
      </c>
      <c r="Q9" s="274" t="s">
        <v>192</v>
      </c>
      <c r="R9" s="274" t="s">
        <v>192</v>
      </c>
      <c r="S9" s="263" t="s">
        <v>111</v>
      </c>
      <c r="T9" s="362" t="s">
        <v>191</v>
      </c>
      <c r="U9" s="263" t="s">
        <v>111</v>
      </c>
      <c r="V9" s="263" t="s">
        <v>111</v>
      </c>
      <c r="W9" s="261" t="s">
        <v>193</v>
      </c>
      <c r="X9" s="261" t="s">
        <v>193</v>
      </c>
      <c r="Y9" s="263" t="s">
        <v>111</v>
      </c>
      <c r="Z9" s="263" t="s">
        <v>111</v>
      </c>
      <c r="AA9" s="266" t="s">
        <v>193</v>
      </c>
      <c r="AB9" s="266" t="s">
        <v>193</v>
      </c>
      <c r="AC9" s="266" t="s">
        <v>193</v>
      </c>
      <c r="AD9" s="271" t="s">
        <v>111</v>
      </c>
      <c r="AE9" s="271" t="s">
        <v>111</v>
      </c>
      <c r="AF9" s="263" t="s">
        <v>111</v>
      </c>
      <c r="AG9" s="272" t="s">
        <v>111</v>
      </c>
      <c r="AH9" s="367">
        <f t="shared" si="0"/>
        <v>0</v>
      </c>
      <c r="AI9" s="367" t="e">
        <f>VLOOKUP(A9,juil!$B$13:$AH$26,33,FALSE)</f>
        <v>#N/A</v>
      </c>
      <c r="AJ9" s="367" t="str">
        <f t="shared" si="1"/>
        <v>PP</v>
      </c>
      <c r="AK9" s="367" t="e">
        <f t="shared" si="2"/>
        <v>#N/A</v>
      </c>
    </row>
    <row r="10" spans="1:48" ht="24" customHeight="1" x14ac:dyDescent="0.25">
      <c r="A10" s="251" t="s">
        <v>6</v>
      </c>
      <c r="B10" s="251" t="s">
        <v>5</v>
      </c>
      <c r="C10" s="266" t="s">
        <v>122</v>
      </c>
      <c r="D10" s="263" t="s">
        <v>111</v>
      </c>
      <c r="E10" s="263" t="s">
        <v>111</v>
      </c>
      <c r="F10" s="266" t="s">
        <v>181</v>
      </c>
      <c r="G10" s="266" t="s">
        <v>115</v>
      </c>
      <c r="H10" s="371" t="s">
        <v>115</v>
      </c>
      <c r="I10" s="261" t="s">
        <v>116</v>
      </c>
      <c r="J10" s="266" t="s">
        <v>116</v>
      </c>
      <c r="K10" s="263" t="s">
        <v>111</v>
      </c>
      <c r="L10" s="263" t="s">
        <v>111</v>
      </c>
      <c r="M10" s="271" t="s">
        <v>115</v>
      </c>
      <c r="N10" s="271" t="s">
        <v>115</v>
      </c>
      <c r="O10" s="271" t="s">
        <v>115</v>
      </c>
      <c r="P10" s="376" t="s">
        <v>182</v>
      </c>
      <c r="Q10" s="267" t="s">
        <v>112</v>
      </c>
      <c r="R10" s="271" t="s">
        <v>111</v>
      </c>
      <c r="S10" s="263" t="s">
        <v>111</v>
      </c>
      <c r="T10" s="266" t="s">
        <v>166</v>
      </c>
      <c r="U10" s="261" t="s">
        <v>166</v>
      </c>
      <c r="V10" s="261" t="s">
        <v>200</v>
      </c>
      <c r="W10" s="266" t="s">
        <v>200</v>
      </c>
      <c r="X10" s="266" t="s">
        <v>200</v>
      </c>
      <c r="Y10" s="263" t="s">
        <v>111</v>
      </c>
      <c r="Z10" s="263" t="s">
        <v>111</v>
      </c>
      <c r="AA10" s="271" t="s">
        <v>111</v>
      </c>
      <c r="AB10" s="271" t="s">
        <v>111</v>
      </c>
      <c r="AC10" s="271" t="s">
        <v>111</v>
      </c>
      <c r="AD10" s="263" t="s">
        <v>111</v>
      </c>
      <c r="AE10" s="263" t="s">
        <v>111</v>
      </c>
      <c r="AF10" s="263" t="s">
        <v>111</v>
      </c>
      <c r="AG10" s="272" t="s">
        <v>111</v>
      </c>
      <c r="AH10" s="367">
        <f t="shared" si="0"/>
        <v>1</v>
      </c>
      <c r="AI10" s="367" t="e">
        <f>VLOOKUP(A10,juil!$B$13:$AH$26,33,FALSE)</f>
        <v>#N/A</v>
      </c>
      <c r="AJ10" s="367" t="str">
        <f t="shared" si="1"/>
        <v>ER</v>
      </c>
      <c r="AK10" s="367" t="e">
        <f t="shared" si="2"/>
        <v>#N/A</v>
      </c>
    </row>
    <row r="11" spans="1:48" ht="24" customHeight="1" x14ac:dyDescent="0.25">
      <c r="A11" s="250" t="s">
        <v>13</v>
      </c>
      <c r="B11" s="250" t="s">
        <v>12</v>
      </c>
      <c r="C11" s="265" t="s">
        <v>114</v>
      </c>
      <c r="D11" s="263" t="s">
        <v>111</v>
      </c>
      <c r="E11" s="263" t="s">
        <v>111</v>
      </c>
      <c r="F11" s="266" t="s">
        <v>113</v>
      </c>
      <c r="G11" s="261" t="s">
        <v>113</v>
      </c>
      <c r="H11" s="266" t="s">
        <v>113</v>
      </c>
      <c r="I11" s="261" t="s">
        <v>113</v>
      </c>
      <c r="J11" s="261" t="s">
        <v>113</v>
      </c>
      <c r="K11" s="263" t="s">
        <v>111</v>
      </c>
      <c r="L11" s="263" t="s">
        <v>111</v>
      </c>
      <c r="M11" s="271" t="s">
        <v>111</v>
      </c>
      <c r="N11" s="271" t="s">
        <v>111</v>
      </c>
      <c r="O11" s="271" t="s">
        <v>111</v>
      </c>
      <c r="P11" s="377" t="s">
        <v>111</v>
      </c>
      <c r="Q11" s="271" t="s">
        <v>111</v>
      </c>
      <c r="R11" s="263" t="s">
        <v>111</v>
      </c>
      <c r="S11" s="263" t="s">
        <v>111</v>
      </c>
      <c r="T11" s="263" t="s">
        <v>111</v>
      </c>
      <c r="U11" s="263" t="s">
        <v>111</v>
      </c>
      <c r="V11" s="263" t="s">
        <v>111</v>
      </c>
      <c r="W11" s="263" t="s">
        <v>111</v>
      </c>
      <c r="X11" s="271" t="s">
        <v>111</v>
      </c>
      <c r="Y11" s="263" t="s">
        <v>111</v>
      </c>
      <c r="Z11" s="263" t="s">
        <v>111</v>
      </c>
      <c r="AA11" s="271" t="s">
        <v>111</v>
      </c>
      <c r="AB11" s="271" t="s">
        <v>111</v>
      </c>
      <c r="AC11" s="271" t="s">
        <v>111</v>
      </c>
      <c r="AD11" s="271" t="s">
        <v>111</v>
      </c>
      <c r="AE11" s="271" t="s">
        <v>111</v>
      </c>
      <c r="AF11" s="263" t="s">
        <v>111</v>
      </c>
      <c r="AG11" s="272" t="s">
        <v>111</v>
      </c>
      <c r="AH11" s="367">
        <f t="shared" si="0"/>
        <v>0</v>
      </c>
      <c r="AI11" s="367" t="e">
        <f>VLOOKUP(A11,juil!$B$13:$AH$26,33,FALSE)</f>
        <v>#N/A</v>
      </c>
      <c r="AJ11" s="367" t="str">
        <f t="shared" si="1"/>
        <v>MR</v>
      </c>
      <c r="AK11" s="367" t="e">
        <f t="shared" si="2"/>
        <v>#N/A</v>
      </c>
    </row>
    <row r="12" spans="1:48" ht="24" customHeight="1" x14ac:dyDescent="0.25">
      <c r="A12" s="251" t="s">
        <v>4</v>
      </c>
      <c r="B12" s="251" t="s">
        <v>49</v>
      </c>
      <c r="C12" s="266" t="s">
        <v>129</v>
      </c>
      <c r="D12" s="263" t="s">
        <v>111</v>
      </c>
      <c r="E12" s="263" t="s">
        <v>111</v>
      </c>
      <c r="F12" s="267" t="s">
        <v>112</v>
      </c>
      <c r="G12" s="269" t="s">
        <v>112</v>
      </c>
      <c r="H12" s="269" t="s">
        <v>112</v>
      </c>
      <c r="I12" s="267" t="s">
        <v>112</v>
      </c>
      <c r="J12" s="267" t="s">
        <v>112</v>
      </c>
      <c r="K12" s="263" t="s">
        <v>111</v>
      </c>
      <c r="L12" s="263" t="s">
        <v>111</v>
      </c>
      <c r="M12" s="267" t="s">
        <v>112</v>
      </c>
      <c r="N12" s="267" t="s">
        <v>112</v>
      </c>
      <c r="O12" s="269" t="s">
        <v>112</v>
      </c>
      <c r="P12" s="269" t="s">
        <v>112</v>
      </c>
      <c r="Q12" s="269" t="s">
        <v>112</v>
      </c>
      <c r="R12" s="263" t="s">
        <v>111</v>
      </c>
      <c r="S12" s="263" t="s">
        <v>111</v>
      </c>
      <c r="T12" s="269" t="s">
        <v>112</v>
      </c>
      <c r="U12" s="269" t="s">
        <v>112</v>
      </c>
      <c r="V12" s="269" t="s">
        <v>112</v>
      </c>
      <c r="W12" s="269" t="s">
        <v>112</v>
      </c>
      <c r="X12" s="269" t="s">
        <v>112</v>
      </c>
      <c r="Y12" s="263" t="s">
        <v>111</v>
      </c>
      <c r="Z12" s="263" t="s">
        <v>111</v>
      </c>
      <c r="AA12" s="268" t="s">
        <v>185</v>
      </c>
      <c r="AB12" s="271" t="s">
        <v>111</v>
      </c>
      <c r="AC12" s="266" t="s">
        <v>186</v>
      </c>
      <c r="AD12" s="266" t="s">
        <v>186</v>
      </c>
      <c r="AE12" s="266" t="s">
        <v>186</v>
      </c>
      <c r="AF12" s="263" t="s">
        <v>111</v>
      </c>
      <c r="AG12" s="272" t="s">
        <v>111</v>
      </c>
      <c r="AH12" s="367">
        <f t="shared" si="0"/>
        <v>15</v>
      </c>
      <c r="AI12" s="367" t="e">
        <f>VLOOKUP(A12,juil!$B$13:$AH$26,33,FALSE)</f>
        <v>#N/A</v>
      </c>
      <c r="AJ12" s="367" t="str">
        <f t="shared" si="1"/>
        <v>GR</v>
      </c>
      <c r="AK12" s="367" t="e">
        <f t="shared" si="2"/>
        <v>#N/A</v>
      </c>
    </row>
    <row r="13" spans="1:48" ht="24" customHeight="1" x14ac:dyDescent="0.25">
      <c r="A13" s="251" t="s">
        <v>95</v>
      </c>
      <c r="B13" s="251" t="s">
        <v>8</v>
      </c>
      <c r="C13" s="265" t="s">
        <v>114</v>
      </c>
      <c r="D13" s="263" t="s">
        <v>111</v>
      </c>
      <c r="E13" s="263" t="s">
        <v>111</v>
      </c>
      <c r="F13" s="266" t="s">
        <v>132</v>
      </c>
      <c r="G13" s="266" t="s">
        <v>132</v>
      </c>
      <c r="H13" s="266" t="s">
        <v>132</v>
      </c>
      <c r="I13" s="266" t="s">
        <v>132</v>
      </c>
      <c r="J13" s="266" t="s">
        <v>132</v>
      </c>
      <c r="K13" s="263" t="s">
        <v>111</v>
      </c>
      <c r="L13" s="263" t="s">
        <v>111</v>
      </c>
      <c r="M13" s="271" t="s">
        <v>111</v>
      </c>
      <c r="N13" s="270" t="s">
        <v>201</v>
      </c>
      <c r="O13" s="271" t="s">
        <v>111</v>
      </c>
      <c r="P13" s="376" t="s">
        <v>182</v>
      </c>
      <c r="Q13" s="263" t="s">
        <v>111</v>
      </c>
      <c r="R13" s="263" t="s">
        <v>111</v>
      </c>
      <c r="S13" s="263" t="s">
        <v>111</v>
      </c>
      <c r="T13" s="266" t="s">
        <v>171</v>
      </c>
      <c r="U13" s="261" t="s">
        <v>171</v>
      </c>
      <c r="V13" s="261" t="s">
        <v>171</v>
      </c>
      <c r="W13" s="271" t="s">
        <v>111</v>
      </c>
      <c r="X13" s="263" t="s">
        <v>111</v>
      </c>
      <c r="Y13" s="263" t="s">
        <v>111</v>
      </c>
      <c r="Z13" s="263" t="s">
        <v>111</v>
      </c>
      <c r="AA13" s="269" t="s">
        <v>112</v>
      </c>
      <c r="AB13" s="269" t="s">
        <v>112</v>
      </c>
      <c r="AC13" s="269" t="s">
        <v>112</v>
      </c>
      <c r="AD13" s="269" t="s">
        <v>112</v>
      </c>
      <c r="AE13" s="269" t="s">
        <v>112</v>
      </c>
      <c r="AF13" s="263" t="s">
        <v>111</v>
      </c>
      <c r="AG13" s="272" t="s">
        <v>111</v>
      </c>
      <c r="AH13" s="367">
        <f t="shared" si="0"/>
        <v>5</v>
      </c>
      <c r="AI13" s="367" t="e">
        <f>VLOOKUP(A13,juil!$B$13:$AH$26,33,FALSE)</f>
        <v>#N/A</v>
      </c>
      <c r="AJ13" s="367" t="str">
        <f t="shared" si="1"/>
        <v>JZ</v>
      </c>
      <c r="AK13" s="367" t="e">
        <f t="shared" si="2"/>
        <v>#N/A</v>
      </c>
    </row>
    <row r="14" spans="1:48" x14ac:dyDescent="0.25">
      <c r="AH14" s="365">
        <f>SUM(AH3:AH13)</f>
        <v>33</v>
      </c>
      <c r="AI14" s="365" t="e">
        <f>SUM(AI3:AI13)</f>
        <v>#N/A</v>
      </c>
      <c r="AJ14" s="365"/>
      <c r="AK14" s="365" t="e">
        <f>SUM(AK3:AK13)</f>
        <v>#N/A</v>
      </c>
    </row>
    <row r="16" spans="1:48" x14ac:dyDescent="0.25">
      <c r="AH16" s="368" t="s">
        <v>164</v>
      </c>
    </row>
    <row r="17" spans="34:37" x14ac:dyDescent="0.25">
      <c r="AH17" s="533">
        <v>42556.492937499999</v>
      </c>
      <c r="AI17" s="533"/>
      <c r="AJ17" s="533"/>
      <c r="AK17" s="533"/>
    </row>
  </sheetData>
  <sortState ref="A3:AG21">
    <sortCondition ref="B3:B37"/>
  </sortState>
  <mergeCells count="10">
    <mergeCell ref="D1:E1"/>
    <mergeCell ref="AI1:AI2"/>
    <mergeCell ref="A1:A2"/>
    <mergeCell ref="AH1:AH2"/>
    <mergeCell ref="AJ1:AJ2"/>
    <mergeCell ref="AK1:AK2"/>
    <mergeCell ref="AH17:AK17"/>
    <mergeCell ref="M1:S1"/>
    <mergeCell ref="T1:Z1"/>
    <mergeCell ref="AA1:AG1"/>
  </mergeCells>
  <conditionalFormatting sqref="AH3">
    <cfRule type="expression" dxfId="258" priority="3">
      <formula>$AN$3=$AJ1048568</formula>
    </cfRule>
    <cfRule type="expression" dxfId="257" priority="4">
      <formula>$AJ1048569=$AN$3</formula>
    </cfRule>
    <cfRule type="expression" dxfId="256" priority="5">
      <formula>$AI3=$R$17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V20"/>
  <sheetViews>
    <sheetView workbookViewId="0">
      <pane xSplit="1" ySplit="2" topLeftCell="Q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4.85546875" style="236" customWidth="1"/>
    <col min="2" max="36" width="9.140625" style="236" customWidth="1"/>
    <col min="37" max="37" width="0" style="236" hidden="1" customWidth="1"/>
    <col min="38" max="16384" width="11.42578125" style="236"/>
  </cols>
  <sheetData>
    <row r="1" spans="1:48" x14ac:dyDescent="0.25">
      <c r="A1" s="538" t="s">
        <v>202</v>
      </c>
      <c r="B1" s="542" t="s">
        <v>203</v>
      </c>
      <c r="C1" s="523"/>
      <c r="D1" s="523"/>
      <c r="E1" s="523"/>
      <c r="F1" s="523"/>
      <c r="G1" s="523"/>
      <c r="H1" s="524"/>
      <c r="I1" s="542" t="s">
        <v>204</v>
      </c>
      <c r="J1" s="523"/>
      <c r="K1" s="523"/>
      <c r="L1" s="523"/>
      <c r="M1" s="523"/>
      <c r="N1" s="523"/>
      <c r="O1" s="524"/>
      <c r="P1" s="542" t="s">
        <v>205</v>
      </c>
      <c r="Q1" s="523"/>
      <c r="R1" s="523"/>
      <c r="S1" s="523"/>
      <c r="T1" s="523"/>
      <c r="U1" s="523"/>
      <c r="V1" s="524"/>
      <c r="W1" s="542" t="s">
        <v>206</v>
      </c>
      <c r="X1" s="523"/>
      <c r="Y1" s="523"/>
      <c r="Z1" s="523"/>
      <c r="AA1" s="523"/>
      <c r="AB1" s="523"/>
      <c r="AC1" s="524"/>
      <c r="AD1" s="542" t="s">
        <v>207</v>
      </c>
      <c r="AE1" s="523"/>
      <c r="AF1" s="523"/>
      <c r="AG1" s="523"/>
      <c r="AH1" s="523"/>
      <c r="AI1" s="523"/>
      <c r="AJ1" s="524"/>
    </row>
    <row r="2" spans="1:48" x14ac:dyDescent="0.25">
      <c r="A2" s="539"/>
      <c r="B2" s="378">
        <v>42583</v>
      </c>
      <c r="C2" s="378">
        <v>42584</v>
      </c>
      <c r="D2" s="378">
        <v>42585</v>
      </c>
      <c r="E2" s="378">
        <v>42586</v>
      </c>
      <c r="F2" s="378">
        <v>42587</v>
      </c>
      <c r="G2" s="378">
        <v>42588</v>
      </c>
      <c r="H2" s="378">
        <v>42589</v>
      </c>
      <c r="I2" s="378">
        <v>42590</v>
      </c>
      <c r="J2" s="378">
        <v>42591</v>
      </c>
      <c r="K2" s="378">
        <v>42592</v>
      </c>
      <c r="L2" s="378">
        <v>42593</v>
      </c>
      <c r="M2" s="378">
        <v>42594</v>
      </c>
      <c r="N2" s="378">
        <v>42595</v>
      </c>
      <c r="O2" s="378">
        <v>42596</v>
      </c>
      <c r="P2" s="378">
        <v>42597</v>
      </c>
      <c r="Q2" s="378">
        <v>42598</v>
      </c>
      <c r="R2" s="378">
        <v>42599</v>
      </c>
      <c r="S2" s="378">
        <v>42600</v>
      </c>
      <c r="T2" s="378">
        <v>42601</v>
      </c>
      <c r="U2" s="378">
        <v>42602</v>
      </c>
      <c r="V2" s="378">
        <v>42603</v>
      </c>
      <c r="W2" s="378">
        <v>42604</v>
      </c>
      <c r="X2" s="378">
        <v>42605</v>
      </c>
      <c r="Y2" s="378">
        <v>42606</v>
      </c>
      <c r="Z2" s="378">
        <v>42607</v>
      </c>
      <c r="AA2" s="378">
        <v>42608</v>
      </c>
      <c r="AB2" s="378">
        <v>42609</v>
      </c>
      <c r="AC2" s="378">
        <v>42610</v>
      </c>
      <c r="AD2" s="378">
        <v>42611</v>
      </c>
      <c r="AE2" s="378">
        <v>42612</v>
      </c>
      <c r="AF2" s="378">
        <v>42613</v>
      </c>
      <c r="AG2" s="378">
        <v>42614</v>
      </c>
      <c r="AH2" s="378">
        <v>42615</v>
      </c>
      <c r="AI2" s="378">
        <v>42616</v>
      </c>
      <c r="AJ2" s="378">
        <v>42617</v>
      </c>
    </row>
    <row r="3" spans="1:48" ht="22.5" x14ac:dyDescent="0.25">
      <c r="A3" s="379" t="s">
        <v>208</v>
      </c>
      <c r="B3" s="237" t="s">
        <v>111</v>
      </c>
      <c r="C3" s="237" t="s">
        <v>111</v>
      </c>
      <c r="D3" s="237" t="s">
        <v>111</v>
      </c>
      <c r="E3" s="237" t="s">
        <v>111</v>
      </c>
      <c r="F3" s="237" t="s">
        <v>111</v>
      </c>
      <c r="G3" s="237" t="s">
        <v>111</v>
      </c>
      <c r="H3" s="237" t="s">
        <v>111</v>
      </c>
      <c r="I3" s="237" t="s">
        <v>111</v>
      </c>
      <c r="J3" s="237" t="s">
        <v>111</v>
      </c>
      <c r="K3" s="237" t="s">
        <v>111</v>
      </c>
      <c r="L3" s="237" t="s">
        <v>111</v>
      </c>
      <c r="M3" s="237" t="s">
        <v>111</v>
      </c>
      <c r="N3" s="237" t="s">
        <v>111</v>
      </c>
      <c r="O3" s="237" t="s">
        <v>111</v>
      </c>
      <c r="P3" s="237" t="s">
        <v>111</v>
      </c>
      <c r="Q3" s="237" t="s">
        <v>111</v>
      </c>
      <c r="R3" s="237" t="s">
        <v>111</v>
      </c>
      <c r="S3" s="237" t="s">
        <v>111</v>
      </c>
      <c r="T3" s="237" t="s">
        <v>111</v>
      </c>
      <c r="U3" s="237" t="s">
        <v>111</v>
      </c>
      <c r="V3" s="237" t="s">
        <v>111</v>
      </c>
      <c r="W3" s="237" t="s">
        <v>111</v>
      </c>
      <c r="X3" s="237" t="s">
        <v>111</v>
      </c>
      <c r="Y3" s="237" t="s">
        <v>111</v>
      </c>
      <c r="Z3" s="237" t="s">
        <v>111</v>
      </c>
      <c r="AA3" s="237" t="s">
        <v>111</v>
      </c>
      <c r="AB3" s="237" t="s">
        <v>111</v>
      </c>
      <c r="AC3" s="237" t="s">
        <v>111</v>
      </c>
      <c r="AD3" s="237" t="s">
        <v>111</v>
      </c>
      <c r="AE3" s="237" t="s">
        <v>111</v>
      </c>
      <c r="AF3" s="237" t="s">
        <v>111</v>
      </c>
      <c r="AG3" s="237" t="s">
        <v>111</v>
      </c>
      <c r="AH3" s="237" t="s">
        <v>111</v>
      </c>
      <c r="AI3" s="237" t="s">
        <v>111</v>
      </c>
      <c r="AJ3" s="237" t="s">
        <v>111</v>
      </c>
      <c r="AV3" s="236" t="s">
        <v>72</v>
      </c>
    </row>
    <row r="4" spans="1:48" ht="22.5" x14ac:dyDescent="0.25">
      <c r="A4" s="380" t="s">
        <v>209</v>
      </c>
      <c r="B4" s="242" t="s">
        <v>210</v>
      </c>
      <c r="C4" s="242" t="s">
        <v>210</v>
      </c>
      <c r="D4" s="242" t="s">
        <v>210</v>
      </c>
      <c r="E4" s="242" t="s">
        <v>210</v>
      </c>
      <c r="F4" s="242" t="s">
        <v>210</v>
      </c>
      <c r="G4" s="237" t="s">
        <v>111</v>
      </c>
      <c r="H4" s="237" t="s">
        <v>111</v>
      </c>
      <c r="I4" s="240" t="s">
        <v>112</v>
      </c>
      <c r="J4" s="240" t="s">
        <v>112</v>
      </c>
      <c r="K4" s="240" t="s">
        <v>112</v>
      </c>
      <c r="L4" s="240" t="s">
        <v>112</v>
      </c>
      <c r="M4" s="240" t="s">
        <v>112</v>
      </c>
      <c r="N4" s="237" t="s">
        <v>111</v>
      </c>
      <c r="O4" s="237" t="s">
        <v>111</v>
      </c>
      <c r="P4" s="237" t="s">
        <v>111</v>
      </c>
      <c r="Q4" s="240" t="s">
        <v>112</v>
      </c>
      <c r="R4" s="240" t="s">
        <v>112</v>
      </c>
      <c r="S4" s="240" t="s">
        <v>112</v>
      </c>
      <c r="T4" s="240" t="s">
        <v>112</v>
      </c>
      <c r="U4" s="237" t="s">
        <v>111</v>
      </c>
      <c r="V4" s="237" t="s">
        <v>111</v>
      </c>
      <c r="W4" s="240" t="s">
        <v>112</v>
      </c>
      <c r="X4" s="240" t="s">
        <v>112</v>
      </c>
      <c r="Y4" s="240" t="s">
        <v>112</v>
      </c>
      <c r="Z4" s="240" t="s">
        <v>112</v>
      </c>
      <c r="AA4" s="240" t="s">
        <v>112</v>
      </c>
      <c r="AB4" s="237" t="s">
        <v>111</v>
      </c>
      <c r="AC4" s="237" t="s">
        <v>111</v>
      </c>
      <c r="AD4" s="239" t="s">
        <v>137</v>
      </c>
      <c r="AE4" s="381" t="s">
        <v>118</v>
      </c>
      <c r="AF4" s="381" t="s">
        <v>118</v>
      </c>
      <c r="AG4" s="381" t="s">
        <v>118</v>
      </c>
      <c r="AH4" s="382" t="s">
        <v>119</v>
      </c>
      <c r="AI4" s="382" t="s">
        <v>119</v>
      </c>
      <c r="AJ4" s="383" t="s">
        <v>119</v>
      </c>
    </row>
    <row r="5" spans="1:48" ht="22.5" x14ac:dyDescent="0.25">
      <c r="A5" s="380" t="s">
        <v>211</v>
      </c>
      <c r="B5" s="245" t="s">
        <v>162</v>
      </c>
      <c r="C5" s="245" t="s">
        <v>162</v>
      </c>
      <c r="D5" s="245" t="s">
        <v>162</v>
      </c>
      <c r="E5" s="245" t="s">
        <v>162</v>
      </c>
      <c r="F5" s="245" t="s">
        <v>162</v>
      </c>
      <c r="G5" s="237" t="s">
        <v>111</v>
      </c>
      <c r="H5" s="237" t="s">
        <v>111</v>
      </c>
      <c r="I5" s="245" t="s">
        <v>162</v>
      </c>
      <c r="J5" s="245" t="s">
        <v>162</v>
      </c>
      <c r="K5" s="245" t="s">
        <v>162</v>
      </c>
      <c r="L5" s="245" t="s">
        <v>162</v>
      </c>
      <c r="M5" s="245" t="s">
        <v>162</v>
      </c>
      <c r="N5" s="237" t="s">
        <v>111</v>
      </c>
      <c r="O5" s="237" t="s">
        <v>111</v>
      </c>
      <c r="P5" s="237" t="s">
        <v>111</v>
      </c>
      <c r="Q5" s="237" t="s">
        <v>111</v>
      </c>
      <c r="R5" s="237" t="s">
        <v>111</v>
      </c>
      <c r="S5" s="237" t="s">
        <v>111</v>
      </c>
      <c r="T5" s="237" t="s">
        <v>111</v>
      </c>
      <c r="U5" s="237" t="s">
        <v>111</v>
      </c>
      <c r="V5" s="237" t="s">
        <v>111</v>
      </c>
      <c r="W5" s="237" t="s">
        <v>111</v>
      </c>
      <c r="X5" s="237" t="s">
        <v>111</v>
      </c>
      <c r="Y5" s="237" t="s">
        <v>111</v>
      </c>
      <c r="Z5" s="237" t="s">
        <v>111</v>
      </c>
      <c r="AA5" s="237" t="s">
        <v>111</v>
      </c>
      <c r="AB5" s="237" t="s">
        <v>111</v>
      </c>
      <c r="AC5" s="237" t="s">
        <v>111</v>
      </c>
      <c r="AD5" s="240" t="s">
        <v>112</v>
      </c>
      <c r="AE5" s="240" t="s">
        <v>112</v>
      </c>
      <c r="AF5" s="240" t="s">
        <v>112</v>
      </c>
      <c r="AG5" s="240" t="s">
        <v>112</v>
      </c>
      <c r="AH5" s="240" t="s">
        <v>112</v>
      </c>
      <c r="AI5" s="237" t="s">
        <v>111</v>
      </c>
      <c r="AJ5" s="237" t="s">
        <v>111</v>
      </c>
    </row>
    <row r="6" spans="1:48" ht="22.5" x14ac:dyDescent="0.25">
      <c r="A6" s="380" t="s">
        <v>212</v>
      </c>
      <c r="B6" s="381" t="s">
        <v>128</v>
      </c>
      <c r="C6" s="381" t="s">
        <v>128</v>
      </c>
      <c r="D6" s="239" t="s">
        <v>186</v>
      </c>
      <c r="E6" s="239" t="s">
        <v>186</v>
      </c>
      <c r="F6" s="239" t="s">
        <v>186</v>
      </c>
      <c r="G6" s="237" t="s">
        <v>111</v>
      </c>
      <c r="H6" s="237" t="s">
        <v>111</v>
      </c>
      <c r="I6" s="239" t="s">
        <v>186</v>
      </c>
      <c r="J6" s="239" t="s">
        <v>186</v>
      </c>
      <c r="K6" s="239" t="s">
        <v>186</v>
      </c>
      <c r="L6" s="237" t="s">
        <v>111</v>
      </c>
      <c r="M6" s="237" t="s">
        <v>111</v>
      </c>
      <c r="N6" s="237" t="s">
        <v>111</v>
      </c>
      <c r="O6" s="237" t="s">
        <v>111</v>
      </c>
      <c r="P6" s="237" t="s">
        <v>111</v>
      </c>
      <c r="Q6" s="245" t="s">
        <v>213</v>
      </c>
      <c r="R6" s="245" t="s">
        <v>213</v>
      </c>
      <c r="S6" s="245" t="s">
        <v>213</v>
      </c>
      <c r="T6" s="237" t="s">
        <v>111</v>
      </c>
      <c r="U6" s="237" t="s">
        <v>111</v>
      </c>
      <c r="V6" s="237" t="s">
        <v>111</v>
      </c>
      <c r="W6" s="237" t="s">
        <v>111</v>
      </c>
      <c r="X6" s="239" t="s">
        <v>200</v>
      </c>
      <c r="Y6" s="239" t="s">
        <v>200</v>
      </c>
      <c r="Z6" s="239" t="s">
        <v>200</v>
      </c>
      <c r="AA6" s="239" t="s">
        <v>200</v>
      </c>
      <c r="AB6" s="237" t="s">
        <v>111</v>
      </c>
      <c r="AC6" s="237" t="s">
        <v>111</v>
      </c>
      <c r="AD6" s="237" t="s">
        <v>111</v>
      </c>
      <c r="AE6" s="237" t="s">
        <v>111</v>
      </c>
      <c r="AF6" s="237" t="s">
        <v>111</v>
      </c>
      <c r="AG6" s="237" t="s">
        <v>111</v>
      </c>
      <c r="AH6" s="237" t="s">
        <v>111</v>
      </c>
      <c r="AI6" s="237" t="s">
        <v>111</v>
      </c>
      <c r="AJ6" s="237" t="s">
        <v>111</v>
      </c>
    </row>
    <row r="7" spans="1:48" ht="22.5" x14ac:dyDescent="0.25">
      <c r="A7" s="380" t="s">
        <v>214</v>
      </c>
      <c r="B7" s="240" t="s">
        <v>112</v>
      </c>
      <c r="C7" s="240" t="s">
        <v>112</v>
      </c>
      <c r="D7" s="240" t="s">
        <v>112</v>
      </c>
      <c r="E7" s="240" t="s">
        <v>112</v>
      </c>
      <c r="F7" s="240" t="s">
        <v>112</v>
      </c>
      <c r="G7" s="237" t="s">
        <v>111</v>
      </c>
      <c r="H7" s="237" t="s">
        <v>111</v>
      </c>
      <c r="I7" s="245" t="s">
        <v>215</v>
      </c>
      <c r="J7" s="384" t="s">
        <v>216</v>
      </c>
      <c r="K7" s="237" t="s">
        <v>111</v>
      </c>
      <c r="L7" s="237" t="s">
        <v>111</v>
      </c>
      <c r="M7" s="237" t="s">
        <v>111</v>
      </c>
      <c r="N7" s="237" t="s">
        <v>111</v>
      </c>
      <c r="O7" s="237" t="s">
        <v>111</v>
      </c>
      <c r="P7" s="237" t="s">
        <v>111</v>
      </c>
      <c r="Q7" s="237" t="s">
        <v>111</v>
      </c>
      <c r="R7" s="237" t="s">
        <v>111</v>
      </c>
      <c r="S7" s="237" t="s">
        <v>111</v>
      </c>
      <c r="T7" s="237" t="s">
        <v>111</v>
      </c>
      <c r="U7" s="237" t="s">
        <v>111</v>
      </c>
      <c r="V7" s="237" t="s">
        <v>111</v>
      </c>
      <c r="W7" s="237" t="s">
        <v>111</v>
      </c>
      <c r="X7" s="237" t="s">
        <v>111</v>
      </c>
      <c r="Y7" s="237" t="s">
        <v>111</v>
      </c>
      <c r="Z7" s="237" t="s">
        <v>111</v>
      </c>
      <c r="AA7" s="237" t="s">
        <v>111</v>
      </c>
      <c r="AB7" s="237" t="s">
        <v>111</v>
      </c>
      <c r="AC7" s="237" t="s">
        <v>111</v>
      </c>
      <c r="AD7" s="237" t="s">
        <v>111</v>
      </c>
      <c r="AE7" s="237" t="s">
        <v>111</v>
      </c>
      <c r="AF7" s="237" t="s">
        <v>111</v>
      </c>
      <c r="AG7" s="237" t="s">
        <v>111</v>
      </c>
      <c r="AH7" s="237" t="s">
        <v>111</v>
      </c>
      <c r="AI7" s="237" t="s">
        <v>111</v>
      </c>
      <c r="AJ7" s="237" t="s">
        <v>111</v>
      </c>
    </row>
    <row r="8" spans="1:48" ht="22.5" x14ac:dyDescent="0.25">
      <c r="A8" s="380" t="s">
        <v>217</v>
      </c>
      <c r="B8" s="239" t="s">
        <v>188</v>
      </c>
      <c r="C8" s="239" t="s">
        <v>188</v>
      </c>
      <c r="D8" s="239" t="s">
        <v>188</v>
      </c>
      <c r="E8" s="237" t="s">
        <v>111</v>
      </c>
      <c r="F8" s="237" t="s">
        <v>111</v>
      </c>
      <c r="G8" s="237" t="s">
        <v>111</v>
      </c>
      <c r="H8" s="237" t="s">
        <v>111</v>
      </c>
      <c r="I8" s="240" t="s">
        <v>112</v>
      </c>
      <c r="J8" s="240" t="s">
        <v>112</v>
      </c>
      <c r="K8" s="240" t="s">
        <v>112</v>
      </c>
      <c r="L8" s="240" t="s">
        <v>112</v>
      </c>
      <c r="M8" s="240" t="s">
        <v>112</v>
      </c>
      <c r="N8" s="237" t="s">
        <v>111</v>
      </c>
      <c r="O8" s="237" t="s">
        <v>111</v>
      </c>
      <c r="P8" s="237" t="s">
        <v>111</v>
      </c>
      <c r="Q8" s="240" t="s">
        <v>112</v>
      </c>
      <c r="R8" s="240" t="s">
        <v>112</v>
      </c>
      <c r="S8" s="240" t="s">
        <v>112</v>
      </c>
      <c r="T8" s="240" t="s">
        <v>112</v>
      </c>
      <c r="U8" s="237" t="s">
        <v>111</v>
      </c>
      <c r="V8" s="237" t="s">
        <v>111</v>
      </c>
      <c r="W8" s="240" t="s">
        <v>112</v>
      </c>
      <c r="X8" s="240" t="s">
        <v>112</v>
      </c>
      <c r="Y8" s="240" t="s">
        <v>112</v>
      </c>
      <c r="Z8" s="240" t="s">
        <v>112</v>
      </c>
      <c r="AA8" s="240" t="s">
        <v>112</v>
      </c>
      <c r="AB8" s="237" t="s">
        <v>111</v>
      </c>
      <c r="AC8" s="237" t="s">
        <v>111</v>
      </c>
      <c r="AD8" s="237" t="s">
        <v>111</v>
      </c>
      <c r="AE8" s="237" t="s">
        <v>111</v>
      </c>
      <c r="AF8" s="237" t="s">
        <v>111</v>
      </c>
      <c r="AG8" s="237" t="s">
        <v>111</v>
      </c>
      <c r="AH8" s="237" t="s">
        <v>111</v>
      </c>
      <c r="AI8" s="237" t="s">
        <v>111</v>
      </c>
      <c r="AJ8" s="237" t="s">
        <v>111</v>
      </c>
    </row>
    <row r="9" spans="1:48" ht="22.5" x14ac:dyDescent="0.25">
      <c r="A9" s="380" t="s">
        <v>218</v>
      </c>
      <c r="B9" s="240" t="s">
        <v>112</v>
      </c>
      <c r="C9" s="240" t="s">
        <v>112</v>
      </c>
      <c r="D9" s="240" t="s">
        <v>112</v>
      </c>
      <c r="E9" s="240" t="s">
        <v>112</v>
      </c>
      <c r="F9" s="240" t="s">
        <v>112</v>
      </c>
      <c r="G9" s="237" t="s">
        <v>111</v>
      </c>
      <c r="H9" s="237" t="s">
        <v>111</v>
      </c>
      <c r="I9" s="240" t="s">
        <v>112</v>
      </c>
      <c r="J9" s="240" t="s">
        <v>112</v>
      </c>
      <c r="K9" s="240" t="s">
        <v>112</v>
      </c>
      <c r="L9" s="240" t="s">
        <v>112</v>
      </c>
      <c r="M9" s="240" t="s">
        <v>112</v>
      </c>
      <c r="N9" s="237" t="s">
        <v>111</v>
      </c>
      <c r="O9" s="237" t="s">
        <v>111</v>
      </c>
      <c r="P9" s="237" t="s">
        <v>111</v>
      </c>
      <c r="Q9" s="384" t="s">
        <v>219</v>
      </c>
      <c r="R9" s="237" t="s">
        <v>111</v>
      </c>
      <c r="S9" s="237" t="s">
        <v>111</v>
      </c>
      <c r="T9" s="237" t="s">
        <v>111</v>
      </c>
      <c r="U9" s="237" t="s">
        <v>111</v>
      </c>
      <c r="V9" s="237" t="s">
        <v>111</v>
      </c>
      <c r="W9" s="237" t="s">
        <v>111</v>
      </c>
      <c r="X9" s="237" t="s">
        <v>111</v>
      </c>
      <c r="Y9" s="237" t="s">
        <v>111</v>
      </c>
      <c r="Z9" s="237" t="s">
        <v>111</v>
      </c>
      <c r="AA9" s="237" t="s">
        <v>111</v>
      </c>
      <c r="AB9" s="237" t="s">
        <v>111</v>
      </c>
      <c r="AC9" s="237" t="s">
        <v>111</v>
      </c>
      <c r="AD9" s="237" t="s">
        <v>111</v>
      </c>
      <c r="AE9" s="237" t="s">
        <v>111</v>
      </c>
      <c r="AF9" s="237" t="s">
        <v>111</v>
      </c>
      <c r="AG9" s="237" t="s">
        <v>111</v>
      </c>
      <c r="AH9" s="237" t="s">
        <v>111</v>
      </c>
      <c r="AI9" s="237" t="s">
        <v>111</v>
      </c>
      <c r="AJ9" s="237" t="s">
        <v>111</v>
      </c>
    </row>
    <row r="10" spans="1:48" ht="22.5" x14ac:dyDescent="0.25">
      <c r="A10" s="380" t="s">
        <v>220</v>
      </c>
      <c r="B10" s="382" t="s">
        <v>221</v>
      </c>
      <c r="C10" s="382" t="s">
        <v>221</v>
      </c>
      <c r="D10" s="382" t="s">
        <v>221</v>
      </c>
      <c r="E10" s="382" t="s">
        <v>221</v>
      </c>
      <c r="F10" s="382" t="s">
        <v>221</v>
      </c>
      <c r="G10" s="237" t="s">
        <v>111</v>
      </c>
      <c r="H10" s="237" t="s">
        <v>111</v>
      </c>
      <c r="I10" s="240" t="s">
        <v>112</v>
      </c>
      <c r="J10" s="240" t="s">
        <v>112</v>
      </c>
      <c r="K10" s="240" t="s">
        <v>112</v>
      </c>
      <c r="L10" s="240" t="s">
        <v>112</v>
      </c>
      <c r="M10" s="240" t="s">
        <v>112</v>
      </c>
      <c r="N10" s="237" t="s">
        <v>111</v>
      </c>
      <c r="O10" s="237" t="s">
        <v>111</v>
      </c>
      <c r="P10" s="237" t="s">
        <v>111</v>
      </c>
      <c r="Q10" s="240" t="s">
        <v>112</v>
      </c>
      <c r="R10" s="240" t="s">
        <v>112</v>
      </c>
      <c r="S10" s="240" t="s">
        <v>112</v>
      </c>
      <c r="T10" s="240" t="s">
        <v>112</v>
      </c>
      <c r="U10" s="237" t="s">
        <v>111</v>
      </c>
      <c r="V10" s="237" t="s">
        <v>111</v>
      </c>
      <c r="W10" s="240" t="s">
        <v>112</v>
      </c>
      <c r="X10" s="240" t="s">
        <v>112</v>
      </c>
      <c r="Y10" s="240" t="s">
        <v>112</v>
      </c>
      <c r="Z10" s="240" t="s">
        <v>112</v>
      </c>
      <c r="AA10" s="240" t="s">
        <v>112</v>
      </c>
      <c r="AB10" s="237" t="s">
        <v>111</v>
      </c>
      <c r="AC10" s="237" t="s">
        <v>111</v>
      </c>
      <c r="AD10" s="239" t="s">
        <v>193</v>
      </c>
      <c r="AE10" s="239" t="s">
        <v>193</v>
      </c>
      <c r="AF10" s="239" t="s">
        <v>193</v>
      </c>
      <c r="AG10" s="239" t="s">
        <v>222</v>
      </c>
      <c r="AH10" s="239" t="s">
        <v>222</v>
      </c>
      <c r="AI10" s="239" t="s">
        <v>222</v>
      </c>
      <c r="AJ10" s="237" t="s">
        <v>111</v>
      </c>
    </row>
    <row r="11" spans="1:48" ht="22.5" x14ac:dyDescent="0.25">
      <c r="A11" s="380" t="s">
        <v>223</v>
      </c>
      <c r="B11" s="240" t="s">
        <v>112</v>
      </c>
      <c r="C11" s="240" t="s">
        <v>112</v>
      </c>
      <c r="D11" s="240" t="s">
        <v>112</v>
      </c>
      <c r="E11" s="240" t="s">
        <v>112</v>
      </c>
      <c r="F11" s="240" t="s">
        <v>112</v>
      </c>
      <c r="G11" s="237" t="s">
        <v>111</v>
      </c>
      <c r="H11" s="237" t="s">
        <v>111</v>
      </c>
      <c r="I11" s="240" t="s">
        <v>112</v>
      </c>
      <c r="J11" s="240" t="s">
        <v>112</v>
      </c>
      <c r="K11" s="240" t="s">
        <v>112</v>
      </c>
      <c r="L11" s="240" t="s">
        <v>112</v>
      </c>
      <c r="M11" s="240" t="s">
        <v>112</v>
      </c>
      <c r="N11" s="237" t="s">
        <v>111</v>
      </c>
      <c r="O11" s="237" t="s">
        <v>111</v>
      </c>
      <c r="P11" s="237" t="s">
        <v>111</v>
      </c>
      <c r="Q11" s="239" t="s">
        <v>166</v>
      </c>
      <c r="R11" s="239" t="s">
        <v>166</v>
      </c>
      <c r="S11" s="237" t="s">
        <v>111</v>
      </c>
      <c r="T11" s="237" t="s">
        <v>111</v>
      </c>
      <c r="U11" s="237" t="s">
        <v>111</v>
      </c>
      <c r="V11" s="237" t="s">
        <v>111</v>
      </c>
      <c r="W11" s="245" t="s">
        <v>224</v>
      </c>
      <c r="X11" s="245" t="s">
        <v>224</v>
      </c>
      <c r="Y11" s="245" t="s">
        <v>224</v>
      </c>
      <c r="Z11" s="385" t="s">
        <v>224</v>
      </c>
      <c r="AA11" s="241" t="s">
        <v>193</v>
      </c>
      <c r="AB11" s="237" t="s">
        <v>111</v>
      </c>
      <c r="AC11" s="237" t="s">
        <v>111</v>
      </c>
      <c r="AD11" s="237" t="s">
        <v>111</v>
      </c>
      <c r="AE11" s="237" t="s">
        <v>111</v>
      </c>
      <c r="AF11" s="237" t="s">
        <v>111</v>
      </c>
      <c r="AG11" s="237" t="s">
        <v>111</v>
      </c>
      <c r="AH11" s="237" t="s">
        <v>111</v>
      </c>
      <c r="AI11" s="237" t="s">
        <v>111</v>
      </c>
      <c r="AJ11" s="237" t="s">
        <v>111</v>
      </c>
    </row>
    <row r="12" spans="1:48" ht="22.5" x14ac:dyDescent="0.25">
      <c r="A12" s="380" t="s">
        <v>225</v>
      </c>
      <c r="B12" s="384" t="s">
        <v>142</v>
      </c>
      <c r="C12" s="237" t="s">
        <v>111</v>
      </c>
      <c r="D12" s="242" t="s">
        <v>196</v>
      </c>
      <c r="E12" s="242" t="s">
        <v>196</v>
      </c>
      <c r="F12" s="242" t="s">
        <v>196</v>
      </c>
      <c r="G12" s="237" t="s">
        <v>111</v>
      </c>
      <c r="H12" s="237" t="s">
        <v>111</v>
      </c>
      <c r="I12" s="241" t="s">
        <v>226</v>
      </c>
      <c r="J12" s="239" t="s">
        <v>226</v>
      </c>
      <c r="K12" s="239" t="s">
        <v>226</v>
      </c>
      <c r="L12" s="239" t="s">
        <v>226</v>
      </c>
      <c r="M12" s="237" t="s">
        <v>111</v>
      </c>
      <c r="N12" s="237" t="s">
        <v>111</v>
      </c>
      <c r="O12" s="237" t="s">
        <v>111</v>
      </c>
      <c r="P12" s="237" t="s">
        <v>111</v>
      </c>
      <c r="Q12" s="240" t="s">
        <v>112</v>
      </c>
      <c r="R12" s="240" t="s">
        <v>112</v>
      </c>
      <c r="S12" s="240" t="s">
        <v>112</v>
      </c>
      <c r="T12" s="240" t="s">
        <v>112</v>
      </c>
      <c r="U12" s="237" t="s">
        <v>111</v>
      </c>
      <c r="V12" s="237" t="s">
        <v>111</v>
      </c>
      <c r="W12" s="240" t="s">
        <v>112</v>
      </c>
      <c r="X12" s="240" t="s">
        <v>112</v>
      </c>
      <c r="Y12" s="240" t="s">
        <v>112</v>
      </c>
      <c r="Z12" s="240" t="s">
        <v>112</v>
      </c>
      <c r="AA12" s="240" t="s">
        <v>112</v>
      </c>
      <c r="AB12" s="237" t="s">
        <v>111</v>
      </c>
      <c r="AC12" s="237" t="s">
        <v>111</v>
      </c>
      <c r="AD12" s="240" t="s">
        <v>112</v>
      </c>
      <c r="AE12" s="240" t="s">
        <v>112</v>
      </c>
      <c r="AF12" s="240" t="s">
        <v>112</v>
      </c>
      <c r="AG12" s="240" t="s">
        <v>112</v>
      </c>
      <c r="AH12" s="240" t="s">
        <v>112</v>
      </c>
      <c r="AI12" s="237" t="s">
        <v>111</v>
      </c>
      <c r="AJ12" s="237" t="s">
        <v>111</v>
      </c>
    </row>
    <row r="13" spans="1:48" ht="22.5" x14ac:dyDescent="0.25">
      <c r="A13" s="380" t="s">
        <v>227</v>
      </c>
      <c r="B13" s="239" t="s">
        <v>228</v>
      </c>
      <c r="C13" s="239" t="s">
        <v>228</v>
      </c>
      <c r="D13" s="239" t="s">
        <v>228</v>
      </c>
      <c r="E13" s="239" t="s">
        <v>228</v>
      </c>
      <c r="F13" s="239" t="s">
        <v>228</v>
      </c>
      <c r="G13" s="237" t="s">
        <v>111</v>
      </c>
      <c r="H13" s="237" t="s">
        <v>111</v>
      </c>
      <c r="I13" s="237" t="s">
        <v>111</v>
      </c>
      <c r="J13" s="237" t="s">
        <v>111</v>
      </c>
      <c r="K13" s="237" t="s">
        <v>111</v>
      </c>
      <c r="L13" s="237" t="s">
        <v>111</v>
      </c>
      <c r="M13" s="237" t="s">
        <v>111</v>
      </c>
      <c r="N13" s="237" t="s">
        <v>111</v>
      </c>
      <c r="O13" s="237" t="s">
        <v>111</v>
      </c>
      <c r="P13" s="237" t="s">
        <v>111</v>
      </c>
      <c r="Q13" s="245" t="s">
        <v>229</v>
      </c>
      <c r="R13" s="245" t="s">
        <v>229</v>
      </c>
      <c r="S13" s="245" t="s">
        <v>229</v>
      </c>
      <c r="T13" s="245" t="s">
        <v>229</v>
      </c>
      <c r="U13" s="237" t="s">
        <v>111</v>
      </c>
      <c r="V13" s="237" t="s">
        <v>111</v>
      </c>
      <c r="W13" s="245" t="s">
        <v>229</v>
      </c>
      <c r="X13" s="237" t="s">
        <v>111</v>
      </c>
      <c r="Y13" s="237" t="s">
        <v>111</v>
      </c>
      <c r="Z13" s="237" t="s">
        <v>111</v>
      </c>
      <c r="AA13" s="237" t="s">
        <v>111</v>
      </c>
      <c r="AB13" s="237" t="s">
        <v>111</v>
      </c>
      <c r="AC13" s="237" t="s">
        <v>111</v>
      </c>
      <c r="AD13" s="237" t="s">
        <v>111</v>
      </c>
      <c r="AE13" s="237" t="s">
        <v>111</v>
      </c>
      <c r="AF13" s="237" t="s">
        <v>111</v>
      </c>
      <c r="AG13" s="237" t="s">
        <v>111</v>
      </c>
      <c r="AH13" s="237" t="s">
        <v>111</v>
      </c>
      <c r="AI13" s="237" t="s">
        <v>111</v>
      </c>
      <c r="AJ13" s="237" t="s">
        <v>111</v>
      </c>
    </row>
    <row r="20" spans="1:1" x14ac:dyDescent="0.25">
      <c r="A20" s="236" t="str">
        <f>CONCATENATE("01/",RIGHT(TEXT(V2,"jj/mm/aaaa"),7))</f>
        <v>01/08/2016</v>
      </c>
    </row>
  </sheetData>
  <mergeCells count="6">
    <mergeCell ref="AD1:AJ1"/>
    <mergeCell ref="A1:A2"/>
    <mergeCell ref="B1:H1"/>
    <mergeCell ref="I1:O1"/>
    <mergeCell ref="P1:V1"/>
    <mergeCell ref="W1:A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CD35"/>
  <sheetViews>
    <sheetView showGridLines="0" tabSelected="1" zoomScaleNormal="100" workbookViewId="0">
      <pane ySplit="8" topLeftCell="A9" activePane="bottomLeft" state="frozen"/>
      <selection activeCell="A22" sqref="A22"/>
      <selection pane="bottomLeft" activeCell="AL10" sqref="AL10:AL26"/>
    </sheetView>
  </sheetViews>
  <sheetFormatPr baseColWidth="10" defaultColWidth="11.42578125" defaultRowHeight="12.75" x14ac:dyDescent="0.2"/>
  <cols>
    <col min="1" max="1" width="3.7109375" customWidth="1"/>
    <col min="2" max="2" width="8.7109375" customWidth="1"/>
    <col min="3" max="34" width="3.7109375" customWidth="1"/>
    <col min="35" max="35" width="3.5703125" bestFit="1" customWidth="1"/>
    <col min="36" max="36" width="3.85546875" customWidth="1"/>
    <col min="37" max="37" width="4.28515625" customWidth="1"/>
    <col min="38" max="40" width="3.7109375" customWidth="1"/>
    <col min="41" max="41" width="13.85546875" customWidth="1"/>
    <col min="42" max="42" width="5.7109375" customWidth="1"/>
    <col min="43" max="47" width="3.7109375" customWidth="1"/>
  </cols>
  <sheetData>
    <row r="1" spans="1:82" ht="12" customHeight="1" x14ac:dyDescent="0.2">
      <c r="B1" s="2" t="s">
        <v>9</v>
      </c>
      <c r="C1" s="2"/>
      <c r="D1" s="2"/>
      <c r="E1" s="249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G1" s="1"/>
      <c r="AH1" s="525" t="s">
        <v>85</v>
      </c>
      <c r="AI1" s="529" t="s">
        <v>32</v>
      </c>
      <c r="AJ1" s="529"/>
      <c r="AK1" s="511" t="s">
        <v>36</v>
      </c>
    </row>
    <row r="2" spans="1:82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8/2017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G2" s="1"/>
      <c r="AH2" s="526"/>
      <c r="AI2" s="529"/>
      <c r="AJ2" s="529"/>
      <c r="AK2" s="543"/>
    </row>
    <row r="3" spans="1:82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G3" s="1"/>
      <c r="AH3" s="526"/>
      <c r="AI3" s="529"/>
      <c r="AJ3" s="529"/>
      <c r="AK3" s="543"/>
      <c r="AO3" s="79"/>
      <c r="AU3" s="33" t="s">
        <v>72</v>
      </c>
    </row>
    <row r="4" spans="1:82" ht="12" customHeight="1" x14ac:dyDescent="0.2">
      <c r="A4" s="3"/>
      <c r="B4" s="3" t="s">
        <v>92</v>
      </c>
      <c r="C4" s="513">
        <f>+C7</f>
        <v>42948</v>
      </c>
      <c r="D4" s="513"/>
      <c r="E4" s="513"/>
      <c r="F4" s="513"/>
      <c r="G4" s="513"/>
      <c r="H4" s="513"/>
      <c r="I4" s="513"/>
      <c r="J4" s="513"/>
      <c r="K4" s="513"/>
      <c r="L4" s="513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1"/>
      <c r="AG4" s="1"/>
      <c r="AH4" s="526"/>
      <c r="AI4" s="529"/>
      <c r="AJ4" s="529"/>
      <c r="AK4" s="543"/>
      <c r="AO4" s="86"/>
    </row>
    <row r="5" spans="1:82" ht="17.25" customHeight="1" x14ac:dyDescent="0.2">
      <c r="B5" s="3"/>
      <c r="C5" t="str">
        <f t="shared" ref="C5:H5" si="0">IF(TEXT(C7,"jjjj")="mercredi",WEEKNUM(E7),IF(TEXT(C7,"jjjj")="mardi","semaine",""))</f>
        <v>semaine</v>
      </c>
      <c r="D5">
        <f t="shared" si="0"/>
        <v>31</v>
      </c>
      <c r="E5" t="str">
        <f>IF(TEXT(E7,"jjjj")="mercredi",WEEKNUM(G7)-1,IF(TEXT(E7,"jjjj")="mardi","semaine",""))</f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ref="I5:AF5" si="1">IF(TEXT(I7,"jjjj")="mercredi",WEEKNUM(K7),IF(TEXT(I7,"jjjj")="mardi","semaine",""))</f>
        <v/>
      </c>
      <c r="J5" t="str">
        <f t="shared" si="1"/>
        <v>semaine</v>
      </c>
      <c r="K5">
        <f t="shared" si="1"/>
        <v>32</v>
      </c>
      <c r="L5" t="str">
        <f>IF(TEXT(L7,"jjjj")="mercredi",WEEKNUM(N7)-1,IF(TEXT(L7,"jjjj")="mardi","semaine",""))</f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/>
      </c>
      <c r="Q5" t="str">
        <f t="shared" si="1"/>
        <v>semaine</v>
      </c>
      <c r="R5">
        <f t="shared" si="1"/>
        <v>33</v>
      </c>
      <c r="S5" t="str">
        <f>IF(TEXT(S7,"jjjj")="mercredi",WEEKNUM(U7)-1,IF(TEXT(S7,"jjjj")="mardi","semaine",""))</f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/>
      </c>
      <c r="X5" t="str">
        <f t="shared" si="1"/>
        <v>semaine</v>
      </c>
      <c r="Y5">
        <f t="shared" si="1"/>
        <v>34</v>
      </c>
      <c r="Z5" t="str">
        <f>IF(TEXT(Z7,"jjjj")="mercredi",WEEKNUM(AB7)-1,IF(TEXT(Z7,"jjjj")="mardi","semaine",""))</f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/>
      </c>
      <c r="AE5" t="str">
        <f t="shared" si="1"/>
        <v>semaine</v>
      </c>
      <c r="AF5">
        <f t="shared" si="1"/>
        <v>0</v>
      </c>
      <c r="AG5" s="1"/>
      <c r="AH5" s="526"/>
      <c r="AI5" s="529"/>
      <c r="AJ5" s="529"/>
      <c r="AK5" s="543"/>
      <c r="AP5" s="79"/>
    </row>
    <row r="6" spans="1:82" ht="17.25" customHeight="1" thickBot="1" x14ac:dyDescent="0.25">
      <c r="B6" s="254"/>
      <c r="C6" s="6"/>
      <c r="D6" s="6"/>
      <c r="E6" s="6"/>
      <c r="F6" s="6"/>
      <c r="G6" s="6"/>
      <c r="H6" s="6"/>
      <c r="I6" s="6"/>
      <c r="J6" s="6"/>
      <c r="K6" s="6"/>
      <c r="L6" s="6"/>
      <c r="M6" s="2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1"/>
      <c r="AE6" s="5"/>
      <c r="AF6" s="5"/>
      <c r="AG6" s="1"/>
      <c r="AH6" s="526"/>
      <c r="AI6" s="529"/>
      <c r="AJ6" s="529"/>
      <c r="AK6" s="543"/>
    </row>
    <row r="7" spans="1:82" ht="13.5" customHeight="1" thickBot="1" x14ac:dyDescent="0.25">
      <c r="A7" s="58" t="s">
        <v>37</v>
      </c>
      <c r="B7" s="60" t="s">
        <v>0</v>
      </c>
      <c r="C7" s="69">
        <f>+juil!AG7+1</f>
        <v>42948</v>
      </c>
      <c r="D7" s="70">
        <f>+C7+1</f>
        <v>42949</v>
      </c>
      <c r="E7" s="70">
        <f t="shared" ref="E7:AE7" si="2">+D7+1</f>
        <v>42950</v>
      </c>
      <c r="F7" s="70">
        <f t="shared" si="2"/>
        <v>42951</v>
      </c>
      <c r="G7" s="70">
        <f t="shared" si="2"/>
        <v>42952</v>
      </c>
      <c r="H7" s="70">
        <f t="shared" si="2"/>
        <v>42953</v>
      </c>
      <c r="I7" s="70">
        <f t="shared" si="2"/>
        <v>42954</v>
      </c>
      <c r="J7" s="70">
        <f t="shared" si="2"/>
        <v>42955</v>
      </c>
      <c r="K7" s="70">
        <f t="shared" si="2"/>
        <v>42956</v>
      </c>
      <c r="L7" s="70">
        <f t="shared" si="2"/>
        <v>42957</v>
      </c>
      <c r="M7" s="70">
        <f t="shared" si="2"/>
        <v>42958</v>
      </c>
      <c r="N7" s="70">
        <f t="shared" si="2"/>
        <v>42959</v>
      </c>
      <c r="O7" s="70">
        <f t="shared" si="2"/>
        <v>42960</v>
      </c>
      <c r="P7" s="70">
        <f t="shared" si="2"/>
        <v>42961</v>
      </c>
      <c r="Q7" s="428">
        <f t="shared" si="2"/>
        <v>42962</v>
      </c>
      <c r="R7" s="70">
        <f t="shared" si="2"/>
        <v>42963</v>
      </c>
      <c r="S7" s="70">
        <f t="shared" si="2"/>
        <v>42964</v>
      </c>
      <c r="T7" s="70">
        <f t="shared" si="2"/>
        <v>42965</v>
      </c>
      <c r="U7" s="70">
        <f t="shared" si="2"/>
        <v>42966</v>
      </c>
      <c r="V7" s="70">
        <f t="shared" si="2"/>
        <v>42967</v>
      </c>
      <c r="W7" s="70">
        <f t="shared" si="2"/>
        <v>42968</v>
      </c>
      <c r="X7" s="70">
        <f t="shared" si="2"/>
        <v>42969</v>
      </c>
      <c r="Y7" s="70">
        <f t="shared" si="2"/>
        <v>42970</v>
      </c>
      <c r="Z7" s="70">
        <f t="shared" si="2"/>
        <v>42971</v>
      </c>
      <c r="AA7" s="70">
        <f t="shared" si="2"/>
        <v>42972</v>
      </c>
      <c r="AB7" s="70">
        <f t="shared" si="2"/>
        <v>42973</v>
      </c>
      <c r="AC7" s="70">
        <f t="shared" si="2"/>
        <v>42974</v>
      </c>
      <c r="AD7" s="70">
        <f t="shared" si="2"/>
        <v>42975</v>
      </c>
      <c r="AE7" s="70">
        <f t="shared" si="2"/>
        <v>42976</v>
      </c>
      <c r="AF7" s="70">
        <f>+AE7+1</f>
        <v>42977</v>
      </c>
      <c r="AG7" s="289">
        <f>+AF7+1</f>
        <v>42978</v>
      </c>
      <c r="AH7" s="527"/>
      <c r="AI7" s="314" t="s">
        <v>104</v>
      </c>
      <c r="AJ7" s="315" t="s">
        <v>105</v>
      </c>
      <c r="AK7" s="543" t="s">
        <v>32</v>
      </c>
      <c r="AL7" s="120" t="s">
        <v>37</v>
      </c>
      <c r="AM7" s="120" t="s">
        <v>59</v>
      </c>
    </row>
    <row r="8" spans="1:82" ht="13.5" hidden="1" thickBot="1" x14ac:dyDescent="0.25">
      <c r="A8" s="122"/>
      <c r="B8" s="288" t="s">
        <v>51</v>
      </c>
      <c r="C8" s="290">
        <f t="shared" ref="C8:AG8" si="3">WEEKDAY(C7)</f>
        <v>3</v>
      </c>
      <c r="D8" s="124">
        <f t="shared" si="3"/>
        <v>4</v>
      </c>
      <c r="E8" s="124">
        <f t="shared" si="3"/>
        <v>5</v>
      </c>
      <c r="F8" s="124">
        <f t="shared" si="3"/>
        <v>6</v>
      </c>
      <c r="G8" s="124">
        <f t="shared" si="3"/>
        <v>7</v>
      </c>
      <c r="H8" s="124">
        <f t="shared" si="3"/>
        <v>1</v>
      </c>
      <c r="I8" s="124">
        <f t="shared" si="3"/>
        <v>2</v>
      </c>
      <c r="J8" s="124">
        <f t="shared" si="3"/>
        <v>3</v>
      </c>
      <c r="K8" s="124">
        <f t="shared" si="3"/>
        <v>4</v>
      </c>
      <c r="L8" s="124">
        <f t="shared" si="3"/>
        <v>5</v>
      </c>
      <c r="M8" s="124">
        <f t="shared" si="3"/>
        <v>6</v>
      </c>
      <c r="N8" s="124">
        <f t="shared" si="3"/>
        <v>7</v>
      </c>
      <c r="O8" s="124">
        <f t="shared" si="3"/>
        <v>1</v>
      </c>
      <c r="P8" s="124">
        <f t="shared" si="3"/>
        <v>2</v>
      </c>
      <c r="Q8" s="429">
        <f t="shared" si="3"/>
        <v>3</v>
      </c>
      <c r="R8" s="124">
        <f t="shared" si="3"/>
        <v>4</v>
      </c>
      <c r="S8" s="124">
        <f t="shared" si="3"/>
        <v>5</v>
      </c>
      <c r="T8" s="124">
        <f t="shared" si="3"/>
        <v>6</v>
      </c>
      <c r="U8" s="124">
        <f t="shared" si="3"/>
        <v>7</v>
      </c>
      <c r="V8" s="124">
        <f t="shared" si="3"/>
        <v>1</v>
      </c>
      <c r="W8" s="124">
        <f t="shared" si="3"/>
        <v>2</v>
      </c>
      <c r="X8" s="124">
        <f t="shared" si="3"/>
        <v>3</v>
      </c>
      <c r="Y8" s="124">
        <f t="shared" si="3"/>
        <v>4</v>
      </c>
      <c r="Z8" s="124">
        <f t="shared" si="3"/>
        <v>5</v>
      </c>
      <c r="AA8" s="124">
        <f t="shared" si="3"/>
        <v>6</v>
      </c>
      <c r="AB8" s="124">
        <f t="shared" si="3"/>
        <v>7</v>
      </c>
      <c r="AC8" s="124">
        <f t="shared" si="3"/>
        <v>1</v>
      </c>
      <c r="AD8" s="124">
        <f t="shared" si="3"/>
        <v>2</v>
      </c>
      <c r="AE8" s="124">
        <f t="shared" si="3"/>
        <v>3</v>
      </c>
      <c r="AF8" s="126">
        <f t="shared" si="3"/>
        <v>4</v>
      </c>
      <c r="AG8" s="126">
        <f t="shared" si="3"/>
        <v>5</v>
      </c>
      <c r="AH8" s="84"/>
      <c r="AI8" s="310"/>
      <c r="AJ8" s="306"/>
      <c r="AK8" s="84"/>
      <c r="AL8" s="119"/>
    </row>
    <row r="9" spans="1:82" ht="10.5" customHeight="1" x14ac:dyDescent="0.2">
      <c r="A9" s="137"/>
      <c r="B9" s="139"/>
      <c r="C9" s="291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424"/>
      <c r="R9" s="140"/>
      <c r="S9" s="140"/>
      <c r="T9" s="140"/>
      <c r="U9" s="140"/>
      <c r="V9" s="140"/>
      <c r="W9" s="140"/>
      <c r="X9" s="140"/>
      <c r="Y9" s="140"/>
      <c r="Z9" s="140"/>
      <c r="AA9" s="140"/>
      <c r="AB9" s="140"/>
      <c r="AC9" s="140"/>
      <c r="AD9" s="140"/>
      <c r="AE9" s="140"/>
      <c r="AF9" s="140"/>
      <c r="AG9" s="292">
        <f>COUNTIF(B9:AE9,"HOLIDAY")</f>
        <v>0</v>
      </c>
      <c r="AH9" s="141"/>
      <c r="AI9" s="305"/>
      <c r="AJ9" s="372"/>
      <c r="AK9" s="142"/>
      <c r="AL9" s="138"/>
      <c r="AM9" s="143"/>
      <c r="CD9" t="s">
        <v>93</v>
      </c>
    </row>
    <row r="10" spans="1:82" x14ac:dyDescent="0.2">
      <c r="A10" s="128" t="s">
        <v>291</v>
      </c>
      <c r="B10" s="50" t="s">
        <v>274</v>
      </c>
      <c r="C10" s="294"/>
      <c r="D10" s="40"/>
      <c r="E10" s="40"/>
      <c r="F10" s="40"/>
      <c r="G10" s="40"/>
      <c r="H10" s="40"/>
      <c r="I10" s="25"/>
      <c r="J10" s="40"/>
      <c r="K10" s="40"/>
      <c r="L10" s="40"/>
      <c r="M10" s="40"/>
      <c r="N10" s="40"/>
      <c r="O10" s="25"/>
      <c r="P10" s="25"/>
      <c r="Q10" s="414"/>
      <c r="R10" s="25"/>
      <c r="S10" s="40"/>
      <c r="T10" s="40"/>
      <c r="U10" s="40"/>
      <c r="V10" s="39"/>
      <c r="W10" s="39"/>
      <c r="X10" s="39"/>
      <c r="Y10" s="39"/>
      <c r="Z10" s="193"/>
      <c r="AA10" s="193"/>
      <c r="AB10" s="193"/>
      <c r="AC10" s="39"/>
      <c r="AD10" s="39"/>
      <c r="AE10" s="39"/>
      <c r="AF10" s="39"/>
      <c r="AG10" s="106"/>
      <c r="AH10" s="31">
        <f t="shared" ref="AH10:AH26" si="4">SUM(C10:AG10)</f>
        <v>0</v>
      </c>
      <c r="AI10" s="321">
        <v>0</v>
      </c>
      <c r="AJ10" s="304">
        <f>+AI10/date!$B$31</f>
        <v>0</v>
      </c>
      <c r="AK10" s="373">
        <f t="shared" ref="AK10:AK26" si="5">+AI10+AH10</f>
        <v>0</v>
      </c>
      <c r="AL10" s="128" t="s">
        <v>291</v>
      </c>
      <c r="AM10" s="128" t="s">
        <v>58</v>
      </c>
      <c r="AP10" s="79"/>
    </row>
    <row r="11" spans="1:82" x14ac:dyDescent="0.2">
      <c r="A11" s="128" t="s">
        <v>292</v>
      </c>
      <c r="B11" s="50" t="s">
        <v>275</v>
      </c>
      <c r="C11" s="461"/>
      <c r="D11" s="460"/>
      <c r="E11" s="460"/>
      <c r="F11" s="460"/>
      <c r="G11" s="40"/>
      <c r="H11" s="40"/>
      <c r="I11" s="168"/>
      <c r="J11" s="460"/>
      <c r="K11" s="460"/>
      <c r="L11" s="460"/>
      <c r="M11" s="460"/>
      <c r="N11" s="40"/>
      <c r="O11" s="25"/>
      <c r="P11" s="168"/>
      <c r="Q11" s="414"/>
      <c r="R11" s="168"/>
      <c r="S11" s="460"/>
      <c r="T11" s="460"/>
      <c r="U11" s="40"/>
      <c r="V11" s="39"/>
      <c r="W11" s="39"/>
      <c r="X11" s="39"/>
      <c r="Y11" s="39"/>
      <c r="Z11" s="193"/>
      <c r="AA11" s="193"/>
      <c r="AB11" s="193"/>
      <c r="AC11" s="39"/>
      <c r="AD11" s="39"/>
      <c r="AE11" s="39"/>
      <c r="AF11" s="39"/>
      <c r="AG11" s="106"/>
      <c r="AH11" s="31">
        <f t="shared" si="4"/>
        <v>0</v>
      </c>
      <c r="AI11" s="321">
        <v>0</v>
      </c>
      <c r="AJ11" s="304">
        <f>+AI11/date!$B$31</f>
        <v>0</v>
      </c>
      <c r="AK11" s="373">
        <f t="shared" si="5"/>
        <v>0</v>
      </c>
      <c r="AL11" s="128" t="s">
        <v>292</v>
      </c>
      <c r="AM11" s="128" t="s">
        <v>57</v>
      </c>
      <c r="AP11" s="79"/>
    </row>
    <row r="12" spans="1:82" x14ac:dyDescent="0.2">
      <c r="A12" s="27" t="s">
        <v>293</v>
      </c>
      <c r="B12" s="43" t="s">
        <v>276</v>
      </c>
      <c r="C12" s="282"/>
      <c r="D12" s="25"/>
      <c r="E12" s="40"/>
      <c r="F12" s="40"/>
      <c r="G12" s="40"/>
      <c r="H12" s="40"/>
      <c r="I12" s="25"/>
      <c r="J12" s="25"/>
      <c r="K12" s="25"/>
      <c r="L12" s="40"/>
      <c r="M12" s="40"/>
      <c r="N12" s="40"/>
      <c r="O12" s="25"/>
      <c r="P12" s="168"/>
      <c r="Q12" s="414"/>
      <c r="R12" s="168"/>
      <c r="S12" s="460"/>
      <c r="T12" s="460"/>
      <c r="U12" s="40"/>
      <c r="V12" s="25"/>
      <c r="W12" s="168"/>
      <c r="X12" s="168"/>
      <c r="Y12" s="168"/>
      <c r="Z12" s="460"/>
      <c r="AA12" s="460"/>
      <c r="AB12" s="40"/>
      <c r="AC12" s="25"/>
      <c r="AD12" s="168"/>
      <c r="AE12" s="168"/>
      <c r="AF12" s="168"/>
      <c r="AG12" s="462"/>
      <c r="AH12" s="31">
        <f t="shared" si="4"/>
        <v>0</v>
      </c>
      <c r="AI12" s="321">
        <v>0</v>
      </c>
      <c r="AJ12" s="304">
        <f>+AI12/date!$B$31</f>
        <v>0</v>
      </c>
      <c r="AK12" s="373">
        <f t="shared" si="5"/>
        <v>0</v>
      </c>
      <c r="AL12" s="27" t="s">
        <v>293</v>
      </c>
      <c r="AM12" s="217" t="s">
        <v>57</v>
      </c>
      <c r="AP12" s="78"/>
    </row>
    <row r="13" spans="1:82" x14ac:dyDescent="0.2">
      <c r="A13" s="46" t="s">
        <v>294</v>
      </c>
      <c r="B13" s="43" t="s">
        <v>277</v>
      </c>
      <c r="C13" s="293"/>
      <c r="D13" s="25"/>
      <c r="E13" s="25"/>
      <c r="F13" s="9"/>
      <c r="G13" s="9"/>
      <c r="H13" s="9"/>
      <c r="I13" s="9"/>
      <c r="J13" s="408"/>
      <c r="K13" s="408"/>
      <c r="L13" s="408"/>
      <c r="M13" s="408"/>
      <c r="N13" s="408"/>
      <c r="O13" s="25"/>
      <c r="P13" s="25"/>
      <c r="Q13" s="414"/>
      <c r="R13" s="9"/>
      <c r="S13" s="408"/>
      <c r="T13" s="408"/>
      <c r="U13" s="408"/>
      <c r="V13" s="25"/>
      <c r="W13" s="25"/>
      <c r="X13" s="408"/>
      <c r="Y13" s="408"/>
      <c r="Z13" s="408"/>
      <c r="AA13" s="408"/>
      <c r="AB13" s="408"/>
      <c r="AC13" s="25"/>
      <c r="AD13" s="25"/>
      <c r="AE13" s="25"/>
      <c r="AF13" s="25"/>
      <c r="AG13" s="26"/>
      <c r="AH13" s="31">
        <f t="shared" si="4"/>
        <v>0</v>
      </c>
      <c r="AI13" s="321">
        <v>0</v>
      </c>
      <c r="AJ13" s="304">
        <f>+AI13/date!$B$31</f>
        <v>0</v>
      </c>
      <c r="AK13" s="373">
        <f t="shared" si="5"/>
        <v>0</v>
      </c>
      <c r="AL13" s="46" t="s">
        <v>294</v>
      </c>
      <c r="AM13" s="27" t="s">
        <v>56</v>
      </c>
    </row>
    <row r="14" spans="1:82" x14ac:dyDescent="0.2">
      <c r="A14" s="46" t="s">
        <v>295</v>
      </c>
      <c r="B14" s="10" t="s">
        <v>278</v>
      </c>
      <c r="C14" s="282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414"/>
      <c r="R14" s="25"/>
      <c r="S14" s="25"/>
      <c r="T14" s="25"/>
      <c r="U14" s="25"/>
      <c r="V14" s="25"/>
      <c r="W14" s="25"/>
      <c r="X14" s="25"/>
      <c r="Y14" s="25"/>
      <c r="Z14" s="25"/>
      <c r="AA14" s="40"/>
      <c r="AB14" s="40"/>
      <c r="AC14" s="25"/>
      <c r="AD14" s="25"/>
      <c r="AE14" s="9"/>
      <c r="AF14" s="9"/>
      <c r="AG14" s="409"/>
      <c r="AH14" s="31">
        <f t="shared" si="4"/>
        <v>0</v>
      </c>
      <c r="AI14" s="321">
        <v>0</v>
      </c>
      <c r="AJ14" s="304">
        <f>+AI14/date!$B$31</f>
        <v>0</v>
      </c>
      <c r="AK14" s="373">
        <f t="shared" si="5"/>
        <v>0</v>
      </c>
      <c r="AL14" s="46" t="s">
        <v>295</v>
      </c>
      <c r="AM14" s="27" t="s">
        <v>56</v>
      </c>
    </row>
    <row r="15" spans="1:82" x14ac:dyDescent="0.2">
      <c r="A15" s="46" t="s">
        <v>44</v>
      </c>
      <c r="B15" s="10" t="s">
        <v>279</v>
      </c>
      <c r="C15" s="282"/>
      <c r="D15" s="25"/>
      <c r="E15" s="40"/>
      <c r="F15" s="40"/>
      <c r="G15" s="40"/>
      <c r="H15" s="25"/>
      <c r="I15" s="25"/>
      <c r="J15" s="25"/>
      <c r="K15" s="25"/>
      <c r="L15" s="25"/>
      <c r="M15" s="40"/>
      <c r="N15" s="40"/>
      <c r="O15" s="25"/>
      <c r="P15" s="25"/>
      <c r="Q15" s="414"/>
      <c r="R15" s="25"/>
      <c r="S15" s="40"/>
      <c r="T15" s="40"/>
      <c r="U15" s="40"/>
      <c r="V15" s="25"/>
      <c r="W15" s="25"/>
      <c r="X15" s="25"/>
      <c r="Y15" s="25"/>
      <c r="Z15" s="40"/>
      <c r="AA15" s="40"/>
      <c r="AB15" s="40"/>
      <c r="AC15" s="25"/>
      <c r="AD15" s="25"/>
      <c r="AE15" s="25"/>
      <c r="AF15" s="25"/>
      <c r="AG15" s="26"/>
      <c r="AH15" s="31">
        <f t="shared" si="4"/>
        <v>0</v>
      </c>
      <c r="AI15" s="321">
        <v>0</v>
      </c>
      <c r="AJ15" s="304">
        <f>+AI15/date!$B$31</f>
        <v>0</v>
      </c>
      <c r="AK15" s="373">
        <f t="shared" si="5"/>
        <v>0</v>
      </c>
      <c r="AL15" s="46" t="s">
        <v>44</v>
      </c>
      <c r="AM15" s="217" t="s">
        <v>58</v>
      </c>
    </row>
    <row r="16" spans="1:82" x14ac:dyDescent="0.2">
      <c r="A16" s="46" t="s">
        <v>294</v>
      </c>
      <c r="B16" s="4" t="s">
        <v>280</v>
      </c>
      <c r="C16" s="293"/>
      <c r="D16" s="9"/>
      <c r="E16" s="408"/>
      <c r="F16" s="408"/>
      <c r="G16" s="408"/>
      <c r="H16" s="25"/>
      <c r="I16" s="25"/>
      <c r="J16" s="408"/>
      <c r="K16" s="408"/>
      <c r="L16" s="408"/>
      <c r="M16" s="408"/>
      <c r="N16" s="408"/>
      <c r="O16" s="25"/>
      <c r="P16" s="25"/>
      <c r="Q16" s="414"/>
      <c r="R16" s="25"/>
      <c r="S16" s="40"/>
      <c r="T16" s="40"/>
      <c r="U16" s="40"/>
      <c r="V16" s="25"/>
      <c r="W16" s="168"/>
      <c r="X16" s="168"/>
      <c r="Y16" s="168"/>
      <c r="Z16" s="460"/>
      <c r="AA16" s="460"/>
      <c r="AB16" s="40"/>
      <c r="AC16" s="25"/>
      <c r="AD16" s="168"/>
      <c r="AE16" s="168"/>
      <c r="AF16" s="168"/>
      <c r="AG16" s="412"/>
      <c r="AH16" s="31">
        <f t="shared" si="4"/>
        <v>0</v>
      </c>
      <c r="AI16" s="321">
        <v>0</v>
      </c>
      <c r="AJ16" s="304">
        <f>+AI16/date!$B$31</f>
        <v>0</v>
      </c>
      <c r="AK16" s="373">
        <f t="shared" si="5"/>
        <v>0</v>
      </c>
      <c r="AL16" s="46" t="s">
        <v>294</v>
      </c>
      <c r="AM16" s="46" t="s">
        <v>56</v>
      </c>
    </row>
    <row r="17" spans="1:42" x14ac:dyDescent="0.2">
      <c r="A17" s="46" t="s">
        <v>296</v>
      </c>
      <c r="B17" s="4" t="s">
        <v>281</v>
      </c>
      <c r="C17" s="293"/>
      <c r="D17" s="9"/>
      <c r="E17" s="408"/>
      <c r="F17" s="408"/>
      <c r="G17" s="408"/>
      <c r="H17" s="25"/>
      <c r="I17" s="25"/>
      <c r="J17" s="405"/>
      <c r="K17" s="9"/>
      <c r="L17" s="408"/>
      <c r="M17" s="408"/>
      <c r="N17" s="408"/>
      <c r="O17" s="25"/>
      <c r="P17" s="25"/>
      <c r="Q17" s="414"/>
      <c r="R17" s="25"/>
      <c r="S17" s="40"/>
      <c r="T17" s="40"/>
      <c r="U17" s="40"/>
      <c r="V17" s="40"/>
      <c r="W17" s="25"/>
      <c r="X17" s="25"/>
      <c r="Y17" s="25"/>
      <c r="Z17" s="40"/>
      <c r="AA17" s="40"/>
      <c r="AB17" s="40"/>
      <c r="AC17" s="25"/>
      <c r="AD17" s="25"/>
      <c r="AE17" s="25"/>
      <c r="AF17" s="25"/>
      <c r="AG17" s="26"/>
      <c r="AH17" s="31">
        <f t="shared" si="4"/>
        <v>0</v>
      </c>
      <c r="AI17" s="321">
        <v>0</v>
      </c>
      <c r="AJ17" s="304">
        <f>+AI17/date!$B$31</f>
        <v>0</v>
      </c>
      <c r="AK17" s="373">
        <f t="shared" si="5"/>
        <v>0</v>
      </c>
      <c r="AL17" s="46" t="s">
        <v>296</v>
      </c>
      <c r="AM17" s="46" t="s">
        <v>56</v>
      </c>
    </row>
    <row r="18" spans="1:42" x14ac:dyDescent="0.2">
      <c r="A18" s="46" t="s">
        <v>297</v>
      </c>
      <c r="B18" s="4" t="s">
        <v>282</v>
      </c>
      <c r="C18" s="471"/>
      <c r="D18" s="168"/>
      <c r="E18" s="460"/>
      <c r="F18" s="460"/>
      <c r="G18" s="40"/>
      <c r="H18" s="25"/>
      <c r="I18" s="25"/>
      <c r="J18" s="25"/>
      <c r="K18" s="25"/>
      <c r="L18" s="25"/>
      <c r="M18" s="40"/>
      <c r="N18" s="40"/>
      <c r="O18" s="25"/>
      <c r="P18" s="25"/>
      <c r="Q18" s="414"/>
      <c r="R18" s="25"/>
      <c r="S18" s="40"/>
      <c r="T18" s="40"/>
      <c r="U18" s="40"/>
      <c r="V18" s="25"/>
      <c r="W18" s="25"/>
      <c r="X18" s="25"/>
      <c r="Y18" s="25"/>
      <c r="Z18" s="40"/>
      <c r="AA18" s="40"/>
      <c r="AB18" s="40"/>
      <c r="AC18" s="25"/>
      <c r="AD18" s="25"/>
      <c r="AE18" s="25"/>
      <c r="AF18" s="25"/>
      <c r="AG18" s="26"/>
      <c r="AH18" s="31">
        <f t="shared" si="4"/>
        <v>0</v>
      </c>
      <c r="AI18" s="321">
        <v>0</v>
      </c>
      <c r="AJ18" s="304">
        <f>+AI18/date!$B$31</f>
        <v>0</v>
      </c>
      <c r="AK18" s="373">
        <f t="shared" si="5"/>
        <v>0</v>
      </c>
      <c r="AL18" s="46" t="s">
        <v>297</v>
      </c>
      <c r="AM18" s="46"/>
    </row>
    <row r="19" spans="1:42" x14ac:dyDescent="0.2">
      <c r="A19" s="46" t="s">
        <v>298</v>
      </c>
      <c r="B19" s="4" t="s">
        <v>283</v>
      </c>
      <c r="C19" s="471"/>
      <c r="D19" s="168"/>
      <c r="E19" s="168"/>
      <c r="F19" s="168"/>
      <c r="G19" s="25"/>
      <c r="H19" s="25"/>
      <c r="I19" s="168"/>
      <c r="J19" s="168"/>
      <c r="K19" s="168"/>
      <c r="L19" s="168"/>
      <c r="M19" s="460"/>
      <c r="N19" s="40"/>
      <c r="O19" s="40"/>
      <c r="P19" s="168"/>
      <c r="Q19" s="414"/>
      <c r="R19" s="168"/>
      <c r="S19" s="460"/>
      <c r="T19" s="460"/>
      <c r="U19" s="40"/>
      <c r="V19" s="25"/>
      <c r="W19" s="25"/>
      <c r="X19" s="25"/>
      <c r="Y19" s="25"/>
      <c r="Z19" s="40"/>
      <c r="AA19" s="40"/>
      <c r="AB19" s="40"/>
      <c r="AC19" s="25"/>
      <c r="AD19" s="25"/>
      <c r="AE19" s="25"/>
      <c r="AF19" s="25"/>
      <c r="AG19" s="26"/>
      <c r="AH19" s="31">
        <f t="shared" si="4"/>
        <v>0</v>
      </c>
      <c r="AI19" s="321">
        <v>0</v>
      </c>
      <c r="AJ19" s="304">
        <f>+AI19/date!$B$31</f>
        <v>0</v>
      </c>
      <c r="AK19" s="373">
        <f t="shared" si="5"/>
        <v>0</v>
      </c>
      <c r="AL19" s="46" t="s">
        <v>298</v>
      </c>
      <c r="AM19" s="118"/>
    </row>
    <row r="20" spans="1:42" s="22" customFormat="1" x14ac:dyDescent="0.2">
      <c r="A20" s="46" t="s">
        <v>299</v>
      </c>
      <c r="B20" s="4" t="s">
        <v>284</v>
      </c>
      <c r="C20" s="282"/>
      <c r="D20" s="25"/>
      <c r="E20" s="25"/>
      <c r="F20" s="25"/>
      <c r="G20" s="25"/>
      <c r="H20" s="25"/>
      <c r="I20" s="25"/>
      <c r="J20" s="25"/>
      <c r="K20" s="25"/>
      <c r="L20" s="25"/>
      <c r="M20" s="40"/>
      <c r="N20" s="40"/>
      <c r="O20" s="40"/>
      <c r="P20" s="168"/>
      <c r="Q20" s="414"/>
      <c r="R20" s="25"/>
      <c r="S20" s="408"/>
      <c r="T20" s="408"/>
      <c r="U20" s="408"/>
      <c r="V20" s="25"/>
      <c r="W20" s="168"/>
      <c r="X20" s="472"/>
      <c r="Y20" s="472"/>
      <c r="Z20" s="472"/>
      <c r="AA20" s="472"/>
      <c r="AB20" s="408"/>
      <c r="AC20" s="25"/>
      <c r="AD20" s="168"/>
      <c r="AE20" s="464"/>
      <c r="AF20" s="464"/>
      <c r="AG20" s="473"/>
      <c r="AH20" s="31">
        <f t="shared" si="4"/>
        <v>0</v>
      </c>
      <c r="AI20" s="321">
        <v>0</v>
      </c>
      <c r="AJ20" s="304">
        <f>+AI20/date!$B$31</f>
        <v>0</v>
      </c>
      <c r="AK20" s="373">
        <f t="shared" si="5"/>
        <v>0</v>
      </c>
      <c r="AL20" s="46" t="s">
        <v>299</v>
      </c>
      <c r="AM20" s="46" t="s">
        <v>56</v>
      </c>
    </row>
    <row r="21" spans="1:42" s="22" customFormat="1" x14ac:dyDescent="0.2">
      <c r="A21" s="46" t="s">
        <v>300</v>
      </c>
      <c r="B21" s="11" t="s">
        <v>285</v>
      </c>
      <c r="C21" s="282"/>
      <c r="D21" s="25"/>
      <c r="E21" s="25"/>
      <c r="F21" s="25"/>
      <c r="G21" s="25"/>
      <c r="H21" s="25"/>
      <c r="I21" s="25"/>
      <c r="J21" s="25"/>
      <c r="K21" s="25"/>
      <c r="L21" s="25"/>
      <c r="M21" s="40"/>
      <c r="N21" s="40"/>
      <c r="O21" s="40"/>
      <c r="P21" s="25"/>
      <c r="Q21" s="414"/>
      <c r="R21" s="25"/>
      <c r="S21" s="408"/>
      <c r="T21" s="408"/>
      <c r="U21" s="408"/>
      <c r="V21" s="25"/>
      <c r="W21" s="168"/>
      <c r="X21" s="472"/>
      <c r="Y21" s="472"/>
      <c r="Z21" s="472"/>
      <c r="AA21" s="472"/>
      <c r="AB21" s="408"/>
      <c r="AC21" s="25"/>
      <c r="AD21" s="168"/>
      <c r="AE21" s="464"/>
      <c r="AF21" s="464"/>
      <c r="AG21" s="473"/>
      <c r="AH21" s="31">
        <f t="shared" si="4"/>
        <v>0</v>
      </c>
      <c r="AI21" s="321">
        <v>0</v>
      </c>
      <c r="AJ21" s="304">
        <f>+AI21/date!$B$31</f>
        <v>0</v>
      </c>
      <c r="AK21" s="373">
        <f t="shared" si="5"/>
        <v>0</v>
      </c>
      <c r="AL21" s="46" t="s">
        <v>300</v>
      </c>
      <c r="AM21" s="46" t="s">
        <v>57</v>
      </c>
    </row>
    <row r="22" spans="1:42" s="13" customFormat="1" x14ac:dyDescent="0.2">
      <c r="A22" s="56" t="s">
        <v>301</v>
      </c>
      <c r="B22" s="4" t="s">
        <v>286</v>
      </c>
      <c r="C22" s="293"/>
      <c r="D22" s="9"/>
      <c r="E22" s="9"/>
      <c r="F22" s="9"/>
      <c r="G22" s="9"/>
      <c r="H22" s="9"/>
      <c r="I22" s="464"/>
      <c r="J22" s="168"/>
      <c r="K22" s="168"/>
      <c r="L22" s="168"/>
      <c r="M22" s="168"/>
      <c r="N22" s="25"/>
      <c r="O22" s="25"/>
      <c r="P22" s="168"/>
      <c r="Q22" s="458"/>
      <c r="R22" s="168"/>
      <c r="S22" s="460"/>
      <c r="T22" s="460"/>
      <c r="U22" s="40"/>
      <c r="V22" s="25"/>
      <c r="W22" s="168"/>
      <c r="X22" s="168"/>
      <c r="Y22" s="168"/>
      <c r="Z22" s="460"/>
      <c r="AA22" s="460"/>
      <c r="AB22" s="25"/>
      <c r="AC22" s="25"/>
      <c r="AD22" s="64"/>
      <c r="AE22" s="25"/>
      <c r="AF22" s="25"/>
      <c r="AG22" s="26"/>
      <c r="AH22" s="31">
        <f t="shared" si="4"/>
        <v>0</v>
      </c>
      <c r="AI22" s="321">
        <v>0</v>
      </c>
      <c r="AJ22" s="304">
        <f>+AI22/date!$B$31</f>
        <v>0</v>
      </c>
      <c r="AK22" s="373">
        <f t="shared" si="5"/>
        <v>0</v>
      </c>
      <c r="AL22" s="56" t="s">
        <v>301</v>
      </c>
      <c r="AM22" s="27" t="s">
        <v>56</v>
      </c>
      <c r="AN22"/>
      <c r="AO22"/>
      <c r="AP22"/>
    </row>
    <row r="23" spans="1:42" x14ac:dyDescent="0.2">
      <c r="A23" s="27" t="s">
        <v>302</v>
      </c>
      <c r="B23" s="276" t="s">
        <v>287</v>
      </c>
      <c r="C23" s="461"/>
      <c r="D23" s="460"/>
      <c r="E23" s="460"/>
      <c r="F23" s="460"/>
      <c r="G23" s="40"/>
      <c r="H23" s="40"/>
      <c r="I23" s="168"/>
      <c r="J23" s="460"/>
      <c r="K23" s="460"/>
      <c r="L23" s="460"/>
      <c r="M23" s="460"/>
      <c r="N23" s="40"/>
      <c r="O23" s="25"/>
      <c r="P23" s="168"/>
      <c r="Q23" s="414"/>
      <c r="R23" s="168"/>
      <c r="S23" s="460"/>
      <c r="T23" s="460"/>
      <c r="U23" s="40"/>
      <c r="V23" s="25"/>
      <c r="W23" s="25"/>
      <c r="X23" s="25"/>
      <c r="Y23" s="25"/>
      <c r="Z23" s="40"/>
      <c r="AA23" s="25"/>
      <c r="AB23" s="25"/>
      <c r="AC23" s="25"/>
      <c r="AD23" s="25"/>
      <c r="AE23" s="25"/>
      <c r="AF23" s="25"/>
      <c r="AG23" s="26"/>
      <c r="AH23" s="31">
        <f t="shared" si="4"/>
        <v>0</v>
      </c>
      <c r="AI23" s="321">
        <v>0</v>
      </c>
      <c r="AJ23" s="304">
        <f>+AI23/date!$B$31</f>
        <v>0</v>
      </c>
      <c r="AK23" s="373">
        <f t="shared" si="5"/>
        <v>0</v>
      </c>
      <c r="AL23" s="27" t="s">
        <v>302</v>
      </c>
      <c r="AM23" s="118"/>
    </row>
    <row r="24" spans="1:42" x14ac:dyDescent="0.2">
      <c r="A24" s="27" t="s">
        <v>293</v>
      </c>
      <c r="B24" s="4" t="s">
        <v>288</v>
      </c>
      <c r="C24" s="294"/>
      <c r="D24" s="40"/>
      <c r="E24" s="40"/>
      <c r="F24" s="40"/>
      <c r="G24" s="40"/>
      <c r="H24" s="40"/>
      <c r="I24" s="25"/>
      <c r="J24" s="40"/>
      <c r="K24" s="40"/>
      <c r="L24" s="40"/>
      <c r="M24" s="40"/>
      <c r="N24" s="40"/>
      <c r="O24" s="25"/>
      <c r="P24" s="25"/>
      <c r="Q24" s="414"/>
      <c r="R24" s="25"/>
      <c r="S24" s="40"/>
      <c r="T24" s="40"/>
      <c r="U24" s="40"/>
      <c r="V24" s="25"/>
      <c r="W24" s="25"/>
      <c r="X24" s="25"/>
      <c r="Y24" s="25"/>
      <c r="Z24" s="40"/>
      <c r="AA24" s="25"/>
      <c r="AB24" s="25"/>
      <c r="AC24" s="25"/>
      <c r="AD24" s="25"/>
      <c r="AE24" s="25"/>
      <c r="AF24" s="25"/>
      <c r="AG24" s="106"/>
      <c r="AH24" s="31">
        <f t="shared" si="4"/>
        <v>0</v>
      </c>
      <c r="AI24" s="321">
        <v>0</v>
      </c>
      <c r="AJ24" s="304">
        <f>+AI24/date!$B$31</f>
        <v>0</v>
      </c>
      <c r="AK24" s="373">
        <f t="shared" si="5"/>
        <v>0</v>
      </c>
      <c r="AL24" s="27" t="s">
        <v>293</v>
      </c>
      <c r="AM24" s="217" t="s">
        <v>58</v>
      </c>
    </row>
    <row r="25" spans="1:42" x14ac:dyDescent="0.2">
      <c r="A25" s="55" t="s">
        <v>303</v>
      </c>
      <c r="B25" s="4" t="s">
        <v>289</v>
      </c>
      <c r="C25" s="282"/>
      <c r="D25" s="25"/>
      <c r="E25" s="25"/>
      <c r="F25" s="25"/>
      <c r="G25" s="25"/>
      <c r="H25" s="25"/>
      <c r="I25" s="25"/>
      <c r="J25" s="40"/>
      <c r="K25" s="40"/>
      <c r="L25" s="40"/>
      <c r="M25" s="40"/>
      <c r="N25" s="40"/>
      <c r="O25" s="40"/>
      <c r="P25" s="25"/>
      <c r="Q25" s="414"/>
      <c r="R25" s="25"/>
      <c r="S25" s="40"/>
      <c r="T25" s="40"/>
      <c r="U25" s="40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06"/>
      <c r="AH25" s="31">
        <f t="shared" si="4"/>
        <v>0</v>
      </c>
      <c r="AI25" s="321">
        <v>0</v>
      </c>
      <c r="AJ25" s="304">
        <f>+AI25/date!$B$31</f>
        <v>0</v>
      </c>
      <c r="AK25" s="373">
        <f t="shared" si="5"/>
        <v>0</v>
      </c>
      <c r="AL25" s="55" t="s">
        <v>303</v>
      </c>
      <c r="AM25" s="118"/>
    </row>
    <row r="26" spans="1:42" x14ac:dyDescent="0.2">
      <c r="A26" s="27" t="s">
        <v>304</v>
      </c>
      <c r="B26" s="4" t="s">
        <v>290</v>
      </c>
      <c r="C26" s="282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40"/>
      <c r="P26" s="25"/>
      <c r="Q26" s="414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106"/>
      <c r="AH26" s="31">
        <f t="shared" si="4"/>
        <v>0</v>
      </c>
      <c r="AI26" s="321">
        <v>0</v>
      </c>
      <c r="AJ26" s="304">
        <f>+AI26/date!$B$31</f>
        <v>0</v>
      </c>
      <c r="AK26" s="373">
        <f t="shared" si="5"/>
        <v>0</v>
      </c>
      <c r="AL26" s="27" t="s">
        <v>304</v>
      </c>
      <c r="AM26" s="46" t="s">
        <v>56</v>
      </c>
    </row>
    <row r="27" spans="1:42" ht="13.5" thickBot="1" x14ac:dyDescent="0.25">
      <c r="C27" s="145">
        <v>40391</v>
      </c>
      <c r="D27" s="145">
        <v>40392</v>
      </c>
      <c r="E27" s="145">
        <v>40393</v>
      </c>
      <c r="F27" s="145">
        <v>40394</v>
      </c>
      <c r="G27" s="145">
        <v>40395</v>
      </c>
      <c r="H27" s="145">
        <v>40396</v>
      </c>
      <c r="I27" s="145">
        <v>40397</v>
      </c>
      <c r="J27" s="145">
        <v>40398</v>
      </c>
      <c r="K27" s="145">
        <v>40399</v>
      </c>
      <c r="L27" s="145">
        <v>40400</v>
      </c>
      <c r="M27" s="145">
        <v>40401</v>
      </c>
      <c r="N27" s="145">
        <v>40402</v>
      </c>
      <c r="O27" s="145">
        <v>40403</v>
      </c>
      <c r="P27" s="145">
        <v>40404</v>
      </c>
      <c r="Q27" s="422">
        <v>40405</v>
      </c>
      <c r="R27" s="145">
        <v>40406</v>
      </c>
      <c r="S27" s="145">
        <v>40407</v>
      </c>
      <c r="T27" s="145">
        <v>40408</v>
      </c>
      <c r="U27" s="145">
        <v>40409</v>
      </c>
      <c r="V27" s="145">
        <v>40410</v>
      </c>
      <c r="W27" s="145">
        <v>40411</v>
      </c>
      <c r="X27" s="145">
        <v>40412</v>
      </c>
      <c r="Y27" s="145">
        <v>40413</v>
      </c>
      <c r="Z27" s="145">
        <v>40414</v>
      </c>
      <c r="AA27" s="145">
        <v>40415</v>
      </c>
      <c r="AB27" s="145">
        <v>40416</v>
      </c>
      <c r="AC27" s="145">
        <v>40417</v>
      </c>
      <c r="AD27" s="145">
        <v>40418</v>
      </c>
      <c r="AE27" s="145">
        <v>40419</v>
      </c>
      <c r="AF27" s="145">
        <v>40420</v>
      </c>
      <c r="AG27" s="145">
        <v>40421</v>
      </c>
      <c r="AH27" s="30">
        <f>SUM(AH10:AH26)</f>
        <v>0</v>
      </c>
      <c r="AI27" s="30">
        <f>SUM(AI10:AI26)</f>
        <v>0</v>
      </c>
      <c r="AJ27" s="30">
        <f>SUM(AJ10:AJ26)</f>
        <v>0</v>
      </c>
      <c r="AK27" s="36">
        <f>SUM(AK10:AK26)</f>
        <v>0</v>
      </c>
    </row>
    <row r="28" spans="1:42" x14ac:dyDescent="0.2">
      <c r="AH28">
        <f>SUBTOTAL(9,AH13:AH26)</f>
        <v>0</v>
      </c>
    </row>
    <row r="29" spans="1:42" x14ac:dyDescent="0.2">
      <c r="AH29" s="246"/>
    </row>
    <row r="30" spans="1:42" x14ac:dyDescent="0.2">
      <c r="AI30" s="33"/>
      <c r="AL30" s="247"/>
    </row>
    <row r="31" spans="1:42" x14ac:dyDescent="0.2">
      <c r="AI31" s="33"/>
      <c r="AL31" s="247"/>
    </row>
    <row r="33" spans="15:18" ht="15" x14ac:dyDescent="0.25">
      <c r="R33" s="20"/>
    </row>
    <row r="35" spans="15:18" ht="13.5" hidden="1" thickBot="1" x14ac:dyDescent="0.25">
      <c r="O35" s="94" t="s">
        <v>45</v>
      </c>
    </row>
  </sheetData>
  <autoFilter ref="A9:AM31"/>
  <mergeCells count="4">
    <mergeCell ref="AH1:AH7"/>
    <mergeCell ref="AK1:AK7"/>
    <mergeCell ref="C4:L4"/>
    <mergeCell ref="AI1:AJ6"/>
  </mergeCells>
  <phoneticPr fontId="2" type="noConversion"/>
  <conditionalFormatting sqref="C27:AG27 C9:AF9 C7:AG8">
    <cfRule type="timePeriod" dxfId="255" priority="92" stopIfTrue="1" timePeriod="today">
      <formula>FLOOR(C7,1)=TODAY()</formula>
    </cfRule>
  </conditionalFormatting>
  <conditionalFormatting sqref="C9:AF9 C20:K21 C7:AG8 C10:AG12 C13:AF19 C22:O22 AE22:AG22 AB22 N20:AG21 C23:AG27">
    <cfRule type="expression" dxfId="254" priority="105">
      <formula>C$8=1</formula>
    </cfRule>
    <cfRule type="expression" dxfId="253" priority="106">
      <formula>C$8=7</formula>
    </cfRule>
  </conditionalFormatting>
  <conditionalFormatting sqref="L20:M21">
    <cfRule type="expression" dxfId="252" priority="25">
      <formula>L$8=1</formula>
    </cfRule>
    <cfRule type="expression" dxfId="251" priority="26">
      <formula>L$8=7</formula>
    </cfRule>
  </conditionalFormatting>
  <conditionalFormatting sqref="AG13:AG19">
    <cfRule type="expression" dxfId="250" priority="23">
      <formula>AG$8=1</formula>
    </cfRule>
    <cfRule type="expression" dxfId="249" priority="24">
      <formula>AG$8=7</formula>
    </cfRule>
  </conditionalFormatting>
  <conditionalFormatting sqref="AH10:AI26 AK10:AK26 AM10:AM26">
    <cfRule type="expression" dxfId="248" priority="941" stopIfTrue="1">
      <formula>$AL10=$AU$3</formula>
    </cfRule>
  </conditionalFormatting>
  <conditionalFormatting sqref="AH29">
    <cfRule type="expression" dxfId="247" priority="956" stopIfTrue="1">
      <formula>$A28=$O$35</formula>
    </cfRule>
  </conditionalFormatting>
  <conditionalFormatting sqref="AC22:AD22">
    <cfRule type="expression" dxfId="246" priority="18" stopIfTrue="1">
      <formula>AC$8=1</formula>
    </cfRule>
    <cfRule type="expression" dxfId="245" priority="19" stopIfTrue="1">
      <formula>AC$8=7</formula>
    </cfRule>
  </conditionalFormatting>
  <conditionalFormatting sqref="AJ10:AJ26">
    <cfRule type="expression" dxfId="244" priority="12">
      <formula>$AL10=$AU$3</formula>
    </cfRule>
  </conditionalFormatting>
  <conditionalFormatting sqref="P22:AA22">
    <cfRule type="expression" dxfId="243" priority="10">
      <formula>P$8=1</formula>
    </cfRule>
    <cfRule type="expression" dxfId="242" priority="11">
      <formula>P$8=7</formula>
    </cfRule>
  </conditionalFormatting>
  <conditionalFormatting sqref="B10:B21 B23:B24 B26">
    <cfRule type="expression" dxfId="241" priority="7">
      <formula>$AK10=$AU$3</formula>
    </cfRule>
  </conditionalFormatting>
  <conditionalFormatting sqref="B22">
    <cfRule type="expression" dxfId="240" priority="8" stopIfTrue="1">
      <formula>$A22=$AP$5</formula>
    </cfRule>
  </conditionalFormatting>
  <conditionalFormatting sqref="B25">
    <cfRule type="expression" dxfId="239" priority="9" stopIfTrue="1">
      <formula>$A25=$Q$4</formula>
    </cfRule>
  </conditionalFormatting>
  <conditionalFormatting sqref="A10:A21 A23:A24 A26">
    <cfRule type="expression" dxfId="238" priority="4">
      <formula>$AK10=$AU$3</formula>
    </cfRule>
  </conditionalFormatting>
  <conditionalFormatting sqref="A22">
    <cfRule type="expression" dxfId="237" priority="5" stopIfTrue="1">
      <formula>$A22=$AP$5</formula>
    </cfRule>
  </conditionalFormatting>
  <conditionalFormatting sqref="A25">
    <cfRule type="expression" dxfId="236" priority="6" stopIfTrue="1">
      <formula>$A25=$Q$4</formula>
    </cfRule>
  </conditionalFormatting>
  <conditionalFormatting sqref="AL10:AL21 AL23:AL24 AL26">
    <cfRule type="expression" dxfId="8" priority="1">
      <formula>$AK10=$AU$3</formula>
    </cfRule>
  </conditionalFormatting>
  <conditionalFormatting sqref="AL22">
    <cfRule type="expression" dxfId="7" priority="2" stopIfTrue="1">
      <formula>$A22=$AP$5</formula>
    </cfRule>
  </conditionalFormatting>
  <conditionalFormatting sqref="AL25">
    <cfRule type="expression" dxfId="6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initiales">
                <anchor moveWithCells="1" sizeWithCells="1">
                  <from>
                    <xdr:col>39</xdr:col>
                    <xdr:colOff>238125</xdr:colOff>
                    <xdr:row>0</xdr:row>
                    <xdr:rowOff>123825</xdr:rowOff>
                  </from>
                  <to>
                    <xdr:col>40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5" name="Button 4">
              <controlPr defaultSize="0" print="0" autoFill="0" autoPict="0" macro="[0]!enlever_filtre">
                <anchor moveWithCells="1" sizeWithCells="1">
                  <from>
                    <xdr:col>40</xdr:col>
                    <xdr:colOff>971550</xdr:colOff>
                    <xdr:row>1</xdr:row>
                    <xdr:rowOff>19050</xdr:rowOff>
                  </from>
                  <to>
                    <xdr:col>43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6" name="Button 5">
              <controlPr defaultSize="0" print="0" autoFill="0" autoPict="0" macro="[0]!filtreSAV">
                <anchor moveWithCells="1" sizeWithCells="1">
                  <from>
                    <xdr:col>40</xdr:col>
                    <xdr:colOff>1000125</xdr:colOff>
                    <xdr:row>5</xdr:row>
                    <xdr:rowOff>200025</xdr:rowOff>
                  </from>
                  <to>
                    <xdr:col>43</xdr:col>
                    <xdr:colOff>114300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CD35"/>
  <sheetViews>
    <sheetView showGridLines="0" workbookViewId="0">
      <pane ySplit="8" topLeftCell="A9" activePane="bottomLeft" state="frozen"/>
      <selection activeCell="A22" sqref="A22"/>
      <selection pane="bottomLeft" activeCell="AK10" sqref="AK10:AK26"/>
    </sheetView>
  </sheetViews>
  <sheetFormatPr baseColWidth="10" defaultColWidth="11.42578125" defaultRowHeight="12.75" x14ac:dyDescent="0.2"/>
  <cols>
    <col min="1" max="1" width="3.140625" customWidth="1"/>
    <col min="2" max="2" width="8.7109375" customWidth="1"/>
    <col min="3" max="17" width="3.7109375" customWidth="1"/>
    <col min="18" max="18" width="3.28515625" customWidth="1"/>
    <col min="19" max="32" width="3.7109375" customWidth="1"/>
    <col min="33" max="33" width="4.5703125" style="19" customWidth="1"/>
    <col min="34" max="34" width="4.28515625" customWidth="1"/>
    <col min="35" max="35" width="3.7109375" customWidth="1"/>
    <col min="36" max="36" width="4.7109375" customWidth="1"/>
    <col min="37" max="39" width="3.7109375" customWidth="1"/>
    <col min="40" max="40" width="15.28515625" bestFit="1" customWidth="1"/>
    <col min="41" max="41" width="5.7109375" customWidth="1"/>
    <col min="42" max="48" width="3.7109375" customWidth="1"/>
  </cols>
  <sheetData>
    <row r="1" spans="1:82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W1" s="2"/>
      <c r="X1" s="2"/>
      <c r="Y1" s="2"/>
      <c r="Z1" s="2"/>
      <c r="AA1" s="2"/>
      <c r="AB1" s="2"/>
      <c r="AC1" s="2"/>
      <c r="AD1" s="1"/>
      <c r="AG1" s="544" t="s">
        <v>85</v>
      </c>
      <c r="AH1" s="515" t="s">
        <v>32</v>
      </c>
      <c r="AI1" s="516"/>
      <c r="AJ1" s="511" t="s">
        <v>36</v>
      </c>
    </row>
    <row r="2" spans="1:82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9/2017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1"/>
      <c r="AG2" s="544"/>
      <c r="AH2" s="517"/>
      <c r="AI2" s="518"/>
      <c r="AJ2" s="543"/>
    </row>
    <row r="3" spans="1:82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1"/>
      <c r="AG3" s="544"/>
      <c r="AH3" s="517"/>
      <c r="AI3" s="518"/>
      <c r="AJ3" s="543"/>
      <c r="AN3" s="79"/>
      <c r="AU3" t="s">
        <v>72</v>
      </c>
    </row>
    <row r="4" spans="1:82" ht="12" customHeight="1" x14ac:dyDescent="0.2">
      <c r="A4" s="3"/>
      <c r="B4" s="3" t="s">
        <v>92</v>
      </c>
      <c r="C4" s="513">
        <f>+C7</f>
        <v>42979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1"/>
      <c r="AG4" s="544"/>
      <c r="AH4" s="517"/>
      <c r="AI4" s="518"/>
      <c r="AJ4" s="543"/>
      <c r="AN4" s="86"/>
    </row>
    <row r="5" spans="1:82" ht="17.25" customHeight="1" x14ac:dyDescent="0.2">
      <c r="B5" s="3"/>
      <c r="C5" t="str">
        <f t="shared" ref="C5:H5" si="0">IF(TEXT(C7,"jjjj")="mercredi",WEEKNUM(E7),IF(TEXT(C7,"jjjj")="mardi","semaine",""))</f>
        <v/>
      </c>
      <c r="D5" t="str">
        <f t="shared" si="0"/>
        <v/>
      </c>
      <c r="E5" t="str">
        <f t="shared" si="0"/>
        <v/>
      </c>
      <c r="F5" t="str">
        <f t="shared" si="0"/>
        <v/>
      </c>
      <c r="G5" t="str">
        <f t="shared" si="0"/>
        <v>semaine</v>
      </c>
      <c r="H5">
        <f t="shared" si="0"/>
        <v>36</v>
      </c>
      <c r="I5" t="str">
        <f>IF(TEXT(I7,"jjjj")="mercredi",WEEKNUM(K7)-1,IF(TEXT(I7,"jjjj")="mardi","semaine",""))</f>
        <v/>
      </c>
      <c r="J5" t="str">
        <f t="shared" ref="J5:AF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>semaine</v>
      </c>
      <c r="O5">
        <f t="shared" si="1"/>
        <v>37</v>
      </c>
      <c r="P5" t="str">
        <f>IF(TEXT(P7,"jjjj")="mercredi",WEEKNUM(R7)-1,IF(TEXT(P7,"jjjj")="mardi","semaine",""))</f>
        <v/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>semaine</v>
      </c>
      <c r="V5">
        <f t="shared" si="1"/>
        <v>38</v>
      </c>
      <c r="W5" t="str">
        <f>IF(TEXT(W7,"jjjj")="mercredi",WEEKNUM(Y7)-1,IF(TEXT(W7,"jjjj")="mardi","semaine",""))</f>
        <v/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>semaine</v>
      </c>
      <c r="AC5">
        <f t="shared" si="1"/>
        <v>39</v>
      </c>
      <c r="AD5" t="str">
        <f>IF(TEXT(AD7,"jjjj")="mercredi",WEEKNUM(AF7)-1,IF(TEXT(AD7,"jjjj")="mardi","semaine",""))</f>
        <v/>
      </c>
      <c r="AE5" t="str">
        <f t="shared" si="1"/>
        <v/>
      </c>
      <c r="AF5" t="str">
        <f t="shared" si="1"/>
        <v/>
      </c>
      <c r="AG5" s="544"/>
      <c r="AH5" s="517"/>
      <c r="AI5" s="518"/>
      <c r="AJ5" s="543"/>
      <c r="AO5" s="79"/>
    </row>
    <row r="6" spans="1:82" ht="17.25" customHeight="1" thickBot="1" x14ac:dyDescent="0.25">
      <c r="AG6" s="544"/>
      <c r="AH6" s="517"/>
      <c r="AI6" s="518"/>
      <c r="AJ6" s="543"/>
    </row>
    <row r="7" spans="1:82" ht="13.5" customHeight="1" thickBot="1" x14ac:dyDescent="0.25">
      <c r="A7" s="46" t="s">
        <v>37</v>
      </c>
      <c r="B7" s="34" t="s">
        <v>0</v>
      </c>
      <c r="C7" s="69">
        <f>+aou!AG7+1</f>
        <v>42979</v>
      </c>
      <c r="D7" s="70">
        <f>+C7+1</f>
        <v>42980</v>
      </c>
      <c r="E7" s="70">
        <f t="shared" ref="E7:AE7" si="2">+D7+1</f>
        <v>42981</v>
      </c>
      <c r="F7" s="70">
        <f t="shared" si="2"/>
        <v>42982</v>
      </c>
      <c r="G7" s="70">
        <f t="shared" si="2"/>
        <v>42983</v>
      </c>
      <c r="H7" s="70">
        <f t="shared" si="2"/>
        <v>42984</v>
      </c>
      <c r="I7" s="70">
        <f t="shared" si="2"/>
        <v>42985</v>
      </c>
      <c r="J7" s="70">
        <f t="shared" si="2"/>
        <v>42986</v>
      </c>
      <c r="K7" s="70">
        <f t="shared" si="2"/>
        <v>42987</v>
      </c>
      <c r="L7" s="70">
        <f t="shared" si="2"/>
        <v>42988</v>
      </c>
      <c r="M7" s="70">
        <f t="shared" si="2"/>
        <v>42989</v>
      </c>
      <c r="N7" s="70">
        <f t="shared" si="2"/>
        <v>42990</v>
      </c>
      <c r="O7" s="70">
        <f t="shared" si="2"/>
        <v>42991</v>
      </c>
      <c r="P7" s="70">
        <f t="shared" si="2"/>
        <v>42992</v>
      </c>
      <c r="Q7" s="70">
        <f t="shared" si="2"/>
        <v>42993</v>
      </c>
      <c r="R7" s="70">
        <f t="shared" si="2"/>
        <v>42994</v>
      </c>
      <c r="S7" s="70">
        <f t="shared" si="2"/>
        <v>42995</v>
      </c>
      <c r="T7" s="70">
        <f t="shared" si="2"/>
        <v>42996</v>
      </c>
      <c r="U7" s="70">
        <f t="shared" si="2"/>
        <v>42997</v>
      </c>
      <c r="V7" s="70">
        <f t="shared" si="2"/>
        <v>42998</v>
      </c>
      <c r="W7" s="70">
        <f t="shared" si="2"/>
        <v>42999</v>
      </c>
      <c r="X7" s="70">
        <f t="shared" si="2"/>
        <v>43000</v>
      </c>
      <c r="Y7" s="70">
        <f t="shared" si="2"/>
        <v>43001</v>
      </c>
      <c r="Z7" s="70">
        <f t="shared" si="2"/>
        <v>43002</v>
      </c>
      <c r="AA7" s="70">
        <f t="shared" si="2"/>
        <v>43003</v>
      </c>
      <c r="AB7" s="70">
        <f t="shared" si="2"/>
        <v>43004</v>
      </c>
      <c r="AC7" s="70">
        <f t="shared" si="2"/>
        <v>43005</v>
      </c>
      <c r="AD7" s="70">
        <f t="shared" si="2"/>
        <v>43006</v>
      </c>
      <c r="AE7" s="70">
        <f t="shared" si="2"/>
        <v>43007</v>
      </c>
      <c r="AF7" s="70">
        <f>+AE7+1</f>
        <v>43008</v>
      </c>
      <c r="AG7" s="545"/>
      <c r="AH7" s="301" t="s">
        <v>104</v>
      </c>
      <c r="AI7" s="302" t="s">
        <v>105</v>
      </c>
      <c r="AJ7" s="543" t="s">
        <v>32</v>
      </c>
      <c r="AK7" s="120" t="s">
        <v>37</v>
      </c>
      <c r="AL7" s="120" t="s">
        <v>59</v>
      </c>
    </row>
    <row r="8" spans="1:82" ht="13.5" hidden="1" thickBot="1" x14ac:dyDescent="0.25">
      <c r="A8" s="122"/>
      <c r="B8" s="123" t="s">
        <v>51</v>
      </c>
      <c r="C8" s="124">
        <f t="shared" ref="C8:AF8" si="3">WEEKDAY(C7)</f>
        <v>6</v>
      </c>
      <c r="D8" s="124">
        <f t="shared" si="3"/>
        <v>7</v>
      </c>
      <c r="E8" s="124">
        <f t="shared" si="3"/>
        <v>1</v>
      </c>
      <c r="F8" s="124">
        <f t="shared" si="3"/>
        <v>2</v>
      </c>
      <c r="G8" s="124">
        <f t="shared" si="3"/>
        <v>3</v>
      </c>
      <c r="H8" s="124">
        <f t="shared" si="3"/>
        <v>4</v>
      </c>
      <c r="I8" s="124">
        <f t="shared" si="3"/>
        <v>5</v>
      </c>
      <c r="J8" s="124">
        <f t="shared" si="3"/>
        <v>6</v>
      </c>
      <c r="K8" s="124">
        <f t="shared" si="3"/>
        <v>7</v>
      </c>
      <c r="L8" s="124">
        <f t="shared" si="3"/>
        <v>1</v>
      </c>
      <c r="M8" s="124">
        <f t="shared" si="3"/>
        <v>2</v>
      </c>
      <c r="N8" s="124">
        <f t="shared" si="3"/>
        <v>3</v>
      </c>
      <c r="O8" s="124">
        <f t="shared" si="3"/>
        <v>4</v>
      </c>
      <c r="P8" s="124">
        <f t="shared" si="3"/>
        <v>5</v>
      </c>
      <c r="Q8" s="124">
        <f t="shared" si="3"/>
        <v>6</v>
      </c>
      <c r="R8" s="124">
        <f t="shared" si="3"/>
        <v>7</v>
      </c>
      <c r="S8" s="124">
        <f t="shared" si="3"/>
        <v>1</v>
      </c>
      <c r="T8" s="124">
        <f t="shared" si="3"/>
        <v>2</v>
      </c>
      <c r="U8" s="124">
        <f t="shared" si="3"/>
        <v>3</v>
      </c>
      <c r="V8" s="124">
        <f t="shared" si="3"/>
        <v>4</v>
      </c>
      <c r="W8" s="124">
        <f t="shared" si="3"/>
        <v>5</v>
      </c>
      <c r="X8" s="124">
        <f t="shared" si="3"/>
        <v>6</v>
      </c>
      <c r="Y8" s="124">
        <f t="shared" si="3"/>
        <v>7</v>
      </c>
      <c r="Z8" s="124">
        <f t="shared" si="3"/>
        <v>1</v>
      </c>
      <c r="AA8" s="124">
        <f t="shared" si="3"/>
        <v>2</v>
      </c>
      <c r="AB8" s="124">
        <f t="shared" si="3"/>
        <v>3</v>
      </c>
      <c r="AC8" s="124">
        <f t="shared" si="3"/>
        <v>4</v>
      </c>
      <c r="AD8" s="124">
        <f t="shared" si="3"/>
        <v>5</v>
      </c>
      <c r="AE8" s="124">
        <f t="shared" si="3"/>
        <v>6</v>
      </c>
      <c r="AF8" s="126">
        <f t="shared" si="3"/>
        <v>7</v>
      </c>
      <c r="AG8" s="316"/>
      <c r="AH8" s="310"/>
      <c r="AI8" s="306"/>
      <c r="AJ8" s="84"/>
      <c r="AK8" s="75"/>
    </row>
    <row r="9" spans="1:82" ht="9.75" customHeight="1" x14ac:dyDescent="0.2">
      <c r="A9" s="137"/>
      <c r="B9" s="139"/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T9" s="140"/>
      <c r="U9" s="140"/>
      <c r="V9" s="140"/>
      <c r="W9" s="140"/>
      <c r="X9" s="140"/>
      <c r="Y9" s="140"/>
      <c r="Z9" s="140"/>
      <c r="AA9" s="140"/>
      <c r="AB9" s="140"/>
      <c r="AC9" s="140"/>
      <c r="AD9" s="140"/>
      <c r="AE9" s="140"/>
      <c r="AF9" s="140"/>
      <c r="AG9" s="140"/>
      <c r="AH9" s="311"/>
      <c r="AI9" s="306"/>
      <c r="AJ9" s="141"/>
      <c r="AK9" s="138"/>
      <c r="AL9" s="143"/>
      <c r="CD9" t="s">
        <v>93</v>
      </c>
    </row>
    <row r="10" spans="1:82" x14ac:dyDescent="0.2">
      <c r="A10" s="128" t="s">
        <v>291</v>
      </c>
      <c r="B10" s="50" t="s">
        <v>274</v>
      </c>
      <c r="C10" s="62"/>
      <c r="D10" s="39"/>
      <c r="E10" s="39"/>
      <c r="F10" s="62"/>
      <c r="G10" s="39"/>
      <c r="H10" s="39"/>
      <c r="I10" s="39"/>
      <c r="J10" s="39"/>
      <c r="K10" s="39"/>
      <c r="L10" s="39"/>
      <c r="M10" s="62"/>
      <c r="N10" s="39"/>
      <c r="O10" s="39"/>
      <c r="P10" s="39"/>
      <c r="Q10" s="39"/>
      <c r="R10" s="39"/>
      <c r="S10" s="39"/>
      <c r="T10" s="62"/>
      <c r="U10" s="39"/>
      <c r="V10" s="39"/>
      <c r="W10" s="39"/>
      <c r="X10" s="39"/>
      <c r="Y10" s="39"/>
      <c r="Z10" s="39"/>
      <c r="AA10" s="62"/>
      <c r="AB10" s="39"/>
      <c r="AC10" s="39"/>
      <c r="AD10" s="39"/>
      <c r="AE10" s="39"/>
      <c r="AF10" s="39"/>
      <c r="AG10" s="338">
        <f t="shared" ref="AG10:AG26" si="4">SUM(C10:AF10)</f>
        <v>0</v>
      </c>
      <c r="AH10" s="67">
        <v>0</v>
      </c>
      <c r="AI10" s="304">
        <f>+AH10/date!$B$31</f>
        <v>0</v>
      </c>
      <c r="AJ10" s="154">
        <f t="shared" ref="AJ10:AJ26" si="5">+AH10+AG10</f>
        <v>0</v>
      </c>
      <c r="AK10" s="128" t="s">
        <v>291</v>
      </c>
      <c r="AL10" s="128"/>
      <c r="AO10" s="79"/>
    </row>
    <row r="11" spans="1:82" x14ac:dyDescent="0.2">
      <c r="A11" s="128" t="s">
        <v>292</v>
      </c>
      <c r="B11" s="50" t="s">
        <v>275</v>
      </c>
      <c r="C11" s="62"/>
      <c r="D11" s="39"/>
      <c r="E11" s="39"/>
      <c r="F11" s="62"/>
      <c r="G11" s="39"/>
      <c r="H11" s="39"/>
      <c r="I11" s="39"/>
      <c r="J11" s="39"/>
      <c r="K11" s="39"/>
      <c r="L11" s="39"/>
      <c r="M11" s="62"/>
      <c r="N11" s="39"/>
      <c r="O11" s="39"/>
      <c r="P11" s="39"/>
      <c r="Q11" s="39"/>
      <c r="R11" s="39"/>
      <c r="S11" s="39"/>
      <c r="T11" s="62"/>
      <c r="U11" s="39"/>
      <c r="V11" s="39"/>
      <c r="W11" s="39"/>
      <c r="X11" s="39"/>
      <c r="Y11" s="39"/>
      <c r="Z11" s="39"/>
      <c r="AA11" s="62"/>
      <c r="AB11" s="39"/>
      <c r="AC11" s="39"/>
      <c r="AD11" s="39"/>
      <c r="AE11" s="39"/>
      <c r="AF11" s="39"/>
      <c r="AG11" s="338">
        <f t="shared" si="4"/>
        <v>0</v>
      </c>
      <c r="AH11" s="67">
        <v>0</v>
      </c>
      <c r="AI11" s="304">
        <f>+AH11/date!$B$31</f>
        <v>0</v>
      </c>
      <c r="AJ11" s="154">
        <f t="shared" si="5"/>
        <v>0</v>
      </c>
      <c r="AK11" s="128" t="s">
        <v>292</v>
      </c>
      <c r="AL11" s="128"/>
      <c r="AO11" s="79"/>
    </row>
    <row r="12" spans="1:82" x14ac:dyDescent="0.2">
      <c r="A12" s="27" t="s">
        <v>293</v>
      </c>
      <c r="B12" s="43" t="s">
        <v>276</v>
      </c>
      <c r="C12" s="463"/>
      <c r="D12" s="9"/>
      <c r="E12" s="25"/>
      <c r="F12" s="64"/>
      <c r="G12" s="25"/>
      <c r="H12" s="25"/>
      <c r="I12" s="25"/>
      <c r="J12" s="25"/>
      <c r="K12" s="25"/>
      <c r="L12" s="25"/>
      <c r="M12" s="64"/>
      <c r="N12" s="25"/>
      <c r="O12" s="25"/>
      <c r="P12" s="25"/>
      <c r="Q12" s="25"/>
      <c r="R12" s="25"/>
      <c r="S12" s="25"/>
      <c r="T12" s="64"/>
      <c r="U12" s="25"/>
      <c r="V12" s="25"/>
      <c r="W12" s="25"/>
      <c r="X12" s="25"/>
      <c r="Y12" s="9"/>
      <c r="Z12" s="9"/>
      <c r="AA12" s="405"/>
      <c r="AB12" s="9"/>
      <c r="AC12" s="25"/>
      <c r="AD12" s="25"/>
      <c r="AE12" s="25"/>
      <c r="AF12" s="25"/>
      <c r="AG12" s="338">
        <f t="shared" si="4"/>
        <v>0</v>
      </c>
      <c r="AH12" s="67">
        <v>0</v>
      </c>
      <c r="AI12" s="304">
        <f>+AH12/date!$B$31</f>
        <v>0</v>
      </c>
      <c r="AJ12" s="154">
        <f t="shared" si="5"/>
        <v>0</v>
      </c>
      <c r="AK12" s="27" t="s">
        <v>293</v>
      </c>
      <c r="AL12" s="118"/>
      <c r="AO12" s="78"/>
    </row>
    <row r="13" spans="1:82" x14ac:dyDescent="0.2">
      <c r="A13" s="46" t="s">
        <v>294</v>
      </c>
      <c r="B13" s="43" t="s">
        <v>277</v>
      </c>
      <c r="C13" s="287"/>
      <c r="D13" s="40"/>
      <c r="E13" s="40"/>
      <c r="F13" s="64"/>
      <c r="G13" s="25"/>
      <c r="H13" s="40"/>
      <c r="I13" s="40"/>
      <c r="J13" s="40"/>
      <c r="K13" s="40"/>
      <c r="L13" s="40"/>
      <c r="M13" s="64"/>
      <c r="N13" s="25"/>
      <c r="O13" s="40"/>
      <c r="P13" s="40"/>
      <c r="Q13" s="40"/>
      <c r="R13" s="40"/>
      <c r="S13" s="25"/>
      <c r="T13" s="64"/>
      <c r="U13" s="25"/>
      <c r="V13" s="40"/>
      <c r="W13" s="40"/>
      <c r="X13" s="40"/>
      <c r="Y13" s="40"/>
      <c r="Z13" s="25"/>
      <c r="AA13" s="64"/>
      <c r="AB13" s="25"/>
      <c r="AC13" s="40"/>
      <c r="AD13" s="40"/>
      <c r="AE13" s="40"/>
      <c r="AF13" s="40"/>
      <c r="AG13" s="338">
        <f t="shared" si="4"/>
        <v>0</v>
      </c>
      <c r="AH13" s="67">
        <v>0</v>
      </c>
      <c r="AI13" s="304">
        <f>+AH13/date!$B$31</f>
        <v>0</v>
      </c>
      <c r="AJ13" s="154">
        <f t="shared" si="5"/>
        <v>0</v>
      </c>
      <c r="AK13" s="46" t="s">
        <v>294</v>
      </c>
      <c r="AL13" s="27" t="s">
        <v>56</v>
      </c>
    </row>
    <row r="14" spans="1:82" x14ac:dyDescent="0.2">
      <c r="A14" s="46" t="s">
        <v>295</v>
      </c>
      <c r="B14" s="10" t="s">
        <v>278</v>
      </c>
      <c r="C14" s="408"/>
      <c r="D14" s="408"/>
      <c r="E14" s="25"/>
      <c r="F14" s="64"/>
      <c r="G14" s="9"/>
      <c r="H14" s="408"/>
      <c r="I14" s="408"/>
      <c r="J14" s="408"/>
      <c r="K14" s="408"/>
      <c r="L14" s="25"/>
      <c r="M14" s="64"/>
      <c r="N14" s="25"/>
      <c r="O14" s="40"/>
      <c r="P14" s="40"/>
      <c r="Q14" s="40"/>
      <c r="R14" s="40"/>
      <c r="S14" s="25"/>
      <c r="T14" s="64"/>
      <c r="U14" s="25"/>
      <c r="V14" s="40"/>
      <c r="W14" s="40"/>
      <c r="X14" s="40"/>
      <c r="Y14" s="40"/>
      <c r="Z14" s="25"/>
      <c r="AA14" s="64"/>
      <c r="AB14" s="25"/>
      <c r="AC14" s="40"/>
      <c r="AD14" s="40"/>
      <c r="AE14" s="40"/>
      <c r="AF14" s="40"/>
      <c r="AG14" s="338">
        <f t="shared" si="4"/>
        <v>0</v>
      </c>
      <c r="AH14" s="67">
        <v>0</v>
      </c>
      <c r="AI14" s="304">
        <f>+AH14/date!$B$31</f>
        <v>0</v>
      </c>
      <c r="AJ14" s="154">
        <f t="shared" si="5"/>
        <v>0</v>
      </c>
      <c r="AK14" s="46" t="s">
        <v>295</v>
      </c>
      <c r="AL14" s="27" t="s">
        <v>56</v>
      </c>
    </row>
    <row r="15" spans="1:82" x14ac:dyDescent="0.2">
      <c r="A15" s="46" t="s">
        <v>44</v>
      </c>
      <c r="B15" s="10" t="s">
        <v>279</v>
      </c>
      <c r="C15" s="64"/>
      <c r="D15" s="25"/>
      <c r="E15" s="25"/>
      <c r="F15" s="64"/>
      <c r="G15" s="25"/>
      <c r="H15" s="25"/>
      <c r="I15" s="25"/>
      <c r="J15" s="25"/>
      <c r="K15" s="25"/>
      <c r="L15" s="25"/>
      <c r="M15" s="64"/>
      <c r="N15" s="25"/>
      <c r="O15" s="25"/>
      <c r="P15" s="25"/>
      <c r="Q15" s="9"/>
      <c r="R15" s="25"/>
      <c r="S15" s="25"/>
      <c r="T15" s="64"/>
      <c r="U15" s="25"/>
      <c r="V15" s="25"/>
      <c r="W15" s="25"/>
      <c r="X15" s="25"/>
      <c r="Y15" s="25"/>
      <c r="Z15" s="25"/>
      <c r="AA15" s="64"/>
      <c r="AB15" s="25"/>
      <c r="AC15" s="25"/>
      <c r="AD15" s="25"/>
      <c r="AE15" s="25"/>
      <c r="AF15" s="25"/>
      <c r="AG15" s="338">
        <f t="shared" si="4"/>
        <v>0</v>
      </c>
      <c r="AH15" s="67">
        <v>0</v>
      </c>
      <c r="AI15" s="304">
        <f>+AH15/date!$B$31</f>
        <v>0</v>
      </c>
      <c r="AJ15" s="154">
        <f t="shared" si="5"/>
        <v>0</v>
      </c>
      <c r="AK15" s="46" t="s">
        <v>44</v>
      </c>
      <c r="AL15" s="118"/>
    </row>
    <row r="16" spans="1:82" x14ac:dyDescent="0.2">
      <c r="A16" s="46" t="s">
        <v>294</v>
      </c>
      <c r="B16" s="4" t="s">
        <v>280</v>
      </c>
      <c r="C16" s="460"/>
      <c r="D16" s="40"/>
      <c r="E16" s="25"/>
      <c r="F16" s="413"/>
      <c r="G16" s="168"/>
      <c r="H16" s="168"/>
      <c r="I16" s="168"/>
      <c r="J16" s="168"/>
      <c r="K16" s="25"/>
      <c r="L16" s="25"/>
      <c r="M16" s="64"/>
      <c r="N16" s="25"/>
      <c r="O16" s="25"/>
      <c r="P16" s="25"/>
      <c r="Q16" s="25"/>
      <c r="R16" s="25"/>
      <c r="S16" s="25"/>
      <c r="T16" s="64"/>
      <c r="U16" s="25"/>
      <c r="V16" s="25"/>
      <c r="W16" s="25"/>
      <c r="X16" s="25"/>
      <c r="Y16" s="25"/>
      <c r="Z16" s="25"/>
      <c r="AA16" s="64"/>
      <c r="AB16" s="25"/>
      <c r="AC16" s="25"/>
      <c r="AD16" s="25"/>
      <c r="AE16" s="25"/>
      <c r="AF16" s="25"/>
      <c r="AG16" s="338">
        <f t="shared" si="4"/>
        <v>0</v>
      </c>
      <c r="AH16" s="67">
        <v>0</v>
      </c>
      <c r="AI16" s="304">
        <f>+AH16/date!$B$31</f>
        <v>0</v>
      </c>
      <c r="AJ16" s="154">
        <f t="shared" si="5"/>
        <v>0</v>
      </c>
      <c r="AK16" s="46" t="s">
        <v>294</v>
      </c>
      <c r="AL16" s="27" t="s">
        <v>56</v>
      </c>
    </row>
    <row r="17" spans="1:42" x14ac:dyDescent="0.2">
      <c r="A17" s="46" t="s">
        <v>296</v>
      </c>
      <c r="B17" s="4" t="s">
        <v>281</v>
      </c>
      <c r="C17" s="64"/>
      <c r="D17" s="25"/>
      <c r="E17" s="25"/>
      <c r="F17" s="64"/>
      <c r="G17" s="25"/>
      <c r="H17" s="25"/>
      <c r="I17" s="25"/>
      <c r="J17" s="25"/>
      <c r="K17" s="25"/>
      <c r="L17" s="25"/>
      <c r="M17" s="64"/>
      <c r="N17" s="25"/>
      <c r="O17" s="25"/>
      <c r="P17" s="25"/>
      <c r="Q17" s="25"/>
      <c r="R17" s="25"/>
      <c r="S17" s="25"/>
      <c r="T17" s="64"/>
      <c r="U17" s="25"/>
      <c r="V17" s="25"/>
      <c r="W17" s="25"/>
      <c r="X17" s="25"/>
      <c r="Y17" s="25"/>
      <c r="Z17" s="25"/>
      <c r="AA17" s="64"/>
      <c r="AB17" s="25"/>
      <c r="AC17" s="25"/>
      <c r="AD17" s="25"/>
      <c r="AE17" s="25"/>
      <c r="AF17" s="25"/>
      <c r="AG17" s="338">
        <f t="shared" si="4"/>
        <v>0</v>
      </c>
      <c r="AH17" s="67">
        <v>0</v>
      </c>
      <c r="AI17" s="304">
        <f>+AH17/date!$B$31</f>
        <v>0</v>
      </c>
      <c r="AJ17" s="154">
        <f t="shared" si="5"/>
        <v>0</v>
      </c>
      <c r="AK17" s="46" t="s">
        <v>296</v>
      </c>
      <c r="AL17" s="27" t="s">
        <v>56</v>
      </c>
    </row>
    <row r="18" spans="1:42" x14ac:dyDescent="0.2">
      <c r="A18" s="46" t="s">
        <v>297</v>
      </c>
      <c r="B18" s="4" t="s">
        <v>282</v>
      </c>
      <c r="C18" s="64"/>
      <c r="D18" s="25"/>
      <c r="E18" s="25"/>
      <c r="F18" s="64"/>
      <c r="G18" s="25"/>
      <c r="H18" s="25"/>
      <c r="I18" s="25"/>
      <c r="J18" s="25"/>
      <c r="K18" s="25"/>
      <c r="L18" s="25"/>
      <c r="M18" s="64"/>
      <c r="N18" s="25"/>
      <c r="O18" s="25"/>
      <c r="P18" s="25"/>
      <c r="Q18" s="25"/>
      <c r="R18" s="25"/>
      <c r="S18" s="25"/>
      <c r="T18" s="64"/>
      <c r="U18" s="25"/>
      <c r="V18" s="25"/>
      <c r="W18" s="25"/>
      <c r="X18" s="25"/>
      <c r="Y18" s="25"/>
      <c r="Z18" s="25"/>
      <c r="AA18" s="64"/>
      <c r="AB18" s="9"/>
      <c r="AC18" s="25"/>
      <c r="AD18" s="25"/>
      <c r="AE18" s="25"/>
      <c r="AF18" s="25"/>
      <c r="AG18" s="338">
        <f t="shared" si="4"/>
        <v>0</v>
      </c>
      <c r="AH18" s="67">
        <v>0</v>
      </c>
      <c r="AI18" s="304">
        <f>+AH18/date!$B$31</f>
        <v>0</v>
      </c>
      <c r="AJ18" s="154">
        <f t="shared" si="5"/>
        <v>0</v>
      </c>
      <c r="AK18" s="46" t="s">
        <v>297</v>
      </c>
      <c r="AL18" s="27"/>
    </row>
    <row r="19" spans="1:42" x14ac:dyDescent="0.2">
      <c r="A19" s="46" t="s">
        <v>298</v>
      </c>
      <c r="B19" s="4" t="s">
        <v>283</v>
      </c>
      <c r="C19" s="413"/>
      <c r="D19" s="25"/>
      <c r="E19" s="40"/>
      <c r="F19" s="413"/>
      <c r="G19" s="464"/>
      <c r="H19" s="472"/>
      <c r="I19" s="460"/>
      <c r="J19" s="168"/>
      <c r="K19" s="25"/>
      <c r="L19" s="25"/>
      <c r="M19" s="64"/>
      <c r="N19" s="25"/>
      <c r="O19" s="25"/>
      <c r="P19" s="25"/>
      <c r="Q19" s="25"/>
      <c r="R19" s="25"/>
      <c r="S19" s="25"/>
      <c r="T19" s="64"/>
      <c r="U19" s="25"/>
      <c r="V19" s="25"/>
      <c r="W19" s="25"/>
      <c r="X19" s="25"/>
      <c r="Y19" s="25"/>
      <c r="Z19" s="25"/>
      <c r="AA19" s="64"/>
      <c r="AB19" s="25"/>
      <c r="AC19" s="25"/>
      <c r="AD19" s="25"/>
      <c r="AE19" s="25"/>
      <c r="AF19" s="25"/>
      <c r="AG19" s="338">
        <f t="shared" si="4"/>
        <v>0</v>
      </c>
      <c r="AH19" s="67">
        <v>0</v>
      </c>
      <c r="AI19" s="304">
        <f>+AH19/date!$B$31</f>
        <v>0</v>
      </c>
      <c r="AJ19" s="154">
        <f t="shared" si="5"/>
        <v>0</v>
      </c>
      <c r="AK19" s="46" t="s">
        <v>298</v>
      </c>
      <c r="AL19" s="118"/>
    </row>
    <row r="20" spans="1:42" s="22" customFormat="1" x14ac:dyDescent="0.2">
      <c r="A20" s="46" t="s">
        <v>299</v>
      </c>
      <c r="B20" s="4" t="s">
        <v>284</v>
      </c>
      <c r="C20" s="408"/>
      <c r="D20" s="408"/>
      <c r="E20" s="25"/>
      <c r="F20" s="64"/>
      <c r="G20" s="25"/>
      <c r="H20" s="40"/>
      <c r="I20" s="408"/>
      <c r="J20" s="40"/>
      <c r="K20" s="40"/>
      <c r="L20" s="25"/>
      <c r="M20" s="64"/>
      <c r="N20" s="25"/>
      <c r="O20" s="25"/>
      <c r="P20" s="25"/>
      <c r="Q20" s="25"/>
      <c r="R20" s="25"/>
      <c r="S20" s="25"/>
      <c r="T20" s="64"/>
      <c r="U20" s="25"/>
      <c r="V20" s="25"/>
      <c r="W20" s="25"/>
      <c r="X20" s="25"/>
      <c r="Y20" s="25"/>
      <c r="Z20" s="25"/>
      <c r="AA20" s="64"/>
      <c r="AB20" s="25"/>
      <c r="AC20" s="25"/>
      <c r="AD20" s="25"/>
      <c r="AE20" s="25"/>
      <c r="AF20" s="25"/>
      <c r="AG20" s="338">
        <f t="shared" si="4"/>
        <v>0</v>
      </c>
      <c r="AH20" s="67">
        <v>0</v>
      </c>
      <c r="AI20" s="304">
        <f>+AH20/date!$B$31</f>
        <v>0</v>
      </c>
      <c r="AJ20" s="154">
        <f t="shared" si="5"/>
        <v>0</v>
      </c>
      <c r="AK20" s="46" t="s">
        <v>299</v>
      </c>
      <c r="AL20" s="46" t="s">
        <v>56</v>
      </c>
      <c r="AM20"/>
    </row>
    <row r="21" spans="1:42" s="22" customFormat="1" x14ac:dyDescent="0.2">
      <c r="A21" s="46" t="s">
        <v>300</v>
      </c>
      <c r="B21" s="11" t="s">
        <v>285</v>
      </c>
      <c r="C21" s="474"/>
      <c r="D21" s="408"/>
      <c r="E21" s="25"/>
      <c r="F21" s="64"/>
      <c r="G21" s="25"/>
      <c r="H21" s="40"/>
      <c r="I21" s="408"/>
      <c r="J21" s="40"/>
      <c r="K21" s="40"/>
      <c r="L21" s="25"/>
      <c r="M21" s="64"/>
      <c r="N21" s="25"/>
      <c r="O21" s="25"/>
      <c r="P21" s="25"/>
      <c r="Q21" s="25"/>
      <c r="R21" s="25"/>
      <c r="S21" s="25"/>
      <c r="T21" s="64"/>
      <c r="U21" s="25"/>
      <c r="V21" s="25"/>
      <c r="W21" s="25"/>
      <c r="X21" s="25"/>
      <c r="Y21" s="25"/>
      <c r="Z21" s="25"/>
      <c r="AA21" s="64"/>
      <c r="AB21" s="25"/>
      <c r="AC21" s="25"/>
      <c r="AD21" s="25"/>
      <c r="AE21" s="25"/>
      <c r="AF21" s="25"/>
      <c r="AG21" s="338">
        <f t="shared" si="4"/>
        <v>0</v>
      </c>
      <c r="AH21" s="67">
        <v>0</v>
      </c>
      <c r="AI21" s="304">
        <f>+AH21/date!$B$31</f>
        <v>0</v>
      </c>
      <c r="AJ21" s="154">
        <f t="shared" si="5"/>
        <v>0</v>
      </c>
      <c r="AK21" s="46" t="s">
        <v>300</v>
      </c>
      <c r="AL21" s="46"/>
      <c r="AM21"/>
    </row>
    <row r="22" spans="1:42" x14ac:dyDescent="0.2">
      <c r="A22" s="56" t="s">
        <v>301</v>
      </c>
      <c r="B22" s="4" t="s">
        <v>286</v>
      </c>
      <c r="C22" s="64"/>
      <c r="D22" s="408"/>
      <c r="E22" s="25"/>
      <c r="F22" s="64"/>
      <c r="G22" s="25"/>
      <c r="H22" s="25"/>
      <c r="I22" s="25"/>
      <c r="J22" s="25"/>
      <c r="K22" s="25"/>
      <c r="L22" s="25"/>
      <c r="M22" s="64"/>
      <c r="N22" s="25"/>
      <c r="O22" s="25"/>
      <c r="P22" s="25"/>
      <c r="Q22" s="25"/>
      <c r="R22" s="25"/>
      <c r="S22" s="25"/>
      <c r="T22" s="64"/>
      <c r="U22" s="25"/>
      <c r="V22" s="25"/>
      <c r="W22" s="25"/>
      <c r="X22" s="25"/>
      <c r="Y22" s="25"/>
      <c r="Z22" s="25"/>
      <c r="AA22" s="64"/>
      <c r="AB22" s="25"/>
      <c r="AC22" s="25"/>
      <c r="AD22" s="25"/>
      <c r="AE22" s="25"/>
      <c r="AF22" s="9"/>
      <c r="AG22" s="338">
        <f t="shared" si="4"/>
        <v>0</v>
      </c>
      <c r="AH22" s="67">
        <v>0</v>
      </c>
      <c r="AI22" s="304">
        <f>+AH22/date!$B$31</f>
        <v>0</v>
      </c>
      <c r="AJ22" s="154">
        <f t="shared" si="5"/>
        <v>0</v>
      </c>
      <c r="AK22" s="56" t="s">
        <v>301</v>
      </c>
      <c r="AL22" s="27" t="s">
        <v>56</v>
      </c>
      <c r="AP22" s="13"/>
    </row>
    <row r="23" spans="1:42" x14ac:dyDescent="0.2">
      <c r="A23" s="27" t="s">
        <v>302</v>
      </c>
      <c r="B23" s="276" t="s">
        <v>287</v>
      </c>
      <c r="C23" s="64"/>
      <c r="D23" s="25"/>
      <c r="E23" s="25"/>
      <c r="F23" s="64"/>
      <c r="G23" s="25"/>
      <c r="H23" s="25"/>
      <c r="I23" s="25"/>
      <c r="J23" s="25"/>
      <c r="K23" s="25"/>
      <c r="L23" s="25"/>
      <c r="M23" s="64"/>
      <c r="N23" s="25"/>
      <c r="O23" s="25"/>
      <c r="P23" s="25"/>
      <c r="Q23" s="25"/>
      <c r="R23" s="25"/>
      <c r="S23" s="25"/>
      <c r="T23" s="64"/>
      <c r="U23" s="25"/>
      <c r="V23" s="25"/>
      <c r="W23" s="25"/>
      <c r="X23" s="25"/>
      <c r="Y23" s="9"/>
      <c r="Z23" s="25"/>
      <c r="AA23" s="64"/>
      <c r="AB23" s="25"/>
      <c r="AC23" s="25"/>
      <c r="AD23" s="25"/>
      <c r="AE23" s="25"/>
      <c r="AF23" s="25"/>
      <c r="AG23" s="338">
        <f t="shared" si="4"/>
        <v>0</v>
      </c>
      <c r="AH23" s="67">
        <v>0</v>
      </c>
      <c r="AI23" s="304">
        <f>+AH23/date!$B$31</f>
        <v>0</v>
      </c>
      <c r="AJ23" s="154">
        <f t="shared" si="5"/>
        <v>0</v>
      </c>
      <c r="AK23" s="27" t="s">
        <v>302</v>
      </c>
      <c r="AL23" s="118"/>
    </row>
    <row r="24" spans="1:42" x14ac:dyDescent="0.2">
      <c r="A24" s="27" t="s">
        <v>293</v>
      </c>
      <c r="B24" s="4" t="s">
        <v>288</v>
      </c>
      <c r="C24" s="64"/>
      <c r="D24" s="25"/>
      <c r="E24" s="25"/>
      <c r="F24" s="64"/>
      <c r="G24" s="25"/>
      <c r="H24" s="25"/>
      <c r="I24" s="25"/>
      <c r="J24" s="25"/>
      <c r="K24" s="25"/>
      <c r="L24" s="25"/>
      <c r="M24" s="64"/>
      <c r="N24" s="25"/>
      <c r="O24" s="25"/>
      <c r="P24" s="25"/>
      <c r="Q24" s="25"/>
      <c r="R24" s="25"/>
      <c r="S24" s="25"/>
      <c r="T24" s="64"/>
      <c r="U24" s="25"/>
      <c r="V24" s="25"/>
      <c r="W24" s="25"/>
      <c r="X24" s="25"/>
      <c r="Y24" s="9"/>
      <c r="Z24" s="25"/>
      <c r="AA24" s="64"/>
      <c r="AB24" s="25"/>
      <c r="AC24" s="25"/>
      <c r="AD24" s="25"/>
      <c r="AE24" s="25"/>
      <c r="AF24" s="25"/>
      <c r="AG24" s="338">
        <f t="shared" si="4"/>
        <v>0</v>
      </c>
      <c r="AH24" s="67">
        <v>0</v>
      </c>
      <c r="AI24" s="304">
        <f>+AH24/date!$B$31</f>
        <v>0</v>
      </c>
      <c r="AJ24" s="154">
        <f t="shared" si="5"/>
        <v>0</v>
      </c>
      <c r="AK24" s="27" t="s">
        <v>293</v>
      </c>
      <c r="AL24" s="118"/>
    </row>
    <row r="25" spans="1:42" x14ac:dyDescent="0.2">
      <c r="A25" s="55" t="s">
        <v>303</v>
      </c>
      <c r="B25" s="4" t="s">
        <v>289</v>
      </c>
      <c r="C25" s="64"/>
      <c r="D25" s="25"/>
      <c r="E25" s="25"/>
      <c r="F25" s="64"/>
      <c r="G25" s="25"/>
      <c r="H25" s="25"/>
      <c r="I25" s="25"/>
      <c r="J25" s="25"/>
      <c r="K25" s="25"/>
      <c r="L25" s="25"/>
      <c r="M25" s="64"/>
      <c r="N25" s="25"/>
      <c r="O25" s="25"/>
      <c r="P25" s="25"/>
      <c r="Q25" s="25"/>
      <c r="R25" s="25"/>
      <c r="S25" s="25"/>
      <c r="T25" s="64"/>
      <c r="U25" s="25"/>
      <c r="V25" s="25"/>
      <c r="W25" s="25"/>
      <c r="X25" s="25"/>
      <c r="Y25" s="25"/>
      <c r="Z25" s="25"/>
      <c r="AA25" s="64"/>
      <c r="AB25" s="25"/>
      <c r="AC25" s="25"/>
      <c r="AD25" s="25"/>
      <c r="AE25" s="25"/>
      <c r="AF25" s="25"/>
      <c r="AG25" s="338">
        <f t="shared" si="4"/>
        <v>0</v>
      </c>
      <c r="AH25" s="67">
        <v>0</v>
      </c>
      <c r="AI25" s="304">
        <f>+AH25/date!$B$31</f>
        <v>0</v>
      </c>
      <c r="AJ25" s="154">
        <f t="shared" si="5"/>
        <v>0</v>
      </c>
      <c r="AK25" s="55" t="s">
        <v>303</v>
      </c>
      <c r="AL25" s="118"/>
    </row>
    <row r="26" spans="1:42" x14ac:dyDescent="0.2">
      <c r="A26" s="27" t="s">
        <v>304</v>
      </c>
      <c r="B26" s="4" t="s">
        <v>290</v>
      </c>
      <c r="C26" s="64"/>
      <c r="D26" s="25"/>
      <c r="E26" s="25"/>
      <c r="F26" s="64"/>
      <c r="G26" s="25"/>
      <c r="H26" s="25"/>
      <c r="I26" s="25"/>
      <c r="J26" s="25"/>
      <c r="K26" s="25"/>
      <c r="L26" s="25"/>
      <c r="M26" s="64"/>
      <c r="N26" s="25"/>
      <c r="O26" s="25"/>
      <c r="P26" s="25"/>
      <c r="Q26" s="25"/>
      <c r="R26" s="25"/>
      <c r="S26" s="25"/>
      <c r="T26" s="64"/>
      <c r="U26" s="25"/>
      <c r="V26" s="25"/>
      <c r="W26" s="25"/>
      <c r="X26" s="25"/>
      <c r="Y26" s="25"/>
      <c r="Z26" s="25"/>
      <c r="AA26" s="64"/>
      <c r="AB26" s="25"/>
      <c r="AC26" s="25"/>
      <c r="AD26" s="25"/>
      <c r="AE26" s="25"/>
      <c r="AF26" s="25"/>
      <c r="AG26" s="338">
        <f t="shared" si="4"/>
        <v>0</v>
      </c>
      <c r="AH26" s="67">
        <v>0</v>
      </c>
      <c r="AI26" s="304">
        <f>+AH26/date!$B$31</f>
        <v>0</v>
      </c>
      <c r="AJ26" s="154">
        <f t="shared" si="5"/>
        <v>0</v>
      </c>
      <c r="AK26" s="27" t="s">
        <v>304</v>
      </c>
      <c r="AL26" s="46" t="s">
        <v>56</v>
      </c>
    </row>
    <row r="27" spans="1:42" ht="13.5" thickBot="1" x14ac:dyDescent="0.25">
      <c r="C27" s="146">
        <v>40422</v>
      </c>
      <c r="D27" s="66">
        <v>40423</v>
      </c>
      <c r="E27" s="66">
        <v>40424</v>
      </c>
      <c r="F27" s="66">
        <v>40425</v>
      </c>
      <c r="G27" s="66">
        <v>40426</v>
      </c>
      <c r="H27" s="66">
        <v>40427</v>
      </c>
      <c r="I27" s="66">
        <v>40428</v>
      </c>
      <c r="J27" s="66">
        <v>40429</v>
      </c>
      <c r="K27" s="66">
        <v>40430</v>
      </c>
      <c r="L27" s="66">
        <v>40431</v>
      </c>
      <c r="M27" s="66">
        <v>40432</v>
      </c>
      <c r="N27" s="66">
        <v>40433</v>
      </c>
      <c r="O27" s="66">
        <v>40434</v>
      </c>
      <c r="P27" s="66">
        <v>40435</v>
      </c>
      <c r="Q27" s="66">
        <v>40436</v>
      </c>
      <c r="R27" s="66">
        <v>40437</v>
      </c>
      <c r="S27" s="66">
        <v>40438</v>
      </c>
      <c r="T27" s="66">
        <v>40439</v>
      </c>
      <c r="U27" s="66">
        <v>40440</v>
      </c>
      <c r="V27" s="66">
        <v>40441</v>
      </c>
      <c r="W27" s="66">
        <v>40442</v>
      </c>
      <c r="X27" s="66">
        <v>40443</v>
      </c>
      <c r="Y27" s="66">
        <v>40444</v>
      </c>
      <c r="Z27" s="66">
        <v>40445</v>
      </c>
      <c r="AA27" s="66">
        <v>40446</v>
      </c>
      <c r="AB27" s="66">
        <v>40447</v>
      </c>
      <c r="AC27" s="66">
        <v>40448</v>
      </c>
      <c r="AD27" s="66">
        <v>40449</v>
      </c>
      <c r="AE27" s="66">
        <v>40450</v>
      </c>
      <c r="AF27" s="147">
        <v>40451</v>
      </c>
      <c r="AG27" s="339">
        <f>SUM(AG10:AG26)</f>
        <v>0</v>
      </c>
      <c r="AH27" s="30">
        <f>SUM(AH10:AH26)</f>
        <v>0</v>
      </c>
      <c r="AI27" s="30">
        <f>SUM(AI10:AI26)</f>
        <v>0</v>
      </c>
      <c r="AJ27" s="225">
        <f>SUM(AJ10:AJ26)</f>
        <v>0</v>
      </c>
    </row>
    <row r="28" spans="1:42" x14ac:dyDescent="0.2">
      <c r="AG28" s="19">
        <f>SUBTOTAL(9,AG13:AG26)</f>
        <v>0</v>
      </c>
    </row>
    <row r="35" spans="15:15" ht="13.5" hidden="1" thickBot="1" x14ac:dyDescent="0.25">
      <c r="O35" s="42" t="s">
        <v>45</v>
      </c>
    </row>
  </sheetData>
  <autoFilter ref="A9:AL27"/>
  <mergeCells count="4">
    <mergeCell ref="AG1:AG7"/>
    <mergeCell ref="AJ1:AJ7"/>
    <mergeCell ref="C4:L4"/>
    <mergeCell ref="AH1:AI6"/>
  </mergeCells>
  <phoneticPr fontId="2" type="noConversion"/>
  <conditionalFormatting sqref="C27:AF27 C8:AG9 C7:AF9">
    <cfRule type="timePeriod" dxfId="235" priority="78" stopIfTrue="1" timePeriod="today">
      <formula>FLOOR(C7,1)=TODAY()</formula>
    </cfRule>
  </conditionalFormatting>
  <conditionalFormatting sqref="C14:G14 C20:G21 C16:G16 D7:D21 D23:D26 C7:C26 E7:AF26 C27:AF27">
    <cfRule type="expression" dxfId="234" priority="100" stopIfTrue="1">
      <formula>C$8=1</formula>
    </cfRule>
    <cfRule type="expression" dxfId="233" priority="101" stopIfTrue="1">
      <formula>C$8=7</formula>
    </cfRule>
  </conditionalFormatting>
  <conditionalFormatting sqref="C8:AG9">
    <cfRule type="expression" dxfId="232" priority="61">
      <formula>C$8=1</formula>
    </cfRule>
    <cfRule type="expression" dxfId="231" priority="62">
      <formula>C$8=7</formula>
    </cfRule>
  </conditionalFormatting>
  <conditionalFormatting sqref="AG10:AJ26 AL10:AL26">
    <cfRule type="expression" dxfId="230" priority="1128">
      <formula>$AK10=$AU$3</formula>
    </cfRule>
  </conditionalFormatting>
  <conditionalFormatting sqref="AN22">
    <cfRule type="expression" dxfId="229" priority="16">
      <formula>$AK10=$AU$3</formula>
    </cfRule>
  </conditionalFormatting>
  <conditionalFormatting sqref="D22">
    <cfRule type="expression" dxfId="228" priority="13" stopIfTrue="1">
      <formula>D$8=1</formula>
    </cfRule>
    <cfRule type="expression" dxfId="227" priority="14" stopIfTrue="1">
      <formula>D$8=7</formula>
    </cfRule>
  </conditionalFormatting>
  <conditionalFormatting sqref="B10:B21 B23:B24 B26">
    <cfRule type="expression" dxfId="226" priority="7">
      <formula>$AK10=$AU$3</formula>
    </cfRule>
  </conditionalFormatting>
  <conditionalFormatting sqref="B22">
    <cfRule type="expression" dxfId="225" priority="8" stopIfTrue="1">
      <formula>$A22=$AP$5</formula>
    </cfRule>
  </conditionalFormatting>
  <conditionalFormatting sqref="B25">
    <cfRule type="expression" dxfId="224" priority="9" stopIfTrue="1">
      <formula>$A25=$Q$4</formula>
    </cfRule>
  </conditionalFormatting>
  <conditionalFormatting sqref="A10:A21 A23:A24 A26">
    <cfRule type="expression" dxfId="223" priority="4">
      <formula>$AK10=$AU$3</formula>
    </cfRule>
  </conditionalFormatting>
  <conditionalFormatting sqref="A22">
    <cfRule type="expression" dxfId="222" priority="5" stopIfTrue="1">
      <formula>$A22=$AP$5</formula>
    </cfRule>
  </conditionalFormatting>
  <conditionalFormatting sqref="A25">
    <cfRule type="expression" dxfId="221" priority="6" stopIfTrue="1">
      <formula>$A25=$Q$4</formula>
    </cfRule>
  </conditionalFormatting>
  <conditionalFormatting sqref="AK10:AK21 AK23:AK24 AK26">
    <cfRule type="expression" dxfId="11" priority="1">
      <formula>$AK10=$AU$3</formula>
    </cfRule>
  </conditionalFormatting>
  <conditionalFormatting sqref="AK22">
    <cfRule type="expression" dxfId="10" priority="2" stopIfTrue="1">
      <formula>$A22=$AP$5</formula>
    </cfRule>
  </conditionalFormatting>
  <conditionalFormatting sqref="AK25">
    <cfRule type="expression" dxfId="9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initiales">
                <anchor moveWithCells="1" sizeWithCells="1">
                  <from>
                    <xdr:col>38</xdr:col>
                    <xdr:colOff>238125</xdr:colOff>
                    <xdr:row>0</xdr:row>
                    <xdr:rowOff>123825</xdr:rowOff>
                  </from>
                  <to>
                    <xdr:col>39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enlever_filtre">
                <anchor moveWithCells="1" sizeWithCells="1">
                  <from>
                    <xdr:col>39</xdr:col>
                    <xdr:colOff>971550</xdr:colOff>
                    <xdr:row>1</xdr:row>
                    <xdr:rowOff>19050</xdr:rowOff>
                  </from>
                  <to>
                    <xdr:col>42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filtreSAV">
                <anchor moveWithCells="1" sizeWithCells="1">
                  <from>
                    <xdr:col>39</xdr:col>
                    <xdr:colOff>1000125</xdr:colOff>
                    <xdr:row>5</xdr:row>
                    <xdr:rowOff>200025</xdr:rowOff>
                  </from>
                  <to>
                    <xdr:col>42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AU34"/>
  <sheetViews>
    <sheetView showGridLines="0" zoomScaleNormal="100" workbookViewId="0">
      <pane ySplit="8" topLeftCell="A9" activePane="bottomLeft" state="frozen"/>
      <selection activeCell="A22" sqref="A22"/>
      <selection pane="bottomLeft" activeCell="AL10" sqref="AL10:AL26"/>
    </sheetView>
  </sheetViews>
  <sheetFormatPr baseColWidth="10" defaultColWidth="11.42578125" defaultRowHeight="12.75" x14ac:dyDescent="0.2"/>
  <cols>
    <col min="1" max="1" width="2.85546875" customWidth="1"/>
    <col min="2" max="2" width="7.85546875" customWidth="1"/>
    <col min="3" max="10" width="3.7109375" customWidth="1"/>
    <col min="11" max="11" width="3.42578125" customWidth="1"/>
    <col min="12" max="12" width="3.5703125" customWidth="1"/>
    <col min="13" max="27" width="3.7109375" customWidth="1"/>
    <col min="28" max="28" width="4" customWidth="1"/>
    <col min="29" max="33" width="3.7109375" customWidth="1"/>
    <col min="34" max="35" width="4.28515625" customWidth="1"/>
    <col min="36" max="36" width="3.7109375" customWidth="1"/>
    <col min="37" max="37" width="5.5703125" bestFit="1" customWidth="1"/>
    <col min="38" max="40" width="3.7109375" customWidth="1"/>
    <col min="41" max="41" width="3.7109375" hidden="1" customWidth="1"/>
    <col min="42" max="42" width="15.28515625" bestFit="1" customWidth="1"/>
    <col min="43" max="43" width="5.7109375" customWidth="1"/>
    <col min="44" max="45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T1" s="2"/>
      <c r="U1" s="2"/>
      <c r="V1" s="2"/>
      <c r="AG1" s="47"/>
      <c r="AH1" s="546" t="s">
        <v>85</v>
      </c>
      <c r="AI1" s="515" t="s">
        <v>32</v>
      </c>
      <c r="AJ1" s="516"/>
      <c r="AK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10/2017</v>
      </c>
      <c r="O2" s="2"/>
      <c r="P2" s="2"/>
      <c r="Q2" s="2"/>
      <c r="R2" s="2"/>
      <c r="S2" s="2"/>
      <c r="T2" s="2"/>
      <c r="U2" s="2"/>
      <c r="AG2" s="48"/>
      <c r="AH2" s="544"/>
      <c r="AI2" s="517"/>
      <c r="AJ2" s="518"/>
      <c r="AK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AG3" s="48"/>
      <c r="AH3" s="544"/>
      <c r="AI3" s="517"/>
      <c r="AJ3" s="518"/>
      <c r="AK3" s="543"/>
      <c r="AP3" s="79"/>
      <c r="AU3" t="s">
        <v>72</v>
      </c>
    </row>
    <row r="4" spans="1:47" ht="12" customHeight="1" thickBot="1" x14ac:dyDescent="0.25">
      <c r="A4" s="3"/>
      <c r="B4" s="3" t="s">
        <v>92</v>
      </c>
      <c r="C4" s="513">
        <f>+C7</f>
        <v>43009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AG4" s="48"/>
      <c r="AH4" s="544"/>
      <c r="AI4" s="517"/>
      <c r="AJ4" s="518"/>
      <c r="AK4" s="543"/>
      <c r="AP4" s="86"/>
    </row>
    <row r="5" spans="1:47" ht="17.25" customHeight="1" thickBot="1" x14ac:dyDescent="0.25">
      <c r="A5" s="3"/>
      <c r="B5" s="7"/>
      <c r="C5" t="str">
        <f t="shared" ref="C5:H5" si="0">IF(TEXT(C7,"jjjj")="mercredi",WEEKNUM(E7),IF(TEXT(C7,"jjjj")="mardi","semaine",""))</f>
        <v/>
      </c>
      <c r="D5" t="str">
        <f t="shared" si="0"/>
        <v/>
      </c>
      <c r="E5" t="str">
        <f t="shared" si="0"/>
        <v>semaine</v>
      </c>
      <c r="F5">
        <f t="shared" si="0"/>
        <v>40</v>
      </c>
      <c r="G5" t="str">
        <f>IF(TEXT(G7,"jjjj")="mercredi",WEEKNUM(I7)-1,IF(TEXT(G7,"jjjj")="mardi","semaine",""))</f>
        <v/>
      </c>
      <c r="H5" t="str">
        <f t="shared" si="0"/>
        <v/>
      </c>
      <c r="I5" t="str">
        <f t="shared" ref="I5:AF5" si="1">IF(TEXT(I7,"jjjj")="mercredi",WEEKNUM(K7),IF(TEXT(I7,"jjjj")="mardi","semaine",""))</f>
        <v/>
      </c>
      <c r="J5" t="str">
        <f t="shared" si="1"/>
        <v/>
      </c>
      <c r="K5" t="str">
        <f t="shared" si="1"/>
        <v/>
      </c>
      <c r="L5" t="str">
        <f t="shared" si="1"/>
        <v>semaine</v>
      </c>
      <c r="M5">
        <f t="shared" si="1"/>
        <v>41</v>
      </c>
      <c r="N5" t="str">
        <f>IF(TEXT(N7,"jjjj")="mercredi",WEEKNUM(P7)-1,IF(TEXT(N7,"jjjj")="mardi","semaine",""))</f>
        <v/>
      </c>
      <c r="O5" t="str">
        <f t="shared" si="1"/>
        <v/>
      </c>
      <c r="P5" t="str">
        <f t="shared" si="1"/>
        <v/>
      </c>
      <c r="Q5" t="str">
        <f t="shared" si="1"/>
        <v/>
      </c>
      <c r="R5" t="str">
        <f t="shared" si="1"/>
        <v/>
      </c>
      <c r="S5" t="str">
        <f t="shared" si="1"/>
        <v>semaine</v>
      </c>
      <c r="T5">
        <f t="shared" si="1"/>
        <v>42</v>
      </c>
      <c r="U5" t="str">
        <f>IF(TEXT(U7,"jjjj")="mercredi",WEEKNUM(W7)-1,IF(TEXT(U7,"jjjj")="mardi","semaine",""))</f>
        <v/>
      </c>
      <c r="V5" t="str">
        <f t="shared" si="1"/>
        <v/>
      </c>
      <c r="W5" t="str">
        <f t="shared" si="1"/>
        <v/>
      </c>
      <c r="X5" t="str">
        <f t="shared" si="1"/>
        <v/>
      </c>
      <c r="Y5" t="str">
        <f t="shared" si="1"/>
        <v/>
      </c>
      <c r="Z5" t="str">
        <f t="shared" si="1"/>
        <v>semaine</v>
      </c>
      <c r="AA5">
        <f t="shared" si="1"/>
        <v>43</v>
      </c>
      <c r="AB5" t="str">
        <f>IF(TEXT(AB7,"jjjj")="mercredi",WEEKNUM(AD7)-1,IF(TEXT(AB7,"jjjj")="mardi","semaine",""))</f>
        <v/>
      </c>
      <c r="AC5" t="str">
        <f t="shared" si="1"/>
        <v/>
      </c>
      <c r="AD5" t="str">
        <f t="shared" si="1"/>
        <v/>
      </c>
      <c r="AE5" t="str">
        <f t="shared" si="1"/>
        <v/>
      </c>
      <c r="AF5" t="str">
        <f t="shared" si="1"/>
        <v/>
      </c>
      <c r="AH5" s="544"/>
      <c r="AI5" s="517"/>
      <c r="AJ5" s="518"/>
      <c r="AK5" s="543"/>
      <c r="AO5" s="94" t="s">
        <v>45</v>
      </c>
      <c r="AQ5" s="79"/>
    </row>
    <row r="6" spans="1:47" ht="17.25" customHeight="1" thickBot="1" x14ac:dyDescent="0.25">
      <c r="B6" s="3"/>
      <c r="C6" s="6"/>
      <c r="D6" s="6"/>
      <c r="E6" s="6"/>
      <c r="F6" s="6"/>
      <c r="G6" s="6"/>
      <c r="H6" s="6"/>
      <c r="I6" s="6"/>
      <c r="J6" s="6"/>
      <c r="K6" s="85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1"/>
      <c r="AC6" s="5"/>
      <c r="AD6" s="5"/>
      <c r="AH6" s="544"/>
      <c r="AI6" s="517"/>
      <c r="AJ6" s="518"/>
      <c r="AK6" s="543"/>
    </row>
    <row r="7" spans="1:47" ht="13.5" customHeight="1" thickBot="1" x14ac:dyDescent="0.25">
      <c r="A7" s="58" t="s">
        <v>37</v>
      </c>
      <c r="B7" s="60" t="s">
        <v>0</v>
      </c>
      <c r="C7" s="88">
        <f>+sep!AF7+1</f>
        <v>43009</v>
      </c>
      <c r="D7" s="89">
        <f>+C7+1</f>
        <v>43010</v>
      </c>
      <c r="E7" s="89">
        <f t="shared" ref="E7:AG7" si="2">+D7+1</f>
        <v>43011</v>
      </c>
      <c r="F7" s="89">
        <f t="shared" si="2"/>
        <v>43012</v>
      </c>
      <c r="G7" s="89">
        <f t="shared" si="2"/>
        <v>43013</v>
      </c>
      <c r="H7" s="89">
        <f t="shared" si="2"/>
        <v>43014</v>
      </c>
      <c r="I7" s="89">
        <f t="shared" si="2"/>
        <v>43015</v>
      </c>
      <c r="J7" s="89">
        <f t="shared" si="2"/>
        <v>43016</v>
      </c>
      <c r="K7" s="89">
        <f t="shared" si="2"/>
        <v>43017</v>
      </c>
      <c r="L7" s="89">
        <f t="shared" si="2"/>
        <v>43018</v>
      </c>
      <c r="M7" s="89">
        <f t="shared" si="2"/>
        <v>43019</v>
      </c>
      <c r="N7" s="89">
        <f t="shared" si="2"/>
        <v>43020</v>
      </c>
      <c r="O7" s="89">
        <f t="shared" si="2"/>
        <v>43021</v>
      </c>
      <c r="P7" s="89">
        <f t="shared" si="2"/>
        <v>43022</v>
      </c>
      <c r="Q7" s="89">
        <f t="shared" si="2"/>
        <v>43023</v>
      </c>
      <c r="R7" s="89">
        <f t="shared" si="2"/>
        <v>43024</v>
      </c>
      <c r="S7" s="89">
        <f t="shared" si="2"/>
        <v>43025</v>
      </c>
      <c r="T7" s="89">
        <f t="shared" si="2"/>
        <v>43026</v>
      </c>
      <c r="U7" s="89">
        <f t="shared" si="2"/>
        <v>43027</v>
      </c>
      <c r="V7" s="89">
        <f t="shared" si="2"/>
        <v>43028</v>
      </c>
      <c r="W7" s="89">
        <f t="shared" si="2"/>
        <v>43029</v>
      </c>
      <c r="X7" s="89">
        <f t="shared" si="2"/>
        <v>43030</v>
      </c>
      <c r="Y7" s="89">
        <f t="shared" si="2"/>
        <v>43031</v>
      </c>
      <c r="Z7" s="89">
        <f t="shared" si="2"/>
        <v>43032</v>
      </c>
      <c r="AA7" s="89">
        <f t="shared" si="2"/>
        <v>43033</v>
      </c>
      <c r="AB7" s="89">
        <f t="shared" si="2"/>
        <v>43034</v>
      </c>
      <c r="AC7" s="89">
        <f t="shared" si="2"/>
        <v>43035</v>
      </c>
      <c r="AD7" s="89">
        <f t="shared" si="2"/>
        <v>43036</v>
      </c>
      <c r="AE7" s="89">
        <f t="shared" si="2"/>
        <v>43037</v>
      </c>
      <c r="AF7" s="89">
        <f>+AE7+1</f>
        <v>43038</v>
      </c>
      <c r="AG7" s="89">
        <f t="shared" si="2"/>
        <v>43039</v>
      </c>
      <c r="AH7" s="547"/>
      <c r="AI7" s="301" t="s">
        <v>104</v>
      </c>
      <c r="AJ7" s="302" t="s">
        <v>105</v>
      </c>
      <c r="AK7" s="543" t="s">
        <v>32</v>
      </c>
      <c r="AL7" s="120" t="s">
        <v>37</v>
      </c>
      <c r="AM7" s="120" t="s">
        <v>59</v>
      </c>
    </row>
    <row r="8" spans="1:47" ht="13.5" hidden="1" customHeight="1" thickBot="1" x14ac:dyDescent="0.2">
      <c r="A8" s="148"/>
      <c r="B8" s="77" t="s">
        <v>51</v>
      </c>
      <c r="C8" s="83">
        <f t="shared" ref="C8:AG8" si="3">WEEKDAY(C7)</f>
        <v>1</v>
      </c>
      <c r="D8" s="83">
        <f t="shared" si="3"/>
        <v>2</v>
      </c>
      <c r="E8" s="83">
        <f t="shared" si="3"/>
        <v>3</v>
      </c>
      <c r="F8" s="83">
        <f t="shared" si="3"/>
        <v>4</v>
      </c>
      <c r="G8" s="83">
        <f t="shared" si="3"/>
        <v>5</v>
      </c>
      <c r="H8" s="83">
        <f t="shared" si="3"/>
        <v>6</v>
      </c>
      <c r="I8" s="83">
        <f t="shared" si="3"/>
        <v>7</v>
      </c>
      <c r="J8" s="83">
        <f t="shared" si="3"/>
        <v>1</v>
      </c>
      <c r="K8" s="83">
        <f t="shared" si="3"/>
        <v>2</v>
      </c>
      <c r="L8" s="83">
        <f t="shared" si="3"/>
        <v>3</v>
      </c>
      <c r="M8" s="83">
        <f t="shared" si="3"/>
        <v>4</v>
      </c>
      <c r="N8" s="83">
        <f t="shared" si="3"/>
        <v>5</v>
      </c>
      <c r="O8" s="83">
        <f t="shared" si="3"/>
        <v>6</v>
      </c>
      <c r="P8" s="83">
        <f t="shared" si="3"/>
        <v>7</v>
      </c>
      <c r="Q8" s="83">
        <f t="shared" si="3"/>
        <v>1</v>
      </c>
      <c r="R8" s="83">
        <f t="shared" si="3"/>
        <v>2</v>
      </c>
      <c r="S8" s="83">
        <f t="shared" si="3"/>
        <v>3</v>
      </c>
      <c r="T8" s="83">
        <f t="shared" si="3"/>
        <v>4</v>
      </c>
      <c r="U8" s="83">
        <f t="shared" si="3"/>
        <v>5</v>
      </c>
      <c r="V8" s="83">
        <f t="shared" si="3"/>
        <v>6</v>
      </c>
      <c r="W8" s="83">
        <f t="shared" si="3"/>
        <v>7</v>
      </c>
      <c r="X8" s="83">
        <f t="shared" si="3"/>
        <v>1</v>
      </c>
      <c r="Y8" s="83">
        <f t="shared" si="3"/>
        <v>2</v>
      </c>
      <c r="Z8" s="83">
        <f t="shared" si="3"/>
        <v>3</v>
      </c>
      <c r="AA8" s="83">
        <f t="shared" si="3"/>
        <v>4</v>
      </c>
      <c r="AB8" s="83">
        <f t="shared" si="3"/>
        <v>5</v>
      </c>
      <c r="AC8" s="83">
        <f t="shared" si="3"/>
        <v>6</v>
      </c>
      <c r="AD8" s="83">
        <f t="shared" si="3"/>
        <v>7</v>
      </c>
      <c r="AE8" s="83">
        <f t="shared" si="3"/>
        <v>1</v>
      </c>
      <c r="AF8" s="83">
        <f t="shared" si="3"/>
        <v>2</v>
      </c>
      <c r="AG8" s="83">
        <f t="shared" si="3"/>
        <v>3</v>
      </c>
      <c r="AH8" s="308"/>
      <c r="AI8" s="310"/>
      <c r="AJ8" s="306"/>
      <c r="AK8" s="84"/>
      <c r="AL8" s="75"/>
    </row>
    <row r="9" spans="1:47" ht="11.25" customHeight="1" x14ac:dyDescent="0.2">
      <c r="A9" s="133"/>
      <c r="B9" s="10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36"/>
      <c r="AI9" s="311"/>
      <c r="AJ9" s="306"/>
      <c r="AK9" s="136"/>
      <c r="AL9" s="131"/>
      <c r="AM9" s="132"/>
    </row>
    <row r="10" spans="1:47" x14ac:dyDescent="0.2">
      <c r="A10" s="128" t="s">
        <v>291</v>
      </c>
      <c r="B10" s="50" t="s">
        <v>274</v>
      </c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23">
        <f t="shared" ref="AH10:AH26" si="4">SUM(C10:AG10)</f>
        <v>0</v>
      </c>
      <c r="AI10" s="67">
        <v>0</v>
      </c>
      <c r="AJ10" s="304">
        <f>+AI10/date!$B$31</f>
        <v>0</v>
      </c>
      <c r="AK10" s="317">
        <f t="shared" ref="AK10:AK26" si="5">+AH10+AI10</f>
        <v>0</v>
      </c>
      <c r="AL10" s="128" t="s">
        <v>291</v>
      </c>
      <c r="AM10" s="128"/>
      <c r="AQ10" s="79"/>
    </row>
    <row r="11" spans="1:47" x14ac:dyDescent="0.2">
      <c r="A11" s="128" t="s">
        <v>292</v>
      </c>
      <c r="B11" s="50" t="s">
        <v>275</v>
      </c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23">
        <f t="shared" si="4"/>
        <v>0</v>
      </c>
      <c r="AI11" s="67">
        <v>0</v>
      </c>
      <c r="AJ11" s="304">
        <f>+AI11/date!$B$31</f>
        <v>0</v>
      </c>
      <c r="AK11" s="317">
        <f t="shared" si="5"/>
        <v>0</v>
      </c>
      <c r="AL11" s="128" t="s">
        <v>292</v>
      </c>
      <c r="AM11" s="128"/>
      <c r="AQ11" s="79"/>
    </row>
    <row r="12" spans="1:47" x14ac:dyDescent="0.2">
      <c r="A12" s="27" t="s">
        <v>293</v>
      </c>
      <c r="B12" s="43" t="s">
        <v>276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39"/>
      <c r="AH12" s="323">
        <f t="shared" si="4"/>
        <v>0</v>
      </c>
      <c r="AI12" s="67">
        <v>0</v>
      </c>
      <c r="AJ12" s="304">
        <f>+AI12/date!$B$31</f>
        <v>0</v>
      </c>
      <c r="AK12" s="317">
        <f t="shared" si="5"/>
        <v>0</v>
      </c>
      <c r="AL12" s="27" t="s">
        <v>293</v>
      </c>
      <c r="AM12" s="118"/>
      <c r="AQ12" s="78"/>
    </row>
    <row r="13" spans="1:47" x14ac:dyDescent="0.2">
      <c r="A13" s="46" t="s">
        <v>294</v>
      </c>
      <c r="B13" s="43" t="s">
        <v>277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410"/>
      <c r="AH13" s="323">
        <f t="shared" si="4"/>
        <v>0</v>
      </c>
      <c r="AI13" s="67">
        <v>0</v>
      </c>
      <c r="AJ13" s="304">
        <f>+AI13/date!$B$31</f>
        <v>0</v>
      </c>
      <c r="AK13" s="317">
        <f t="shared" si="5"/>
        <v>0</v>
      </c>
      <c r="AL13" s="46" t="s">
        <v>294</v>
      </c>
      <c r="AM13" s="27" t="s">
        <v>56</v>
      </c>
    </row>
    <row r="14" spans="1:47" x14ac:dyDescent="0.2">
      <c r="A14" s="46" t="s">
        <v>295</v>
      </c>
      <c r="B14" s="10" t="s">
        <v>278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410"/>
      <c r="AH14" s="323">
        <f t="shared" si="4"/>
        <v>0</v>
      </c>
      <c r="AI14" s="67">
        <v>0</v>
      </c>
      <c r="AJ14" s="304">
        <f>+AI14/date!$B$31</f>
        <v>0</v>
      </c>
      <c r="AK14" s="317">
        <f t="shared" si="5"/>
        <v>0</v>
      </c>
      <c r="AL14" s="46" t="s">
        <v>295</v>
      </c>
      <c r="AM14" s="27" t="s">
        <v>56</v>
      </c>
    </row>
    <row r="15" spans="1:47" x14ac:dyDescent="0.2">
      <c r="A15" s="46" t="s">
        <v>44</v>
      </c>
      <c r="B15" s="10" t="s">
        <v>279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39"/>
      <c r="AH15" s="323">
        <f t="shared" si="4"/>
        <v>0</v>
      </c>
      <c r="AI15" s="67">
        <v>0</v>
      </c>
      <c r="AJ15" s="304">
        <f>+AI15/date!$B$31</f>
        <v>0</v>
      </c>
      <c r="AK15" s="317">
        <f t="shared" si="5"/>
        <v>0</v>
      </c>
      <c r="AL15" s="46" t="s">
        <v>44</v>
      </c>
      <c r="AM15" s="118"/>
    </row>
    <row r="16" spans="1:47" x14ac:dyDescent="0.2">
      <c r="A16" s="46" t="s">
        <v>294</v>
      </c>
      <c r="B16" s="4" t="s">
        <v>280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410"/>
      <c r="AH16" s="323">
        <f t="shared" si="4"/>
        <v>0</v>
      </c>
      <c r="AI16" s="67">
        <v>0</v>
      </c>
      <c r="AJ16" s="304">
        <f>+AI16/date!$B$31</f>
        <v>0</v>
      </c>
      <c r="AK16" s="317">
        <f t="shared" si="5"/>
        <v>0</v>
      </c>
      <c r="AL16" s="46" t="s">
        <v>294</v>
      </c>
      <c r="AM16" s="27" t="s">
        <v>56</v>
      </c>
    </row>
    <row r="17" spans="1:45" x14ac:dyDescent="0.2">
      <c r="A17" s="46" t="s">
        <v>296</v>
      </c>
      <c r="B17" s="4" t="s">
        <v>281</v>
      </c>
      <c r="C17" s="25"/>
      <c r="D17" s="25"/>
      <c r="E17" s="25"/>
      <c r="F17" s="25"/>
      <c r="G17" s="25"/>
      <c r="H17" s="25"/>
      <c r="I17" s="25"/>
      <c r="J17" s="25"/>
      <c r="K17" s="25"/>
      <c r="L17" s="9"/>
      <c r="M17" s="9"/>
      <c r="N17" s="9"/>
      <c r="O17" s="25"/>
      <c r="P17" s="25"/>
      <c r="Q17" s="25"/>
      <c r="R17" s="25"/>
      <c r="S17" s="25"/>
      <c r="T17" s="25"/>
      <c r="U17" s="25"/>
      <c r="V17" s="9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39"/>
      <c r="AH17" s="323">
        <f t="shared" si="4"/>
        <v>0</v>
      </c>
      <c r="AI17" s="67">
        <v>0</v>
      </c>
      <c r="AJ17" s="304">
        <f>+AI17/date!$B$31</f>
        <v>0</v>
      </c>
      <c r="AK17" s="317">
        <f t="shared" si="5"/>
        <v>0</v>
      </c>
      <c r="AL17" s="46" t="s">
        <v>296</v>
      </c>
      <c r="AM17" s="27" t="s">
        <v>56</v>
      </c>
    </row>
    <row r="18" spans="1:45" x14ac:dyDescent="0.2">
      <c r="A18" s="46" t="s">
        <v>297</v>
      </c>
      <c r="B18" s="4" t="s">
        <v>282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39"/>
      <c r="AH18" s="323">
        <f t="shared" si="4"/>
        <v>0</v>
      </c>
      <c r="AI18" s="67">
        <v>0</v>
      </c>
      <c r="AJ18" s="304">
        <f>+AI18/date!$B$31</f>
        <v>0</v>
      </c>
      <c r="AK18" s="317">
        <f t="shared" si="5"/>
        <v>0</v>
      </c>
      <c r="AL18" s="46" t="s">
        <v>297</v>
      </c>
      <c r="AM18" s="27"/>
    </row>
    <row r="19" spans="1:45" x14ac:dyDescent="0.2">
      <c r="A19" s="46" t="s">
        <v>298</v>
      </c>
      <c r="B19" s="4" t="s">
        <v>283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39"/>
      <c r="AH19" s="323">
        <f t="shared" si="4"/>
        <v>0</v>
      </c>
      <c r="AI19" s="67">
        <v>0</v>
      </c>
      <c r="AJ19" s="304">
        <f>+AI19/date!$B$31</f>
        <v>0</v>
      </c>
      <c r="AK19" s="317">
        <f t="shared" si="5"/>
        <v>0</v>
      </c>
      <c r="AL19" s="46" t="s">
        <v>298</v>
      </c>
      <c r="AM19" s="118"/>
    </row>
    <row r="20" spans="1:45" x14ac:dyDescent="0.2">
      <c r="A20" s="46" t="s">
        <v>299</v>
      </c>
      <c r="B20" s="4" t="s">
        <v>284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39"/>
      <c r="AH20" s="323">
        <f t="shared" si="4"/>
        <v>0</v>
      </c>
      <c r="AI20" s="67">
        <v>0</v>
      </c>
      <c r="AJ20" s="304">
        <f>+AI20/date!$B$31</f>
        <v>0</v>
      </c>
      <c r="AK20" s="317">
        <f t="shared" si="5"/>
        <v>0</v>
      </c>
      <c r="AL20" s="46" t="s">
        <v>299</v>
      </c>
      <c r="AM20" s="27" t="s">
        <v>56</v>
      </c>
      <c r="AP20" s="22"/>
      <c r="AQ20" s="22"/>
      <c r="AR20" s="22"/>
      <c r="AS20" s="22"/>
    </row>
    <row r="21" spans="1:45" x14ac:dyDescent="0.2">
      <c r="A21" s="46" t="s">
        <v>300</v>
      </c>
      <c r="B21" s="11" t="s">
        <v>285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39"/>
      <c r="AH21" s="323">
        <f t="shared" si="4"/>
        <v>0</v>
      </c>
      <c r="AI21" s="67">
        <v>0</v>
      </c>
      <c r="AJ21" s="304">
        <f>+AI21/date!$B$31</f>
        <v>0</v>
      </c>
      <c r="AK21" s="317">
        <f t="shared" si="5"/>
        <v>0</v>
      </c>
      <c r="AL21" s="46" t="s">
        <v>300</v>
      </c>
      <c r="AM21" s="27"/>
      <c r="AP21" s="22"/>
      <c r="AQ21" s="22"/>
      <c r="AR21" s="22"/>
      <c r="AS21" s="22"/>
    </row>
    <row r="22" spans="1:45" x14ac:dyDescent="0.2">
      <c r="A22" s="56" t="s">
        <v>301</v>
      </c>
      <c r="B22" s="4" t="s">
        <v>286</v>
      </c>
      <c r="C22" s="25"/>
      <c r="D22" s="25"/>
      <c r="E22" s="9"/>
      <c r="F22" s="25"/>
      <c r="G22" s="25"/>
      <c r="H22" s="25"/>
      <c r="I22" s="25"/>
      <c r="J22" s="25"/>
      <c r="K22" s="25"/>
      <c r="L22" s="25"/>
      <c r="M22" s="25"/>
      <c r="N22" s="9"/>
      <c r="O22" s="25"/>
      <c r="P22" s="25"/>
      <c r="Q22" s="25"/>
      <c r="R22" s="25"/>
      <c r="S22" s="25"/>
      <c r="T22" s="25"/>
      <c r="U22" s="25"/>
      <c r="V22" s="9"/>
      <c r="W22" s="25"/>
      <c r="X22" s="25"/>
      <c r="Y22" s="25"/>
      <c r="Z22" s="9"/>
      <c r="AA22" s="9"/>
      <c r="AB22" s="9"/>
      <c r="AC22" s="9"/>
      <c r="AD22" s="9"/>
      <c r="AE22" s="25"/>
      <c r="AF22" s="25"/>
      <c r="AG22" s="39"/>
      <c r="AH22" s="323">
        <f t="shared" si="4"/>
        <v>0</v>
      </c>
      <c r="AI22" s="67">
        <v>0</v>
      </c>
      <c r="AJ22" s="304">
        <f>+AI22/date!$B$31</f>
        <v>0</v>
      </c>
      <c r="AK22" s="317">
        <f t="shared" si="5"/>
        <v>0</v>
      </c>
      <c r="AL22" s="56" t="s">
        <v>301</v>
      </c>
      <c r="AM22" s="27" t="s">
        <v>56</v>
      </c>
      <c r="AR22" s="13"/>
    </row>
    <row r="23" spans="1:45" x14ac:dyDescent="0.2">
      <c r="A23" s="27" t="s">
        <v>302</v>
      </c>
      <c r="B23" s="276" t="s">
        <v>287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323">
        <f t="shared" si="4"/>
        <v>0</v>
      </c>
      <c r="AI23" s="67">
        <v>0</v>
      </c>
      <c r="AJ23" s="304">
        <f>+AI23/date!$B$31</f>
        <v>0</v>
      </c>
      <c r="AK23" s="317">
        <f t="shared" si="5"/>
        <v>0</v>
      </c>
      <c r="AL23" s="27" t="s">
        <v>302</v>
      </c>
      <c r="AM23" s="118"/>
    </row>
    <row r="24" spans="1:45" x14ac:dyDescent="0.2">
      <c r="A24" s="27" t="s">
        <v>293</v>
      </c>
      <c r="B24" s="4" t="s">
        <v>288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39"/>
      <c r="AH24" s="323">
        <f t="shared" si="4"/>
        <v>0</v>
      </c>
      <c r="AI24" s="67">
        <v>0</v>
      </c>
      <c r="AJ24" s="304">
        <f>+AI24/date!$B$31</f>
        <v>0</v>
      </c>
      <c r="AK24" s="317">
        <f t="shared" si="5"/>
        <v>0</v>
      </c>
      <c r="AL24" s="27" t="s">
        <v>293</v>
      </c>
      <c r="AM24" s="118"/>
    </row>
    <row r="25" spans="1:45" x14ac:dyDescent="0.2">
      <c r="A25" s="55" t="s">
        <v>303</v>
      </c>
      <c r="B25" s="4" t="s">
        <v>289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39"/>
      <c r="AH25" s="323">
        <f t="shared" si="4"/>
        <v>0</v>
      </c>
      <c r="AI25" s="67">
        <v>0</v>
      </c>
      <c r="AJ25" s="304">
        <f>+AI25/date!$B$31</f>
        <v>0</v>
      </c>
      <c r="AK25" s="317">
        <f t="shared" si="5"/>
        <v>0</v>
      </c>
      <c r="AL25" s="55" t="s">
        <v>303</v>
      </c>
      <c r="AM25" s="118"/>
    </row>
    <row r="26" spans="1:45" ht="13.5" thickBot="1" x14ac:dyDescent="0.25">
      <c r="A26" s="27" t="s">
        <v>304</v>
      </c>
      <c r="B26" s="4" t="s">
        <v>290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39"/>
      <c r="AH26" s="323">
        <f t="shared" si="4"/>
        <v>0</v>
      </c>
      <c r="AI26" s="67">
        <v>0</v>
      </c>
      <c r="AJ26" s="304">
        <f>+AI26/date!$B$31</f>
        <v>0</v>
      </c>
      <c r="AK26" s="317">
        <f t="shared" si="5"/>
        <v>0</v>
      </c>
      <c r="AL26" s="27" t="s">
        <v>304</v>
      </c>
      <c r="AM26" s="27" t="s">
        <v>56</v>
      </c>
    </row>
    <row r="27" spans="1:45" ht="13.5" thickBot="1" x14ac:dyDescent="0.25">
      <c r="C27" s="45">
        <v>40452</v>
      </c>
      <c r="D27" s="45">
        <v>40453</v>
      </c>
      <c r="E27" s="45">
        <v>40454</v>
      </c>
      <c r="F27" s="45">
        <v>40455</v>
      </c>
      <c r="G27" s="45">
        <v>40456</v>
      </c>
      <c r="H27" s="45">
        <v>40457</v>
      </c>
      <c r="I27" s="45">
        <v>40458</v>
      </c>
      <c r="J27" s="45">
        <v>40459</v>
      </c>
      <c r="K27" s="45">
        <v>40460</v>
      </c>
      <c r="L27" s="45">
        <v>40461</v>
      </c>
      <c r="M27" s="45">
        <v>40462</v>
      </c>
      <c r="N27" s="45">
        <v>40463</v>
      </c>
      <c r="O27" s="45">
        <v>40464</v>
      </c>
      <c r="P27" s="45">
        <v>40465</v>
      </c>
      <c r="Q27" s="45">
        <v>40466</v>
      </c>
      <c r="R27" s="45">
        <v>40467</v>
      </c>
      <c r="S27" s="45">
        <v>40468</v>
      </c>
      <c r="T27" s="45">
        <v>40469</v>
      </c>
      <c r="U27" s="45">
        <v>40470</v>
      </c>
      <c r="V27" s="45">
        <v>40471</v>
      </c>
      <c r="W27" s="45">
        <v>40472</v>
      </c>
      <c r="X27" s="45">
        <v>40473</v>
      </c>
      <c r="Y27" s="45">
        <v>40474</v>
      </c>
      <c r="Z27" s="45">
        <v>40475</v>
      </c>
      <c r="AA27" s="45">
        <v>40476</v>
      </c>
      <c r="AB27" s="45">
        <v>40477</v>
      </c>
      <c r="AC27" s="45">
        <v>40478</v>
      </c>
      <c r="AD27" s="45">
        <v>40479</v>
      </c>
      <c r="AE27" s="45">
        <v>40480</v>
      </c>
      <c r="AF27" s="45">
        <v>40481</v>
      </c>
      <c r="AG27" s="70">
        <v>40482</v>
      </c>
      <c r="AH27" s="30">
        <f>SUM(AI10:AI26)</f>
        <v>0</v>
      </c>
      <c r="AI27" s="30">
        <f>SUM(AK10:AK26)</f>
        <v>0</v>
      </c>
      <c r="AJ27" s="30">
        <f>SUM(AL10:AL26)</f>
        <v>0</v>
      </c>
      <c r="AK27" s="225">
        <f>SUM(AK10:AK26)</f>
        <v>0</v>
      </c>
    </row>
    <row r="32" spans="1:45" ht="15" x14ac:dyDescent="0.25">
      <c r="Q32" s="20" t="s">
        <v>28</v>
      </c>
      <c r="AK32" s="162"/>
    </row>
    <row r="34" spans="28:28" x14ac:dyDescent="0.2">
      <c r="AB34" s="2"/>
    </row>
  </sheetData>
  <autoFilter ref="A9:AM31"/>
  <mergeCells count="4">
    <mergeCell ref="AH1:AH7"/>
    <mergeCell ref="AK1:AK7"/>
    <mergeCell ref="C4:L4"/>
    <mergeCell ref="AI1:AJ6"/>
  </mergeCells>
  <phoneticPr fontId="2" type="noConversion"/>
  <conditionalFormatting sqref="C7:AG7">
    <cfRule type="timePeriod" dxfId="220" priority="93" stopIfTrue="1" timePeriod="today">
      <formula>FLOOR(C7,1)=TODAY()</formula>
    </cfRule>
  </conditionalFormatting>
  <conditionalFormatting sqref="C7:AG27">
    <cfRule type="expression" dxfId="219" priority="433">
      <formula>C$8=7</formula>
    </cfRule>
    <cfRule type="expression" dxfId="218" priority="434">
      <formula>C$8=1</formula>
    </cfRule>
  </conditionalFormatting>
  <conditionalFormatting sqref="AH10:AI26 AK10:AK26 AM10:AM26">
    <cfRule type="expression" dxfId="217" priority="1127">
      <formula>$AL10=$AU$3</formula>
    </cfRule>
  </conditionalFormatting>
  <conditionalFormatting sqref="AJ10:AJ26">
    <cfRule type="expression" dxfId="216" priority="10">
      <formula>$AL10=$AU$3</formula>
    </cfRule>
  </conditionalFormatting>
  <conditionalFormatting sqref="B10:B21 B23:B24 B26">
    <cfRule type="expression" dxfId="215" priority="7">
      <formula>$AK10=$AU$3</formula>
    </cfRule>
  </conditionalFormatting>
  <conditionalFormatting sqref="B22">
    <cfRule type="expression" dxfId="214" priority="8" stopIfTrue="1">
      <formula>$A22=$AP$5</formula>
    </cfRule>
  </conditionalFormatting>
  <conditionalFormatting sqref="B25">
    <cfRule type="expression" dxfId="213" priority="9" stopIfTrue="1">
      <formula>$A25=$Q$4</formula>
    </cfRule>
  </conditionalFormatting>
  <conditionalFormatting sqref="A10:A21 A23:A24 A26">
    <cfRule type="expression" dxfId="212" priority="4">
      <formula>$AK10=$AU$3</formula>
    </cfRule>
  </conditionalFormatting>
  <conditionalFormatting sqref="A22">
    <cfRule type="expression" dxfId="211" priority="5" stopIfTrue="1">
      <formula>$A22=$AP$5</formula>
    </cfRule>
  </conditionalFormatting>
  <conditionalFormatting sqref="A25">
    <cfRule type="expression" dxfId="210" priority="6" stopIfTrue="1">
      <formula>$A25=$Q$4</formula>
    </cfRule>
  </conditionalFormatting>
  <conditionalFormatting sqref="AL10:AL21 AL23:AL24 AL26">
    <cfRule type="expression" dxfId="14" priority="1">
      <formula>$AK10=$AU$3</formula>
    </cfRule>
  </conditionalFormatting>
  <conditionalFormatting sqref="AL22">
    <cfRule type="expression" dxfId="13" priority="2" stopIfTrue="1">
      <formula>$A22=$AP$5</formula>
    </cfRule>
  </conditionalFormatting>
  <conditionalFormatting sqref="AL25">
    <cfRule type="expression" dxfId="12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initiales">
                <anchor moveWithCells="1" sizeWithCells="1">
                  <from>
                    <xdr:col>40</xdr:col>
                    <xdr:colOff>238125</xdr:colOff>
                    <xdr:row>0</xdr:row>
                    <xdr:rowOff>123825</xdr:rowOff>
                  </from>
                  <to>
                    <xdr:col>41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enlever_filtre">
                <anchor moveWithCells="1" sizeWithCells="1">
                  <from>
                    <xdr:col>41</xdr:col>
                    <xdr:colOff>971550</xdr:colOff>
                    <xdr:row>1</xdr:row>
                    <xdr:rowOff>19050</xdr:rowOff>
                  </from>
                  <to>
                    <xdr:col>44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6" name="Button 6">
              <controlPr defaultSize="0" print="0" autoFill="0" autoPict="0" macro="[0]!filtreSAV">
                <anchor moveWithCells="1" sizeWithCells="1">
                  <from>
                    <xdr:col>41</xdr:col>
                    <xdr:colOff>1000125</xdr:colOff>
                    <xdr:row>5</xdr:row>
                    <xdr:rowOff>200025</xdr:rowOff>
                  </from>
                  <to>
                    <xdr:col>44</xdr:col>
                    <xdr:colOff>76200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AU34"/>
  <sheetViews>
    <sheetView showGridLines="0" workbookViewId="0">
      <pane ySplit="8" topLeftCell="A9" activePane="bottomLeft" state="frozen"/>
      <selection activeCell="A22" sqref="A22"/>
      <selection pane="bottomLeft" activeCell="AK10" sqref="AK10:AK26"/>
    </sheetView>
  </sheetViews>
  <sheetFormatPr baseColWidth="10" defaultColWidth="11.42578125" defaultRowHeight="12.75" x14ac:dyDescent="0.2"/>
  <cols>
    <col min="1" max="1" width="4.140625" customWidth="1"/>
    <col min="2" max="2" width="8.7109375" customWidth="1"/>
    <col min="3" max="9" width="3.7109375" customWidth="1"/>
    <col min="10" max="10" width="3.85546875" customWidth="1"/>
    <col min="11" max="30" width="3.7109375" customWidth="1"/>
    <col min="31" max="31" width="3.5703125" customWidth="1"/>
    <col min="32" max="33" width="3.7109375" customWidth="1"/>
    <col min="34" max="34" width="5.42578125" customWidth="1"/>
    <col min="35" max="35" width="3.7109375" customWidth="1"/>
    <col min="36" max="36" width="4.85546875" customWidth="1"/>
    <col min="37" max="39" width="3.7109375" customWidth="1"/>
    <col min="40" max="40" width="15.28515625" bestFit="1" customWidth="1"/>
    <col min="41" max="41" width="5.7109375" customWidth="1"/>
    <col min="42" max="46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2"/>
      <c r="AC1" s="2"/>
      <c r="AD1" s="1"/>
      <c r="AE1" s="16"/>
      <c r="AG1" s="508" t="s">
        <v>85</v>
      </c>
      <c r="AH1" s="515" t="s">
        <v>32</v>
      </c>
      <c r="AI1" s="516"/>
      <c r="AJ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11/2017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AA2" s="2"/>
      <c r="AB2" s="2"/>
      <c r="AD2" s="166"/>
      <c r="AE2" s="167"/>
      <c r="AG2" s="526"/>
      <c r="AH2" s="517"/>
      <c r="AI2" s="518"/>
      <c r="AJ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18"/>
      <c r="AA3" s="2"/>
      <c r="AB3" s="2"/>
      <c r="AC3" s="2"/>
      <c r="AD3" s="1"/>
      <c r="AG3" s="526"/>
      <c r="AH3" s="517"/>
      <c r="AI3" s="518"/>
      <c r="AJ3" s="543"/>
      <c r="AN3" s="79"/>
      <c r="AU3" t="s">
        <v>72</v>
      </c>
    </row>
    <row r="4" spans="1:47" ht="12" customHeight="1" x14ac:dyDescent="0.2">
      <c r="A4" s="3"/>
      <c r="B4" s="3" t="s">
        <v>92</v>
      </c>
      <c r="C4" s="513">
        <f>+C7</f>
        <v>43040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1"/>
      <c r="AG4" s="526"/>
      <c r="AH4" s="517"/>
      <c r="AI4" s="518"/>
      <c r="AJ4" s="543"/>
      <c r="AN4" s="86"/>
    </row>
    <row r="5" spans="1:47" ht="17.25" customHeight="1" x14ac:dyDescent="0.2">
      <c r="B5" s="3"/>
      <c r="C5">
        <f t="shared" ref="C5:H5" si="0">IF(TEXT(C7,"jjjj")="mercredi",WEEKNUM(E7),IF(TEXT(C7,"jjjj")="mardi","semaine",""))</f>
        <v>44</v>
      </c>
      <c r="D5" t="str">
        <f>IF(TEXT(D7,"jjjj")="mercredi",WEEKNUM(F7)-1,IF(TEXT(D7,"jjjj")="mardi","semaine",""))</f>
        <v/>
      </c>
      <c r="E5" t="str">
        <f t="shared" si="0"/>
        <v/>
      </c>
      <c r="F5" t="str">
        <f t="shared" si="0"/>
        <v/>
      </c>
      <c r="G5" t="str">
        <f t="shared" si="0"/>
        <v/>
      </c>
      <c r="H5" t="str">
        <f t="shared" si="0"/>
        <v/>
      </c>
      <c r="I5" t="str">
        <f t="shared" ref="I5:AE5" si="1">IF(TEXT(I7,"jjjj")="mercredi",WEEKNUM(K7),IF(TEXT(I7,"jjjj")="mardi","semaine",""))</f>
        <v>semaine</v>
      </c>
      <c r="J5">
        <f t="shared" si="1"/>
        <v>45</v>
      </c>
      <c r="K5" t="str">
        <f>IF(TEXT(K7,"jjjj")="mercredi",WEEKNUM(M7)-1,IF(TEXT(K7,"jjjj")="mardi","semaine",""))</f>
        <v/>
      </c>
      <c r="L5" t="str">
        <f t="shared" si="1"/>
        <v/>
      </c>
      <c r="M5" t="str">
        <f t="shared" si="1"/>
        <v/>
      </c>
      <c r="N5" t="str">
        <f t="shared" si="1"/>
        <v/>
      </c>
      <c r="O5" t="str">
        <f t="shared" si="1"/>
        <v/>
      </c>
      <c r="P5" t="str">
        <f t="shared" si="1"/>
        <v>semaine</v>
      </c>
      <c r="Q5">
        <f t="shared" si="1"/>
        <v>46</v>
      </c>
      <c r="R5" t="str">
        <f>IF(TEXT(R7,"jjjj")="mercredi",WEEKNUM(T7)-1,IF(TEXT(R7,"jjjj")="mardi","semaine",""))</f>
        <v/>
      </c>
      <c r="S5" t="str">
        <f t="shared" si="1"/>
        <v/>
      </c>
      <c r="T5" t="str">
        <f t="shared" si="1"/>
        <v/>
      </c>
      <c r="U5" t="str">
        <f t="shared" si="1"/>
        <v/>
      </c>
      <c r="V5" t="str">
        <f t="shared" si="1"/>
        <v/>
      </c>
      <c r="W5" t="str">
        <f t="shared" si="1"/>
        <v>semaine</v>
      </c>
      <c r="X5">
        <f t="shared" si="1"/>
        <v>47</v>
      </c>
      <c r="Y5" t="str">
        <f>IF(TEXT(Y7,"jjjj")="mercredi",WEEKNUM(AA7)-1,IF(TEXT(Y7,"jjjj")="mardi","semaine",""))</f>
        <v/>
      </c>
      <c r="Z5" t="str">
        <f t="shared" si="1"/>
        <v/>
      </c>
      <c r="AA5" t="str">
        <f t="shared" si="1"/>
        <v/>
      </c>
      <c r="AB5" t="str">
        <f t="shared" si="1"/>
        <v/>
      </c>
      <c r="AC5" t="str">
        <f t="shared" si="1"/>
        <v/>
      </c>
      <c r="AD5" t="str">
        <f t="shared" si="1"/>
        <v>semaine</v>
      </c>
      <c r="AE5">
        <f t="shared" si="1"/>
        <v>0</v>
      </c>
      <c r="AF5" t="str">
        <f>IF(TEXT(AF7,"jjjj")="mercredi",WEEKNUM(AH7)-1,IF(TEXT(AF7,"jjjj")="mardi","semaine",""))</f>
        <v/>
      </c>
      <c r="AG5" s="526"/>
      <c r="AH5" s="517"/>
      <c r="AI5" s="518"/>
      <c r="AJ5" s="543"/>
      <c r="AN5" t="s">
        <v>93</v>
      </c>
      <c r="AO5" s="79"/>
    </row>
    <row r="6" spans="1:47" ht="17.25" customHeight="1" thickBot="1" x14ac:dyDescent="0.25">
      <c r="B6" s="3"/>
      <c r="AG6" s="526"/>
      <c r="AH6" s="549"/>
      <c r="AI6" s="550"/>
      <c r="AJ6" s="543"/>
    </row>
    <row r="7" spans="1:47" ht="12.75" customHeight="1" thickBot="1" x14ac:dyDescent="0.25">
      <c r="A7" s="58" t="s">
        <v>37</v>
      </c>
      <c r="B7" s="60" t="s">
        <v>0</v>
      </c>
      <c r="C7" s="388">
        <f>+oct!AG7+1</f>
        <v>43040</v>
      </c>
      <c r="D7" s="45">
        <f>+C7+1</f>
        <v>43041</v>
      </c>
      <c r="E7" s="45">
        <f t="shared" ref="E7:AE7" si="2">+D7+1</f>
        <v>43042</v>
      </c>
      <c r="F7" s="45">
        <f t="shared" si="2"/>
        <v>43043</v>
      </c>
      <c r="G7" s="45">
        <f t="shared" si="2"/>
        <v>43044</v>
      </c>
      <c r="H7" s="45">
        <f t="shared" si="2"/>
        <v>43045</v>
      </c>
      <c r="I7" s="45">
        <f t="shared" si="2"/>
        <v>43046</v>
      </c>
      <c r="J7" s="45">
        <f t="shared" si="2"/>
        <v>43047</v>
      </c>
      <c r="K7" s="45">
        <f t="shared" si="2"/>
        <v>43048</v>
      </c>
      <c r="L7" s="45">
        <f t="shared" si="2"/>
        <v>43049</v>
      </c>
      <c r="M7" s="102">
        <f t="shared" si="2"/>
        <v>43050</v>
      </c>
      <c r="N7" s="45">
        <f t="shared" si="2"/>
        <v>43051</v>
      </c>
      <c r="O7" s="45">
        <f t="shared" si="2"/>
        <v>43052</v>
      </c>
      <c r="P7" s="45">
        <f t="shared" si="2"/>
        <v>43053</v>
      </c>
      <c r="Q7" s="45">
        <f t="shared" si="2"/>
        <v>43054</v>
      </c>
      <c r="R7" s="45">
        <f t="shared" si="2"/>
        <v>43055</v>
      </c>
      <c r="S7" s="45">
        <f t="shared" si="2"/>
        <v>43056</v>
      </c>
      <c r="T7" s="45">
        <f t="shared" si="2"/>
        <v>43057</v>
      </c>
      <c r="U7" s="45">
        <f t="shared" si="2"/>
        <v>43058</v>
      </c>
      <c r="V7" s="45">
        <f t="shared" si="2"/>
        <v>43059</v>
      </c>
      <c r="W7" s="45">
        <f t="shared" si="2"/>
        <v>43060</v>
      </c>
      <c r="X7" s="45">
        <f t="shared" si="2"/>
        <v>43061</v>
      </c>
      <c r="Y7" s="45">
        <f t="shared" si="2"/>
        <v>43062</v>
      </c>
      <c r="Z7" s="45">
        <f t="shared" si="2"/>
        <v>43063</v>
      </c>
      <c r="AA7" s="45">
        <f t="shared" si="2"/>
        <v>43064</v>
      </c>
      <c r="AB7" s="45">
        <f t="shared" si="2"/>
        <v>43065</v>
      </c>
      <c r="AC7" s="45">
        <f t="shared" si="2"/>
        <v>43066</v>
      </c>
      <c r="AD7" s="45">
        <f t="shared" si="2"/>
        <v>43067</v>
      </c>
      <c r="AE7" s="45">
        <f t="shared" si="2"/>
        <v>43068</v>
      </c>
      <c r="AF7" s="45">
        <f>+AE7+1</f>
        <v>43069</v>
      </c>
      <c r="AG7" s="548"/>
      <c r="AH7" s="217" t="s">
        <v>104</v>
      </c>
      <c r="AI7" s="217" t="s">
        <v>105</v>
      </c>
      <c r="AJ7" s="543" t="s">
        <v>32</v>
      </c>
      <c r="AK7" s="120" t="s">
        <v>37</v>
      </c>
      <c r="AL7" s="120" t="s">
        <v>59</v>
      </c>
      <c r="AM7" s="227"/>
    </row>
    <row r="8" spans="1:47" ht="12.75" hidden="1" customHeight="1" thickBot="1" x14ac:dyDescent="0.25">
      <c r="A8" s="148"/>
      <c r="B8" s="77" t="s">
        <v>51</v>
      </c>
      <c r="C8" s="121">
        <f t="shared" ref="C8:AF8" si="3">WEEKDAY(C7)</f>
        <v>4</v>
      </c>
      <c r="D8" s="121">
        <f t="shared" si="3"/>
        <v>5</v>
      </c>
      <c r="E8" s="121">
        <f t="shared" si="3"/>
        <v>6</v>
      </c>
      <c r="F8" s="121">
        <f t="shared" si="3"/>
        <v>7</v>
      </c>
      <c r="G8" s="121">
        <f t="shared" si="3"/>
        <v>1</v>
      </c>
      <c r="H8" s="121">
        <f t="shared" si="3"/>
        <v>2</v>
      </c>
      <c r="I8" s="121">
        <f t="shared" si="3"/>
        <v>3</v>
      </c>
      <c r="J8" s="121">
        <f t="shared" si="3"/>
        <v>4</v>
      </c>
      <c r="K8" s="121">
        <f t="shared" si="3"/>
        <v>5</v>
      </c>
      <c r="L8" s="121">
        <f t="shared" si="3"/>
        <v>6</v>
      </c>
      <c r="M8" s="199">
        <f t="shared" si="3"/>
        <v>7</v>
      </c>
      <c r="N8" s="121">
        <f t="shared" si="3"/>
        <v>1</v>
      </c>
      <c r="O8" s="121">
        <f t="shared" si="3"/>
        <v>2</v>
      </c>
      <c r="P8" s="121">
        <f t="shared" si="3"/>
        <v>3</v>
      </c>
      <c r="Q8" s="121">
        <f t="shared" si="3"/>
        <v>4</v>
      </c>
      <c r="R8" s="121">
        <f t="shared" si="3"/>
        <v>5</v>
      </c>
      <c r="S8" s="121">
        <f t="shared" si="3"/>
        <v>6</v>
      </c>
      <c r="T8" s="121">
        <f t="shared" si="3"/>
        <v>7</v>
      </c>
      <c r="U8" s="160">
        <f t="shared" si="3"/>
        <v>1</v>
      </c>
      <c r="V8" s="121">
        <f t="shared" si="3"/>
        <v>2</v>
      </c>
      <c r="W8" s="121">
        <f t="shared" si="3"/>
        <v>3</v>
      </c>
      <c r="X8" s="121">
        <f t="shared" si="3"/>
        <v>4</v>
      </c>
      <c r="Y8" s="121">
        <f t="shared" si="3"/>
        <v>5</v>
      </c>
      <c r="Z8" s="121">
        <f t="shared" si="3"/>
        <v>6</v>
      </c>
      <c r="AA8" s="121">
        <f t="shared" si="3"/>
        <v>7</v>
      </c>
      <c r="AB8" s="121">
        <f t="shared" si="3"/>
        <v>1</v>
      </c>
      <c r="AC8" s="121">
        <f t="shared" si="3"/>
        <v>2</v>
      </c>
      <c r="AD8" s="121">
        <f t="shared" si="3"/>
        <v>3</v>
      </c>
      <c r="AE8" s="121">
        <f t="shared" si="3"/>
        <v>4</v>
      </c>
      <c r="AF8" s="121">
        <f t="shared" si="3"/>
        <v>5</v>
      </c>
      <c r="AG8" s="117"/>
      <c r="AH8" s="84"/>
      <c r="AI8" s="132"/>
      <c r="AJ8" s="84"/>
      <c r="AK8" s="75"/>
      <c r="AM8" s="296"/>
    </row>
    <row r="9" spans="1:47" ht="11.25" customHeight="1" x14ac:dyDescent="0.2">
      <c r="A9" s="137"/>
      <c r="B9" s="139"/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99"/>
      <c r="N9" s="140"/>
      <c r="O9" s="140"/>
      <c r="P9" s="140"/>
      <c r="Q9" s="140"/>
      <c r="R9" s="140"/>
      <c r="S9" s="140"/>
      <c r="T9" s="140"/>
      <c r="U9" s="140"/>
      <c r="V9" s="161"/>
      <c r="W9" s="140"/>
      <c r="X9" s="140"/>
      <c r="Y9" s="140"/>
      <c r="Z9" s="140"/>
      <c r="AA9" s="140"/>
      <c r="AB9" s="140"/>
      <c r="AC9" s="140"/>
      <c r="AD9" s="140"/>
      <c r="AE9" s="140"/>
      <c r="AF9" s="140"/>
      <c r="AG9" s="141"/>
      <c r="AH9" s="141"/>
      <c r="AI9" s="143"/>
      <c r="AJ9" s="141"/>
      <c r="AK9" s="138"/>
      <c r="AL9" s="143"/>
      <c r="AM9" s="1"/>
    </row>
    <row r="10" spans="1:47" x14ac:dyDescent="0.2">
      <c r="A10" s="128" t="s">
        <v>291</v>
      </c>
      <c r="B10" s="50" t="s">
        <v>274</v>
      </c>
      <c r="C10" s="387"/>
      <c r="D10" s="39"/>
      <c r="E10" s="39"/>
      <c r="F10" s="39"/>
      <c r="G10" s="39"/>
      <c r="H10" s="39"/>
      <c r="I10" s="39"/>
      <c r="J10" s="39"/>
      <c r="K10" s="39"/>
      <c r="L10" s="39"/>
      <c r="M10" s="25"/>
      <c r="N10" s="38"/>
      <c r="O10" s="25"/>
      <c r="P10" s="25"/>
      <c r="Q10" s="25"/>
      <c r="R10" s="25"/>
      <c r="S10" s="25"/>
      <c r="T10" s="25"/>
      <c r="U10" s="38"/>
      <c r="V10" s="25"/>
      <c r="W10" s="25"/>
      <c r="X10" s="25"/>
      <c r="Y10" s="25"/>
      <c r="Z10" s="25"/>
      <c r="AA10" s="25"/>
      <c r="AB10" s="39"/>
      <c r="AC10" s="62"/>
      <c r="AD10" s="39"/>
      <c r="AE10" s="39"/>
      <c r="AF10" s="62"/>
      <c r="AG10" s="101">
        <f t="shared" ref="AG10:AG26" si="4">SUM(C10:AF10)</f>
        <v>0</v>
      </c>
      <c r="AH10" s="127">
        <v>0</v>
      </c>
      <c r="AI10" s="304">
        <f>+AH10/date!$B$31</f>
        <v>0</v>
      </c>
      <c r="AJ10" s="61">
        <f t="shared" ref="AJ10:AJ26" si="5">+AH10+AG10</f>
        <v>0</v>
      </c>
      <c r="AK10" s="128" t="s">
        <v>291</v>
      </c>
      <c r="AL10" s="128"/>
      <c r="AM10" s="1"/>
      <c r="AO10" s="79"/>
    </row>
    <row r="11" spans="1:47" x14ac:dyDescent="0.2">
      <c r="A11" s="128" t="s">
        <v>292</v>
      </c>
      <c r="B11" s="50" t="s">
        <v>275</v>
      </c>
      <c r="C11" s="387"/>
      <c r="D11" s="39"/>
      <c r="E11" s="39"/>
      <c r="F11" s="39"/>
      <c r="G11" s="39"/>
      <c r="H11" s="39"/>
      <c r="I11" s="39"/>
      <c r="J11" s="39"/>
      <c r="K11" s="39"/>
      <c r="L11" s="39"/>
      <c r="M11" s="25"/>
      <c r="N11" s="38"/>
      <c r="O11" s="25"/>
      <c r="P11" s="25"/>
      <c r="Q11" s="25"/>
      <c r="R11" s="25"/>
      <c r="S11" s="25"/>
      <c r="T11" s="25"/>
      <c r="U11" s="38"/>
      <c r="V11" s="25"/>
      <c r="W11" s="25"/>
      <c r="X11" s="25"/>
      <c r="Y11" s="25"/>
      <c r="Z11" s="25"/>
      <c r="AA11" s="25"/>
      <c r="AB11" s="39"/>
      <c r="AC11" s="62"/>
      <c r="AD11" s="39"/>
      <c r="AE11" s="39"/>
      <c r="AF11" s="62"/>
      <c r="AG11" s="101">
        <f t="shared" si="4"/>
        <v>0</v>
      </c>
      <c r="AH11" s="127">
        <v>0</v>
      </c>
      <c r="AI11" s="304">
        <f>+AH11/date!$B$31</f>
        <v>0</v>
      </c>
      <c r="AJ11" s="61"/>
      <c r="AK11" s="128" t="s">
        <v>292</v>
      </c>
      <c r="AL11" s="128"/>
      <c r="AM11" s="1"/>
      <c r="AO11" s="79"/>
    </row>
    <row r="12" spans="1:47" x14ac:dyDescent="0.2">
      <c r="A12" s="27" t="s">
        <v>293</v>
      </c>
      <c r="B12" s="43" t="s">
        <v>276</v>
      </c>
      <c r="C12" s="386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38"/>
      <c r="O12" s="25"/>
      <c r="P12" s="25"/>
      <c r="Q12" s="25"/>
      <c r="R12" s="25"/>
      <c r="S12" s="25"/>
      <c r="T12" s="25"/>
      <c r="U12" s="38"/>
      <c r="V12" s="25"/>
      <c r="W12" s="25"/>
      <c r="X12" s="25"/>
      <c r="Y12" s="25"/>
      <c r="Z12" s="25"/>
      <c r="AA12" s="25"/>
      <c r="AB12" s="25"/>
      <c r="AC12" s="64"/>
      <c r="AD12" s="25"/>
      <c r="AE12" s="25"/>
      <c r="AF12" s="64"/>
      <c r="AG12" s="101">
        <f t="shared" si="4"/>
        <v>0</v>
      </c>
      <c r="AH12" s="127">
        <v>0</v>
      </c>
      <c r="AI12" s="304">
        <f>+AH12/date!$B$31</f>
        <v>0</v>
      </c>
      <c r="AJ12" s="61">
        <f t="shared" si="5"/>
        <v>0</v>
      </c>
      <c r="AK12" s="27" t="s">
        <v>293</v>
      </c>
      <c r="AL12" s="118"/>
      <c r="AM12" s="1"/>
      <c r="AO12" s="78"/>
    </row>
    <row r="13" spans="1:47" x14ac:dyDescent="0.2">
      <c r="A13" s="46" t="s">
        <v>294</v>
      </c>
      <c r="B13" s="43" t="s">
        <v>277</v>
      </c>
      <c r="C13" s="386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38"/>
      <c r="O13" s="25"/>
      <c r="P13" s="25"/>
      <c r="Q13" s="25"/>
      <c r="R13" s="25"/>
      <c r="S13" s="25"/>
      <c r="T13" s="25"/>
      <c r="U13" s="38"/>
      <c r="V13" s="25"/>
      <c r="W13" s="25"/>
      <c r="X13" s="25"/>
      <c r="Y13" s="25"/>
      <c r="Z13" s="25"/>
      <c r="AA13" s="25"/>
      <c r="AB13" s="25"/>
      <c r="AC13" s="64"/>
      <c r="AD13" s="9"/>
      <c r="AE13" s="25"/>
      <c r="AF13" s="64"/>
      <c r="AG13" s="101">
        <f t="shared" si="4"/>
        <v>0</v>
      </c>
      <c r="AH13" s="127">
        <v>0</v>
      </c>
      <c r="AI13" s="304">
        <f>+AH13/date!$B$31</f>
        <v>0</v>
      </c>
      <c r="AJ13" s="61">
        <f t="shared" si="5"/>
        <v>0</v>
      </c>
      <c r="AK13" s="46" t="s">
        <v>294</v>
      </c>
      <c r="AL13" s="27" t="s">
        <v>56</v>
      </c>
      <c r="AM13" s="1"/>
    </row>
    <row r="14" spans="1:47" x14ac:dyDescent="0.2">
      <c r="A14" s="46" t="s">
        <v>295</v>
      </c>
      <c r="B14" s="10" t="s">
        <v>278</v>
      </c>
      <c r="C14" s="386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38"/>
      <c r="O14" s="25"/>
      <c r="P14" s="25"/>
      <c r="Q14" s="25"/>
      <c r="R14" s="25"/>
      <c r="S14" s="25"/>
      <c r="T14" s="25"/>
      <c r="U14" s="38"/>
      <c r="V14" s="25"/>
      <c r="W14" s="25"/>
      <c r="X14" s="25"/>
      <c r="Y14" s="25"/>
      <c r="Z14" s="25"/>
      <c r="AA14" s="25"/>
      <c r="AB14" s="25"/>
      <c r="AC14" s="64"/>
      <c r="AD14" s="25"/>
      <c r="AE14" s="25"/>
      <c r="AF14" s="64"/>
      <c r="AG14" s="101">
        <f t="shared" si="4"/>
        <v>0</v>
      </c>
      <c r="AH14" s="127">
        <v>0</v>
      </c>
      <c r="AI14" s="304">
        <f>+AH14/date!$B$31</f>
        <v>0</v>
      </c>
      <c r="AJ14" s="61">
        <f t="shared" si="5"/>
        <v>0</v>
      </c>
      <c r="AK14" s="46" t="s">
        <v>295</v>
      </c>
      <c r="AL14" s="27" t="s">
        <v>56</v>
      </c>
      <c r="AM14" s="1"/>
    </row>
    <row r="15" spans="1:47" x14ac:dyDescent="0.2">
      <c r="A15" s="46" t="s">
        <v>44</v>
      </c>
      <c r="B15" s="10" t="s">
        <v>279</v>
      </c>
      <c r="C15" s="386"/>
      <c r="D15" s="25"/>
      <c r="E15" s="25"/>
      <c r="F15" s="25"/>
      <c r="G15" s="9"/>
      <c r="H15" s="25"/>
      <c r="I15" s="25"/>
      <c r="J15" s="40"/>
      <c r="K15" s="40"/>
      <c r="L15" s="40"/>
      <c r="M15" s="25"/>
      <c r="N15" s="38"/>
      <c r="O15" s="25"/>
      <c r="P15" s="25"/>
      <c r="Q15" s="25"/>
      <c r="R15" s="25"/>
      <c r="S15" s="25"/>
      <c r="T15" s="25"/>
      <c r="U15" s="38"/>
      <c r="V15" s="25"/>
      <c r="W15" s="25"/>
      <c r="X15" s="25"/>
      <c r="Y15" s="25"/>
      <c r="Z15" s="25"/>
      <c r="AA15" s="25"/>
      <c r="AB15" s="25"/>
      <c r="AC15" s="64"/>
      <c r="AD15" s="25"/>
      <c r="AE15" s="25"/>
      <c r="AF15" s="64"/>
      <c r="AG15" s="101">
        <f t="shared" si="4"/>
        <v>0</v>
      </c>
      <c r="AH15" s="127">
        <v>0</v>
      </c>
      <c r="AI15" s="304">
        <f>+AH15/date!$B$31</f>
        <v>0</v>
      </c>
      <c r="AJ15" s="61">
        <f t="shared" si="5"/>
        <v>0</v>
      </c>
      <c r="AK15" s="46" t="s">
        <v>44</v>
      </c>
      <c r="AL15" s="118"/>
      <c r="AM15" s="1"/>
    </row>
    <row r="16" spans="1:47" x14ac:dyDescent="0.2">
      <c r="A16" s="46" t="s">
        <v>294</v>
      </c>
      <c r="B16" s="4" t="s">
        <v>280</v>
      </c>
      <c r="C16" s="386"/>
      <c r="D16" s="25"/>
      <c r="E16" s="25"/>
      <c r="F16" s="25"/>
      <c r="G16" s="9"/>
      <c r="H16" s="25"/>
      <c r="I16" s="25"/>
      <c r="J16" s="40"/>
      <c r="K16" s="40"/>
      <c r="L16" s="40"/>
      <c r="M16" s="25"/>
      <c r="N16" s="38"/>
      <c r="O16" s="25"/>
      <c r="P16" s="25"/>
      <c r="Q16" s="25"/>
      <c r="R16" s="25"/>
      <c r="S16" s="25"/>
      <c r="T16" s="25"/>
      <c r="U16" s="38"/>
      <c r="V16" s="25"/>
      <c r="W16" s="9"/>
      <c r="X16" s="25"/>
      <c r="Y16" s="25"/>
      <c r="Z16" s="25"/>
      <c r="AA16" s="25"/>
      <c r="AB16" s="25"/>
      <c r="AC16" s="64"/>
      <c r="AD16" s="25"/>
      <c r="AE16" s="25"/>
      <c r="AF16" s="64"/>
      <c r="AG16" s="101">
        <f t="shared" si="4"/>
        <v>0</v>
      </c>
      <c r="AH16" s="127">
        <v>0</v>
      </c>
      <c r="AI16" s="304">
        <f>+AH16/date!$B$31</f>
        <v>0</v>
      </c>
      <c r="AJ16" s="61">
        <f t="shared" si="5"/>
        <v>0</v>
      </c>
      <c r="AK16" s="46" t="s">
        <v>294</v>
      </c>
      <c r="AL16" s="27" t="s">
        <v>56</v>
      </c>
      <c r="AM16" s="1"/>
    </row>
    <row r="17" spans="1:43" x14ac:dyDescent="0.2">
      <c r="A17" s="46" t="s">
        <v>296</v>
      </c>
      <c r="B17" s="4" t="s">
        <v>281</v>
      </c>
      <c r="C17" s="386"/>
      <c r="D17" s="25"/>
      <c r="E17" s="25"/>
      <c r="F17" s="25"/>
      <c r="G17" s="9"/>
      <c r="H17" s="25"/>
      <c r="I17" s="25"/>
      <c r="J17" s="40"/>
      <c r="K17" s="40"/>
      <c r="L17" s="40"/>
      <c r="M17" s="25"/>
      <c r="N17" s="38"/>
      <c r="O17" s="25"/>
      <c r="P17" s="25"/>
      <c r="Q17" s="25"/>
      <c r="R17" s="25"/>
      <c r="S17" s="25"/>
      <c r="T17" s="25"/>
      <c r="U17" s="38"/>
      <c r="V17" s="25"/>
      <c r="W17" s="25"/>
      <c r="X17" s="25"/>
      <c r="Y17" s="25"/>
      <c r="Z17" s="25"/>
      <c r="AA17" s="25"/>
      <c r="AB17" s="25"/>
      <c r="AC17" s="64"/>
      <c r="AD17" s="25"/>
      <c r="AE17" s="25"/>
      <c r="AF17" s="64"/>
      <c r="AG17" s="101">
        <f t="shared" si="4"/>
        <v>0</v>
      </c>
      <c r="AH17" s="127">
        <v>0</v>
      </c>
      <c r="AI17" s="304">
        <f>+AH17/date!$B$31</f>
        <v>0</v>
      </c>
      <c r="AJ17" s="61">
        <f t="shared" si="5"/>
        <v>0</v>
      </c>
      <c r="AK17" s="46" t="s">
        <v>296</v>
      </c>
      <c r="AL17" s="27" t="s">
        <v>56</v>
      </c>
      <c r="AM17" s="1"/>
    </row>
    <row r="18" spans="1:43" x14ac:dyDescent="0.2">
      <c r="A18" s="46" t="s">
        <v>297</v>
      </c>
      <c r="B18" s="4" t="s">
        <v>282</v>
      </c>
      <c r="C18" s="386"/>
      <c r="D18" s="25"/>
      <c r="E18" s="25"/>
      <c r="F18" s="25"/>
      <c r="G18" s="9"/>
      <c r="H18" s="25"/>
      <c r="I18" s="25"/>
      <c r="J18" s="40"/>
      <c r="K18" s="40"/>
      <c r="L18" s="40"/>
      <c r="M18" s="25"/>
      <c r="N18" s="38"/>
      <c r="O18" s="25"/>
      <c r="P18" s="25"/>
      <c r="Q18" s="25"/>
      <c r="R18" s="25"/>
      <c r="S18" s="25"/>
      <c r="T18" s="25"/>
      <c r="U18" s="38"/>
      <c r="V18" s="25"/>
      <c r="W18" s="25"/>
      <c r="X18" s="25"/>
      <c r="Y18" s="25"/>
      <c r="Z18" s="25"/>
      <c r="AA18" s="25"/>
      <c r="AB18" s="25"/>
      <c r="AC18" s="64"/>
      <c r="AD18" s="25"/>
      <c r="AE18" s="25"/>
      <c r="AF18" s="64"/>
      <c r="AG18" s="101">
        <f t="shared" si="4"/>
        <v>0</v>
      </c>
      <c r="AH18" s="127">
        <v>0</v>
      </c>
      <c r="AI18" s="304">
        <f>+AH18/date!$B$31</f>
        <v>0</v>
      </c>
      <c r="AJ18" s="61">
        <f t="shared" si="5"/>
        <v>0</v>
      </c>
      <c r="AK18" s="46" t="s">
        <v>297</v>
      </c>
      <c r="AL18" s="27"/>
      <c r="AM18" s="1"/>
    </row>
    <row r="19" spans="1:43" x14ac:dyDescent="0.2">
      <c r="A19" s="46" t="s">
        <v>298</v>
      </c>
      <c r="B19" s="4" t="s">
        <v>283</v>
      </c>
      <c r="C19" s="386"/>
      <c r="D19" s="25"/>
      <c r="E19" s="25"/>
      <c r="F19" s="25"/>
      <c r="G19" s="9"/>
      <c r="H19" s="25"/>
      <c r="I19" s="25"/>
      <c r="J19" s="25"/>
      <c r="K19" s="25"/>
      <c r="L19" s="25"/>
      <c r="M19" s="25"/>
      <c r="N19" s="38"/>
      <c r="O19" s="25"/>
      <c r="P19" s="25"/>
      <c r="Q19" s="25"/>
      <c r="R19" s="25"/>
      <c r="S19" s="25"/>
      <c r="T19" s="25"/>
      <c r="U19" s="38"/>
      <c r="V19" s="25"/>
      <c r="W19" s="25"/>
      <c r="X19" s="25"/>
      <c r="Y19" s="25"/>
      <c r="Z19" s="25"/>
      <c r="AA19" s="25"/>
      <c r="AB19" s="25"/>
      <c r="AC19" s="64"/>
      <c r="AD19" s="25"/>
      <c r="AE19" s="25"/>
      <c r="AF19" s="64"/>
      <c r="AG19" s="101">
        <f t="shared" si="4"/>
        <v>0</v>
      </c>
      <c r="AH19" s="127">
        <v>0</v>
      </c>
      <c r="AI19" s="304">
        <f>+AH19/date!$B$31</f>
        <v>0</v>
      </c>
      <c r="AJ19" s="61">
        <f t="shared" si="5"/>
        <v>0</v>
      </c>
      <c r="AK19" s="46" t="s">
        <v>298</v>
      </c>
      <c r="AL19" s="118"/>
      <c r="AM19" s="1"/>
    </row>
    <row r="20" spans="1:43" x14ac:dyDescent="0.2">
      <c r="A20" s="46" t="s">
        <v>299</v>
      </c>
      <c r="B20" s="4" t="s">
        <v>284</v>
      </c>
      <c r="C20" s="386"/>
      <c r="D20" s="25"/>
      <c r="E20" s="25"/>
      <c r="F20" s="25"/>
      <c r="G20" s="9"/>
      <c r="H20" s="25"/>
      <c r="I20" s="25"/>
      <c r="J20" s="25"/>
      <c r="K20" s="25"/>
      <c r="L20" s="25"/>
      <c r="M20" s="25"/>
      <c r="N20" s="38"/>
      <c r="O20" s="25"/>
      <c r="P20" s="25"/>
      <c r="Q20" s="25"/>
      <c r="R20" s="25"/>
      <c r="S20" s="25"/>
      <c r="T20" s="25"/>
      <c r="U20" s="38"/>
      <c r="V20" s="25"/>
      <c r="W20" s="25"/>
      <c r="X20" s="25"/>
      <c r="Y20" s="25"/>
      <c r="Z20" s="25"/>
      <c r="AA20" s="25"/>
      <c r="AB20" s="25"/>
      <c r="AC20" s="64"/>
      <c r="AD20" s="25"/>
      <c r="AE20" s="25"/>
      <c r="AF20" s="64"/>
      <c r="AG20" s="101">
        <f t="shared" si="4"/>
        <v>0</v>
      </c>
      <c r="AH20" s="127">
        <v>0</v>
      </c>
      <c r="AI20" s="304">
        <f>+AH20/date!$B$31</f>
        <v>0</v>
      </c>
      <c r="AJ20" s="61">
        <f t="shared" si="5"/>
        <v>0</v>
      </c>
      <c r="AK20" s="46" t="s">
        <v>299</v>
      </c>
      <c r="AL20" s="27" t="s">
        <v>56</v>
      </c>
      <c r="AM20" s="1"/>
      <c r="AN20" s="22"/>
      <c r="AO20" s="22"/>
      <c r="AP20" s="22"/>
      <c r="AQ20" s="22"/>
    </row>
    <row r="21" spans="1:43" x14ac:dyDescent="0.2">
      <c r="A21" s="46" t="s">
        <v>300</v>
      </c>
      <c r="B21" s="11" t="s">
        <v>285</v>
      </c>
      <c r="C21" s="406"/>
      <c r="D21" s="25"/>
      <c r="E21" s="25"/>
      <c r="F21" s="25"/>
      <c r="G21" s="9"/>
      <c r="H21" s="25"/>
      <c r="I21" s="25"/>
      <c r="J21" s="25"/>
      <c r="K21" s="25"/>
      <c r="L21" s="25"/>
      <c r="M21" s="25"/>
      <c r="N21" s="38"/>
      <c r="O21" s="25"/>
      <c r="P21" s="25"/>
      <c r="Q21" s="25"/>
      <c r="R21" s="25"/>
      <c r="S21" s="25"/>
      <c r="T21" s="25"/>
      <c r="U21" s="38"/>
      <c r="V21" s="25"/>
      <c r="W21" s="25"/>
      <c r="X21" s="25"/>
      <c r="Y21" s="25"/>
      <c r="Z21" s="25"/>
      <c r="AA21" s="25"/>
      <c r="AB21" s="25"/>
      <c r="AC21" s="64"/>
      <c r="AD21" s="25"/>
      <c r="AE21" s="25"/>
      <c r="AF21" s="64"/>
      <c r="AG21" s="101">
        <f t="shared" si="4"/>
        <v>0</v>
      </c>
      <c r="AH21" s="127">
        <v>0</v>
      </c>
      <c r="AI21" s="304">
        <f>+AH21/date!$B$31</f>
        <v>0</v>
      </c>
      <c r="AJ21" s="61">
        <f t="shared" si="5"/>
        <v>0</v>
      </c>
      <c r="AK21" s="46" t="s">
        <v>300</v>
      </c>
      <c r="AL21" s="27"/>
      <c r="AM21" s="1"/>
      <c r="AN21" s="22"/>
      <c r="AO21" s="22"/>
      <c r="AP21" s="22"/>
      <c r="AQ21" s="22"/>
    </row>
    <row r="22" spans="1:43" x14ac:dyDescent="0.2">
      <c r="A22" s="56" t="s">
        <v>301</v>
      </c>
      <c r="B22" s="4" t="s">
        <v>286</v>
      </c>
      <c r="C22" s="386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38"/>
      <c r="O22" s="25"/>
      <c r="P22" s="25"/>
      <c r="Q22" s="25"/>
      <c r="R22" s="25"/>
      <c r="S22" s="25"/>
      <c r="T22" s="25"/>
      <c r="U22" s="38"/>
      <c r="V22" s="25"/>
      <c r="W22" s="25"/>
      <c r="X22" s="25"/>
      <c r="Y22" s="9"/>
      <c r="Z22" s="25"/>
      <c r="AA22" s="25"/>
      <c r="AB22" s="25"/>
      <c r="AC22" s="64"/>
      <c r="AD22" s="25"/>
      <c r="AE22" s="25"/>
      <c r="AF22" s="64"/>
      <c r="AG22" s="101">
        <f t="shared" si="4"/>
        <v>0</v>
      </c>
      <c r="AH22" s="127">
        <v>0</v>
      </c>
      <c r="AI22" s="304">
        <f>+AH22/date!$B$31</f>
        <v>0</v>
      </c>
      <c r="AJ22" s="61">
        <f t="shared" si="5"/>
        <v>0</v>
      </c>
      <c r="AK22" s="56" t="s">
        <v>301</v>
      </c>
      <c r="AL22" s="27" t="s">
        <v>56</v>
      </c>
      <c r="AM22" s="1"/>
      <c r="AP22" s="13"/>
    </row>
    <row r="23" spans="1:43" x14ac:dyDescent="0.2">
      <c r="A23" s="27" t="s">
        <v>302</v>
      </c>
      <c r="B23" s="276" t="s">
        <v>287</v>
      </c>
      <c r="C23" s="386"/>
      <c r="D23" s="25"/>
      <c r="E23" s="25"/>
      <c r="F23" s="25"/>
      <c r="G23" s="9"/>
      <c r="H23" s="25"/>
      <c r="I23" s="25"/>
      <c r="J23" s="25"/>
      <c r="K23" s="25"/>
      <c r="L23" s="25"/>
      <c r="M23" s="25"/>
      <c r="N23" s="38"/>
      <c r="O23" s="25"/>
      <c r="P23" s="25"/>
      <c r="Q23" s="25"/>
      <c r="R23" s="25"/>
      <c r="S23" s="25"/>
      <c r="T23" s="25"/>
      <c r="U23" s="38"/>
      <c r="V23" s="25"/>
      <c r="W23" s="25"/>
      <c r="X23" s="25"/>
      <c r="Y23" s="25"/>
      <c r="Z23" s="25"/>
      <c r="AA23" s="25"/>
      <c r="AB23" s="25"/>
      <c r="AC23" s="64"/>
      <c r="AD23" s="25"/>
      <c r="AE23" s="25"/>
      <c r="AF23" s="64"/>
      <c r="AG23" s="101">
        <f t="shared" si="4"/>
        <v>0</v>
      </c>
      <c r="AH23" s="127">
        <v>0</v>
      </c>
      <c r="AI23" s="304">
        <f>+AH23/date!$B$31</f>
        <v>0</v>
      </c>
      <c r="AJ23" s="61">
        <f t="shared" si="5"/>
        <v>0</v>
      </c>
      <c r="AK23" s="27" t="s">
        <v>302</v>
      </c>
      <c r="AL23" s="118"/>
      <c r="AM23" s="1"/>
    </row>
    <row r="24" spans="1:43" x14ac:dyDescent="0.2">
      <c r="A24" s="27" t="s">
        <v>293</v>
      </c>
      <c r="B24" s="4" t="s">
        <v>288</v>
      </c>
      <c r="C24" s="406"/>
      <c r="D24" s="25"/>
      <c r="E24" s="25"/>
      <c r="F24" s="25"/>
      <c r="G24" s="9"/>
      <c r="H24" s="25"/>
      <c r="I24" s="25"/>
      <c r="J24" s="25"/>
      <c r="K24" s="25"/>
      <c r="L24" s="25"/>
      <c r="M24" s="25"/>
      <c r="N24" s="38"/>
      <c r="O24" s="25"/>
      <c r="P24" s="25"/>
      <c r="Q24" s="25"/>
      <c r="R24" s="25"/>
      <c r="S24" s="25"/>
      <c r="T24" s="25"/>
      <c r="U24" s="38"/>
      <c r="V24" s="25"/>
      <c r="W24" s="25"/>
      <c r="X24" s="25"/>
      <c r="Y24" s="25"/>
      <c r="Z24" s="25"/>
      <c r="AA24" s="25"/>
      <c r="AB24" s="25"/>
      <c r="AC24" s="64"/>
      <c r="AD24" s="25"/>
      <c r="AE24" s="25"/>
      <c r="AF24" s="64"/>
      <c r="AG24" s="101">
        <f t="shared" si="4"/>
        <v>0</v>
      </c>
      <c r="AH24" s="127">
        <v>0</v>
      </c>
      <c r="AI24" s="304">
        <f>+AH24/date!$B$31</f>
        <v>0</v>
      </c>
      <c r="AJ24" s="61">
        <f t="shared" si="5"/>
        <v>0</v>
      </c>
      <c r="AK24" s="27" t="s">
        <v>293</v>
      </c>
      <c r="AL24" s="118"/>
      <c r="AM24" s="1"/>
    </row>
    <row r="25" spans="1:43" x14ac:dyDescent="0.2">
      <c r="A25" s="55" t="s">
        <v>303</v>
      </c>
      <c r="B25" s="4" t="s">
        <v>289</v>
      </c>
      <c r="C25" s="386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38"/>
      <c r="O25" s="25"/>
      <c r="P25" s="25"/>
      <c r="Q25" s="25"/>
      <c r="R25" s="25"/>
      <c r="S25" s="25"/>
      <c r="T25" s="25"/>
      <c r="U25" s="38"/>
      <c r="V25" s="25"/>
      <c r="W25" s="25"/>
      <c r="X25" s="25"/>
      <c r="Y25" s="25"/>
      <c r="Z25" s="25"/>
      <c r="AA25" s="25"/>
      <c r="AB25" s="25"/>
      <c r="AC25" s="64"/>
      <c r="AD25" s="25"/>
      <c r="AE25" s="25"/>
      <c r="AF25" s="64"/>
      <c r="AG25" s="101">
        <f t="shared" si="4"/>
        <v>0</v>
      </c>
      <c r="AH25" s="127">
        <v>0</v>
      </c>
      <c r="AI25" s="304">
        <f>+AH25/date!$B$31</f>
        <v>0</v>
      </c>
      <c r="AJ25" s="61">
        <f t="shared" si="5"/>
        <v>0</v>
      </c>
      <c r="AK25" s="55" t="s">
        <v>303</v>
      </c>
      <c r="AL25" s="118"/>
      <c r="AM25" s="1"/>
    </row>
    <row r="26" spans="1:43" x14ac:dyDescent="0.2">
      <c r="A26" s="27" t="s">
        <v>304</v>
      </c>
      <c r="B26" s="4" t="s">
        <v>290</v>
      </c>
      <c r="C26" s="386"/>
      <c r="D26" s="25"/>
      <c r="E26" s="25"/>
      <c r="F26" s="25"/>
      <c r="G26" s="25"/>
      <c r="H26" s="25"/>
      <c r="I26" s="9"/>
      <c r="J26" s="9"/>
      <c r="K26" s="9"/>
      <c r="L26" s="9"/>
      <c r="M26" s="25"/>
      <c r="N26" s="38"/>
      <c r="O26" s="25"/>
      <c r="P26" s="25"/>
      <c r="Q26" s="25"/>
      <c r="R26" s="25"/>
      <c r="S26" s="25"/>
      <c r="T26" s="25"/>
      <c r="U26" s="38"/>
      <c r="V26" s="25"/>
      <c r="W26" s="25"/>
      <c r="X26" s="25"/>
      <c r="Y26" s="25"/>
      <c r="Z26" s="25"/>
      <c r="AA26" s="25"/>
      <c r="AB26" s="25"/>
      <c r="AC26" s="64"/>
      <c r="AD26" s="25"/>
      <c r="AE26" s="25"/>
      <c r="AF26" s="64"/>
      <c r="AG26" s="101">
        <f t="shared" si="4"/>
        <v>0</v>
      </c>
      <c r="AH26" s="127">
        <v>0</v>
      </c>
      <c r="AI26" s="304">
        <f>+AH26/date!$B$31</f>
        <v>0</v>
      </c>
      <c r="AJ26" s="61">
        <f t="shared" si="5"/>
        <v>0</v>
      </c>
      <c r="AK26" s="27" t="s">
        <v>304</v>
      </c>
      <c r="AL26" s="46" t="s">
        <v>56</v>
      </c>
      <c r="AM26" s="1"/>
    </row>
    <row r="27" spans="1:43" ht="13.5" thickBot="1" x14ac:dyDescent="0.25">
      <c r="C27" s="145">
        <v>40483</v>
      </c>
      <c r="D27" s="145">
        <v>40484</v>
      </c>
      <c r="E27" s="145">
        <v>40485</v>
      </c>
      <c r="F27" s="145">
        <v>40486</v>
      </c>
      <c r="G27" s="145">
        <v>40487</v>
      </c>
      <c r="H27" s="145">
        <v>40488</v>
      </c>
      <c r="I27" s="145">
        <v>40489</v>
      </c>
      <c r="J27" s="145">
        <v>40490</v>
      </c>
      <c r="K27" s="145">
        <v>40491</v>
      </c>
      <c r="L27" s="145">
        <v>40492</v>
      </c>
      <c r="M27" s="145">
        <v>40493</v>
      </c>
      <c r="N27" s="145">
        <v>40494</v>
      </c>
      <c r="O27" s="145">
        <v>40495</v>
      </c>
      <c r="P27" s="145">
        <v>40496</v>
      </c>
      <c r="Q27" s="145">
        <v>40497</v>
      </c>
      <c r="R27" s="145">
        <v>40498</v>
      </c>
      <c r="S27" s="145">
        <v>40499</v>
      </c>
      <c r="T27" s="145">
        <v>40500</v>
      </c>
      <c r="U27" s="145">
        <v>40501</v>
      </c>
      <c r="V27" s="145">
        <v>40502</v>
      </c>
      <c r="W27" s="145">
        <v>40503</v>
      </c>
      <c r="X27" s="145">
        <v>40504</v>
      </c>
      <c r="Y27" s="145">
        <v>40505</v>
      </c>
      <c r="Z27" s="145">
        <v>40506</v>
      </c>
      <c r="AA27" s="145">
        <v>40507</v>
      </c>
      <c r="AB27" s="145">
        <v>40508</v>
      </c>
      <c r="AC27" s="145">
        <v>40509</v>
      </c>
      <c r="AD27" s="145">
        <v>40510</v>
      </c>
      <c r="AE27" s="145">
        <v>40511</v>
      </c>
      <c r="AF27" s="145">
        <v>40512</v>
      </c>
      <c r="AG27" s="30">
        <f>SUM(AG10:AG26)</f>
        <v>0</v>
      </c>
      <c r="AH27" s="30">
        <f>SUM(AH10:AH26)</f>
        <v>0</v>
      </c>
      <c r="AI27" s="304">
        <f>+AH27/date!$B$31</f>
        <v>0</v>
      </c>
      <c r="AJ27" s="225">
        <f>SUM(AJ10:AJ26)</f>
        <v>0</v>
      </c>
      <c r="AM27" s="1"/>
    </row>
    <row r="29" spans="1:43" x14ac:dyDescent="0.2">
      <c r="AE29" s="15"/>
    </row>
    <row r="30" spans="1:43" ht="15" x14ac:dyDescent="0.25">
      <c r="O30" s="20" t="s">
        <v>26</v>
      </c>
      <c r="AE30" s="13"/>
    </row>
    <row r="31" spans="1:43" ht="39" x14ac:dyDescent="0.6">
      <c r="D31" s="20" t="s">
        <v>28</v>
      </c>
      <c r="N31" s="20" t="s">
        <v>26</v>
      </c>
      <c r="P31" s="21" t="s">
        <v>27</v>
      </c>
      <c r="U31" s="21" t="s">
        <v>27</v>
      </c>
      <c r="Y31" s="20" t="s">
        <v>28</v>
      </c>
      <c r="AE31" s="14"/>
    </row>
    <row r="32" spans="1:43" x14ac:dyDescent="0.2">
      <c r="AE32" s="14"/>
    </row>
    <row r="34" spans="31:31" ht="15.75" x14ac:dyDescent="0.25">
      <c r="AE34" s="17"/>
    </row>
  </sheetData>
  <autoFilter ref="A9:AL27"/>
  <mergeCells count="4">
    <mergeCell ref="AG1:AG7"/>
    <mergeCell ref="AJ1:AJ7"/>
    <mergeCell ref="C4:L4"/>
    <mergeCell ref="AH1:AI6"/>
  </mergeCells>
  <phoneticPr fontId="2" type="noConversion"/>
  <conditionalFormatting sqref="N7:AF9 M7 C7:L9 C27:AF27">
    <cfRule type="timePeriod" dxfId="209" priority="133" stopIfTrue="1" timePeriod="today">
      <formula>FLOOR(C7,1)=TODAY()</formula>
    </cfRule>
  </conditionalFormatting>
  <conditionalFormatting sqref="AL10:AL26 AJ10:AJ26 AG10:AH26">
    <cfRule type="expression" dxfId="208" priority="111" stopIfTrue="1">
      <formula>$AK10=$AU$3</formula>
    </cfRule>
  </conditionalFormatting>
  <conditionalFormatting sqref="Z7:AA9 Z12:AA14 O10:AA11 N7:X9 N27:V27 Y7:Y26 C7:L27 Z19:AA26 M10:V26 Y27:AA27 W12:X27 AB7:AF27">
    <cfRule type="expression" dxfId="207" priority="143">
      <formula>C$8=1</formula>
    </cfRule>
    <cfRule type="expression" dxfId="206" priority="144">
      <formula>C$8=7</formula>
    </cfRule>
  </conditionalFormatting>
  <conditionalFormatting sqref="AA15:AA18">
    <cfRule type="expression" dxfId="205" priority="69">
      <formula>AA$8=1</formula>
    </cfRule>
    <cfRule type="expression" dxfId="204" priority="70">
      <formula>AA$8=7</formula>
    </cfRule>
  </conditionalFormatting>
  <conditionalFormatting sqref="M7">
    <cfRule type="expression" dxfId="203" priority="56">
      <formula>M$8=1</formula>
    </cfRule>
    <cfRule type="expression" dxfId="202" priority="57">
      <formula>M$8=7</formula>
    </cfRule>
  </conditionalFormatting>
  <conditionalFormatting sqref="M7">
    <cfRule type="expression" dxfId="201" priority="53">
      <formula>M$8=1</formula>
    </cfRule>
    <cfRule type="expression" dxfId="200" priority="54">
      <formula>M$8=7</formula>
    </cfRule>
  </conditionalFormatting>
  <conditionalFormatting sqref="M27">
    <cfRule type="expression" dxfId="199" priority="50">
      <formula>M$8=1</formula>
    </cfRule>
    <cfRule type="expression" dxfId="198" priority="51">
      <formula>M$8=7</formula>
    </cfRule>
  </conditionalFormatting>
  <conditionalFormatting sqref="M27">
    <cfRule type="expression" dxfId="197" priority="47">
      <formula>M$8=1</formula>
    </cfRule>
    <cfRule type="expression" dxfId="196" priority="48">
      <formula>M$8=7</formula>
    </cfRule>
  </conditionalFormatting>
  <conditionalFormatting sqref="C7">
    <cfRule type="expression" dxfId="195" priority="45">
      <formula>C$8=1</formula>
    </cfRule>
    <cfRule type="expression" dxfId="194" priority="46">
      <formula>C$8=7</formula>
    </cfRule>
  </conditionalFormatting>
  <conditionalFormatting sqref="C7">
    <cfRule type="expression" dxfId="193" priority="43">
      <formula>C$8=1</formula>
    </cfRule>
    <cfRule type="expression" dxfId="192" priority="44">
      <formula>C$8=7</formula>
    </cfRule>
  </conditionalFormatting>
  <conditionalFormatting sqref="C7">
    <cfRule type="expression" dxfId="191" priority="41">
      <formula>C$8=1</formula>
    </cfRule>
    <cfRule type="expression" dxfId="190" priority="42">
      <formula>C$8=7</formula>
    </cfRule>
  </conditionalFormatting>
  <conditionalFormatting sqref="C7">
    <cfRule type="expression" dxfId="189" priority="39">
      <formula>C$8=1</formula>
    </cfRule>
    <cfRule type="expression" dxfId="188" priority="40">
      <formula>C$8=7</formula>
    </cfRule>
  </conditionalFormatting>
  <conditionalFormatting sqref="C27">
    <cfRule type="expression" dxfId="187" priority="37">
      <formula>C$8=1</formula>
    </cfRule>
    <cfRule type="expression" dxfId="186" priority="38">
      <formula>C$8=7</formula>
    </cfRule>
  </conditionalFormatting>
  <conditionalFormatting sqref="C27">
    <cfRule type="expression" dxfId="185" priority="35">
      <formula>C$8=1</formula>
    </cfRule>
    <cfRule type="expression" dxfId="184" priority="36">
      <formula>C$8=7</formula>
    </cfRule>
  </conditionalFormatting>
  <conditionalFormatting sqref="AI10:AI27">
    <cfRule type="expression" dxfId="183" priority="27">
      <formula>$AK10=$AU$3</formula>
    </cfRule>
  </conditionalFormatting>
  <conditionalFormatting sqref="Z15:Z18">
    <cfRule type="expression" dxfId="182" priority="21">
      <formula>Z$8=1</formula>
    </cfRule>
    <cfRule type="expression" dxfId="181" priority="22">
      <formula>Z$8=7</formula>
    </cfRule>
  </conditionalFormatting>
  <conditionalFormatting sqref="M27">
    <cfRule type="expression" dxfId="180" priority="17">
      <formula>M$8=1</formula>
    </cfRule>
    <cfRule type="expression" dxfId="179" priority="18">
      <formula>M$8=7</formula>
    </cfRule>
  </conditionalFormatting>
  <conditionalFormatting sqref="B10:B21 B23:B24 B26">
    <cfRule type="expression" dxfId="177" priority="7">
      <formula>$AK10=$AU$3</formula>
    </cfRule>
  </conditionalFormatting>
  <conditionalFormatting sqref="B22">
    <cfRule type="expression" dxfId="176" priority="8" stopIfTrue="1">
      <formula>$A22=$AP$5</formula>
    </cfRule>
  </conditionalFormatting>
  <conditionalFormatting sqref="B25">
    <cfRule type="expression" dxfId="175" priority="9" stopIfTrue="1">
      <formula>$A25=$Q$4</formula>
    </cfRule>
  </conditionalFormatting>
  <conditionalFormatting sqref="A10:A21 A23:A24 A26">
    <cfRule type="expression" dxfId="174" priority="4">
      <formula>$AK10=$AU$3</formula>
    </cfRule>
  </conditionalFormatting>
  <conditionalFormatting sqref="A22">
    <cfRule type="expression" dxfId="173" priority="5" stopIfTrue="1">
      <formula>$A22=$AP$5</formula>
    </cfRule>
  </conditionalFormatting>
  <conditionalFormatting sqref="A25">
    <cfRule type="expression" dxfId="172" priority="6" stopIfTrue="1">
      <formula>$A25=$Q$4</formula>
    </cfRule>
  </conditionalFormatting>
  <conditionalFormatting sqref="AK10:AK21 AK23:AK24 AK26">
    <cfRule type="expression" dxfId="17" priority="1">
      <formula>$AK10=$AU$3</formula>
    </cfRule>
  </conditionalFormatting>
  <conditionalFormatting sqref="AK22">
    <cfRule type="expression" dxfId="16" priority="2" stopIfTrue="1">
      <formula>$A22=$AP$5</formula>
    </cfRule>
  </conditionalFormatting>
  <conditionalFormatting sqref="AK25">
    <cfRule type="expression" dxfId="15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initiales">
                <anchor moveWithCells="1" sizeWithCells="1">
                  <from>
                    <xdr:col>38</xdr:col>
                    <xdr:colOff>123825</xdr:colOff>
                    <xdr:row>1</xdr:row>
                    <xdr:rowOff>57150</xdr:rowOff>
                  </from>
                  <to>
                    <xdr:col>39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enlever_filtre">
                <anchor moveWithCells="1" sizeWithCells="1">
                  <from>
                    <xdr:col>39</xdr:col>
                    <xdr:colOff>971550</xdr:colOff>
                    <xdr:row>1</xdr:row>
                    <xdr:rowOff>19050</xdr:rowOff>
                  </from>
                  <to>
                    <xdr:col>42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filtreSAV">
                <anchor moveWithCells="1" sizeWithCells="1">
                  <from>
                    <xdr:col>39</xdr:col>
                    <xdr:colOff>1000125</xdr:colOff>
                    <xdr:row>5</xdr:row>
                    <xdr:rowOff>200025</xdr:rowOff>
                  </from>
                  <to>
                    <xdr:col>42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1:AS33"/>
  <sheetViews>
    <sheetView showGridLines="0" workbookViewId="0">
      <pane xSplit="2" ySplit="7" topLeftCell="C8" activePane="bottomRight" state="frozen"/>
      <selection activeCell="A22" sqref="A22"/>
      <selection pane="topRight" activeCell="A22" sqref="A22"/>
      <selection pane="bottomLeft" activeCell="A22" sqref="A22"/>
      <selection pane="bottomRight" activeCell="AL10" sqref="AL10:AL26"/>
    </sheetView>
  </sheetViews>
  <sheetFormatPr baseColWidth="10" defaultColWidth="11.42578125" defaultRowHeight="12.75" x14ac:dyDescent="0.2"/>
  <cols>
    <col min="1" max="1" width="3.5703125" customWidth="1"/>
    <col min="2" max="2" width="8.7109375" customWidth="1"/>
    <col min="3" max="34" width="3.7109375" customWidth="1"/>
    <col min="35" max="35" width="4.28515625" customWidth="1"/>
    <col min="36" max="36" width="3.7109375" customWidth="1"/>
    <col min="37" max="37" width="4.28515625" customWidth="1"/>
    <col min="38" max="41" width="3.7109375" customWidth="1"/>
    <col min="42" max="42" width="3.7109375" hidden="1" customWidth="1"/>
    <col min="43" max="43" width="15.28515625" bestFit="1" customWidth="1"/>
    <col min="44" max="44" width="5.7109375" customWidth="1"/>
    <col min="45" max="45" width="3.7109375" customWidth="1"/>
  </cols>
  <sheetData>
    <row r="1" spans="1:44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1"/>
      <c r="AH1" s="544" t="s">
        <v>85</v>
      </c>
      <c r="AI1" s="515" t="s">
        <v>32</v>
      </c>
      <c r="AJ1" s="516"/>
      <c r="AK1" s="511" t="s">
        <v>36</v>
      </c>
    </row>
    <row r="2" spans="1:44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12/2017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1"/>
      <c r="AH2" s="544"/>
      <c r="AI2" s="517"/>
      <c r="AJ2" s="518"/>
      <c r="AK2" s="543"/>
    </row>
    <row r="3" spans="1:44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"/>
      <c r="AH3" s="544"/>
      <c r="AI3" s="517"/>
      <c r="AJ3" s="518"/>
      <c r="AK3" s="543"/>
      <c r="AQ3" s="79"/>
    </row>
    <row r="4" spans="1:44" ht="12" customHeight="1" thickBot="1" x14ac:dyDescent="0.25">
      <c r="A4" s="3"/>
      <c r="B4" s="29" t="s">
        <v>29</v>
      </c>
      <c r="C4" s="513">
        <f>+C7</f>
        <v>43070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1"/>
      <c r="AH4" s="544"/>
      <c r="AI4" s="517"/>
      <c r="AJ4" s="518"/>
      <c r="AK4" s="543"/>
      <c r="AQ4" s="86"/>
    </row>
    <row r="5" spans="1:44" ht="12.75" customHeight="1" thickBot="1" x14ac:dyDescent="0.25">
      <c r="B5" s="3" t="s">
        <v>92</v>
      </c>
      <c r="C5" t="str">
        <f t="shared" ref="C5:H5" si="0">IF(TEXT(C7,"jjjj")="mercredi",WEEKNUM(E7),IF(TEXT(C7,"jjjj")="mardi","semaine",""))</f>
        <v/>
      </c>
      <c r="D5" t="str">
        <f t="shared" si="0"/>
        <v/>
      </c>
      <c r="E5" t="str">
        <f t="shared" si="0"/>
        <v/>
      </c>
      <c r="F5" t="str">
        <f t="shared" si="0"/>
        <v/>
      </c>
      <c r="G5" t="str">
        <f t="shared" si="0"/>
        <v>semaine</v>
      </c>
      <c r="H5">
        <f t="shared" si="0"/>
        <v>49</v>
      </c>
      <c r="I5" t="str">
        <f>IF(TEXT(I7,"jjjj")="mercredi",WEEKNUM(K7)-1,IF(TEXT(I7,"jjjj")="mardi","semaine",""))</f>
        <v/>
      </c>
      <c r="J5" t="str">
        <f t="shared" ref="J5:AE5" si="1">IF(TEXT(J7,"jjjj")="mercredi",WEEKNUM(L7),IF(TEXT(J7,"jjjj")="mardi","semaine",""))</f>
        <v/>
      </c>
      <c r="K5" t="str">
        <f t="shared" si="1"/>
        <v/>
      </c>
      <c r="L5" t="str">
        <f t="shared" si="1"/>
        <v/>
      </c>
      <c r="M5" t="str">
        <f t="shared" si="1"/>
        <v/>
      </c>
      <c r="N5" t="str">
        <f t="shared" si="1"/>
        <v>semaine</v>
      </c>
      <c r="O5">
        <f t="shared" si="1"/>
        <v>50</v>
      </c>
      <c r="P5" t="str">
        <f>IF(TEXT(P7,"jjjj")="mercredi",WEEKNUM(R7)-1,IF(TEXT(P7,"jjjj")="mardi","semaine",""))</f>
        <v/>
      </c>
      <c r="Q5" t="str">
        <f t="shared" si="1"/>
        <v/>
      </c>
      <c r="R5" t="str">
        <f t="shared" si="1"/>
        <v/>
      </c>
      <c r="S5" t="str">
        <f t="shared" si="1"/>
        <v/>
      </c>
      <c r="T5" t="str">
        <f t="shared" si="1"/>
        <v/>
      </c>
      <c r="U5" t="str">
        <f t="shared" si="1"/>
        <v>semaine</v>
      </c>
      <c r="V5">
        <f t="shared" si="1"/>
        <v>51</v>
      </c>
      <c r="W5" t="str">
        <f>IF(TEXT(W7,"jjjj")="mercredi",WEEKNUM(Y7)-1,IF(TEXT(W7,"jjjj")="mardi","semaine",""))</f>
        <v/>
      </c>
      <c r="X5" t="str">
        <f t="shared" si="1"/>
        <v/>
      </c>
      <c r="Y5" t="str">
        <f t="shared" si="1"/>
        <v/>
      </c>
      <c r="Z5" t="str">
        <f t="shared" si="1"/>
        <v/>
      </c>
      <c r="AA5" t="str">
        <f t="shared" si="1"/>
        <v/>
      </c>
      <c r="AB5" t="str">
        <f t="shared" si="1"/>
        <v>semaine</v>
      </c>
      <c r="AC5">
        <f t="shared" si="1"/>
        <v>52</v>
      </c>
      <c r="AD5" t="str">
        <f>IF(TEXT(AD7,"jjjj")="mercredi",WEEKNUM(AF7)-1,IF(TEXT(AD7,"jjjj")="mardi","semaine",""))</f>
        <v/>
      </c>
      <c r="AE5" t="str">
        <f t="shared" si="1"/>
        <v/>
      </c>
      <c r="AG5">
        <v>1</v>
      </c>
      <c r="AH5" s="544"/>
      <c r="AI5" s="517"/>
      <c r="AJ5" s="518"/>
      <c r="AK5" s="543"/>
      <c r="AP5" s="42" t="s">
        <v>72</v>
      </c>
      <c r="AR5" s="79"/>
    </row>
    <row r="6" spans="1:44" ht="17.25" customHeight="1" thickBot="1" x14ac:dyDescent="0.25">
      <c r="B6" s="3"/>
      <c r="AH6" s="544"/>
      <c r="AI6" s="517"/>
      <c r="AJ6" s="518"/>
      <c r="AK6" s="543"/>
    </row>
    <row r="7" spans="1:44" ht="13.5" customHeight="1" thickBot="1" x14ac:dyDescent="0.25">
      <c r="A7" s="58" t="s">
        <v>37</v>
      </c>
      <c r="B7" s="60" t="s">
        <v>0</v>
      </c>
      <c r="C7" s="45">
        <f>+nov!AF7+1</f>
        <v>43070</v>
      </c>
      <c r="D7" s="45">
        <f>+C7+1</f>
        <v>43071</v>
      </c>
      <c r="E7" s="45">
        <f>+D7+1</f>
        <v>43072</v>
      </c>
      <c r="F7" s="45">
        <f>+E7+1</f>
        <v>43073</v>
      </c>
      <c r="G7" s="45">
        <f t="shared" ref="G7:AD7" si="2">+F7+1</f>
        <v>43074</v>
      </c>
      <c r="H7" s="45">
        <f t="shared" si="2"/>
        <v>43075</v>
      </c>
      <c r="I7" s="45">
        <f t="shared" si="2"/>
        <v>43076</v>
      </c>
      <c r="J7" s="45">
        <f t="shared" si="2"/>
        <v>43077</v>
      </c>
      <c r="K7" s="45">
        <f t="shared" si="2"/>
        <v>43078</v>
      </c>
      <c r="L7" s="45">
        <f t="shared" si="2"/>
        <v>43079</v>
      </c>
      <c r="M7" s="45">
        <f t="shared" si="2"/>
        <v>43080</v>
      </c>
      <c r="N7" s="45">
        <f t="shared" si="2"/>
        <v>43081</v>
      </c>
      <c r="O7" s="45">
        <f t="shared" si="2"/>
        <v>43082</v>
      </c>
      <c r="P7" s="45">
        <f t="shared" si="2"/>
        <v>43083</v>
      </c>
      <c r="Q7" s="45">
        <f t="shared" si="2"/>
        <v>43084</v>
      </c>
      <c r="R7" s="45">
        <f t="shared" si="2"/>
        <v>43085</v>
      </c>
      <c r="S7" s="45">
        <f t="shared" si="2"/>
        <v>43086</v>
      </c>
      <c r="T7" s="45">
        <f t="shared" si="2"/>
        <v>43087</v>
      </c>
      <c r="U7" s="45">
        <f t="shared" si="2"/>
        <v>43088</v>
      </c>
      <c r="V7" s="45">
        <f t="shared" si="2"/>
        <v>43089</v>
      </c>
      <c r="W7" s="45">
        <f t="shared" si="2"/>
        <v>43090</v>
      </c>
      <c r="X7" s="45">
        <f t="shared" si="2"/>
        <v>43091</v>
      </c>
      <c r="Y7" s="45">
        <f t="shared" si="2"/>
        <v>43092</v>
      </c>
      <c r="Z7" s="45">
        <f t="shared" si="2"/>
        <v>43093</v>
      </c>
      <c r="AA7" s="388">
        <f t="shared" si="2"/>
        <v>43094</v>
      </c>
      <c r="AB7" s="45">
        <f t="shared" si="2"/>
        <v>43095</v>
      </c>
      <c r="AC7" s="45">
        <f t="shared" si="2"/>
        <v>43096</v>
      </c>
      <c r="AD7" s="45">
        <f t="shared" si="2"/>
        <v>43097</v>
      </c>
      <c r="AE7" s="45">
        <f>+AD7+1</f>
        <v>43098</v>
      </c>
      <c r="AF7" s="45">
        <f>+AE7+1</f>
        <v>43099</v>
      </c>
      <c r="AG7" s="45">
        <f>+AF7+1</f>
        <v>43100</v>
      </c>
      <c r="AH7" s="545"/>
      <c r="AI7" s="301" t="s">
        <v>104</v>
      </c>
      <c r="AJ7" s="302" t="s">
        <v>105</v>
      </c>
      <c r="AK7" s="543" t="s">
        <v>32</v>
      </c>
      <c r="AL7" s="120" t="s">
        <v>37</v>
      </c>
      <c r="AM7" s="120" t="s">
        <v>59</v>
      </c>
      <c r="AN7" s="390" t="s">
        <v>96</v>
      </c>
      <c r="AO7" s="391"/>
    </row>
    <row r="8" spans="1:44" ht="13.5" hidden="1" thickBot="1" x14ac:dyDescent="0.25">
      <c r="A8" s="148"/>
      <c r="B8" s="77" t="s">
        <v>51</v>
      </c>
      <c r="C8" s="121">
        <f t="shared" ref="C8:AG8" si="3">WEEKDAY(C7)</f>
        <v>6</v>
      </c>
      <c r="D8" s="121">
        <f t="shared" si="3"/>
        <v>7</v>
      </c>
      <c r="E8" s="121">
        <f t="shared" si="3"/>
        <v>1</v>
      </c>
      <c r="F8" s="121">
        <f t="shared" si="3"/>
        <v>2</v>
      </c>
      <c r="G8" s="121">
        <f t="shared" si="3"/>
        <v>3</v>
      </c>
      <c r="H8" s="121">
        <f t="shared" si="3"/>
        <v>4</v>
      </c>
      <c r="I8" s="121">
        <f t="shared" si="3"/>
        <v>5</v>
      </c>
      <c r="J8" s="121">
        <f t="shared" si="3"/>
        <v>6</v>
      </c>
      <c r="K8" s="121">
        <f t="shared" si="3"/>
        <v>7</v>
      </c>
      <c r="L8" s="121">
        <f t="shared" si="3"/>
        <v>1</v>
      </c>
      <c r="M8" s="121">
        <f t="shared" si="3"/>
        <v>2</v>
      </c>
      <c r="N8" s="121">
        <f t="shared" si="3"/>
        <v>3</v>
      </c>
      <c r="O8" s="121">
        <f t="shared" si="3"/>
        <v>4</v>
      </c>
      <c r="P8" s="121">
        <f t="shared" si="3"/>
        <v>5</v>
      </c>
      <c r="Q8" s="121">
        <f t="shared" si="3"/>
        <v>6</v>
      </c>
      <c r="R8" s="121">
        <f t="shared" si="3"/>
        <v>7</v>
      </c>
      <c r="S8" s="121">
        <f t="shared" si="3"/>
        <v>1</v>
      </c>
      <c r="T8" s="121">
        <f t="shared" si="3"/>
        <v>2</v>
      </c>
      <c r="U8" s="121">
        <f t="shared" si="3"/>
        <v>3</v>
      </c>
      <c r="V8" s="121">
        <f t="shared" si="3"/>
        <v>4</v>
      </c>
      <c r="W8" s="121">
        <f t="shared" si="3"/>
        <v>5</v>
      </c>
      <c r="X8" s="121">
        <f t="shared" si="3"/>
        <v>6</v>
      </c>
      <c r="Y8" s="121">
        <f t="shared" si="3"/>
        <v>7</v>
      </c>
      <c r="Z8" s="121">
        <f t="shared" si="3"/>
        <v>1</v>
      </c>
      <c r="AA8" s="423">
        <f t="shared" si="3"/>
        <v>2</v>
      </c>
      <c r="AB8" s="121">
        <f t="shared" si="3"/>
        <v>3</v>
      </c>
      <c r="AC8" s="121">
        <f t="shared" si="3"/>
        <v>4</v>
      </c>
      <c r="AD8" s="121">
        <f t="shared" si="3"/>
        <v>5</v>
      </c>
      <c r="AE8" s="121">
        <f t="shared" si="3"/>
        <v>6</v>
      </c>
      <c r="AF8" s="121">
        <f t="shared" si="3"/>
        <v>7</v>
      </c>
      <c r="AG8" s="121">
        <f t="shared" si="3"/>
        <v>1</v>
      </c>
      <c r="AH8" s="318"/>
      <c r="AI8" s="310"/>
      <c r="AJ8" s="306"/>
      <c r="AK8" s="84"/>
      <c r="AL8" s="122"/>
    </row>
    <row r="9" spans="1:44" ht="11.25" customHeight="1" x14ac:dyDescent="0.2">
      <c r="A9" s="137"/>
      <c r="B9" s="139"/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T9" s="140"/>
      <c r="U9" s="140"/>
      <c r="V9" s="140"/>
      <c r="W9" s="140"/>
      <c r="X9" s="140"/>
      <c r="Y9" s="140"/>
      <c r="Z9" s="140"/>
      <c r="AA9" s="426"/>
      <c r="AB9" s="140"/>
      <c r="AC9" s="140"/>
      <c r="AD9" s="140"/>
      <c r="AE9" s="140"/>
      <c r="AF9" s="140"/>
      <c r="AG9" s="140"/>
      <c r="AH9" s="142"/>
      <c r="AI9" s="311"/>
      <c r="AJ9" s="306"/>
      <c r="AK9" s="141"/>
      <c r="AL9" s="138"/>
      <c r="AM9" s="143"/>
      <c r="AN9" s="224"/>
    </row>
    <row r="10" spans="1:44" x14ac:dyDescent="0.2">
      <c r="A10" s="128" t="s">
        <v>291</v>
      </c>
      <c r="B10" s="50" t="s">
        <v>274</v>
      </c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25"/>
      <c r="X10" s="25"/>
      <c r="Y10" s="39"/>
      <c r="Z10" s="39"/>
      <c r="AA10" s="427"/>
      <c r="AB10" s="62"/>
      <c r="AC10" s="62"/>
      <c r="AD10" s="62"/>
      <c r="AE10" s="62"/>
      <c r="AF10" s="389"/>
      <c r="AG10" s="62"/>
      <c r="AH10" s="319">
        <f t="shared" ref="AH10:AH26" si="4">SUM(C10:AG10)</f>
        <v>0</v>
      </c>
      <c r="AI10" s="67">
        <v>0</v>
      </c>
      <c r="AJ10" s="304">
        <f>+AI10/date!$B$31</f>
        <v>0</v>
      </c>
      <c r="AK10" s="320">
        <f t="shared" ref="AK10:AK23" si="5">+AH10+AI10</f>
        <v>0</v>
      </c>
      <c r="AL10" s="128" t="s">
        <v>291</v>
      </c>
      <c r="AM10" s="128"/>
      <c r="AN10" s="411"/>
      <c r="AR10" s="79"/>
    </row>
    <row r="11" spans="1:44" x14ac:dyDescent="0.2">
      <c r="A11" s="128" t="s">
        <v>292</v>
      </c>
      <c r="B11" s="50" t="s">
        <v>275</v>
      </c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25"/>
      <c r="X11" s="25"/>
      <c r="Y11" s="25"/>
      <c r="Z11" s="39"/>
      <c r="AA11" s="427"/>
      <c r="AB11" s="62"/>
      <c r="AC11" s="62"/>
      <c r="AD11" s="62"/>
      <c r="AE11" s="62"/>
      <c r="AF11" s="389"/>
      <c r="AG11" s="62"/>
      <c r="AH11" s="319">
        <f t="shared" si="4"/>
        <v>0</v>
      </c>
      <c r="AI11" s="67">
        <v>0</v>
      </c>
      <c r="AJ11" s="304">
        <f>+AI11/date!$B$31</f>
        <v>0</v>
      </c>
      <c r="AK11" s="320">
        <f t="shared" si="5"/>
        <v>0</v>
      </c>
      <c r="AL11" s="128" t="s">
        <v>292</v>
      </c>
      <c r="AM11" s="128"/>
      <c r="AN11" s="411"/>
      <c r="AR11" s="79"/>
    </row>
    <row r="12" spans="1:44" x14ac:dyDescent="0.2">
      <c r="A12" s="27" t="s">
        <v>293</v>
      </c>
      <c r="B12" s="43" t="s">
        <v>276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410"/>
      <c r="Z12" s="39"/>
      <c r="AA12" s="427"/>
      <c r="AB12" s="62"/>
      <c r="AC12" s="62"/>
      <c r="AD12" s="62"/>
      <c r="AE12" s="62"/>
      <c r="AF12" s="389"/>
      <c r="AG12" s="62"/>
      <c r="AH12" s="319">
        <f t="shared" si="4"/>
        <v>0</v>
      </c>
      <c r="AI12" s="67">
        <v>0</v>
      </c>
      <c r="AJ12" s="304">
        <f>+AI12/date!$B$31</f>
        <v>0</v>
      </c>
      <c r="AK12" s="320">
        <f t="shared" si="5"/>
        <v>0</v>
      </c>
      <c r="AL12" s="27" t="s">
        <v>293</v>
      </c>
      <c r="AM12" s="118"/>
      <c r="AN12" s="411"/>
      <c r="AR12" s="78"/>
    </row>
    <row r="13" spans="1:44" x14ac:dyDescent="0.2">
      <c r="A13" s="46" t="s">
        <v>294</v>
      </c>
      <c r="B13" s="43" t="s">
        <v>277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9"/>
      <c r="V13" s="9"/>
      <c r="W13" s="9"/>
      <c r="X13" s="9"/>
      <c r="Y13" s="410"/>
      <c r="Z13" s="39"/>
      <c r="AA13" s="427"/>
      <c r="AB13" s="62"/>
      <c r="AC13" s="62"/>
      <c r="AD13" s="62"/>
      <c r="AE13" s="62"/>
      <c r="AF13" s="389"/>
      <c r="AG13" s="62"/>
      <c r="AH13" s="319">
        <f t="shared" si="4"/>
        <v>0</v>
      </c>
      <c r="AI13" s="67">
        <v>0</v>
      </c>
      <c r="AJ13" s="304">
        <f>+AI13/date!$B$31</f>
        <v>0</v>
      </c>
      <c r="AK13" s="320">
        <f t="shared" si="5"/>
        <v>0</v>
      </c>
      <c r="AL13" s="46" t="s">
        <v>294</v>
      </c>
      <c r="AM13" s="27" t="s">
        <v>56</v>
      </c>
      <c r="AN13" s="411"/>
    </row>
    <row r="14" spans="1:44" x14ac:dyDescent="0.2">
      <c r="A14" s="46" t="s">
        <v>295</v>
      </c>
      <c r="B14" s="10" t="s">
        <v>278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9"/>
      <c r="V14" s="25"/>
      <c r="W14" s="25"/>
      <c r="X14" s="25"/>
      <c r="Y14" s="25"/>
      <c r="Z14" s="39"/>
      <c r="AA14" s="427"/>
      <c r="AB14" s="62"/>
      <c r="AC14" s="62"/>
      <c r="AD14" s="62"/>
      <c r="AE14" s="62"/>
      <c r="AF14" s="62"/>
      <c r="AG14" s="62"/>
      <c r="AH14" s="319">
        <f t="shared" si="4"/>
        <v>0</v>
      </c>
      <c r="AI14" s="67">
        <v>0</v>
      </c>
      <c r="AJ14" s="304">
        <f>+AI14/date!$B$31</f>
        <v>0</v>
      </c>
      <c r="AK14" s="320">
        <f t="shared" si="5"/>
        <v>0</v>
      </c>
      <c r="AL14" s="46" t="s">
        <v>295</v>
      </c>
      <c r="AM14" s="27" t="s">
        <v>56</v>
      </c>
      <c r="AN14" s="411"/>
    </row>
    <row r="15" spans="1:44" x14ac:dyDescent="0.2">
      <c r="A15" s="46" t="s">
        <v>44</v>
      </c>
      <c r="B15" s="10" t="s">
        <v>279</v>
      </c>
      <c r="C15" s="25"/>
      <c r="D15" s="25"/>
      <c r="E15" s="25"/>
      <c r="F15" s="25"/>
      <c r="G15" s="25"/>
      <c r="H15" s="25"/>
      <c r="I15" s="25"/>
      <c r="J15" s="25"/>
      <c r="K15" s="9"/>
      <c r="L15" s="25"/>
      <c r="M15" s="25"/>
      <c r="N15" s="9"/>
      <c r="O15" s="25"/>
      <c r="P15" s="25"/>
      <c r="Q15" s="25"/>
      <c r="R15" s="9"/>
      <c r="S15" s="25"/>
      <c r="T15" s="25"/>
      <c r="U15" s="25"/>
      <c r="V15" s="25"/>
      <c r="W15" s="25"/>
      <c r="X15" s="25"/>
      <c r="Y15" s="25"/>
      <c r="Z15" s="39"/>
      <c r="AA15" s="427"/>
      <c r="AB15" s="62"/>
      <c r="AC15" s="62"/>
      <c r="AD15" s="62"/>
      <c r="AE15" s="62"/>
      <c r="AF15" s="389"/>
      <c r="AG15" s="153"/>
      <c r="AH15" s="319">
        <f t="shared" si="4"/>
        <v>0</v>
      </c>
      <c r="AI15" s="67">
        <v>0</v>
      </c>
      <c r="AJ15" s="304">
        <f>+AI15/date!$B$31</f>
        <v>0</v>
      </c>
      <c r="AK15" s="320">
        <f t="shared" si="5"/>
        <v>0</v>
      </c>
      <c r="AL15" s="46" t="s">
        <v>44</v>
      </c>
      <c r="AM15" s="118"/>
      <c r="AN15" s="411"/>
      <c r="AP15" s="22"/>
    </row>
    <row r="16" spans="1:44" x14ac:dyDescent="0.2">
      <c r="A16" s="46" t="s">
        <v>294</v>
      </c>
      <c r="B16" s="4" t="s">
        <v>280</v>
      </c>
      <c r="C16" s="25"/>
      <c r="D16" s="25"/>
      <c r="E16" s="25"/>
      <c r="F16" s="25"/>
      <c r="G16" s="25"/>
      <c r="H16" s="25"/>
      <c r="I16" s="25"/>
      <c r="J16" s="25"/>
      <c r="K16" s="9"/>
      <c r="L16" s="25"/>
      <c r="M16" s="25"/>
      <c r="N16" s="25"/>
      <c r="O16" s="25"/>
      <c r="P16" s="25"/>
      <c r="Q16" s="25"/>
      <c r="R16" s="9"/>
      <c r="S16" s="25"/>
      <c r="T16" s="25"/>
      <c r="U16" s="25"/>
      <c r="V16" s="25"/>
      <c r="W16" s="25"/>
      <c r="X16" s="25"/>
      <c r="Y16" s="25"/>
      <c r="Z16" s="39"/>
      <c r="AA16" s="427"/>
      <c r="AB16" s="62"/>
      <c r="AC16" s="62"/>
      <c r="AD16" s="62"/>
      <c r="AE16" s="62"/>
      <c r="AF16" s="389"/>
      <c r="AG16" s="153"/>
      <c r="AH16" s="319">
        <f t="shared" si="4"/>
        <v>0</v>
      </c>
      <c r="AI16" s="67">
        <v>0</v>
      </c>
      <c r="AJ16" s="304">
        <f>+AI16/date!$B$31</f>
        <v>0</v>
      </c>
      <c r="AK16" s="320">
        <f t="shared" si="5"/>
        <v>0</v>
      </c>
      <c r="AL16" s="46" t="s">
        <v>294</v>
      </c>
      <c r="AM16" s="27" t="s">
        <v>56</v>
      </c>
      <c r="AN16" s="411"/>
    </row>
    <row r="17" spans="1:45" x14ac:dyDescent="0.2">
      <c r="A17" s="46" t="s">
        <v>296</v>
      </c>
      <c r="B17" s="4" t="s">
        <v>281</v>
      </c>
      <c r="C17" s="25"/>
      <c r="D17" s="25"/>
      <c r="E17" s="25"/>
      <c r="F17" s="25"/>
      <c r="G17" s="25"/>
      <c r="H17" s="25"/>
      <c r="I17" s="25"/>
      <c r="J17" s="25"/>
      <c r="K17" s="9"/>
      <c r="L17" s="25"/>
      <c r="M17" s="25"/>
      <c r="N17" s="25"/>
      <c r="O17" s="25"/>
      <c r="P17" s="25"/>
      <c r="Q17" s="25"/>
      <c r="R17" s="9"/>
      <c r="S17" s="25"/>
      <c r="T17" s="25"/>
      <c r="U17" s="25"/>
      <c r="V17" s="25"/>
      <c r="W17" s="25"/>
      <c r="X17" s="25"/>
      <c r="Y17" s="25"/>
      <c r="Z17" s="39"/>
      <c r="AA17" s="427"/>
      <c r="AB17" s="62"/>
      <c r="AC17" s="62"/>
      <c r="AD17" s="62"/>
      <c r="AE17" s="62"/>
      <c r="AF17" s="389"/>
      <c r="AG17" s="295"/>
      <c r="AH17" s="319">
        <f t="shared" si="4"/>
        <v>0</v>
      </c>
      <c r="AI17" s="67">
        <v>0</v>
      </c>
      <c r="AJ17" s="304">
        <f>+AI17/date!$B$31</f>
        <v>0</v>
      </c>
      <c r="AK17" s="320">
        <f t="shared" si="5"/>
        <v>0</v>
      </c>
      <c r="AL17" s="46" t="s">
        <v>296</v>
      </c>
      <c r="AM17" s="27" t="s">
        <v>56</v>
      </c>
      <c r="AN17" s="411"/>
    </row>
    <row r="18" spans="1:45" x14ac:dyDescent="0.2">
      <c r="A18" s="46" t="s">
        <v>297</v>
      </c>
      <c r="B18" s="4" t="s">
        <v>282</v>
      </c>
      <c r="C18" s="25"/>
      <c r="D18" s="25"/>
      <c r="E18" s="25"/>
      <c r="F18" s="25"/>
      <c r="G18" s="25"/>
      <c r="H18" s="25"/>
      <c r="I18" s="25"/>
      <c r="J18" s="25"/>
      <c r="K18" s="9"/>
      <c r="L18" s="25"/>
      <c r="M18" s="25"/>
      <c r="N18" s="25"/>
      <c r="O18" s="25"/>
      <c r="P18" s="25"/>
      <c r="Q18" s="25"/>
      <c r="R18" s="9"/>
      <c r="S18" s="25"/>
      <c r="T18" s="25"/>
      <c r="U18" s="25"/>
      <c r="V18" s="25"/>
      <c r="W18" s="25"/>
      <c r="X18" s="25"/>
      <c r="Y18" s="25"/>
      <c r="Z18" s="39"/>
      <c r="AA18" s="427"/>
      <c r="AB18" s="62"/>
      <c r="AC18" s="62"/>
      <c r="AD18" s="62"/>
      <c r="AE18" s="62"/>
      <c r="AF18" s="389"/>
      <c r="AG18" s="295"/>
      <c r="AH18" s="319">
        <f t="shared" si="4"/>
        <v>0</v>
      </c>
      <c r="AI18" s="67">
        <v>0</v>
      </c>
      <c r="AJ18" s="304">
        <f>+AI18/date!$B$31</f>
        <v>0</v>
      </c>
      <c r="AK18" s="320">
        <f t="shared" si="5"/>
        <v>0</v>
      </c>
      <c r="AL18" s="46" t="s">
        <v>297</v>
      </c>
      <c r="AM18" s="27"/>
      <c r="AN18" s="411"/>
    </row>
    <row r="19" spans="1:45" x14ac:dyDescent="0.2">
      <c r="A19" s="46" t="s">
        <v>298</v>
      </c>
      <c r="B19" s="4" t="s">
        <v>283</v>
      </c>
      <c r="C19" s="25"/>
      <c r="D19" s="25"/>
      <c r="E19" s="25"/>
      <c r="F19" s="25"/>
      <c r="G19" s="25"/>
      <c r="H19" s="25"/>
      <c r="I19" s="25"/>
      <c r="J19" s="25"/>
      <c r="K19" s="9"/>
      <c r="L19" s="25"/>
      <c r="M19" s="25"/>
      <c r="N19" s="25"/>
      <c r="O19" s="25"/>
      <c r="P19" s="25"/>
      <c r="Q19" s="25"/>
      <c r="R19" s="9"/>
      <c r="S19" s="25"/>
      <c r="T19" s="25"/>
      <c r="U19" s="25"/>
      <c r="V19" s="25"/>
      <c r="W19" s="25"/>
      <c r="X19" s="25"/>
      <c r="Y19" s="25"/>
      <c r="Z19" s="39"/>
      <c r="AA19" s="427"/>
      <c r="AB19" s="62"/>
      <c r="AC19" s="62"/>
      <c r="AD19" s="62"/>
      <c r="AE19" s="62"/>
      <c r="AF19" s="389"/>
      <c r="AG19" s="153"/>
      <c r="AH19" s="319">
        <f t="shared" si="4"/>
        <v>0</v>
      </c>
      <c r="AI19" s="67">
        <v>0</v>
      </c>
      <c r="AJ19" s="304">
        <f>+AI19/date!$B$31</f>
        <v>0</v>
      </c>
      <c r="AK19" s="320">
        <f t="shared" si="5"/>
        <v>0</v>
      </c>
      <c r="AL19" s="46" t="s">
        <v>298</v>
      </c>
      <c r="AM19" s="118"/>
      <c r="AN19" s="411"/>
    </row>
    <row r="20" spans="1:45" x14ac:dyDescent="0.2">
      <c r="A20" s="46" t="s">
        <v>299</v>
      </c>
      <c r="B20" s="4" t="s">
        <v>284</v>
      </c>
      <c r="C20" s="25"/>
      <c r="D20" s="25"/>
      <c r="E20" s="25"/>
      <c r="F20" s="25"/>
      <c r="G20" s="25"/>
      <c r="H20" s="25"/>
      <c r="I20" s="25"/>
      <c r="J20" s="25"/>
      <c r="K20" s="9"/>
      <c r="L20" s="25"/>
      <c r="M20" s="25"/>
      <c r="N20" s="25"/>
      <c r="O20" s="25"/>
      <c r="P20" s="25"/>
      <c r="Q20" s="25"/>
      <c r="R20" s="9"/>
      <c r="S20" s="25"/>
      <c r="T20" s="25"/>
      <c r="U20" s="25"/>
      <c r="V20" s="25"/>
      <c r="W20" s="25"/>
      <c r="X20" s="25"/>
      <c r="Y20" s="25"/>
      <c r="Z20" s="39"/>
      <c r="AA20" s="427"/>
      <c r="AB20" s="62"/>
      <c r="AC20" s="62"/>
      <c r="AD20" s="62"/>
      <c r="AE20" s="62"/>
      <c r="AF20" s="389"/>
      <c r="AG20" s="153"/>
      <c r="AH20" s="319">
        <f t="shared" si="4"/>
        <v>0</v>
      </c>
      <c r="AI20" s="67">
        <v>0</v>
      </c>
      <c r="AJ20" s="304">
        <f>+AI20/date!$B$31</f>
        <v>0</v>
      </c>
      <c r="AK20" s="320">
        <f t="shared" si="5"/>
        <v>0</v>
      </c>
      <c r="AL20" s="46" t="s">
        <v>299</v>
      </c>
      <c r="AM20" s="27" t="s">
        <v>56</v>
      </c>
      <c r="AN20" s="411"/>
      <c r="AQ20" s="22"/>
      <c r="AR20" s="22"/>
      <c r="AS20" s="22"/>
    </row>
    <row r="21" spans="1:45" x14ac:dyDescent="0.2">
      <c r="A21" s="46" t="s">
        <v>300</v>
      </c>
      <c r="B21" s="11" t="s">
        <v>285</v>
      </c>
      <c r="C21" s="25"/>
      <c r="D21" s="25"/>
      <c r="E21" s="25"/>
      <c r="F21" s="25"/>
      <c r="G21" s="25"/>
      <c r="H21" s="25"/>
      <c r="I21" s="25"/>
      <c r="J21" s="25"/>
      <c r="K21" s="9"/>
      <c r="L21" s="25"/>
      <c r="M21" s="25"/>
      <c r="N21" s="25"/>
      <c r="O21" s="25"/>
      <c r="P21" s="25"/>
      <c r="Q21" s="25"/>
      <c r="R21" s="9"/>
      <c r="S21" s="25"/>
      <c r="T21" s="25"/>
      <c r="U21" s="25"/>
      <c r="V21" s="25"/>
      <c r="W21" s="25"/>
      <c r="X21" s="25"/>
      <c r="Y21" s="25"/>
      <c r="Z21" s="39"/>
      <c r="AA21" s="427"/>
      <c r="AB21" s="62"/>
      <c r="AC21" s="62"/>
      <c r="AD21" s="62"/>
      <c r="AE21" s="62"/>
      <c r="AF21" s="389"/>
      <c r="AG21" s="153"/>
      <c r="AH21" s="319">
        <f>SUM(C21:AG21)</f>
        <v>0</v>
      </c>
      <c r="AI21" s="67">
        <v>0</v>
      </c>
      <c r="AJ21" s="304">
        <f>+AI21/date!$B$31</f>
        <v>0</v>
      </c>
      <c r="AK21" s="320">
        <f>+AH21+AI21</f>
        <v>0</v>
      </c>
      <c r="AL21" s="46" t="s">
        <v>300</v>
      </c>
      <c r="AM21" s="27"/>
      <c r="AN21" s="411"/>
      <c r="AQ21" s="22"/>
      <c r="AR21" s="22"/>
      <c r="AS21" s="22"/>
    </row>
    <row r="22" spans="1:45" x14ac:dyDescent="0.2">
      <c r="A22" s="56" t="s">
        <v>301</v>
      </c>
      <c r="B22" s="4" t="s">
        <v>286</v>
      </c>
      <c r="C22" s="25"/>
      <c r="D22" s="25"/>
      <c r="E22" s="25"/>
      <c r="F22" s="25"/>
      <c r="G22" s="25"/>
      <c r="H22" s="25"/>
      <c r="I22" s="25"/>
      <c r="J22" s="25"/>
      <c r="K22" s="9"/>
      <c r="L22" s="25"/>
      <c r="M22" s="25"/>
      <c r="N22" s="25"/>
      <c r="O22" s="25"/>
      <c r="P22" s="25"/>
      <c r="Q22" s="25"/>
      <c r="R22" s="25"/>
      <c r="S22" s="25"/>
      <c r="T22" s="25"/>
      <c r="U22" s="9"/>
      <c r="V22" s="9"/>
      <c r="W22" s="9"/>
      <c r="X22" s="9"/>
      <c r="Y22" s="9"/>
      <c r="Z22" s="39"/>
      <c r="AA22" s="427"/>
      <c r="AB22" s="62"/>
      <c r="AC22" s="62"/>
      <c r="AD22" s="62"/>
      <c r="AE22" s="62"/>
      <c r="AF22" s="389"/>
      <c r="AG22" s="153"/>
      <c r="AH22" s="319">
        <f t="shared" si="4"/>
        <v>0</v>
      </c>
      <c r="AI22" s="67">
        <v>0</v>
      </c>
      <c r="AJ22" s="304">
        <f>+AI22/date!$B$31</f>
        <v>0</v>
      </c>
      <c r="AK22" s="320">
        <f t="shared" si="5"/>
        <v>0</v>
      </c>
      <c r="AL22" s="56" t="s">
        <v>301</v>
      </c>
      <c r="AM22" s="27" t="s">
        <v>56</v>
      </c>
      <c r="AN22" s="411"/>
      <c r="AS22" s="13"/>
    </row>
    <row r="23" spans="1:45" x14ac:dyDescent="0.2">
      <c r="A23" s="27" t="s">
        <v>302</v>
      </c>
      <c r="B23" s="276" t="s">
        <v>287</v>
      </c>
      <c r="C23" s="25"/>
      <c r="D23" s="25"/>
      <c r="E23" s="25"/>
      <c r="F23" s="25"/>
      <c r="G23" s="25"/>
      <c r="H23" s="25"/>
      <c r="I23" s="25"/>
      <c r="J23" s="25"/>
      <c r="K23" s="9"/>
      <c r="L23" s="25"/>
      <c r="M23" s="25"/>
      <c r="N23" s="25"/>
      <c r="O23" s="25"/>
      <c r="P23" s="25"/>
      <c r="Q23" s="25"/>
      <c r="R23" s="9"/>
      <c r="S23" s="25"/>
      <c r="T23" s="25"/>
      <c r="U23" s="25"/>
      <c r="V23" s="25"/>
      <c r="W23" s="25"/>
      <c r="X23" s="9"/>
      <c r="Y23" s="9"/>
      <c r="Z23" s="39"/>
      <c r="AA23" s="427"/>
      <c r="AB23" s="62"/>
      <c r="AC23" s="62"/>
      <c r="AD23" s="62"/>
      <c r="AE23" s="62"/>
      <c r="AF23" s="389"/>
      <c r="AG23" s="62"/>
      <c r="AH23" s="319">
        <f t="shared" si="4"/>
        <v>0</v>
      </c>
      <c r="AI23" s="67">
        <v>0</v>
      </c>
      <c r="AJ23" s="304">
        <f>+AI23/date!$B$31</f>
        <v>0</v>
      </c>
      <c r="AK23" s="320">
        <f t="shared" si="5"/>
        <v>0</v>
      </c>
      <c r="AL23" s="27" t="s">
        <v>302</v>
      </c>
      <c r="AM23" s="118"/>
      <c r="AN23" s="411"/>
    </row>
    <row r="24" spans="1:45" x14ac:dyDescent="0.2">
      <c r="A24" s="27" t="s">
        <v>293</v>
      </c>
      <c r="B24" s="4" t="s">
        <v>288</v>
      </c>
      <c r="C24" s="25"/>
      <c r="D24" s="25"/>
      <c r="E24" s="25"/>
      <c r="F24" s="25"/>
      <c r="G24" s="25"/>
      <c r="H24" s="25"/>
      <c r="I24" s="25"/>
      <c r="J24" s="25"/>
      <c r="K24" s="9"/>
      <c r="L24" s="25"/>
      <c r="M24" s="25"/>
      <c r="N24" s="25"/>
      <c r="O24" s="25"/>
      <c r="P24" s="25"/>
      <c r="Q24" s="25"/>
      <c r="R24" s="9"/>
      <c r="S24" s="25"/>
      <c r="T24" s="25"/>
      <c r="U24" s="25"/>
      <c r="V24" s="25"/>
      <c r="W24" s="25"/>
      <c r="X24" s="9"/>
      <c r="Y24" s="9"/>
      <c r="Z24" s="39"/>
      <c r="AA24" s="427"/>
      <c r="AB24" s="62"/>
      <c r="AC24" s="62"/>
      <c r="AD24" s="62"/>
      <c r="AE24" s="62"/>
      <c r="AF24" s="389"/>
      <c r="AG24" s="62"/>
      <c r="AH24" s="319">
        <f t="shared" si="4"/>
        <v>0</v>
      </c>
      <c r="AI24" s="67">
        <v>0</v>
      </c>
      <c r="AJ24" s="304">
        <f>+AI24/date!$B$31</f>
        <v>0</v>
      </c>
      <c r="AK24" s="320">
        <f t="shared" ref="AK24:AK26" si="6">+AH24+AI24</f>
        <v>0</v>
      </c>
      <c r="AL24" s="27" t="s">
        <v>293</v>
      </c>
      <c r="AM24" s="118"/>
      <c r="AN24" s="411"/>
    </row>
    <row r="25" spans="1:45" x14ac:dyDescent="0.2">
      <c r="A25" s="55" t="s">
        <v>303</v>
      </c>
      <c r="B25" s="4" t="s">
        <v>289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427"/>
      <c r="AB25" s="62"/>
      <c r="AC25" s="62"/>
      <c r="AD25" s="62"/>
      <c r="AE25" s="62"/>
      <c r="AF25" s="389"/>
      <c r="AG25" s="62"/>
      <c r="AH25" s="319">
        <f t="shared" si="4"/>
        <v>0</v>
      </c>
      <c r="AI25" s="67">
        <v>0</v>
      </c>
      <c r="AJ25" s="304">
        <f>+AI25/date!$B$31</f>
        <v>0</v>
      </c>
      <c r="AK25" s="320">
        <f t="shared" si="6"/>
        <v>0</v>
      </c>
      <c r="AL25" s="55" t="s">
        <v>303</v>
      </c>
      <c r="AM25" s="118"/>
      <c r="AN25" s="411"/>
    </row>
    <row r="26" spans="1:45" x14ac:dyDescent="0.2">
      <c r="A26" s="27" t="s">
        <v>304</v>
      </c>
      <c r="B26" s="4" t="s">
        <v>290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39"/>
      <c r="AA26" s="427"/>
      <c r="AB26" s="62"/>
      <c r="AC26" s="62"/>
      <c r="AD26" s="62"/>
      <c r="AE26" s="62"/>
      <c r="AF26" s="62"/>
      <c r="AG26" s="62"/>
      <c r="AH26" s="319">
        <f t="shared" si="4"/>
        <v>0</v>
      </c>
      <c r="AI26" s="67">
        <v>0</v>
      </c>
      <c r="AJ26" s="304">
        <f>+AI26/date!$B$31</f>
        <v>0</v>
      </c>
      <c r="AK26" s="320">
        <f t="shared" si="6"/>
        <v>0</v>
      </c>
      <c r="AL26" s="27" t="s">
        <v>304</v>
      </c>
      <c r="AM26" s="46" t="s">
        <v>56</v>
      </c>
      <c r="AN26" s="411"/>
    </row>
    <row r="27" spans="1:45" ht="13.5" thickBot="1" x14ac:dyDescent="0.25">
      <c r="C27" s="145">
        <v>40513</v>
      </c>
      <c r="D27" s="145">
        <v>40514</v>
      </c>
      <c r="E27" s="145">
        <v>40515</v>
      </c>
      <c r="F27" s="145">
        <v>40516</v>
      </c>
      <c r="G27" s="145">
        <v>40517</v>
      </c>
      <c r="H27" s="145">
        <v>40518</v>
      </c>
      <c r="I27" s="145">
        <v>40519</v>
      </c>
      <c r="J27" s="145">
        <v>40520</v>
      </c>
      <c r="K27" s="145">
        <v>40521</v>
      </c>
      <c r="L27" s="145">
        <v>40522</v>
      </c>
      <c r="M27" s="145">
        <v>40523</v>
      </c>
      <c r="N27" s="145">
        <v>40524</v>
      </c>
      <c r="O27" s="145">
        <v>40525</v>
      </c>
      <c r="P27" s="145">
        <v>40526</v>
      </c>
      <c r="Q27" s="145">
        <v>40527</v>
      </c>
      <c r="R27" s="145">
        <v>40528</v>
      </c>
      <c r="S27" s="145">
        <v>40529</v>
      </c>
      <c r="T27" s="145">
        <v>40530</v>
      </c>
      <c r="U27" s="145">
        <v>40531</v>
      </c>
      <c r="V27" s="145">
        <v>40532</v>
      </c>
      <c r="W27" s="145">
        <v>40533</v>
      </c>
      <c r="X27" s="145">
        <v>40534</v>
      </c>
      <c r="Y27" s="145">
        <v>40535</v>
      </c>
      <c r="Z27" s="145">
        <v>40536</v>
      </c>
      <c r="AA27" s="422">
        <v>40537</v>
      </c>
      <c r="AB27" s="145">
        <v>40538</v>
      </c>
      <c r="AC27" s="145">
        <v>40539</v>
      </c>
      <c r="AD27" s="145">
        <v>40540</v>
      </c>
      <c r="AE27" s="145">
        <v>40541</v>
      </c>
      <c r="AF27" s="145">
        <v>40542</v>
      </c>
      <c r="AG27" s="145">
        <v>40543</v>
      </c>
      <c r="AH27" s="30">
        <f>SUM(AH10:AH26)</f>
        <v>0</v>
      </c>
      <c r="AI27" s="30">
        <f>SUM(AI10:AI26)</f>
        <v>0</v>
      </c>
      <c r="AJ27" s="30">
        <f>SUM(AJ10:AJ26)</f>
        <v>0</v>
      </c>
      <c r="AK27" s="169">
        <f>+AH27+AI27</f>
        <v>0</v>
      </c>
    </row>
    <row r="28" spans="1:45" x14ac:dyDescent="0.2">
      <c r="AH28" s="256">
        <f>SUBTOTAL(9,AH13:AH26)</f>
        <v>0</v>
      </c>
    </row>
    <row r="29" spans="1:45" ht="15" x14ac:dyDescent="0.25">
      <c r="C29" s="20"/>
      <c r="E29" s="20"/>
      <c r="G29" s="20"/>
      <c r="I29" s="20"/>
      <c r="K29" s="20"/>
      <c r="M29" s="20"/>
      <c r="O29" s="20"/>
      <c r="Q29" s="20"/>
      <c r="S29" s="20"/>
      <c r="U29" s="20"/>
      <c r="W29" s="20"/>
      <c r="Y29" s="20"/>
      <c r="AA29" s="20"/>
      <c r="AC29" s="20"/>
      <c r="AE29" s="20"/>
      <c r="AG29" s="20"/>
      <c r="AI29" s="20"/>
      <c r="AJ29" s="20"/>
      <c r="AL29" s="20"/>
      <c r="AO29" s="20"/>
    </row>
    <row r="30" spans="1:45" ht="26.25" customHeight="1" x14ac:dyDescent="0.25">
      <c r="B30" s="20" t="s">
        <v>28</v>
      </c>
      <c r="Q30" s="20" t="s">
        <v>28</v>
      </c>
    </row>
    <row r="33" spans="19:19" ht="15" x14ac:dyDescent="0.25">
      <c r="S33" s="20" t="s">
        <v>47</v>
      </c>
    </row>
  </sheetData>
  <autoFilter ref="A9:AM30"/>
  <mergeCells count="4">
    <mergeCell ref="AH1:AH7"/>
    <mergeCell ref="AK1:AK7"/>
    <mergeCell ref="C4:L4"/>
    <mergeCell ref="AI1:AJ6"/>
  </mergeCells>
  <phoneticPr fontId="2" type="noConversion"/>
  <conditionalFormatting sqref="C27:AG27 C7:AG9 AA10:AA26">
    <cfRule type="timePeriod" dxfId="171" priority="92" stopIfTrue="1" timePeriod="today">
      <formula>FLOOR(C7,1)=TODAY()</formula>
    </cfRule>
  </conditionalFormatting>
  <conditionalFormatting sqref="C7:AG9 C10:X10 Z10:AG10 C11:AG27">
    <cfRule type="expression" dxfId="169" priority="122">
      <formula>C$8=1</formula>
    </cfRule>
    <cfRule type="expression" dxfId="168" priority="123">
      <formula>C$8=7</formula>
    </cfRule>
  </conditionalFormatting>
  <conditionalFormatting sqref="C7:AG8">
    <cfRule type="expression" dxfId="167" priority="29">
      <formula>C$8=1</formula>
    </cfRule>
    <cfRule type="expression" dxfId="166" priority="30">
      <formula>C$8=7</formula>
    </cfRule>
  </conditionalFormatting>
  <conditionalFormatting sqref="AM10:AM25">
    <cfRule type="expression" dxfId="165" priority="626">
      <formula>$A10=#REF!</formula>
    </cfRule>
  </conditionalFormatting>
  <conditionalFormatting sqref="AH28 AK10:AK27 AH10:AI26">
    <cfRule type="expression" dxfId="164" priority="1134" stopIfTrue="1">
      <formula>$A10=$AP$5</formula>
    </cfRule>
  </conditionalFormatting>
  <conditionalFormatting sqref="Y10">
    <cfRule type="expression" dxfId="163" priority="12">
      <formula>Y$8=1</formula>
    </cfRule>
    <cfRule type="expression" dxfId="162" priority="13">
      <formula>Y$8=7</formula>
    </cfRule>
  </conditionalFormatting>
  <conditionalFormatting sqref="AM26">
    <cfRule type="expression" dxfId="161" priority="1181" stopIfTrue="1">
      <formula>$A23=$Q$4</formula>
    </cfRule>
  </conditionalFormatting>
  <conditionalFormatting sqref="AM26">
    <cfRule type="expression" dxfId="160" priority="1183">
      <formula>$A23=#REF!</formula>
    </cfRule>
  </conditionalFormatting>
  <conditionalFormatting sqref="AM26">
    <cfRule type="expression" dxfId="159" priority="1185" stopIfTrue="1">
      <formula>$A23=$AP$5</formula>
    </cfRule>
  </conditionalFormatting>
  <conditionalFormatting sqref="AJ10:AJ26">
    <cfRule type="expression" dxfId="158" priority="10">
      <formula>$AL10=$AU$3</formula>
    </cfRule>
  </conditionalFormatting>
  <conditionalFormatting sqref="B10:B21 B23:B24 B26">
    <cfRule type="expression" dxfId="157" priority="7">
      <formula>$AK10=$AU$3</formula>
    </cfRule>
  </conditionalFormatting>
  <conditionalFormatting sqref="B22">
    <cfRule type="expression" dxfId="156" priority="8" stopIfTrue="1">
      <formula>$A22=$AP$5</formula>
    </cfRule>
  </conditionalFormatting>
  <conditionalFormatting sqref="B25">
    <cfRule type="expression" dxfId="155" priority="9" stopIfTrue="1">
      <formula>$A25=$Q$4</formula>
    </cfRule>
  </conditionalFormatting>
  <conditionalFormatting sqref="A10:A21 A23:A24 A26">
    <cfRule type="expression" dxfId="154" priority="4">
      <formula>$AK10=$AU$3</formula>
    </cfRule>
  </conditionalFormatting>
  <conditionalFormatting sqref="A22">
    <cfRule type="expression" dxfId="153" priority="5" stopIfTrue="1">
      <formula>$A22=$AP$5</formula>
    </cfRule>
  </conditionalFormatting>
  <conditionalFormatting sqref="A25">
    <cfRule type="expression" dxfId="152" priority="6" stopIfTrue="1">
      <formula>$A25=$Q$4</formula>
    </cfRule>
  </conditionalFormatting>
  <conditionalFormatting sqref="AL10:AL21 AL23:AL24 AL26">
    <cfRule type="expression" dxfId="20" priority="1">
      <formula>$AK10=$AU$3</formula>
    </cfRule>
  </conditionalFormatting>
  <conditionalFormatting sqref="AL22">
    <cfRule type="expression" dxfId="19" priority="2" stopIfTrue="1">
      <formula>$A22=$AP$5</formula>
    </cfRule>
  </conditionalFormatting>
  <conditionalFormatting sqref="AL25">
    <cfRule type="expression" dxfId="18" priority="3" stopIfTrue="1">
      <formula>$A25=$Q$4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itiales">
                <anchor moveWithCells="1" sizeWithCells="1">
                  <from>
                    <xdr:col>41</xdr:col>
                    <xdr:colOff>123825</xdr:colOff>
                    <xdr:row>1</xdr:row>
                    <xdr:rowOff>57150</xdr:rowOff>
                  </from>
                  <to>
                    <xdr:col>42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enlever_filtre">
                <anchor moveWithCells="1" sizeWithCells="1">
                  <from>
                    <xdr:col>42</xdr:col>
                    <xdr:colOff>971550</xdr:colOff>
                    <xdr:row>1</xdr:row>
                    <xdr:rowOff>19050</xdr:rowOff>
                  </from>
                  <to>
                    <xdr:col>45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filtreSAV">
                <anchor moveWithCells="1" sizeWithCells="1">
                  <from>
                    <xdr:col>42</xdr:col>
                    <xdr:colOff>1000125</xdr:colOff>
                    <xdr:row>5</xdr:row>
                    <xdr:rowOff>200025</xdr:rowOff>
                  </from>
                  <to>
                    <xdr:col>45</xdr:col>
                    <xdr:colOff>85725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7030A0"/>
  </sheetPr>
  <dimension ref="A1:AU31"/>
  <sheetViews>
    <sheetView showGridLines="0" workbookViewId="0">
      <pane ySplit="8" topLeftCell="A12" activePane="bottomLeft" state="frozen"/>
      <selection activeCell="A22" sqref="A22"/>
      <selection pane="bottomLeft" activeCell="AL10" sqref="AL10:AL26"/>
    </sheetView>
  </sheetViews>
  <sheetFormatPr baseColWidth="10" defaultColWidth="11.42578125" defaultRowHeight="12.75" x14ac:dyDescent="0.2"/>
  <cols>
    <col min="1" max="1" width="3.28515625" customWidth="1"/>
    <col min="2" max="2" width="8.7109375" customWidth="1"/>
    <col min="3" max="34" width="3.7109375" customWidth="1"/>
    <col min="35" max="35" width="4.28515625" customWidth="1"/>
    <col min="36" max="36" width="3.7109375" customWidth="1"/>
    <col min="37" max="37" width="4" bestFit="1" customWidth="1"/>
    <col min="38" max="39" width="3.7109375" customWidth="1"/>
    <col min="40" max="40" width="3.7109375" hidden="1" customWidth="1"/>
    <col min="41" max="41" width="3.7109375" customWidth="1"/>
    <col min="42" max="42" width="15.28515625" bestFit="1" customWidth="1"/>
    <col min="43" max="43" width="5.7109375" customWidth="1"/>
    <col min="44" max="46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1"/>
      <c r="AH1" s="544" t="s">
        <v>85</v>
      </c>
      <c r="AI1" s="515" t="s">
        <v>32</v>
      </c>
      <c r="AJ1" s="516"/>
      <c r="AK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1/2018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1"/>
      <c r="AH2" s="544"/>
      <c r="AI2" s="517"/>
      <c r="AJ2" s="518"/>
      <c r="AK2" s="543"/>
    </row>
    <row r="3" spans="1:47" ht="12" customHeight="1" thickBot="1" x14ac:dyDescent="0.25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"/>
      <c r="AH3" s="544"/>
      <c r="AI3" s="517"/>
      <c r="AJ3" s="518"/>
      <c r="AK3" s="543"/>
      <c r="AP3" s="79"/>
      <c r="AU3" t="s">
        <v>72</v>
      </c>
    </row>
    <row r="4" spans="1:47" ht="12" customHeight="1" thickBot="1" x14ac:dyDescent="0.25">
      <c r="A4" s="3"/>
      <c r="B4" s="3" t="s">
        <v>92</v>
      </c>
      <c r="C4" s="513">
        <f>+C7</f>
        <v>43101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Q4" s="42" t="str">
        <f>+recap!B6</f>
        <v>EEF</v>
      </c>
      <c r="R4" s="2"/>
      <c r="S4" s="2"/>
      <c r="T4" s="2"/>
      <c r="U4" s="2"/>
      <c r="V4" s="2"/>
      <c r="W4" s="2"/>
      <c r="X4" s="2"/>
      <c r="Y4" s="2"/>
      <c r="Z4" s="2"/>
      <c r="AA4" s="2"/>
      <c r="AB4" s="1"/>
      <c r="AH4" s="544"/>
      <c r="AI4" s="517"/>
      <c r="AJ4" s="518"/>
      <c r="AK4" s="543"/>
      <c r="AP4" s="86"/>
    </row>
    <row r="5" spans="1:47" ht="17.25" customHeight="1" x14ac:dyDescent="0.2">
      <c r="B5" s="29"/>
      <c r="C5" t="str">
        <f>IF(TEXT(C7,"jjjj")="mercredi",WEEKNUM(E7),IF(TEXT(C7,"jjjj")="mardi","semaine",""))</f>
        <v/>
      </c>
      <c r="D5" t="str">
        <f>IF(TEXT(D7,"jjjj")="mercredi",WEEKNUM(F7),IF(TEXT(D7,"jjjj")="mardi","semaine",""))</f>
        <v>semaine</v>
      </c>
      <c r="E5">
        <f>IF(TEXT(E7,"jjjj")="mercredi",WEEKNUM(C7),IF(TEXT(E7,"jjjj")="mardi","semaine",""))</f>
        <v>1</v>
      </c>
      <c r="F5" t="str">
        <f>IF(TEXT(F7,"jjjj")="mercredi",WEEKNUM(D7),IF(TEXT(F7,"jjjj")="mardi","semaine",""))</f>
        <v/>
      </c>
      <c r="G5" t="str">
        <f>IF(TEXT(G7,"jjjj")="mercredi",WEEKNUM(I7),IF(TEXT(G7,"jjjj")="mardi","semaine",""))</f>
        <v/>
      </c>
      <c r="H5" s="226"/>
      <c r="I5" t="str">
        <f t="shared" ref="I5:AF5" si="0">IF(TEXT(I7,"jjjj")="mercredi",WEEKNUM(K7),IF(TEXT(I7,"jjjj")="mardi","semaine",""))</f>
        <v/>
      </c>
      <c r="J5" t="str">
        <f t="shared" si="0"/>
        <v/>
      </c>
      <c r="K5" t="str">
        <f t="shared" si="0"/>
        <v>semaine</v>
      </c>
      <c r="L5">
        <f t="shared" si="0"/>
        <v>2</v>
      </c>
      <c r="M5" t="str">
        <f>IF(TEXT(M7,"jjjj")="mercredi",WEEKNUM(K7),IF(TEXT(M7,"jjjj")="mardi","semaine",""))</f>
        <v/>
      </c>
      <c r="N5" t="str">
        <f t="shared" si="0"/>
        <v/>
      </c>
      <c r="O5" s="226"/>
      <c r="P5" t="str">
        <f t="shared" si="0"/>
        <v/>
      </c>
      <c r="Q5" t="str">
        <f t="shared" si="0"/>
        <v/>
      </c>
      <c r="R5" t="str">
        <f t="shared" si="0"/>
        <v>semaine</v>
      </c>
      <c r="S5">
        <f t="shared" si="0"/>
        <v>3</v>
      </c>
      <c r="T5" t="str">
        <f>IF(TEXT(T7,"jjjj")="mercredi",WEEKNUM(R7),IF(TEXT(T7,"jjjj")="mardi","semaine",""))</f>
        <v/>
      </c>
      <c r="U5" t="str">
        <f t="shared" si="0"/>
        <v/>
      </c>
      <c r="V5" s="226"/>
      <c r="W5" t="str">
        <f t="shared" si="0"/>
        <v/>
      </c>
      <c r="X5" t="str">
        <f t="shared" si="0"/>
        <v/>
      </c>
      <c r="Y5" t="str">
        <f t="shared" si="0"/>
        <v>semaine</v>
      </c>
      <c r="Z5">
        <f t="shared" si="0"/>
        <v>4</v>
      </c>
      <c r="AA5" t="str">
        <f>IF(TEXT(AA7,"jjjj")="mercredi",WEEKNUM(Y7),IF(TEXT(AA7,"jjjj")="mardi","semaine",""))</f>
        <v/>
      </c>
      <c r="AB5" t="str">
        <f t="shared" si="0"/>
        <v/>
      </c>
      <c r="AC5" s="226"/>
      <c r="AD5" t="str">
        <f t="shared" si="0"/>
        <v/>
      </c>
      <c r="AE5" t="str">
        <f t="shared" si="0"/>
        <v/>
      </c>
      <c r="AF5" t="str">
        <f t="shared" si="0"/>
        <v>semaine</v>
      </c>
      <c r="AH5" s="544"/>
      <c r="AI5" s="517"/>
      <c r="AJ5" s="518"/>
      <c r="AK5" s="543"/>
      <c r="AN5" s="278" t="s">
        <v>93</v>
      </c>
      <c r="AQ5" s="79"/>
    </row>
    <row r="6" spans="1:47" ht="17.25" customHeight="1" thickBot="1" x14ac:dyDescent="0.25">
      <c r="B6" s="3"/>
      <c r="AH6" s="544"/>
      <c r="AI6" s="517"/>
      <c r="AJ6" s="518"/>
      <c r="AK6" s="543"/>
    </row>
    <row r="7" spans="1:47" ht="13.5" customHeight="1" thickBot="1" x14ac:dyDescent="0.25">
      <c r="A7" s="46" t="s">
        <v>37</v>
      </c>
      <c r="B7" s="34" t="s">
        <v>0</v>
      </c>
      <c r="C7" s="419">
        <f>+dec!AG7+1</f>
        <v>43101</v>
      </c>
      <c r="D7" s="35">
        <f>+C7+1</f>
        <v>43102</v>
      </c>
      <c r="E7" s="35">
        <f t="shared" ref="E7:AG7" si="1">+D7+1</f>
        <v>43103</v>
      </c>
      <c r="F7" s="35">
        <f t="shared" si="1"/>
        <v>43104</v>
      </c>
      <c r="G7" s="35">
        <f t="shared" si="1"/>
        <v>43105</v>
      </c>
      <c r="H7" s="35">
        <f t="shared" si="1"/>
        <v>43106</v>
      </c>
      <c r="I7" s="35">
        <f t="shared" si="1"/>
        <v>43107</v>
      </c>
      <c r="J7" s="35">
        <f t="shared" si="1"/>
        <v>43108</v>
      </c>
      <c r="K7" s="35">
        <f t="shared" si="1"/>
        <v>43109</v>
      </c>
      <c r="L7" s="35">
        <f t="shared" si="1"/>
        <v>43110</v>
      </c>
      <c r="M7" s="35">
        <f t="shared" si="1"/>
        <v>43111</v>
      </c>
      <c r="N7" s="35">
        <f t="shared" si="1"/>
        <v>43112</v>
      </c>
      <c r="O7" s="35">
        <f t="shared" si="1"/>
        <v>43113</v>
      </c>
      <c r="P7" s="35">
        <f t="shared" si="1"/>
        <v>43114</v>
      </c>
      <c r="Q7" s="35">
        <f t="shared" si="1"/>
        <v>43115</v>
      </c>
      <c r="R7" s="35">
        <f t="shared" si="1"/>
        <v>43116</v>
      </c>
      <c r="S7" s="35">
        <f t="shared" si="1"/>
        <v>43117</v>
      </c>
      <c r="T7" s="35">
        <f t="shared" si="1"/>
        <v>43118</v>
      </c>
      <c r="U7" s="35">
        <f t="shared" si="1"/>
        <v>43119</v>
      </c>
      <c r="V7" s="35">
        <f t="shared" si="1"/>
        <v>43120</v>
      </c>
      <c r="W7" s="35">
        <f t="shared" si="1"/>
        <v>43121</v>
      </c>
      <c r="X7" s="35">
        <f t="shared" si="1"/>
        <v>43122</v>
      </c>
      <c r="Y7" s="35">
        <f t="shared" si="1"/>
        <v>43123</v>
      </c>
      <c r="Z7" s="35">
        <f t="shared" si="1"/>
        <v>43124</v>
      </c>
      <c r="AA7" s="35">
        <f t="shared" si="1"/>
        <v>43125</v>
      </c>
      <c r="AB7" s="35">
        <f t="shared" si="1"/>
        <v>43126</v>
      </c>
      <c r="AC7" s="35">
        <f t="shared" si="1"/>
        <v>43127</v>
      </c>
      <c r="AD7" s="35">
        <f t="shared" si="1"/>
        <v>43128</v>
      </c>
      <c r="AE7" s="35">
        <f t="shared" si="1"/>
        <v>43129</v>
      </c>
      <c r="AF7" s="35">
        <f>+AE7+1</f>
        <v>43130</v>
      </c>
      <c r="AG7" s="35">
        <f t="shared" si="1"/>
        <v>43131</v>
      </c>
      <c r="AH7" s="545"/>
      <c r="AI7" s="301" t="s">
        <v>104</v>
      </c>
      <c r="AJ7" s="302" t="s">
        <v>105</v>
      </c>
      <c r="AK7" s="543" t="s">
        <v>32</v>
      </c>
      <c r="AL7" s="120" t="s">
        <v>37</v>
      </c>
      <c r="AM7" s="120" t="s">
        <v>59</v>
      </c>
    </row>
    <row r="8" spans="1:47" ht="13.5" hidden="1" thickBot="1" x14ac:dyDescent="0.25">
      <c r="A8" s="122"/>
      <c r="B8" s="91" t="s">
        <v>51</v>
      </c>
      <c r="C8" s="423">
        <f t="shared" ref="C8:AF8" si="2">WEEKDAY(C7)</f>
        <v>2</v>
      </c>
      <c r="D8" s="121">
        <f t="shared" si="2"/>
        <v>3</v>
      </c>
      <c r="E8" s="121">
        <f t="shared" si="2"/>
        <v>4</v>
      </c>
      <c r="F8" s="121">
        <f t="shared" si="2"/>
        <v>5</v>
      </c>
      <c r="G8" s="121">
        <f t="shared" si="2"/>
        <v>6</v>
      </c>
      <c r="H8" s="121">
        <f t="shared" si="2"/>
        <v>7</v>
      </c>
      <c r="I8" s="121">
        <f t="shared" si="2"/>
        <v>1</v>
      </c>
      <c r="J8" s="121">
        <f t="shared" si="2"/>
        <v>2</v>
      </c>
      <c r="K8" s="121">
        <f t="shared" si="2"/>
        <v>3</v>
      </c>
      <c r="L8" s="121">
        <f t="shared" si="2"/>
        <v>4</v>
      </c>
      <c r="M8" s="121">
        <f t="shared" si="2"/>
        <v>5</v>
      </c>
      <c r="N8" s="121">
        <f t="shared" si="2"/>
        <v>6</v>
      </c>
      <c r="O8" s="121">
        <f t="shared" si="2"/>
        <v>7</v>
      </c>
      <c r="P8" s="121">
        <f t="shared" si="2"/>
        <v>1</v>
      </c>
      <c r="Q8" s="121">
        <f t="shared" si="2"/>
        <v>2</v>
      </c>
      <c r="R8" s="121">
        <f t="shared" si="2"/>
        <v>3</v>
      </c>
      <c r="S8" s="121">
        <f t="shared" si="2"/>
        <v>4</v>
      </c>
      <c r="T8" s="121">
        <f t="shared" si="2"/>
        <v>5</v>
      </c>
      <c r="U8" s="121">
        <f t="shared" si="2"/>
        <v>6</v>
      </c>
      <c r="V8" s="121">
        <f t="shared" si="2"/>
        <v>7</v>
      </c>
      <c r="W8" s="121">
        <f t="shared" si="2"/>
        <v>1</v>
      </c>
      <c r="X8" s="121">
        <f t="shared" si="2"/>
        <v>2</v>
      </c>
      <c r="Y8" s="121">
        <f t="shared" si="2"/>
        <v>3</v>
      </c>
      <c r="Z8" s="121">
        <f t="shared" si="2"/>
        <v>4</v>
      </c>
      <c r="AA8" s="121">
        <f t="shared" si="2"/>
        <v>5</v>
      </c>
      <c r="AB8" s="121">
        <f t="shared" si="2"/>
        <v>6</v>
      </c>
      <c r="AC8" s="121">
        <f t="shared" si="2"/>
        <v>7</v>
      </c>
      <c r="AD8" s="121">
        <f t="shared" si="2"/>
        <v>1</v>
      </c>
      <c r="AE8" s="121">
        <f t="shared" si="2"/>
        <v>2</v>
      </c>
      <c r="AF8" s="121">
        <f t="shared" si="2"/>
        <v>3</v>
      </c>
      <c r="AG8" s="121">
        <f>WEEKDAY(AG7)</f>
        <v>4</v>
      </c>
      <c r="AH8" s="298"/>
      <c r="AI8" s="310"/>
      <c r="AJ8" s="306"/>
      <c r="AK8" s="84"/>
      <c r="AL8" s="122"/>
    </row>
    <row r="9" spans="1:47" ht="11.25" customHeight="1" x14ac:dyDescent="0.2">
      <c r="A9" s="137"/>
      <c r="B9" s="139"/>
      <c r="C9" s="424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T9" s="140"/>
      <c r="U9" s="140"/>
      <c r="V9" s="140"/>
      <c r="W9" s="140"/>
      <c r="X9" s="140"/>
      <c r="Y9" s="140"/>
      <c r="Z9" s="140"/>
      <c r="AA9" s="140"/>
      <c r="AB9" s="140"/>
      <c r="AC9" s="140"/>
      <c r="AD9" s="140"/>
      <c r="AE9" s="140"/>
      <c r="AF9" s="140"/>
      <c r="AG9" s="140"/>
      <c r="AH9" s="142"/>
      <c r="AI9" s="311"/>
      <c r="AJ9" s="306"/>
      <c r="AK9" s="141"/>
      <c r="AL9" s="138"/>
      <c r="AM9" s="143"/>
    </row>
    <row r="10" spans="1:47" x14ac:dyDescent="0.2">
      <c r="A10" s="128" t="s">
        <v>291</v>
      </c>
      <c r="B10" s="50" t="s">
        <v>274</v>
      </c>
      <c r="C10" s="387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153"/>
      <c r="AH10" s="324">
        <f t="shared" ref="AH10:AH26" si="3">SUM(C10:AG10)</f>
        <v>0</v>
      </c>
      <c r="AI10" s="321">
        <v>0</v>
      </c>
      <c r="AJ10" s="304">
        <f>+AI10/date!$B$31</f>
        <v>0</v>
      </c>
      <c r="AK10" s="320">
        <f t="shared" ref="AK10:AK26" si="4">+AH10+AI10</f>
        <v>0</v>
      </c>
      <c r="AL10" s="128" t="s">
        <v>291</v>
      </c>
      <c r="AM10" s="128"/>
      <c r="AQ10" s="79"/>
    </row>
    <row r="11" spans="1:47" x14ac:dyDescent="0.2">
      <c r="A11" s="128" t="s">
        <v>292</v>
      </c>
      <c r="B11" s="50" t="s">
        <v>275</v>
      </c>
      <c r="C11" s="387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153"/>
      <c r="AH11" s="324">
        <f t="shared" ref="AH11:AH21" si="5">SUM(C11:AG11)</f>
        <v>0</v>
      </c>
      <c r="AI11" s="321">
        <v>0</v>
      </c>
      <c r="AJ11" s="304">
        <f>+AI11/date!$B$31</f>
        <v>0</v>
      </c>
      <c r="AK11" s="320">
        <f t="shared" si="4"/>
        <v>0</v>
      </c>
      <c r="AL11" s="128" t="s">
        <v>292</v>
      </c>
      <c r="AM11" s="128"/>
      <c r="AQ11" s="79"/>
    </row>
    <row r="12" spans="1:47" x14ac:dyDescent="0.2">
      <c r="A12" s="27" t="s">
        <v>293</v>
      </c>
      <c r="B12" s="43" t="s">
        <v>276</v>
      </c>
      <c r="C12" s="387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153"/>
      <c r="AH12" s="324">
        <f t="shared" si="5"/>
        <v>0</v>
      </c>
      <c r="AI12" s="321">
        <v>0</v>
      </c>
      <c r="AJ12" s="304">
        <f>+AI12/date!$B$31</f>
        <v>0</v>
      </c>
      <c r="AK12" s="320">
        <f t="shared" si="4"/>
        <v>0</v>
      </c>
      <c r="AL12" s="27" t="s">
        <v>293</v>
      </c>
      <c r="AM12" s="118"/>
      <c r="AQ12" s="78"/>
    </row>
    <row r="13" spans="1:47" x14ac:dyDescent="0.2">
      <c r="A13" s="46" t="s">
        <v>294</v>
      </c>
      <c r="B13" s="43" t="s">
        <v>277</v>
      </c>
      <c r="C13" s="414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153"/>
      <c r="AH13" s="324">
        <f t="shared" si="5"/>
        <v>0</v>
      </c>
      <c r="AI13" s="321">
        <v>0</v>
      </c>
      <c r="AJ13" s="304">
        <f>+AI13/date!$B$31</f>
        <v>0</v>
      </c>
      <c r="AK13" s="320">
        <f t="shared" si="4"/>
        <v>0</v>
      </c>
      <c r="AL13" s="46" t="s">
        <v>294</v>
      </c>
      <c r="AM13" s="27" t="s">
        <v>56</v>
      </c>
    </row>
    <row r="14" spans="1:47" x14ac:dyDescent="0.2">
      <c r="A14" s="46" t="s">
        <v>295</v>
      </c>
      <c r="B14" s="10" t="s">
        <v>278</v>
      </c>
      <c r="C14" s="414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153"/>
      <c r="AH14" s="324">
        <f t="shared" si="5"/>
        <v>0</v>
      </c>
      <c r="AI14" s="321">
        <v>0</v>
      </c>
      <c r="AJ14" s="304">
        <f>+AI14/date!$B$31</f>
        <v>0</v>
      </c>
      <c r="AK14" s="320">
        <f t="shared" si="4"/>
        <v>0</v>
      </c>
      <c r="AL14" s="46" t="s">
        <v>295</v>
      </c>
      <c r="AM14" s="27" t="s">
        <v>56</v>
      </c>
    </row>
    <row r="15" spans="1:47" x14ac:dyDescent="0.2">
      <c r="A15" s="46" t="s">
        <v>44</v>
      </c>
      <c r="B15" s="10" t="s">
        <v>279</v>
      </c>
      <c r="C15" s="414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153"/>
      <c r="AH15" s="324">
        <f t="shared" si="5"/>
        <v>0</v>
      </c>
      <c r="AI15" s="321">
        <v>0</v>
      </c>
      <c r="AJ15" s="304">
        <f>+AI15/date!$B$31</f>
        <v>0</v>
      </c>
      <c r="AK15" s="320">
        <f t="shared" si="4"/>
        <v>0</v>
      </c>
      <c r="AL15" s="46" t="s">
        <v>44</v>
      </c>
      <c r="AM15" s="118"/>
    </row>
    <row r="16" spans="1:47" x14ac:dyDescent="0.2">
      <c r="A16" s="46" t="s">
        <v>294</v>
      </c>
      <c r="B16" s="4" t="s">
        <v>280</v>
      </c>
      <c r="C16" s="414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153"/>
      <c r="AH16" s="324">
        <f t="shared" si="5"/>
        <v>0</v>
      </c>
      <c r="AI16" s="321">
        <v>0</v>
      </c>
      <c r="AJ16" s="304">
        <f>+AI16/date!$B$31</f>
        <v>0</v>
      </c>
      <c r="AK16" s="320">
        <f t="shared" si="4"/>
        <v>0</v>
      </c>
      <c r="AL16" s="46" t="s">
        <v>294</v>
      </c>
      <c r="AM16" s="27" t="s">
        <v>56</v>
      </c>
    </row>
    <row r="17" spans="1:44" x14ac:dyDescent="0.2">
      <c r="A17" s="46" t="s">
        <v>296</v>
      </c>
      <c r="B17" s="4" t="s">
        <v>281</v>
      </c>
      <c r="C17" s="414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153"/>
      <c r="AH17" s="324">
        <f t="shared" si="5"/>
        <v>0</v>
      </c>
      <c r="AI17" s="321">
        <v>0</v>
      </c>
      <c r="AJ17" s="304">
        <f>+AI17/date!$B$31</f>
        <v>0</v>
      </c>
      <c r="AK17" s="320">
        <f t="shared" si="4"/>
        <v>0</v>
      </c>
      <c r="AL17" s="46" t="s">
        <v>296</v>
      </c>
      <c r="AM17" s="27" t="s">
        <v>56</v>
      </c>
    </row>
    <row r="18" spans="1:44" x14ac:dyDescent="0.2">
      <c r="A18" s="46" t="s">
        <v>297</v>
      </c>
      <c r="B18" s="4" t="s">
        <v>282</v>
      </c>
      <c r="C18" s="414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153"/>
      <c r="AH18" s="324">
        <f t="shared" si="5"/>
        <v>0</v>
      </c>
      <c r="AI18" s="321">
        <v>0</v>
      </c>
      <c r="AJ18" s="304">
        <f>+AI18/date!$B$31</f>
        <v>0</v>
      </c>
      <c r="AK18" s="320">
        <f t="shared" si="4"/>
        <v>0</v>
      </c>
      <c r="AL18" s="46" t="s">
        <v>297</v>
      </c>
      <c r="AM18" s="27"/>
    </row>
    <row r="19" spans="1:44" x14ac:dyDescent="0.2">
      <c r="A19" s="46" t="s">
        <v>298</v>
      </c>
      <c r="B19" s="4" t="s">
        <v>283</v>
      </c>
      <c r="C19" s="414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153"/>
      <c r="AH19" s="324">
        <f t="shared" si="5"/>
        <v>0</v>
      </c>
      <c r="AI19" s="321">
        <v>0</v>
      </c>
      <c r="AJ19" s="304">
        <f>+AI19/date!$B$31</f>
        <v>0</v>
      </c>
      <c r="AK19" s="320">
        <f t="shared" si="4"/>
        <v>0</v>
      </c>
      <c r="AL19" s="46" t="s">
        <v>298</v>
      </c>
      <c r="AM19" s="118"/>
    </row>
    <row r="20" spans="1:44" x14ac:dyDescent="0.2">
      <c r="A20" s="46" t="s">
        <v>299</v>
      </c>
      <c r="B20" s="4" t="s">
        <v>284</v>
      </c>
      <c r="C20" s="414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153"/>
      <c r="AH20" s="324">
        <f t="shared" si="5"/>
        <v>0</v>
      </c>
      <c r="AI20" s="321">
        <v>0</v>
      </c>
      <c r="AJ20" s="304">
        <f>+AI20/date!$B$31</f>
        <v>0</v>
      </c>
      <c r="AK20" s="320">
        <f t="shared" si="4"/>
        <v>0</v>
      </c>
      <c r="AL20" s="46" t="s">
        <v>299</v>
      </c>
      <c r="AM20" s="27" t="s">
        <v>56</v>
      </c>
      <c r="AP20" s="22"/>
      <c r="AQ20" s="22"/>
      <c r="AR20" s="22"/>
    </row>
    <row r="21" spans="1:44" x14ac:dyDescent="0.2">
      <c r="A21" s="46" t="s">
        <v>300</v>
      </c>
      <c r="B21" s="11" t="s">
        <v>285</v>
      </c>
      <c r="C21" s="414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153"/>
      <c r="AH21" s="324">
        <f t="shared" si="5"/>
        <v>0</v>
      </c>
      <c r="AI21" s="321">
        <v>0</v>
      </c>
      <c r="AJ21" s="304">
        <f>+AI21/date!$B$31</f>
        <v>0</v>
      </c>
      <c r="AK21" s="320">
        <f t="shared" si="4"/>
        <v>0</v>
      </c>
      <c r="AL21" s="46" t="s">
        <v>300</v>
      </c>
      <c r="AM21" s="27"/>
      <c r="AP21" s="22"/>
      <c r="AQ21" s="22"/>
      <c r="AR21" s="22"/>
    </row>
    <row r="22" spans="1:44" x14ac:dyDescent="0.2">
      <c r="A22" s="56" t="s">
        <v>301</v>
      </c>
      <c r="B22" s="4" t="s">
        <v>286</v>
      </c>
      <c r="C22" s="414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153"/>
      <c r="AH22" s="324">
        <f>SUM(C22:AG22)</f>
        <v>0</v>
      </c>
      <c r="AI22" s="321">
        <v>0</v>
      </c>
      <c r="AJ22" s="304">
        <f>+AI22/date!$B$31</f>
        <v>0</v>
      </c>
      <c r="AK22" s="320">
        <f t="shared" si="4"/>
        <v>0</v>
      </c>
      <c r="AL22" s="56" t="s">
        <v>301</v>
      </c>
      <c r="AM22" s="27" t="s">
        <v>56</v>
      </c>
      <c r="AR22" s="13"/>
    </row>
    <row r="23" spans="1:44" x14ac:dyDescent="0.2">
      <c r="A23" s="27" t="s">
        <v>302</v>
      </c>
      <c r="B23" s="276" t="s">
        <v>287</v>
      </c>
      <c r="C23" s="414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153"/>
      <c r="AH23" s="324">
        <f t="shared" si="3"/>
        <v>0</v>
      </c>
      <c r="AI23" s="321">
        <v>0</v>
      </c>
      <c r="AJ23" s="304">
        <f>+AI23/date!$B$31</f>
        <v>0</v>
      </c>
      <c r="AK23" s="320">
        <f t="shared" si="4"/>
        <v>0</v>
      </c>
      <c r="AL23" s="27" t="s">
        <v>302</v>
      </c>
      <c r="AM23" s="118"/>
    </row>
    <row r="24" spans="1:44" x14ac:dyDescent="0.2">
      <c r="A24" s="27" t="s">
        <v>293</v>
      </c>
      <c r="B24" s="4" t="s">
        <v>288</v>
      </c>
      <c r="C24" s="414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153"/>
      <c r="AH24" s="324">
        <f t="shared" ref="AH24:AH25" si="6">SUM(C24:AG24)</f>
        <v>0</v>
      </c>
      <c r="AI24" s="321">
        <v>0</v>
      </c>
      <c r="AJ24" s="304">
        <f>+AI24/date!$B$31</f>
        <v>0</v>
      </c>
      <c r="AK24" s="320">
        <f t="shared" ref="AK24:AK25" si="7">+AH24+AI24</f>
        <v>0</v>
      </c>
      <c r="AL24" s="27" t="s">
        <v>293</v>
      </c>
      <c r="AM24" s="118"/>
    </row>
    <row r="25" spans="1:44" x14ac:dyDescent="0.2">
      <c r="A25" s="55" t="s">
        <v>303</v>
      </c>
      <c r="B25" s="4" t="s">
        <v>289</v>
      </c>
      <c r="C25" s="414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3"/>
      <c r="AH25" s="324">
        <f t="shared" si="6"/>
        <v>0</v>
      </c>
      <c r="AI25" s="321">
        <v>0</v>
      </c>
      <c r="AJ25" s="304">
        <f>+AI25/date!$B$31</f>
        <v>0</v>
      </c>
      <c r="AK25" s="320">
        <f t="shared" si="7"/>
        <v>0</v>
      </c>
      <c r="AL25" s="55" t="s">
        <v>303</v>
      </c>
      <c r="AM25" s="118"/>
    </row>
    <row r="26" spans="1:44" x14ac:dyDescent="0.2">
      <c r="A26" s="27" t="s">
        <v>304</v>
      </c>
      <c r="B26" s="4" t="s">
        <v>290</v>
      </c>
      <c r="C26" s="414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153"/>
      <c r="AH26" s="324">
        <f t="shared" si="3"/>
        <v>0</v>
      </c>
      <c r="AI26" s="321">
        <v>0</v>
      </c>
      <c r="AJ26" s="304">
        <f>+AI26/date!$B$31</f>
        <v>0</v>
      </c>
      <c r="AK26" s="320">
        <f t="shared" si="4"/>
        <v>0</v>
      </c>
      <c r="AL26" s="27" t="s">
        <v>304</v>
      </c>
      <c r="AM26" s="27" t="s">
        <v>56</v>
      </c>
    </row>
    <row r="27" spans="1:44" ht="13.5" thickBot="1" x14ac:dyDescent="0.25">
      <c r="C27" s="425">
        <v>40544</v>
      </c>
      <c r="D27" s="145">
        <v>40545</v>
      </c>
      <c r="E27" s="145">
        <v>40546</v>
      </c>
      <c r="F27" s="145">
        <v>40547</v>
      </c>
      <c r="G27" s="145">
        <v>40548</v>
      </c>
      <c r="H27" s="145">
        <v>40549</v>
      </c>
      <c r="I27" s="145">
        <v>40550</v>
      </c>
      <c r="J27" s="145">
        <v>40551</v>
      </c>
      <c r="K27" s="145">
        <v>40552</v>
      </c>
      <c r="L27" s="145">
        <v>40553</v>
      </c>
      <c r="M27" s="145">
        <v>40554</v>
      </c>
      <c r="N27" s="145">
        <v>40555</v>
      </c>
      <c r="O27" s="145">
        <v>40556</v>
      </c>
      <c r="P27" s="145">
        <v>40557</v>
      </c>
      <c r="Q27" s="145">
        <v>40558</v>
      </c>
      <c r="R27" s="145">
        <v>40559</v>
      </c>
      <c r="S27" s="145">
        <v>40560</v>
      </c>
      <c r="T27" s="145">
        <v>40561</v>
      </c>
      <c r="U27" s="145">
        <v>40562</v>
      </c>
      <c r="V27" s="145">
        <v>40563</v>
      </c>
      <c r="W27" s="145">
        <v>40564</v>
      </c>
      <c r="X27" s="145">
        <v>40565</v>
      </c>
      <c r="Y27" s="145">
        <v>40566</v>
      </c>
      <c r="Z27" s="145">
        <v>40567</v>
      </c>
      <c r="AA27" s="145">
        <v>40568</v>
      </c>
      <c r="AB27" s="145">
        <v>40569</v>
      </c>
      <c r="AC27" s="145">
        <v>40570</v>
      </c>
      <c r="AD27" s="145">
        <v>40571</v>
      </c>
      <c r="AE27" s="145">
        <v>40572</v>
      </c>
      <c r="AF27" s="145">
        <v>40573</v>
      </c>
      <c r="AG27" s="147">
        <v>40574</v>
      </c>
      <c r="AH27" s="30">
        <f>SUM(AH10:AH26)</f>
        <v>0</v>
      </c>
      <c r="AI27" s="30">
        <f>SUM(AI10:AI26)</f>
        <v>0</v>
      </c>
      <c r="AJ27" s="30">
        <f>SUM(AJ10:AJ26)</f>
        <v>0</v>
      </c>
      <c r="AK27" s="169">
        <f>+AH27+AI27</f>
        <v>0</v>
      </c>
    </row>
    <row r="28" spans="1:44" x14ac:dyDescent="0.2">
      <c r="AH28" s="257">
        <f>SUBTOTAL(9,AH13:AH26)</f>
        <v>0</v>
      </c>
    </row>
    <row r="29" spans="1:44" ht="15" x14ac:dyDescent="0.25">
      <c r="N29" s="20" t="s">
        <v>28</v>
      </c>
    </row>
    <row r="30" spans="1:44" ht="26.25" customHeight="1" x14ac:dyDescent="0.25">
      <c r="B30" s="20" t="s">
        <v>28</v>
      </c>
      <c r="Q30" s="20" t="s">
        <v>28</v>
      </c>
    </row>
    <row r="31" spans="1:44" x14ac:dyDescent="0.2">
      <c r="AG31" s="1"/>
      <c r="AH31" s="284"/>
      <c r="AI31" s="1"/>
    </row>
  </sheetData>
  <autoFilter ref="A9:AM30"/>
  <mergeCells count="4">
    <mergeCell ref="AH1:AH7"/>
    <mergeCell ref="AK1:AK7"/>
    <mergeCell ref="C4:L4"/>
    <mergeCell ref="AI1:AJ6"/>
  </mergeCells>
  <conditionalFormatting sqref="C27:AG27 C7:AG9">
    <cfRule type="timePeriod" dxfId="151" priority="83" stopIfTrue="1" timePeriod="today">
      <formula>FLOOR(C7,1)=TODAY()</formula>
    </cfRule>
  </conditionalFormatting>
  <conditionalFormatting sqref="AH28 AH31 AK10:AK27 AH10:AI26">
    <cfRule type="expression" dxfId="150" priority="64" stopIfTrue="1">
      <formula>$A10=$Q$4</formula>
    </cfRule>
  </conditionalFormatting>
  <conditionalFormatting sqref="C7:AG27">
    <cfRule type="expression" dxfId="148" priority="100">
      <formula>C$8=1</formula>
    </cfRule>
    <cfRule type="expression" dxfId="147" priority="101">
      <formula>C$8=7</formula>
    </cfRule>
  </conditionalFormatting>
  <conditionalFormatting sqref="AM26">
    <cfRule type="expression" dxfId="146" priority="1138" stopIfTrue="1">
      <formula>$A26=$AN$5</formula>
    </cfRule>
  </conditionalFormatting>
  <conditionalFormatting sqref="AM10:AM26">
    <cfRule type="expression" dxfId="145" priority="1142">
      <formula>$A10=$AO$5</formula>
    </cfRule>
  </conditionalFormatting>
  <conditionalFormatting sqref="AJ10:AJ26">
    <cfRule type="expression" dxfId="144" priority="10">
      <formula>$AL10=$AU$3</formula>
    </cfRule>
  </conditionalFormatting>
  <conditionalFormatting sqref="B10:B21 B23:B24 B26">
    <cfRule type="expression" dxfId="143" priority="7">
      <formula>$AK10=$AU$3</formula>
    </cfRule>
  </conditionalFormatting>
  <conditionalFormatting sqref="B22">
    <cfRule type="expression" dxfId="142" priority="8" stopIfTrue="1">
      <formula>$A22=$AP$5</formula>
    </cfRule>
  </conditionalFormatting>
  <conditionalFormatting sqref="B25">
    <cfRule type="expression" dxfId="141" priority="9" stopIfTrue="1">
      <formula>$A25=$Q$4</formula>
    </cfRule>
  </conditionalFormatting>
  <conditionalFormatting sqref="A10:A21 A23:A24 A26">
    <cfRule type="expression" dxfId="140" priority="4">
      <formula>$AK10=$AU$3</formula>
    </cfRule>
  </conditionalFormatting>
  <conditionalFormatting sqref="A22">
    <cfRule type="expression" dxfId="139" priority="5" stopIfTrue="1">
      <formula>$A22=$AP$5</formula>
    </cfRule>
  </conditionalFormatting>
  <conditionalFormatting sqref="A25">
    <cfRule type="expression" dxfId="138" priority="6" stopIfTrue="1">
      <formula>$A25=$Q$4</formula>
    </cfRule>
  </conditionalFormatting>
  <conditionalFormatting sqref="AL10:AL21 AL23:AL24 AL26">
    <cfRule type="expression" dxfId="23" priority="1">
      <formula>$AK10=$AU$3</formula>
    </cfRule>
  </conditionalFormatting>
  <conditionalFormatting sqref="AL22">
    <cfRule type="expression" dxfId="22" priority="2" stopIfTrue="1">
      <formula>$A22=$AP$5</formula>
    </cfRule>
  </conditionalFormatting>
  <conditionalFormatting sqref="AL25">
    <cfRule type="expression" dxfId="21" priority="3" stopIfTrue="1">
      <formula>$A25=$Q$4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initiales">
                <anchor moveWithCells="1" sizeWithCells="1">
                  <from>
                    <xdr:col>40</xdr:col>
                    <xdr:colOff>123825</xdr:colOff>
                    <xdr:row>1</xdr:row>
                    <xdr:rowOff>57150</xdr:rowOff>
                  </from>
                  <to>
                    <xdr:col>41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enlever_filtre">
                <anchor moveWithCells="1" sizeWithCells="1">
                  <from>
                    <xdr:col>41</xdr:col>
                    <xdr:colOff>971550</xdr:colOff>
                    <xdr:row>1</xdr:row>
                    <xdr:rowOff>19050</xdr:rowOff>
                  </from>
                  <to>
                    <xdr:col>44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Button 4">
              <controlPr defaultSize="0" print="0" autoFill="0" autoPict="0" macro="[0]!filtreSAV">
                <anchor moveWithCells="1" sizeWithCells="1">
                  <from>
                    <xdr:col>41</xdr:col>
                    <xdr:colOff>1000125</xdr:colOff>
                    <xdr:row>5</xdr:row>
                    <xdr:rowOff>200025</xdr:rowOff>
                  </from>
                  <to>
                    <xdr:col>44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5"/>
  </sheetPr>
  <dimension ref="A1:AU32"/>
  <sheetViews>
    <sheetView showGridLines="0" workbookViewId="0">
      <pane ySplit="8" topLeftCell="A9" activePane="bottomLeft" state="frozen"/>
      <selection activeCell="A22" sqref="A22"/>
      <selection pane="bottomLeft" activeCell="AI10" sqref="AI10:AI26"/>
    </sheetView>
  </sheetViews>
  <sheetFormatPr baseColWidth="10" defaultColWidth="11.42578125" defaultRowHeight="12.75" x14ac:dyDescent="0.2"/>
  <cols>
    <col min="1" max="1" width="3.5703125" customWidth="1"/>
    <col min="2" max="2" width="8.7109375" customWidth="1"/>
    <col min="3" max="31" width="3.7109375" customWidth="1"/>
    <col min="32" max="32" width="4.28515625" customWidth="1"/>
    <col min="33" max="33" width="3.7109375" customWidth="1"/>
    <col min="34" max="34" width="4.28515625" customWidth="1"/>
    <col min="35" max="37" width="3.7109375" customWidth="1"/>
    <col min="38" max="38" width="3.7109375" hidden="1" customWidth="1"/>
    <col min="39" max="39" width="15.28515625" bestFit="1" customWidth="1"/>
    <col min="40" max="40" width="5.7109375" customWidth="1"/>
    <col min="41" max="41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1"/>
      <c r="AE1" s="546" t="s">
        <v>85</v>
      </c>
      <c r="AF1" s="515" t="s">
        <v>32</v>
      </c>
      <c r="AG1" s="516"/>
      <c r="AH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2/2018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1"/>
      <c r="AE2" s="544"/>
      <c r="AF2" s="517"/>
      <c r="AG2" s="518"/>
      <c r="AH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"/>
      <c r="AE3" s="544"/>
      <c r="AF3" s="517"/>
      <c r="AG3" s="518"/>
      <c r="AH3" s="543"/>
      <c r="AM3" s="79"/>
      <c r="AU3" t="s">
        <v>72</v>
      </c>
    </row>
    <row r="4" spans="1:47" ht="12" customHeight="1" thickBot="1" x14ac:dyDescent="0.25">
      <c r="A4" s="3"/>
      <c r="B4" s="3" t="s">
        <v>92</v>
      </c>
      <c r="C4" s="513">
        <f>+C7</f>
        <v>43132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1"/>
      <c r="AE4" s="544"/>
      <c r="AF4" s="517"/>
      <c r="AG4" s="518"/>
      <c r="AH4" s="543"/>
      <c r="AM4" s="86"/>
    </row>
    <row r="5" spans="1:47" ht="17.25" customHeight="1" thickBot="1" x14ac:dyDescent="0.25">
      <c r="B5" s="29"/>
      <c r="C5" t="str">
        <f>IF(TEXT(C7,"jjjj")="mercredi",WEEKNUM(C7),IF(TEXT(C7,"jjjj")="mardi","semaine",""))</f>
        <v/>
      </c>
      <c r="D5" t="str">
        <f t="shared" ref="D5:AD5" si="0">IF(TEXT(D7,"jjjj")="mercredi",WEEKNUM(D7),IF(TEXT(D7,"jjjj")="mardi","semaine",""))</f>
        <v/>
      </c>
      <c r="E5" s="226"/>
      <c r="F5" t="str">
        <f t="shared" si="0"/>
        <v/>
      </c>
      <c r="G5" t="str">
        <f t="shared" si="0"/>
        <v/>
      </c>
      <c r="H5" t="str">
        <f t="shared" si="0"/>
        <v>semaine</v>
      </c>
      <c r="I5">
        <f t="shared" si="0"/>
        <v>6</v>
      </c>
      <c r="J5" t="str">
        <f>IF(TEXT(J7,"jjjj")="mercredi",WEEKNUM(J7),IF(TEXT(J7,"jjjj")="mardi","semaine",""))</f>
        <v/>
      </c>
      <c r="K5" t="str">
        <f t="shared" si="0"/>
        <v/>
      </c>
      <c r="L5" s="226"/>
      <c r="M5" t="str">
        <f t="shared" si="0"/>
        <v/>
      </c>
      <c r="N5" t="str">
        <f t="shared" si="0"/>
        <v/>
      </c>
      <c r="O5" t="str">
        <f t="shared" si="0"/>
        <v>semaine</v>
      </c>
      <c r="P5">
        <f t="shared" si="0"/>
        <v>7</v>
      </c>
      <c r="Q5" t="str">
        <f>IF(TEXT(Q7,"jjjj")="mercredi",WEEKNUM(Q7),IF(TEXT(Q7,"jjjj")="mardi","semaine",""))</f>
        <v/>
      </c>
      <c r="R5" t="str">
        <f t="shared" si="0"/>
        <v/>
      </c>
      <c r="S5" s="226"/>
      <c r="T5" t="str">
        <f t="shared" si="0"/>
        <v/>
      </c>
      <c r="U5" t="str">
        <f t="shared" si="0"/>
        <v/>
      </c>
      <c r="V5" t="str">
        <f t="shared" si="0"/>
        <v>semaine</v>
      </c>
      <c r="W5">
        <f t="shared" si="0"/>
        <v>8</v>
      </c>
      <c r="X5" t="str">
        <f>IF(TEXT(X7,"jjjj")="mercredi",WEEKNUM(X7),IF(TEXT(X7,"jjjj")="mardi","semaine",""))</f>
        <v/>
      </c>
      <c r="Y5" t="str">
        <f t="shared" si="0"/>
        <v/>
      </c>
      <c r="Z5" s="226"/>
      <c r="AA5" t="str">
        <f t="shared" si="0"/>
        <v/>
      </c>
      <c r="AB5" t="str">
        <f t="shared" si="0"/>
        <v/>
      </c>
      <c r="AC5" t="str">
        <f t="shared" si="0"/>
        <v>semaine</v>
      </c>
      <c r="AD5">
        <f t="shared" si="0"/>
        <v>9</v>
      </c>
      <c r="AE5" s="544"/>
      <c r="AF5" s="517"/>
      <c r="AG5" s="518"/>
      <c r="AH5" s="543"/>
      <c r="AL5" s="42" t="s">
        <v>93</v>
      </c>
      <c r="AN5" s="79"/>
    </row>
    <row r="6" spans="1:47" ht="17.25" customHeight="1" thickBot="1" x14ac:dyDescent="0.25">
      <c r="AE6" s="544"/>
      <c r="AF6" s="517"/>
      <c r="AG6" s="518"/>
      <c r="AH6" s="543"/>
    </row>
    <row r="7" spans="1:47" ht="13.5" customHeight="1" thickBot="1" x14ac:dyDescent="0.25">
      <c r="A7" s="58" t="s">
        <v>37</v>
      </c>
      <c r="B7" s="60" t="s">
        <v>0</v>
      </c>
      <c r="C7" s="92">
        <f>+jan!AG7+1</f>
        <v>43132</v>
      </c>
      <c r="D7" s="93">
        <f>+C7+1</f>
        <v>43133</v>
      </c>
      <c r="E7" s="93">
        <f t="shared" ref="E7:AD7" si="1">+D7+1</f>
        <v>43134</v>
      </c>
      <c r="F7" s="93">
        <f t="shared" si="1"/>
        <v>43135</v>
      </c>
      <c r="G7" s="93">
        <f t="shared" si="1"/>
        <v>43136</v>
      </c>
      <c r="H7" s="93">
        <f t="shared" si="1"/>
        <v>43137</v>
      </c>
      <c r="I7" s="93">
        <f t="shared" si="1"/>
        <v>43138</v>
      </c>
      <c r="J7" s="93">
        <f t="shared" si="1"/>
        <v>43139</v>
      </c>
      <c r="K7" s="93">
        <f t="shared" si="1"/>
        <v>43140</v>
      </c>
      <c r="L7" s="93">
        <f t="shared" si="1"/>
        <v>43141</v>
      </c>
      <c r="M7" s="93">
        <f t="shared" si="1"/>
        <v>43142</v>
      </c>
      <c r="N7" s="93">
        <f t="shared" si="1"/>
        <v>43143</v>
      </c>
      <c r="O7" s="93">
        <f t="shared" si="1"/>
        <v>43144</v>
      </c>
      <c r="P7" s="93">
        <f t="shared" si="1"/>
        <v>43145</v>
      </c>
      <c r="Q7" s="93">
        <f t="shared" si="1"/>
        <v>43146</v>
      </c>
      <c r="R7" s="93">
        <f t="shared" si="1"/>
        <v>43147</v>
      </c>
      <c r="S7" s="93">
        <f t="shared" si="1"/>
        <v>43148</v>
      </c>
      <c r="T7" s="93">
        <f t="shared" si="1"/>
        <v>43149</v>
      </c>
      <c r="U7" s="93">
        <f t="shared" si="1"/>
        <v>43150</v>
      </c>
      <c r="V7" s="93">
        <f t="shared" si="1"/>
        <v>43151</v>
      </c>
      <c r="W7" s="93">
        <f t="shared" si="1"/>
        <v>43152</v>
      </c>
      <c r="X7" s="93">
        <f t="shared" si="1"/>
        <v>43153</v>
      </c>
      <c r="Y7" s="93">
        <f t="shared" si="1"/>
        <v>43154</v>
      </c>
      <c r="Z7" s="93">
        <f t="shared" si="1"/>
        <v>43155</v>
      </c>
      <c r="AA7" s="93">
        <f t="shared" si="1"/>
        <v>43156</v>
      </c>
      <c r="AB7" s="93">
        <f t="shared" si="1"/>
        <v>43157</v>
      </c>
      <c r="AC7" s="93">
        <f t="shared" si="1"/>
        <v>43158</v>
      </c>
      <c r="AD7" s="93">
        <f t="shared" si="1"/>
        <v>43159</v>
      </c>
      <c r="AE7" s="545"/>
      <c r="AF7" s="301" t="s">
        <v>104</v>
      </c>
      <c r="AG7" s="302" t="s">
        <v>105</v>
      </c>
      <c r="AH7" s="543" t="s">
        <v>32</v>
      </c>
      <c r="AI7" s="120" t="s">
        <v>37</v>
      </c>
      <c r="AJ7" s="120" t="s">
        <v>59</v>
      </c>
    </row>
    <row r="8" spans="1:47" ht="13.5" hidden="1" thickBot="1" x14ac:dyDescent="0.25">
      <c r="A8" s="122"/>
      <c r="B8" s="77" t="s">
        <v>52</v>
      </c>
      <c r="C8" s="150">
        <f t="shared" ref="C8:AD8" si="2">WEEKDAY(C7)</f>
        <v>5</v>
      </c>
      <c r="D8" s="151">
        <f t="shared" si="2"/>
        <v>6</v>
      </c>
      <c r="E8" s="151">
        <f t="shared" si="2"/>
        <v>7</v>
      </c>
      <c r="F8" s="151">
        <f t="shared" si="2"/>
        <v>1</v>
      </c>
      <c r="G8" s="151">
        <f t="shared" si="2"/>
        <v>2</v>
      </c>
      <c r="H8" s="151">
        <f t="shared" si="2"/>
        <v>3</v>
      </c>
      <c r="I8" s="151">
        <f t="shared" si="2"/>
        <v>4</v>
      </c>
      <c r="J8" s="151">
        <f t="shared" si="2"/>
        <v>5</v>
      </c>
      <c r="K8" s="151">
        <f t="shared" si="2"/>
        <v>6</v>
      </c>
      <c r="L8" s="151">
        <f t="shared" si="2"/>
        <v>7</v>
      </c>
      <c r="M8" s="151">
        <f t="shared" si="2"/>
        <v>1</v>
      </c>
      <c r="N8" s="151">
        <f t="shared" si="2"/>
        <v>2</v>
      </c>
      <c r="O8" s="151">
        <f t="shared" si="2"/>
        <v>3</v>
      </c>
      <c r="P8" s="151">
        <f t="shared" si="2"/>
        <v>4</v>
      </c>
      <c r="Q8" s="151">
        <f t="shared" si="2"/>
        <v>5</v>
      </c>
      <c r="R8" s="151">
        <f t="shared" si="2"/>
        <v>6</v>
      </c>
      <c r="S8" s="151">
        <f t="shared" si="2"/>
        <v>7</v>
      </c>
      <c r="T8" s="151">
        <f t="shared" si="2"/>
        <v>1</v>
      </c>
      <c r="U8" s="151">
        <f t="shared" si="2"/>
        <v>2</v>
      </c>
      <c r="V8" s="151">
        <f t="shared" si="2"/>
        <v>3</v>
      </c>
      <c r="W8" s="151">
        <f t="shared" si="2"/>
        <v>4</v>
      </c>
      <c r="X8" s="151">
        <f t="shared" si="2"/>
        <v>5</v>
      </c>
      <c r="Y8" s="151">
        <f t="shared" si="2"/>
        <v>6</v>
      </c>
      <c r="Z8" s="151">
        <f t="shared" si="2"/>
        <v>7</v>
      </c>
      <c r="AA8" s="151">
        <f t="shared" si="2"/>
        <v>1</v>
      </c>
      <c r="AB8" s="151">
        <f t="shared" si="2"/>
        <v>2</v>
      </c>
      <c r="AC8" s="151">
        <f t="shared" si="2"/>
        <v>3</v>
      </c>
      <c r="AD8" s="152">
        <f t="shared" si="2"/>
        <v>4</v>
      </c>
      <c r="AE8" s="298"/>
      <c r="AF8" s="310"/>
      <c r="AG8" s="306"/>
      <c r="AH8" s="84"/>
      <c r="AI8" s="122"/>
    </row>
    <row r="9" spans="1:47" ht="11.25" customHeight="1" x14ac:dyDescent="0.2">
      <c r="A9" s="137"/>
      <c r="B9" s="139"/>
      <c r="C9" s="157"/>
      <c r="D9" s="157"/>
      <c r="E9" s="157"/>
      <c r="F9" s="157"/>
      <c r="G9" s="157"/>
      <c r="H9" s="157"/>
      <c r="I9" s="157"/>
      <c r="J9" s="157"/>
      <c r="K9" s="157"/>
      <c r="L9" s="157"/>
      <c r="M9" s="157"/>
      <c r="N9" s="157"/>
      <c r="O9" s="157"/>
      <c r="P9" s="157"/>
      <c r="Q9" s="157"/>
      <c r="R9" s="157"/>
      <c r="S9" s="157"/>
      <c r="T9" s="157"/>
      <c r="U9" s="157"/>
      <c r="V9" s="157"/>
      <c r="W9" s="157"/>
      <c r="X9" s="157"/>
      <c r="Y9" s="157"/>
      <c r="Z9" s="157"/>
      <c r="AA9" s="157"/>
      <c r="AB9" s="157"/>
      <c r="AC9" s="157"/>
      <c r="AD9" s="157"/>
      <c r="AE9" s="142"/>
      <c r="AF9" s="311"/>
      <c r="AG9" s="306"/>
      <c r="AH9" s="141"/>
      <c r="AI9" s="138"/>
      <c r="AJ9" s="143"/>
    </row>
    <row r="10" spans="1:47" x14ac:dyDescent="0.2">
      <c r="A10" s="128" t="s">
        <v>291</v>
      </c>
      <c r="B10" s="50" t="s">
        <v>274</v>
      </c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25"/>
      <c r="S10" s="25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24">
        <f>SUM(A10:AD10)</f>
        <v>0</v>
      </c>
      <c r="AF10" s="313">
        <v>0</v>
      </c>
      <c r="AG10" s="304">
        <f>+AF10/date!$B$31</f>
        <v>0</v>
      </c>
      <c r="AH10" s="154">
        <f t="shared" ref="AH10:AH26" si="3">+AF10+AE10</f>
        <v>0</v>
      </c>
      <c r="AI10" s="128" t="s">
        <v>291</v>
      </c>
      <c r="AJ10" s="144"/>
      <c r="AN10" s="79"/>
    </row>
    <row r="11" spans="1:47" x14ac:dyDescent="0.2">
      <c r="A11" s="128" t="s">
        <v>292</v>
      </c>
      <c r="B11" s="50" t="s">
        <v>275</v>
      </c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24">
        <f>SUM(A11:AD11)</f>
        <v>0</v>
      </c>
      <c r="AF11" s="313">
        <v>0</v>
      </c>
      <c r="AG11" s="304">
        <f>+AF11/date!$B$31</f>
        <v>0</v>
      </c>
      <c r="AH11" s="154">
        <f t="shared" ref="AH11" si="4">+AF11+AE11</f>
        <v>0</v>
      </c>
      <c r="AI11" s="128" t="s">
        <v>292</v>
      </c>
      <c r="AJ11" s="144"/>
      <c r="AN11" s="79"/>
    </row>
    <row r="12" spans="1:47" x14ac:dyDescent="0.2">
      <c r="A12" s="27" t="s">
        <v>293</v>
      </c>
      <c r="B12" s="43" t="s">
        <v>276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24">
        <f>SUM(A12:AD12)</f>
        <v>0</v>
      </c>
      <c r="AF12" s="313">
        <v>0</v>
      </c>
      <c r="AG12" s="304">
        <f>+AF12/date!$B$31</f>
        <v>0</v>
      </c>
      <c r="AH12" s="154">
        <f t="shared" si="3"/>
        <v>0</v>
      </c>
      <c r="AI12" s="27" t="s">
        <v>293</v>
      </c>
      <c r="AJ12" s="144"/>
      <c r="AN12" s="78"/>
    </row>
    <row r="13" spans="1:47" x14ac:dyDescent="0.2">
      <c r="A13" s="46" t="s">
        <v>294</v>
      </c>
      <c r="B13" s="43" t="s">
        <v>277</v>
      </c>
      <c r="C13" s="25"/>
      <c r="D13" s="25"/>
      <c r="E13" s="25"/>
      <c r="F13" s="25"/>
      <c r="G13" s="25"/>
      <c r="H13" s="25"/>
      <c r="I13" s="39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324">
        <f>SUM(A13:AD13)</f>
        <v>0</v>
      </c>
      <c r="AF13" s="313">
        <v>0</v>
      </c>
      <c r="AG13" s="304">
        <f>+AF13/date!$B$31</f>
        <v>0</v>
      </c>
      <c r="AH13" s="154">
        <f t="shared" si="3"/>
        <v>0</v>
      </c>
      <c r="AI13" s="46" t="s">
        <v>294</v>
      </c>
      <c r="AJ13" s="144" t="s">
        <v>56</v>
      </c>
    </row>
    <row r="14" spans="1:47" x14ac:dyDescent="0.2">
      <c r="A14" s="46" t="s">
        <v>295</v>
      </c>
      <c r="B14" s="10" t="s">
        <v>278</v>
      </c>
      <c r="C14" s="25"/>
      <c r="D14" s="25"/>
      <c r="E14" s="25"/>
      <c r="F14" s="25"/>
      <c r="G14" s="25"/>
      <c r="H14" s="25"/>
      <c r="I14" s="39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324">
        <f>SUM(A14:AD14)</f>
        <v>0</v>
      </c>
      <c r="AF14" s="313">
        <v>0</v>
      </c>
      <c r="AG14" s="304">
        <f>+AF14/date!$B$31</f>
        <v>0</v>
      </c>
      <c r="AH14" s="154">
        <f t="shared" si="3"/>
        <v>0</v>
      </c>
      <c r="AI14" s="46" t="s">
        <v>295</v>
      </c>
      <c r="AJ14" s="144" t="s">
        <v>56</v>
      </c>
    </row>
    <row r="15" spans="1:47" x14ac:dyDescent="0.2">
      <c r="A15" s="46" t="s">
        <v>44</v>
      </c>
      <c r="B15" s="10" t="s">
        <v>279</v>
      </c>
      <c r="C15" s="25"/>
      <c r="D15" s="25"/>
      <c r="E15" s="25"/>
      <c r="F15" s="25"/>
      <c r="G15" s="25"/>
      <c r="H15" s="25"/>
      <c r="I15" s="39"/>
      <c r="J15" s="25"/>
      <c r="K15" s="25"/>
      <c r="L15" s="9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324">
        <f>SUM(A15:AD15)</f>
        <v>0</v>
      </c>
      <c r="AF15" s="313">
        <v>0</v>
      </c>
      <c r="AG15" s="304">
        <f>+AF15/date!$B$31</f>
        <v>0</v>
      </c>
      <c r="AH15" s="154">
        <f t="shared" si="3"/>
        <v>0</v>
      </c>
      <c r="AI15" s="46" t="s">
        <v>44</v>
      </c>
      <c r="AJ15" s="144"/>
    </row>
    <row r="16" spans="1:47" x14ac:dyDescent="0.2">
      <c r="A16" s="46" t="s">
        <v>294</v>
      </c>
      <c r="B16" s="4" t="s">
        <v>280</v>
      </c>
      <c r="C16" s="25"/>
      <c r="D16" s="25"/>
      <c r="E16" s="9"/>
      <c r="F16" s="25"/>
      <c r="G16" s="25"/>
      <c r="H16" s="25"/>
      <c r="I16" s="39"/>
      <c r="J16" s="25"/>
      <c r="K16" s="25"/>
      <c r="L16" s="9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324">
        <f>SUM(A16:AD16)</f>
        <v>0</v>
      </c>
      <c r="AF16" s="313">
        <v>0</v>
      </c>
      <c r="AG16" s="304">
        <f>+AF16/date!$B$31</f>
        <v>0</v>
      </c>
      <c r="AH16" s="154">
        <f t="shared" si="3"/>
        <v>0</v>
      </c>
      <c r="AI16" s="46" t="s">
        <v>294</v>
      </c>
      <c r="AJ16" s="144" t="s">
        <v>56</v>
      </c>
    </row>
    <row r="17" spans="1:41" x14ac:dyDescent="0.2">
      <c r="A17" s="46" t="s">
        <v>296</v>
      </c>
      <c r="B17" s="4" t="s">
        <v>281</v>
      </c>
      <c r="C17" s="25"/>
      <c r="D17" s="25"/>
      <c r="E17" s="9"/>
      <c r="F17" s="25"/>
      <c r="G17" s="25"/>
      <c r="H17" s="25"/>
      <c r="I17" s="39"/>
      <c r="J17" s="25"/>
      <c r="K17" s="25"/>
      <c r="L17" s="9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324">
        <f>SUM(A17:AD17)</f>
        <v>0</v>
      </c>
      <c r="AF17" s="313">
        <v>0</v>
      </c>
      <c r="AG17" s="304">
        <f>+AF17/date!$B$31</f>
        <v>0</v>
      </c>
      <c r="AH17" s="154">
        <f t="shared" si="3"/>
        <v>0</v>
      </c>
      <c r="AI17" s="46" t="s">
        <v>296</v>
      </c>
      <c r="AJ17" s="144" t="s">
        <v>56</v>
      </c>
    </row>
    <row r="18" spans="1:41" x14ac:dyDescent="0.2">
      <c r="A18" s="46" t="s">
        <v>297</v>
      </c>
      <c r="B18" s="4" t="s">
        <v>282</v>
      </c>
      <c r="C18" s="25"/>
      <c r="D18" s="25"/>
      <c r="E18" s="9"/>
      <c r="F18" s="25"/>
      <c r="G18" s="25"/>
      <c r="H18" s="25"/>
      <c r="I18" s="25"/>
      <c r="J18" s="25"/>
      <c r="K18" s="25"/>
      <c r="L18" s="9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324">
        <f>SUM(A18:AD18)</f>
        <v>0</v>
      </c>
      <c r="AF18" s="313">
        <v>0</v>
      </c>
      <c r="AG18" s="304">
        <f>+AF18/date!$B$31</f>
        <v>0</v>
      </c>
      <c r="AH18" s="154">
        <f t="shared" si="3"/>
        <v>0</v>
      </c>
      <c r="AI18" s="46" t="s">
        <v>297</v>
      </c>
      <c r="AJ18" s="144"/>
    </row>
    <row r="19" spans="1:41" x14ac:dyDescent="0.2">
      <c r="A19" s="46" t="s">
        <v>298</v>
      </c>
      <c r="B19" s="4" t="s">
        <v>283</v>
      </c>
      <c r="C19" s="25"/>
      <c r="D19" s="25"/>
      <c r="E19" s="9"/>
      <c r="F19" s="25"/>
      <c r="G19" s="25"/>
      <c r="H19" s="25"/>
      <c r="I19" s="25"/>
      <c r="J19" s="25"/>
      <c r="K19" s="25"/>
      <c r="L19" s="9"/>
      <c r="M19" s="25"/>
      <c r="N19" s="25"/>
      <c r="O19" s="25"/>
      <c r="P19" s="25"/>
      <c r="Q19" s="25"/>
      <c r="R19" s="25"/>
      <c r="S19" s="9"/>
      <c r="T19" s="25"/>
      <c r="U19" s="25"/>
      <c r="V19" s="25"/>
      <c r="W19" s="25"/>
      <c r="X19" s="25"/>
      <c r="Y19" s="25"/>
      <c r="Z19" s="9"/>
      <c r="AA19" s="25"/>
      <c r="AB19" s="25"/>
      <c r="AC19" s="25"/>
      <c r="AD19" s="25"/>
      <c r="AE19" s="324">
        <f>SUM(A19:AD19)</f>
        <v>0</v>
      </c>
      <c r="AF19" s="313">
        <v>0</v>
      </c>
      <c r="AG19" s="304">
        <f>+AF19/date!$B$31</f>
        <v>0</v>
      </c>
      <c r="AH19" s="154">
        <f t="shared" si="3"/>
        <v>0</v>
      </c>
      <c r="AI19" s="46" t="s">
        <v>298</v>
      </c>
      <c r="AJ19" s="144"/>
    </row>
    <row r="20" spans="1:41" x14ac:dyDescent="0.2">
      <c r="A20" s="46" t="s">
        <v>299</v>
      </c>
      <c r="B20" s="4" t="s">
        <v>284</v>
      </c>
      <c r="C20" s="25"/>
      <c r="D20" s="25"/>
      <c r="E20" s="9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9"/>
      <c r="T20" s="25"/>
      <c r="U20" s="25"/>
      <c r="V20" s="25"/>
      <c r="W20" s="25"/>
      <c r="X20" s="25"/>
      <c r="Y20" s="25"/>
      <c r="Z20" s="9"/>
      <c r="AA20" s="25"/>
      <c r="AB20" s="25"/>
      <c r="AC20" s="25"/>
      <c r="AD20" s="25"/>
      <c r="AE20" s="324">
        <f>SUM(A20:AD20)</f>
        <v>0</v>
      </c>
      <c r="AF20" s="313">
        <v>0</v>
      </c>
      <c r="AG20" s="304">
        <f>+AF20/date!$B$31</f>
        <v>0</v>
      </c>
      <c r="AH20" s="154">
        <f t="shared" si="3"/>
        <v>0</v>
      </c>
      <c r="AI20" s="46" t="s">
        <v>299</v>
      </c>
      <c r="AJ20" s="144" t="s">
        <v>56</v>
      </c>
      <c r="AM20" s="22"/>
      <c r="AN20" s="22"/>
      <c r="AO20" s="22"/>
    </row>
    <row r="21" spans="1:41" x14ac:dyDescent="0.2">
      <c r="A21" s="46" t="s">
        <v>300</v>
      </c>
      <c r="B21" s="11" t="s">
        <v>285</v>
      </c>
      <c r="C21" s="25"/>
      <c r="D21" s="25"/>
      <c r="E21" s="9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9"/>
      <c r="T21" s="25"/>
      <c r="U21" s="25"/>
      <c r="V21" s="25"/>
      <c r="W21" s="25"/>
      <c r="X21" s="25"/>
      <c r="Y21" s="25"/>
      <c r="Z21" s="9"/>
      <c r="AA21" s="25"/>
      <c r="AB21" s="25"/>
      <c r="AC21" s="25"/>
      <c r="AD21" s="25"/>
      <c r="AE21" s="324">
        <f>SUM(A21:AD21)</f>
        <v>0</v>
      </c>
      <c r="AF21" s="313">
        <v>0</v>
      </c>
      <c r="AG21" s="304">
        <f>+AF21/date!$B$31</f>
        <v>0</v>
      </c>
      <c r="AH21" s="154">
        <f t="shared" si="3"/>
        <v>0</v>
      </c>
      <c r="AI21" s="46" t="s">
        <v>300</v>
      </c>
      <c r="AJ21" s="144"/>
      <c r="AM21" s="22"/>
      <c r="AN21" s="22"/>
      <c r="AO21" s="22"/>
    </row>
    <row r="22" spans="1:41" x14ac:dyDescent="0.2">
      <c r="A22" s="56" t="s">
        <v>301</v>
      </c>
      <c r="B22" s="4" t="s">
        <v>286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324">
        <f>SUM(A22:AD22)</f>
        <v>0</v>
      </c>
      <c r="AF22" s="313">
        <v>0</v>
      </c>
      <c r="AG22" s="304">
        <f>+AF22/date!$B$31</f>
        <v>0</v>
      </c>
      <c r="AH22" s="154">
        <f t="shared" si="3"/>
        <v>0</v>
      </c>
      <c r="AI22" s="56" t="s">
        <v>301</v>
      </c>
      <c r="AJ22" s="144" t="s">
        <v>56</v>
      </c>
      <c r="AO22" s="13"/>
    </row>
    <row r="23" spans="1:41" x14ac:dyDescent="0.2">
      <c r="A23" s="27" t="s">
        <v>302</v>
      </c>
      <c r="B23" s="276" t="s">
        <v>287</v>
      </c>
      <c r="C23" s="25"/>
      <c r="D23" s="25"/>
      <c r="E23" s="9"/>
      <c r="F23" s="25"/>
      <c r="G23" s="25"/>
      <c r="H23" s="25"/>
      <c r="I23" s="25"/>
      <c r="J23" s="25"/>
      <c r="K23" s="25"/>
      <c r="L23" s="9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324">
        <f>SUM(A23:AD23)</f>
        <v>0</v>
      </c>
      <c r="AF23" s="313">
        <v>0</v>
      </c>
      <c r="AG23" s="304">
        <f>+AF23/date!$B$31</f>
        <v>0</v>
      </c>
      <c r="AH23" s="154">
        <f t="shared" si="3"/>
        <v>0</v>
      </c>
      <c r="AI23" s="27" t="s">
        <v>302</v>
      </c>
      <c r="AJ23" s="144"/>
    </row>
    <row r="24" spans="1:41" x14ac:dyDescent="0.2">
      <c r="A24" s="27" t="s">
        <v>293</v>
      </c>
      <c r="B24" s="4" t="s">
        <v>288</v>
      </c>
      <c r="C24" s="25"/>
      <c r="D24" s="25"/>
      <c r="E24" s="9"/>
      <c r="F24" s="25"/>
      <c r="G24" s="25"/>
      <c r="H24" s="25"/>
      <c r="I24" s="25"/>
      <c r="J24" s="25"/>
      <c r="K24" s="25"/>
      <c r="L24" s="9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9"/>
      <c r="AA24" s="25"/>
      <c r="AB24" s="25"/>
      <c r="AC24" s="25"/>
      <c r="AD24" s="25"/>
      <c r="AE24" s="324">
        <f>SUM(A24:AD24)</f>
        <v>0</v>
      </c>
      <c r="AF24" s="313">
        <v>0</v>
      </c>
      <c r="AG24" s="304">
        <f>+AF24/date!$B$31</f>
        <v>0</v>
      </c>
      <c r="AH24" s="154">
        <f t="shared" ref="AH24" si="5">+AF24+AE24</f>
        <v>0</v>
      </c>
      <c r="AI24" s="27" t="s">
        <v>293</v>
      </c>
      <c r="AJ24" s="144"/>
    </row>
    <row r="25" spans="1:41" x14ac:dyDescent="0.2">
      <c r="A25" s="55" t="s">
        <v>303</v>
      </c>
      <c r="B25" s="4" t="s">
        <v>289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324">
        <f>SUM(A25:AD25)</f>
        <v>0</v>
      </c>
      <c r="AF25" s="313">
        <v>0</v>
      </c>
      <c r="AG25" s="304">
        <f>+AF25/date!$B$31</f>
        <v>0</v>
      </c>
      <c r="AH25" s="154">
        <f t="shared" si="3"/>
        <v>0</v>
      </c>
      <c r="AI25" s="55" t="s">
        <v>303</v>
      </c>
      <c r="AJ25" s="144"/>
    </row>
    <row r="26" spans="1:41" x14ac:dyDescent="0.2">
      <c r="A26" s="27" t="s">
        <v>304</v>
      </c>
      <c r="B26" s="4" t="s">
        <v>290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324">
        <f>SUM(A26:AD26)</f>
        <v>0</v>
      </c>
      <c r="AF26" s="313">
        <v>0</v>
      </c>
      <c r="AG26" s="304">
        <f>+AF26/date!$B$31</f>
        <v>0</v>
      </c>
      <c r="AH26" s="154">
        <f t="shared" si="3"/>
        <v>0</v>
      </c>
      <c r="AI26" s="27" t="s">
        <v>304</v>
      </c>
      <c r="AJ26" s="144" t="s">
        <v>56</v>
      </c>
    </row>
    <row r="27" spans="1:41" ht="13.5" thickBot="1" x14ac:dyDescent="0.25">
      <c r="C27" s="155">
        <v>40575</v>
      </c>
      <c r="D27" s="145">
        <v>40576</v>
      </c>
      <c r="E27" s="145">
        <v>40577</v>
      </c>
      <c r="F27" s="145">
        <v>40578</v>
      </c>
      <c r="G27" s="145">
        <v>40579</v>
      </c>
      <c r="H27" s="145">
        <v>40580</v>
      </c>
      <c r="I27" s="145">
        <v>40581</v>
      </c>
      <c r="J27" s="145">
        <v>40582</v>
      </c>
      <c r="K27" s="145">
        <v>40583</v>
      </c>
      <c r="L27" s="145">
        <v>40584</v>
      </c>
      <c r="M27" s="145">
        <v>40585</v>
      </c>
      <c r="N27" s="145">
        <v>40586</v>
      </c>
      <c r="O27" s="145">
        <v>40587</v>
      </c>
      <c r="P27" s="145">
        <v>40588</v>
      </c>
      <c r="Q27" s="145">
        <v>40589</v>
      </c>
      <c r="R27" s="145">
        <v>40590</v>
      </c>
      <c r="S27" s="145">
        <v>40591</v>
      </c>
      <c r="T27" s="145">
        <v>40592</v>
      </c>
      <c r="U27" s="145">
        <v>40593</v>
      </c>
      <c r="V27" s="145">
        <v>40594</v>
      </c>
      <c r="W27" s="145">
        <v>40595</v>
      </c>
      <c r="X27" s="145">
        <v>40596</v>
      </c>
      <c r="Y27" s="145">
        <v>40597</v>
      </c>
      <c r="Z27" s="145">
        <v>40598</v>
      </c>
      <c r="AA27" s="145">
        <v>40599</v>
      </c>
      <c r="AB27" s="145">
        <v>40600</v>
      </c>
      <c r="AC27" s="145">
        <v>40601</v>
      </c>
      <c r="AD27" s="156">
        <v>40602</v>
      </c>
      <c r="AE27" s="30">
        <f>SUM(AE10:AE26)</f>
        <v>0</v>
      </c>
      <c r="AF27" s="30">
        <f>SUM(AF10:AF26)</f>
        <v>0</v>
      </c>
      <c r="AG27" s="30">
        <f>SUM(AG10:AG26)</f>
        <v>0</v>
      </c>
      <c r="AH27" s="30">
        <f>SUM(AH10:AH26)</f>
        <v>0</v>
      </c>
    </row>
    <row r="29" spans="1:41" x14ac:dyDescent="0.2">
      <c r="AF29" s="33" t="s">
        <v>50</v>
      </c>
    </row>
    <row r="32" spans="1:41" ht="26.25" customHeight="1" x14ac:dyDescent="0.25">
      <c r="B32" s="20" t="s">
        <v>28</v>
      </c>
      <c r="Q32" s="20" t="s">
        <v>28</v>
      </c>
    </row>
  </sheetData>
  <autoFilter ref="A9:AJ27"/>
  <mergeCells count="4">
    <mergeCell ref="AE1:AE7"/>
    <mergeCell ref="AH1:AH7"/>
    <mergeCell ref="C4:L4"/>
    <mergeCell ref="AF1:AG6"/>
  </mergeCells>
  <conditionalFormatting sqref="C27:AD27 C7:AD9">
    <cfRule type="timePeriod" dxfId="137" priority="107" stopIfTrue="1" timePeriod="today">
      <formula>FLOOR(C7,1)=TODAY()</formula>
    </cfRule>
  </conditionalFormatting>
  <conditionalFormatting sqref="I7:I12 E7:E14 I18:I26 F7:H26 E16:E26 C7:D26 J7:AD26 C27:AD27">
    <cfRule type="expression" dxfId="136" priority="125">
      <formula>C$8=1</formula>
    </cfRule>
    <cfRule type="expression" dxfId="135" priority="126">
      <formula>C$8=7</formula>
    </cfRule>
  </conditionalFormatting>
  <conditionalFormatting sqref="AE10:AH26 AJ10:AJ26">
    <cfRule type="expression" dxfId="134" priority="16">
      <formula>$A10=$AU$3</formula>
    </cfRule>
  </conditionalFormatting>
  <conditionalFormatting sqref="I13:I17">
    <cfRule type="expression" dxfId="133" priority="12">
      <formula>I$8=1</formula>
    </cfRule>
    <cfRule type="expression" dxfId="132" priority="13">
      <formula>I$8=7</formula>
    </cfRule>
  </conditionalFormatting>
  <conditionalFormatting sqref="E15">
    <cfRule type="expression" dxfId="131" priority="10">
      <formula>E$8=1</formula>
    </cfRule>
    <cfRule type="expression" dxfId="130" priority="11">
      <formula>E$8=7</formula>
    </cfRule>
  </conditionalFormatting>
  <conditionalFormatting sqref="B10:B21 B23:B24 B26">
    <cfRule type="expression" dxfId="129" priority="7">
      <formula>$AK10=$AU$3</formula>
    </cfRule>
  </conditionalFormatting>
  <conditionalFormatting sqref="B22">
    <cfRule type="expression" dxfId="128" priority="8" stopIfTrue="1">
      <formula>$A22=$AP$5</formula>
    </cfRule>
  </conditionalFormatting>
  <conditionalFormatting sqref="B25">
    <cfRule type="expression" dxfId="127" priority="9" stopIfTrue="1">
      <formula>$A25=$Q$4</formula>
    </cfRule>
  </conditionalFormatting>
  <conditionalFormatting sqref="A10:A21 A23:A24 A26">
    <cfRule type="expression" dxfId="126" priority="4">
      <formula>$AK10=$AU$3</formula>
    </cfRule>
  </conditionalFormatting>
  <conditionalFormatting sqref="A22">
    <cfRule type="expression" dxfId="125" priority="5" stopIfTrue="1">
      <formula>$A22=$AP$5</formula>
    </cfRule>
  </conditionalFormatting>
  <conditionalFormatting sqref="A25">
    <cfRule type="expression" dxfId="124" priority="6" stopIfTrue="1">
      <formula>$A25=$Q$4</formula>
    </cfRule>
  </conditionalFormatting>
  <conditionalFormatting sqref="AI10:AI21 AI23:AI24 AI26">
    <cfRule type="expression" dxfId="26" priority="1">
      <formula>$AK10=$AU$3</formula>
    </cfRule>
  </conditionalFormatting>
  <conditionalFormatting sqref="AI22">
    <cfRule type="expression" dxfId="25" priority="2" stopIfTrue="1">
      <formula>$A22=$AP$5</formula>
    </cfRule>
  </conditionalFormatting>
  <conditionalFormatting sqref="AI25">
    <cfRule type="expression" dxfId="24" priority="3" stopIfTrue="1">
      <formula>$A25=$Q$4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4" name="Button 4">
              <controlPr defaultSize="0" print="0" autoFill="0" autoPict="0" macro="[0]!initiales">
                <anchor moveWithCells="1" sizeWithCells="1">
                  <from>
                    <xdr:col>37</xdr:col>
                    <xdr:colOff>123825</xdr:colOff>
                    <xdr:row>1</xdr:row>
                    <xdr:rowOff>57150</xdr:rowOff>
                  </from>
                  <to>
                    <xdr:col>38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5" name="Button 5">
              <controlPr defaultSize="0" print="0" autoFill="0" autoPict="0" macro="[0]!enlever_filtre">
                <anchor moveWithCells="1" sizeWithCells="1">
                  <from>
                    <xdr:col>38</xdr:col>
                    <xdr:colOff>971550</xdr:colOff>
                    <xdr:row>1</xdr:row>
                    <xdr:rowOff>19050</xdr:rowOff>
                  </from>
                  <to>
                    <xdr:col>41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6" name="Button 6">
              <controlPr defaultSize="0" print="0" autoFill="0" autoPict="0" macro="[0]!filtreSAV">
                <anchor moveWithCells="1" sizeWithCells="1">
                  <from>
                    <xdr:col>38</xdr:col>
                    <xdr:colOff>1000125</xdr:colOff>
                    <xdr:row>5</xdr:row>
                    <xdr:rowOff>200025</xdr:rowOff>
                  </from>
                  <to>
                    <xdr:col>41</xdr:col>
                    <xdr:colOff>76200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0" tint="-0.34998626667073579"/>
  </sheetPr>
  <dimension ref="A1:AU32"/>
  <sheetViews>
    <sheetView showGridLines="0" workbookViewId="0">
      <pane ySplit="8" topLeftCell="A9" activePane="bottomLeft" state="frozen"/>
      <selection activeCell="A22" sqref="A22"/>
      <selection pane="bottomLeft" activeCell="AL10" sqref="AL10:AL26"/>
    </sheetView>
  </sheetViews>
  <sheetFormatPr baseColWidth="10" defaultColWidth="11.42578125" defaultRowHeight="12.75" x14ac:dyDescent="0.2"/>
  <cols>
    <col min="1" max="1" width="3.85546875" customWidth="1"/>
    <col min="2" max="2" width="8.7109375" customWidth="1"/>
    <col min="3" max="34" width="3.7109375" customWidth="1"/>
    <col min="35" max="35" width="4.28515625" customWidth="1"/>
    <col min="36" max="36" width="3.7109375" customWidth="1"/>
    <col min="37" max="37" width="4.28515625" customWidth="1"/>
    <col min="38" max="39" width="3.7109375" customWidth="1"/>
    <col min="40" max="41" width="3.7109375" hidden="1" customWidth="1"/>
    <col min="42" max="42" width="3.7109375" customWidth="1"/>
    <col min="43" max="43" width="15.28515625" bestFit="1" customWidth="1"/>
    <col min="44" max="44" width="5.7109375" customWidth="1"/>
    <col min="45" max="46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1"/>
      <c r="AH1" s="544" t="s">
        <v>85</v>
      </c>
      <c r="AI1" s="515" t="s">
        <v>32</v>
      </c>
      <c r="AJ1" s="516"/>
      <c r="AK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3/2018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1"/>
      <c r="AH2" s="544"/>
      <c r="AI2" s="517"/>
      <c r="AJ2" s="518"/>
      <c r="AK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"/>
      <c r="AH3" s="544"/>
      <c r="AI3" s="517"/>
      <c r="AJ3" s="518"/>
      <c r="AK3" s="543"/>
      <c r="AQ3" s="79"/>
      <c r="AU3" t="s">
        <v>72</v>
      </c>
    </row>
    <row r="4" spans="1:47" ht="12" customHeight="1" x14ac:dyDescent="0.2">
      <c r="A4" s="3"/>
      <c r="B4" s="3" t="s">
        <v>92</v>
      </c>
      <c r="C4" s="513">
        <f>+C7</f>
        <v>43160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1"/>
      <c r="AH4" s="544"/>
      <c r="AI4" s="517"/>
      <c r="AJ4" s="518"/>
      <c r="AK4" s="543"/>
      <c r="AN4" s="551" t="s">
        <v>93</v>
      </c>
      <c r="AO4" s="551"/>
      <c r="AQ4" s="86"/>
    </row>
    <row r="5" spans="1:47" ht="17.25" customHeight="1" x14ac:dyDescent="0.2">
      <c r="B5" s="7"/>
      <c r="D5">
        <v>9</v>
      </c>
      <c r="E5" t="str">
        <f>IF(TEXT(E7,"jjjj")="mercredi",WEEKNUM(G7)+1,IF(TEXT(E7,"jjjj")="mardi","semaine",""))</f>
        <v/>
      </c>
      <c r="F5" t="str">
        <f>IF(TEXT(F7,"jjjj")="mercredi",WEEKNUM(H7),IF(TEXT(F7,"jjjj")="mardi","semaine",""))</f>
        <v/>
      </c>
      <c r="G5" t="str">
        <f>IF(TEXT(G7,"jjjj")="mercredi",WEEKNUM(I7),IF(TEXT(G7,"jjjj")="mardi","semaine",""))</f>
        <v/>
      </c>
      <c r="H5" t="str">
        <f>IF(TEXT(H7,"jjjj")="mercredi",WEEKNUM(J7),IF(TEXT(H7,"jjjj")="mardi","semaine",""))</f>
        <v>semaine</v>
      </c>
      <c r="I5">
        <f t="shared" ref="I5:AD5" si="0">IF(TEXT(I7,"jjjj")="mercredi",WEEKNUM(K7),IF(TEXT(I7,"jjjj")="mardi","semaine",""))</f>
        <v>10</v>
      </c>
      <c r="J5" t="str">
        <f>IF(TEXT(J7,"jjjj")="mercredi",WEEKNUM(J7),IF(TEXT(J7,"jjjj")="mardi","semaine",""))</f>
        <v/>
      </c>
      <c r="K5" s="226"/>
      <c r="L5" t="str">
        <f>IF(TEXT(L7,"jjjj")="mercredi",WEEKNUM(N7)-1,IF(TEXT(L7,"jjjj")="mardi","semaine",""))</f>
        <v/>
      </c>
      <c r="M5" t="str">
        <f t="shared" si="0"/>
        <v/>
      </c>
      <c r="N5" t="str">
        <f t="shared" si="0"/>
        <v/>
      </c>
      <c r="O5" t="str">
        <f t="shared" si="0"/>
        <v>semaine</v>
      </c>
      <c r="P5">
        <f t="shared" si="0"/>
        <v>11</v>
      </c>
      <c r="Q5" t="str">
        <f>IF(TEXT(Q7,"jjjj")="mercredi",WEEKNUM(Q7),IF(TEXT(Q7,"jjjj")="mardi","semaine",""))</f>
        <v/>
      </c>
      <c r="R5" s="226"/>
      <c r="S5" t="str">
        <f t="shared" si="0"/>
        <v/>
      </c>
      <c r="T5" t="str">
        <f t="shared" si="0"/>
        <v/>
      </c>
      <c r="U5" t="str">
        <f t="shared" si="0"/>
        <v/>
      </c>
      <c r="V5" t="str">
        <f t="shared" si="0"/>
        <v>semaine</v>
      </c>
      <c r="W5">
        <f t="shared" si="0"/>
        <v>12</v>
      </c>
      <c r="X5" t="str">
        <f>IF(TEXT(X7,"jjjj")="mercredi",WEEKNUM(X7),IF(TEXT(X7,"jjjj")="mardi","semaine",""))</f>
        <v/>
      </c>
      <c r="Y5" s="226"/>
      <c r="Z5" t="str">
        <f t="shared" si="0"/>
        <v/>
      </c>
      <c r="AA5" t="str">
        <f t="shared" si="0"/>
        <v/>
      </c>
      <c r="AB5" t="str">
        <f t="shared" si="0"/>
        <v/>
      </c>
      <c r="AC5" t="str">
        <f t="shared" si="0"/>
        <v>semaine</v>
      </c>
      <c r="AD5">
        <f t="shared" si="0"/>
        <v>13</v>
      </c>
      <c r="AE5" t="str">
        <f>IF(TEXT(AE7,"jjjj")="mercredi",WEEKNUM(AE7),IF(TEXT(AE7,"jjjj")="mardi","semaine",""))</f>
        <v/>
      </c>
      <c r="AF5" s="226"/>
      <c r="AH5" s="544"/>
      <c r="AI5" s="517"/>
      <c r="AJ5" s="518"/>
      <c r="AK5" s="543"/>
      <c r="AR5" s="79"/>
    </row>
    <row r="6" spans="1:47" ht="17.25" customHeight="1" thickBot="1" x14ac:dyDescent="0.25">
      <c r="B6" s="3"/>
      <c r="I6" s="33" t="s">
        <v>97</v>
      </c>
      <c r="J6" s="33" t="s">
        <v>98</v>
      </c>
      <c r="K6" s="33" t="s">
        <v>98</v>
      </c>
      <c r="L6" s="33" t="s">
        <v>99</v>
      </c>
      <c r="M6" s="33" t="s">
        <v>100</v>
      </c>
      <c r="N6" s="33" t="s">
        <v>101</v>
      </c>
      <c r="O6" s="33" t="s">
        <v>102</v>
      </c>
      <c r="AH6" s="544"/>
      <c r="AI6" s="517"/>
      <c r="AJ6" s="518"/>
      <c r="AK6" s="543"/>
    </row>
    <row r="7" spans="1:47" ht="13.5" customHeight="1" thickBot="1" x14ac:dyDescent="0.25">
      <c r="A7" s="46" t="s">
        <v>37</v>
      </c>
      <c r="B7" s="34" t="s">
        <v>0</v>
      </c>
      <c r="C7" s="216">
        <f>+fev!AD7+1</f>
        <v>43160</v>
      </c>
      <c r="D7" s="45">
        <f>+C7+1</f>
        <v>43161</v>
      </c>
      <c r="E7" s="45">
        <f t="shared" ref="E7:AG7" si="1">+D7+1</f>
        <v>43162</v>
      </c>
      <c r="F7" s="45">
        <f t="shared" si="1"/>
        <v>43163</v>
      </c>
      <c r="G7" s="45">
        <f t="shared" si="1"/>
        <v>43164</v>
      </c>
      <c r="H7" s="45">
        <f t="shared" si="1"/>
        <v>43165</v>
      </c>
      <c r="I7" s="45">
        <f t="shared" si="1"/>
        <v>43166</v>
      </c>
      <c r="J7" s="45">
        <f t="shared" si="1"/>
        <v>43167</v>
      </c>
      <c r="K7" s="45">
        <f t="shared" si="1"/>
        <v>43168</v>
      </c>
      <c r="L7" s="45">
        <f t="shared" si="1"/>
        <v>43169</v>
      </c>
      <c r="M7" s="45">
        <f t="shared" si="1"/>
        <v>43170</v>
      </c>
      <c r="N7" s="45">
        <f t="shared" si="1"/>
        <v>43171</v>
      </c>
      <c r="O7" s="45">
        <f t="shared" si="1"/>
        <v>43172</v>
      </c>
      <c r="P7" s="45">
        <f t="shared" si="1"/>
        <v>43173</v>
      </c>
      <c r="Q7" s="45">
        <f t="shared" si="1"/>
        <v>43174</v>
      </c>
      <c r="R7" s="45">
        <f t="shared" si="1"/>
        <v>43175</v>
      </c>
      <c r="S7" s="45">
        <f t="shared" si="1"/>
        <v>43176</v>
      </c>
      <c r="T7" s="45">
        <f t="shared" si="1"/>
        <v>43177</v>
      </c>
      <c r="U7" s="45">
        <f t="shared" si="1"/>
        <v>43178</v>
      </c>
      <c r="V7" s="45">
        <f t="shared" si="1"/>
        <v>43179</v>
      </c>
      <c r="W7" s="45">
        <f t="shared" si="1"/>
        <v>43180</v>
      </c>
      <c r="X7" s="45">
        <f t="shared" si="1"/>
        <v>43181</v>
      </c>
      <c r="Y7" s="45">
        <f t="shared" si="1"/>
        <v>43182</v>
      </c>
      <c r="Z7" s="45">
        <f t="shared" si="1"/>
        <v>43183</v>
      </c>
      <c r="AA7" s="45">
        <f t="shared" si="1"/>
        <v>43184</v>
      </c>
      <c r="AB7" s="45">
        <f t="shared" si="1"/>
        <v>43185</v>
      </c>
      <c r="AC7" s="45">
        <f t="shared" si="1"/>
        <v>43186</v>
      </c>
      <c r="AD7" s="45">
        <f t="shared" si="1"/>
        <v>43187</v>
      </c>
      <c r="AE7" s="45">
        <f t="shared" si="1"/>
        <v>43188</v>
      </c>
      <c r="AF7" s="45">
        <f t="shared" si="1"/>
        <v>43189</v>
      </c>
      <c r="AG7" s="45">
        <f t="shared" si="1"/>
        <v>43190</v>
      </c>
      <c r="AH7" s="545"/>
      <c r="AI7" s="301" t="s">
        <v>104</v>
      </c>
      <c r="AJ7" s="302" t="s">
        <v>105</v>
      </c>
      <c r="AK7" s="543" t="s">
        <v>32</v>
      </c>
      <c r="AL7" s="120" t="s">
        <v>37</v>
      </c>
      <c r="AM7" s="120" t="s">
        <v>59</v>
      </c>
      <c r="AU7" s="149">
        <f>WEEKDAY(C7)</f>
        <v>5</v>
      </c>
    </row>
    <row r="8" spans="1:47" ht="13.5" hidden="1" thickBot="1" x14ac:dyDescent="0.25">
      <c r="A8" s="122"/>
      <c r="B8" s="80"/>
      <c r="C8" s="149">
        <f t="shared" ref="C8:AG8" si="2">WEEKDAY(C7)</f>
        <v>5</v>
      </c>
      <c r="D8" s="149">
        <f t="shared" si="2"/>
        <v>6</v>
      </c>
      <c r="E8" s="149">
        <f t="shared" si="2"/>
        <v>7</v>
      </c>
      <c r="F8" s="149">
        <f t="shared" si="2"/>
        <v>1</v>
      </c>
      <c r="G8" s="149">
        <f t="shared" si="2"/>
        <v>2</v>
      </c>
      <c r="H8" s="149">
        <f t="shared" si="2"/>
        <v>3</v>
      </c>
      <c r="I8" s="149">
        <f t="shared" si="2"/>
        <v>4</v>
      </c>
      <c r="J8" s="149">
        <f t="shared" si="2"/>
        <v>5</v>
      </c>
      <c r="K8" s="149">
        <f t="shared" si="2"/>
        <v>6</v>
      </c>
      <c r="L8" s="149">
        <f t="shared" si="2"/>
        <v>7</v>
      </c>
      <c r="M8" s="149">
        <f t="shared" si="2"/>
        <v>1</v>
      </c>
      <c r="N8" s="149">
        <f t="shared" si="2"/>
        <v>2</v>
      </c>
      <c r="O8" s="149">
        <f t="shared" si="2"/>
        <v>3</v>
      </c>
      <c r="P8" s="149">
        <f t="shared" si="2"/>
        <v>4</v>
      </c>
      <c r="Q8" s="149">
        <f t="shared" si="2"/>
        <v>5</v>
      </c>
      <c r="R8" s="149">
        <f t="shared" si="2"/>
        <v>6</v>
      </c>
      <c r="S8" s="149">
        <f t="shared" si="2"/>
        <v>7</v>
      </c>
      <c r="T8" s="149">
        <f t="shared" si="2"/>
        <v>1</v>
      </c>
      <c r="U8" s="149">
        <f t="shared" si="2"/>
        <v>2</v>
      </c>
      <c r="V8" s="149">
        <f t="shared" si="2"/>
        <v>3</v>
      </c>
      <c r="W8" s="149">
        <f t="shared" si="2"/>
        <v>4</v>
      </c>
      <c r="X8" s="149">
        <f t="shared" si="2"/>
        <v>5</v>
      </c>
      <c r="Y8" s="149">
        <f t="shared" si="2"/>
        <v>6</v>
      </c>
      <c r="Z8" s="149">
        <f t="shared" si="2"/>
        <v>7</v>
      </c>
      <c r="AA8" s="149">
        <f t="shared" si="2"/>
        <v>1</v>
      </c>
      <c r="AB8" s="149">
        <f t="shared" si="2"/>
        <v>2</v>
      </c>
      <c r="AC8" s="149">
        <f t="shared" si="2"/>
        <v>3</v>
      </c>
      <c r="AD8" s="197">
        <f t="shared" si="2"/>
        <v>4</v>
      </c>
      <c r="AE8" s="207">
        <f t="shared" si="2"/>
        <v>5</v>
      </c>
      <c r="AF8" s="149">
        <f t="shared" si="2"/>
        <v>6</v>
      </c>
      <c r="AG8" s="149">
        <f t="shared" si="2"/>
        <v>7</v>
      </c>
      <c r="AH8" s="298"/>
      <c r="AI8" s="310"/>
      <c r="AJ8" s="306"/>
      <c r="AK8" s="84"/>
      <c r="AL8" s="122"/>
    </row>
    <row r="9" spans="1:47" ht="11.25" customHeight="1" thickBot="1" x14ac:dyDescent="0.25">
      <c r="A9" s="137"/>
      <c r="B9" s="138"/>
      <c r="C9" s="285"/>
      <c r="D9" s="285"/>
      <c r="E9" s="285"/>
      <c r="F9" s="285"/>
      <c r="G9" s="285"/>
      <c r="H9" s="285"/>
      <c r="I9" s="285"/>
      <c r="J9" s="285"/>
      <c r="K9" s="285"/>
      <c r="L9" s="285"/>
      <c r="M9" s="285"/>
      <c r="N9" s="285"/>
      <c r="O9" s="285"/>
      <c r="P9" s="285"/>
      <c r="Q9" s="285"/>
      <c r="R9" s="285"/>
      <c r="S9" s="285"/>
      <c r="T9" s="285"/>
      <c r="U9" s="285"/>
      <c r="V9" s="285"/>
      <c r="W9" s="285"/>
      <c r="X9" s="285"/>
      <c r="Y9" s="285"/>
      <c r="Z9" s="285"/>
      <c r="AA9" s="285"/>
      <c r="AB9" s="285"/>
      <c r="AC9" s="285"/>
      <c r="AD9" s="286"/>
      <c r="AE9" s="286"/>
      <c r="AF9" s="285"/>
      <c r="AG9" s="285"/>
      <c r="AH9" s="142"/>
      <c r="AI9" s="311"/>
      <c r="AJ9" s="306"/>
      <c r="AK9" s="141"/>
      <c r="AL9" s="138"/>
      <c r="AM9" s="143"/>
    </row>
    <row r="10" spans="1:47" x14ac:dyDescent="0.2">
      <c r="A10" s="128" t="s">
        <v>291</v>
      </c>
      <c r="B10" s="50" t="s">
        <v>274</v>
      </c>
      <c r="C10" s="279"/>
      <c r="D10" s="280"/>
      <c r="E10" s="280"/>
      <c r="F10" s="280"/>
      <c r="G10" s="280"/>
      <c r="H10" s="280"/>
      <c r="I10" s="280"/>
      <c r="J10" s="280"/>
      <c r="K10" s="280"/>
      <c r="L10" s="280"/>
      <c r="M10" s="280"/>
      <c r="N10" s="280"/>
      <c r="O10" s="280"/>
      <c r="P10" s="280"/>
      <c r="Q10" s="280"/>
      <c r="R10" s="280"/>
      <c r="S10" s="280"/>
      <c r="T10" s="280"/>
      <c r="U10" s="280"/>
      <c r="V10" s="280"/>
      <c r="W10" s="280"/>
      <c r="X10" s="280"/>
      <c r="Y10" s="280"/>
      <c r="Z10" s="280"/>
      <c r="AA10" s="280"/>
      <c r="AB10" s="280"/>
      <c r="AC10" s="280"/>
      <c r="AD10" s="280"/>
      <c r="AE10" s="280"/>
      <c r="AF10" s="280"/>
      <c r="AG10" s="281"/>
      <c r="AH10" s="325">
        <f t="shared" ref="AH10:AH26" si="3">SUM(C10:AG10)</f>
        <v>0</v>
      </c>
      <c r="AI10" s="67">
        <v>0</v>
      </c>
      <c r="AJ10" s="304">
        <f>+AI10/date!$B$31</f>
        <v>0</v>
      </c>
      <c r="AK10" s="320">
        <f t="shared" ref="AK10:AK26" si="4">+AH10+AI10</f>
        <v>0</v>
      </c>
      <c r="AL10" s="128" t="s">
        <v>291</v>
      </c>
      <c r="AM10" s="128"/>
      <c r="AR10" s="79"/>
    </row>
    <row r="11" spans="1:47" x14ac:dyDescent="0.2">
      <c r="A11" s="128" t="s">
        <v>292</v>
      </c>
      <c r="B11" s="50" t="s">
        <v>275</v>
      </c>
      <c r="C11" s="392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106"/>
      <c r="AH11" s="325">
        <f t="shared" si="3"/>
        <v>0</v>
      </c>
      <c r="AI11" s="67">
        <v>0</v>
      </c>
      <c r="AJ11" s="304">
        <f>+AI11/date!$B$31</f>
        <v>0</v>
      </c>
      <c r="AK11" s="320">
        <f t="shared" si="4"/>
        <v>0</v>
      </c>
      <c r="AL11" s="128" t="s">
        <v>292</v>
      </c>
      <c r="AM11" s="128"/>
      <c r="AR11" s="79"/>
    </row>
    <row r="12" spans="1:47" x14ac:dyDescent="0.2">
      <c r="A12" s="27" t="s">
        <v>293</v>
      </c>
      <c r="B12" s="43" t="s">
        <v>276</v>
      </c>
      <c r="C12" s="282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6"/>
      <c r="AH12" s="325">
        <f t="shared" si="3"/>
        <v>0</v>
      </c>
      <c r="AI12" s="67">
        <v>0</v>
      </c>
      <c r="AJ12" s="304">
        <f>+AI12/date!$B$31</f>
        <v>0</v>
      </c>
      <c r="AK12" s="320">
        <f t="shared" si="4"/>
        <v>0</v>
      </c>
      <c r="AL12" s="27" t="s">
        <v>293</v>
      </c>
      <c r="AM12" s="118"/>
      <c r="AR12" s="78"/>
    </row>
    <row r="13" spans="1:47" x14ac:dyDescent="0.2">
      <c r="A13" s="46" t="s">
        <v>294</v>
      </c>
      <c r="B13" s="43" t="s">
        <v>277</v>
      </c>
      <c r="C13" s="282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6"/>
      <c r="AH13" s="325">
        <f t="shared" si="3"/>
        <v>0</v>
      </c>
      <c r="AI13" s="67">
        <v>0</v>
      </c>
      <c r="AJ13" s="304">
        <f>+AI13/date!$B$31</f>
        <v>0</v>
      </c>
      <c r="AK13" s="320">
        <f t="shared" si="4"/>
        <v>0</v>
      </c>
      <c r="AL13" s="46" t="s">
        <v>294</v>
      </c>
      <c r="AM13" s="27" t="s">
        <v>56</v>
      </c>
    </row>
    <row r="14" spans="1:47" x14ac:dyDescent="0.2">
      <c r="A14" s="46" t="s">
        <v>295</v>
      </c>
      <c r="B14" s="10" t="s">
        <v>278</v>
      </c>
      <c r="C14" s="282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6"/>
      <c r="AH14" s="325">
        <f t="shared" si="3"/>
        <v>0</v>
      </c>
      <c r="AI14" s="67">
        <v>0</v>
      </c>
      <c r="AJ14" s="304">
        <f>+AI14/date!$B$31</f>
        <v>0</v>
      </c>
      <c r="AK14" s="320">
        <f t="shared" si="4"/>
        <v>0</v>
      </c>
      <c r="AL14" s="46" t="s">
        <v>295</v>
      </c>
      <c r="AM14" s="27" t="s">
        <v>56</v>
      </c>
    </row>
    <row r="15" spans="1:47" x14ac:dyDescent="0.2">
      <c r="A15" s="46" t="s">
        <v>44</v>
      </c>
      <c r="B15" s="10" t="s">
        <v>279</v>
      </c>
      <c r="C15" s="282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6"/>
      <c r="AH15" s="325">
        <f t="shared" si="3"/>
        <v>0</v>
      </c>
      <c r="AI15" s="67">
        <v>0</v>
      </c>
      <c r="AJ15" s="304">
        <f>+AI15/date!$B$31</f>
        <v>0</v>
      </c>
      <c r="AK15" s="320">
        <f t="shared" si="4"/>
        <v>0</v>
      </c>
      <c r="AL15" s="46" t="s">
        <v>44</v>
      </c>
      <c r="AM15" s="118"/>
    </row>
    <row r="16" spans="1:47" x14ac:dyDescent="0.2">
      <c r="A16" s="46" t="s">
        <v>294</v>
      </c>
      <c r="B16" s="4" t="s">
        <v>280</v>
      </c>
      <c r="C16" s="282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6"/>
      <c r="AH16" s="325">
        <f t="shared" si="3"/>
        <v>0</v>
      </c>
      <c r="AI16" s="67">
        <v>0</v>
      </c>
      <c r="AJ16" s="304">
        <f>+AI16/date!$B$31</f>
        <v>0</v>
      </c>
      <c r="AK16" s="320">
        <f t="shared" si="4"/>
        <v>0</v>
      </c>
      <c r="AL16" s="46" t="s">
        <v>294</v>
      </c>
      <c r="AM16" s="27" t="s">
        <v>56</v>
      </c>
    </row>
    <row r="17" spans="1:45" x14ac:dyDescent="0.2">
      <c r="A17" s="46" t="s">
        <v>296</v>
      </c>
      <c r="B17" s="4" t="s">
        <v>281</v>
      </c>
      <c r="C17" s="282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6"/>
      <c r="AH17" s="325">
        <f t="shared" si="3"/>
        <v>0</v>
      </c>
      <c r="AI17" s="67">
        <v>0</v>
      </c>
      <c r="AJ17" s="304">
        <f>+AI17/date!$B$31</f>
        <v>0</v>
      </c>
      <c r="AK17" s="320">
        <f t="shared" si="4"/>
        <v>0</v>
      </c>
      <c r="AL17" s="46" t="s">
        <v>296</v>
      </c>
      <c r="AM17" s="27" t="s">
        <v>56</v>
      </c>
    </row>
    <row r="18" spans="1:45" x14ac:dyDescent="0.2">
      <c r="A18" s="46" t="s">
        <v>297</v>
      </c>
      <c r="B18" s="4" t="s">
        <v>282</v>
      </c>
      <c r="C18" s="282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6"/>
      <c r="AH18" s="325">
        <f t="shared" si="3"/>
        <v>0</v>
      </c>
      <c r="AI18" s="67">
        <v>0</v>
      </c>
      <c r="AJ18" s="304">
        <f>+AI18/date!$B$31</f>
        <v>0</v>
      </c>
      <c r="AK18" s="320">
        <f t="shared" si="4"/>
        <v>0</v>
      </c>
      <c r="AL18" s="46" t="s">
        <v>297</v>
      </c>
      <c r="AM18" s="27"/>
    </row>
    <row r="19" spans="1:45" x14ac:dyDescent="0.2">
      <c r="A19" s="46" t="s">
        <v>298</v>
      </c>
      <c r="B19" s="4" t="s">
        <v>283</v>
      </c>
      <c r="C19" s="282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6"/>
      <c r="AH19" s="325">
        <f t="shared" si="3"/>
        <v>0</v>
      </c>
      <c r="AI19" s="67">
        <v>0</v>
      </c>
      <c r="AJ19" s="304">
        <f>+AI19/date!$B$31</f>
        <v>0</v>
      </c>
      <c r="AK19" s="320">
        <f t="shared" si="4"/>
        <v>0</v>
      </c>
      <c r="AL19" s="46" t="s">
        <v>298</v>
      </c>
      <c r="AM19" s="118"/>
    </row>
    <row r="20" spans="1:45" x14ac:dyDescent="0.2">
      <c r="A20" s="46" t="s">
        <v>299</v>
      </c>
      <c r="B20" s="4" t="s">
        <v>284</v>
      </c>
      <c r="C20" s="282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6"/>
      <c r="AH20" s="325">
        <f t="shared" si="3"/>
        <v>0</v>
      </c>
      <c r="AI20" s="67">
        <v>0</v>
      </c>
      <c r="AJ20" s="304">
        <f>+AI20/date!$B$31</f>
        <v>0</v>
      </c>
      <c r="AK20" s="320">
        <f t="shared" si="4"/>
        <v>0</v>
      </c>
      <c r="AL20" s="46" t="s">
        <v>299</v>
      </c>
      <c r="AM20" s="27" t="s">
        <v>56</v>
      </c>
      <c r="AQ20" s="22"/>
      <c r="AR20" s="22"/>
      <c r="AS20" s="22"/>
    </row>
    <row r="21" spans="1:45" x14ac:dyDescent="0.2">
      <c r="A21" s="46" t="s">
        <v>300</v>
      </c>
      <c r="B21" s="11" t="s">
        <v>285</v>
      </c>
      <c r="C21" s="282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6"/>
      <c r="AH21" s="325">
        <f t="shared" si="3"/>
        <v>0</v>
      </c>
      <c r="AI21" s="67">
        <v>0</v>
      </c>
      <c r="AJ21" s="304">
        <f>+AI21/date!$B$31</f>
        <v>0</v>
      </c>
      <c r="AK21" s="320">
        <f t="shared" si="4"/>
        <v>0</v>
      </c>
      <c r="AL21" s="46" t="s">
        <v>300</v>
      </c>
      <c r="AM21" s="27"/>
      <c r="AQ21" s="22"/>
      <c r="AR21" s="22"/>
      <c r="AS21" s="22"/>
    </row>
    <row r="22" spans="1:45" x14ac:dyDescent="0.2">
      <c r="A22" s="56" t="s">
        <v>301</v>
      </c>
      <c r="B22" s="4" t="s">
        <v>286</v>
      </c>
      <c r="C22" s="282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6"/>
      <c r="AH22" s="325">
        <f t="shared" si="3"/>
        <v>0</v>
      </c>
      <c r="AI22" s="67">
        <v>0</v>
      </c>
      <c r="AJ22" s="304">
        <f>+AI22/date!$B$31</f>
        <v>0</v>
      </c>
      <c r="AK22" s="320">
        <f t="shared" si="4"/>
        <v>0</v>
      </c>
      <c r="AL22" s="56" t="s">
        <v>301</v>
      </c>
      <c r="AM22" s="27" t="s">
        <v>56</v>
      </c>
      <c r="AS22" s="13"/>
    </row>
    <row r="23" spans="1:45" x14ac:dyDescent="0.2">
      <c r="A23" s="27" t="s">
        <v>302</v>
      </c>
      <c r="B23" s="276" t="s">
        <v>287</v>
      </c>
      <c r="C23" s="282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6"/>
      <c r="AH23" s="325">
        <f t="shared" si="3"/>
        <v>0</v>
      </c>
      <c r="AI23" s="67">
        <v>0</v>
      </c>
      <c r="AJ23" s="304">
        <f>+AI23/date!$B$31</f>
        <v>0</v>
      </c>
      <c r="AK23" s="320">
        <f t="shared" si="4"/>
        <v>0</v>
      </c>
      <c r="AL23" s="27" t="s">
        <v>302</v>
      </c>
      <c r="AM23" s="118"/>
    </row>
    <row r="24" spans="1:45" x14ac:dyDescent="0.2">
      <c r="A24" s="27" t="s">
        <v>293</v>
      </c>
      <c r="B24" s="4" t="s">
        <v>288</v>
      </c>
      <c r="C24" s="282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6"/>
      <c r="AH24" s="325">
        <f t="shared" ref="AH24:AH25" si="5">SUM(C24:AG24)</f>
        <v>0</v>
      </c>
      <c r="AI24" s="67">
        <v>0</v>
      </c>
      <c r="AJ24" s="304">
        <f>+AI24/date!$B$31</f>
        <v>0</v>
      </c>
      <c r="AK24" s="320">
        <f t="shared" ref="AK24:AK25" si="6">+AH24+AI24</f>
        <v>0</v>
      </c>
      <c r="AL24" s="27" t="s">
        <v>293</v>
      </c>
      <c r="AM24" s="118"/>
    </row>
    <row r="25" spans="1:45" x14ac:dyDescent="0.2">
      <c r="A25" s="55" t="s">
        <v>303</v>
      </c>
      <c r="B25" s="4" t="s">
        <v>289</v>
      </c>
      <c r="C25" s="282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6"/>
      <c r="AH25" s="325">
        <f t="shared" si="5"/>
        <v>0</v>
      </c>
      <c r="AI25" s="67">
        <v>0</v>
      </c>
      <c r="AJ25" s="304">
        <f>+AI25/date!$B$31</f>
        <v>0</v>
      </c>
      <c r="AK25" s="320">
        <f t="shared" si="6"/>
        <v>0</v>
      </c>
      <c r="AL25" s="55" t="s">
        <v>303</v>
      </c>
      <c r="AM25" s="118"/>
    </row>
    <row r="26" spans="1:45" x14ac:dyDescent="0.2">
      <c r="A26" s="27" t="s">
        <v>304</v>
      </c>
      <c r="B26" s="4" t="s">
        <v>290</v>
      </c>
      <c r="C26" s="282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6"/>
      <c r="AH26" s="325">
        <f t="shared" si="3"/>
        <v>0</v>
      </c>
      <c r="AI26" s="67">
        <v>0</v>
      </c>
      <c r="AJ26" s="304">
        <f>+AI26/date!$B$31</f>
        <v>0</v>
      </c>
      <c r="AK26" s="320">
        <f t="shared" si="4"/>
        <v>0</v>
      </c>
      <c r="AL26" s="27" t="s">
        <v>304</v>
      </c>
      <c r="AM26" s="27" t="s">
        <v>56</v>
      </c>
    </row>
    <row r="27" spans="1:45" ht="13.5" thickBot="1" x14ac:dyDescent="0.25">
      <c r="C27" s="155">
        <v>40603</v>
      </c>
      <c r="D27" s="145">
        <v>40604</v>
      </c>
      <c r="E27" s="145">
        <v>40605</v>
      </c>
      <c r="F27" s="145">
        <v>40606</v>
      </c>
      <c r="G27" s="145">
        <v>40607</v>
      </c>
      <c r="H27" s="145">
        <v>40608</v>
      </c>
      <c r="I27" s="145">
        <v>40609</v>
      </c>
      <c r="J27" s="145">
        <v>40610</v>
      </c>
      <c r="K27" s="145">
        <v>40611</v>
      </c>
      <c r="L27" s="145">
        <v>40612</v>
      </c>
      <c r="M27" s="145">
        <v>40613</v>
      </c>
      <c r="N27" s="145">
        <v>40614</v>
      </c>
      <c r="O27" s="145">
        <v>40615</v>
      </c>
      <c r="P27" s="145">
        <v>40616</v>
      </c>
      <c r="Q27" s="145">
        <v>40617</v>
      </c>
      <c r="R27" s="145">
        <v>40618</v>
      </c>
      <c r="S27" s="145">
        <v>40619</v>
      </c>
      <c r="T27" s="145">
        <v>40620</v>
      </c>
      <c r="U27" s="145">
        <v>40621</v>
      </c>
      <c r="V27" s="145">
        <v>40622</v>
      </c>
      <c r="W27" s="145">
        <v>40623</v>
      </c>
      <c r="X27" s="145">
        <v>40624</v>
      </c>
      <c r="Y27" s="145">
        <v>40625</v>
      </c>
      <c r="Z27" s="145">
        <v>40626</v>
      </c>
      <c r="AA27" s="145">
        <v>40627</v>
      </c>
      <c r="AB27" s="145">
        <v>40628</v>
      </c>
      <c r="AC27" s="145">
        <v>40629</v>
      </c>
      <c r="AD27" s="145">
        <v>40630</v>
      </c>
      <c r="AE27" s="145">
        <v>40631</v>
      </c>
      <c r="AF27" s="145">
        <v>40632</v>
      </c>
      <c r="AG27" s="147">
        <v>40633</v>
      </c>
      <c r="AH27" s="30">
        <f>SUM(AH10:AH26)</f>
        <v>0</v>
      </c>
      <c r="AI27" s="30">
        <f>SUM(AI10:AI26)</f>
        <v>0</v>
      </c>
      <c r="AJ27" s="30">
        <f>SUM(AJ10:AJ26)</f>
        <v>0</v>
      </c>
      <c r="AK27" s="169">
        <f>+AH27+AI27</f>
        <v>0</v>
      </c>
    </row>
    <row r="31" spans="1:45" ht="15" x14ac:dyDescent="0.25">
      <c r="N31" s="20" t="s">
        <v>28</v>
      </c>
    </row>
    <row r="32" spans="1:45" ht="15" x14ac:dyDescent="0.25">
      <c r="B32" s="20" t="s">
        <v>28</v>
      </c>
      <c r="Q32" s="20" t="s">
        <v>28</v>
      </c>
    </row>
  </sheetData>
  <autoFilter ref="A9:AM27"/>
  <mergeCells count="5">
    <mergeCell ref="AH1:AH7"/>
    <mergeCell ref="AK1:AK7"/>
    <mergeCell ref="C4:L4"/>
    <mergeCell ref="AN4:AO4"/>
    <mergeCell ref="AI1:AJ6"/>
  </mergeCells>
  <conditionalFormatting sqref="C27:AG27 C7:AG9">
    <cfRule type="timePeriod" dxfId="123" priority="98" stopIfTrue="1" timePeriod="today">
      <formula>FLOOR(C7,1)=TODAY()</formula>
    </cfRule>
  </conditionalFormatting>
  <conditionalFormatting sqref="AH10:AI26 AK10:AK26 AM10:AM26">
    <cfRule type="expression" dxfId="122" priority="72" stopIfTrue="1">
      <formula>$A10=$AU$3</formula>
    </cfRule>
  </conditionalFormatting>
  <conditionalFormatting sqref="C7:AG27">
    <cfRule type="expression" dxfId="121" priority="128">
      <formula>C$8=1</formula>
    </cfRule>
    <cfRule type="expression" dxfId="120" priority="129">
      <formula>C$8=7</formula>
    </cfRule>
  </conditionalFormatting>
  <conditionalFormatting sqref="D25">
    <cfRule type="expression" dxfId="119" priority="18">
      <formula>D$8=1</formula>
    </cfRule>
    <cfRule type="expression" dxfId="118" priority="19">
      <formula>D$8=7</formula>
    </cfRule>
  </conditionalFormatting>
  <conditionalFormatting sqref="AU7">
    <cfRule type="timePeriod" dxfId="117" priority="13" stopIfTrue="1" timePeriod="today">
      <formula>FLOOR(AU7,1)=TODAY()</formula>
    </cfRule>
  </conditionalFormatting>
  <conditionalFormatting sqref="AU7">
    <cfRule type="expression" dxfId="116" priority="14">
      <formula>AU$8=1</formula>
    </cfRule>
    <cfRule type="expression" dxfId="115" priority="15">
      <formula>AU$8=7</formula>
    </cfRule>
  </conditionalFormatting>
  <conditionalFormatting sqref="AJ10:AJ26">
    <cfRule type="expression" dxfId="114" priority="10">
      <formula>$AL10=$AU$3</formula>
    </cfRule>
  </conditionalFormatting>
  <conditionalFormatting sqref="B10:B21 B23:B24 B26">
    <cfRule type="expression" dxfId="113" priority="7">
      <formula>$AK10=$AU$3</formula>
    </cfRule>
  </conditionalFormatting>
  <conditionalFormatting sqref="B22">
    <cfRule type="expression" dxfId="112" priority="8" stopIfTrue="1">
      <formula>$A22=$AP$5</formula>
    </cfRule>
  </conditionalFormatting>
  <conditionalFormatting sqref="B25">
    <cfRule type="expression" dxfId="111" priority="9" stopIfTrue="1">
      <formula>$A25=$Q$4</formula>
    </cfRule>
  </conditionalFormatting>
  <conditionalFormatting sqref="A10:A21 A23:A24 A26">
    <cfRule type="expression" dxfId="110" priority="4">
      <formula>$AK10=$AU$3</formula>
    </cfRule>
  </conditionalFormatting>
  <conditionalFormatting sqref="A22">
    <cfRule type="expression" dxfId="109" priority="5" stopIfTrue="1">
      <formula>$A22=$AP$5</formula>
    </cfRule>
  </conditionalFormatting>
  <conditionalFormatting sqref="A25">
    <cfRule type="expression" dxfId="108" priority="6" stopIfTrue="1">
      <formula>$A25=$Q$4</formula>
    </cfRule>
  </conditionalFormatting>
  <conditionalFormatting sqref="AL10:AL21 AL23:AL24 AL26">
    <cfRule type="expression" dxfId="32" priority="1">
      <formula>$AK10=$AU$3</formula>
    </cfRule>
  </conditionalFormatting>
  <conditionalFormatting sqref="AL22">
    <cfRule type="expression" dxfId="31" priority="2" stopIfTrue="1">
      <formula>$A22=$AP$5</formula>
    </cfRule>
  </conditionalFormatting>
  <conditionalFormatting sqref="AL25">
    <cfRule type="expression" dxfId="30" priority="3" stopIfTrue="1">
      <formula>$A25=$Q$4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initiales">
                <anchor moveWithCells="1" sizeWithCells="1">
                  <from>
                    <xdr:col>41</xdr:col>
                    <xdr:colOff>123825</xdr:colOff>
                    <xdr:row>1</xdr:row>
                    <xdr:rowOff>57150</xdr:rowOff>
                  </from>
                  <to>
                    <xdr:col>42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enlever_filtre">
                <anchor moveWithCells="1" sizeWithCells="1">
                  <from>
                    <xdr:col>42</xdr:col>
                    <xdr:colOff>971550</xdr:colOff>
                    <xdr:row>1</xdr:row>
                    <xdr:rowOff>19050</xdr:rowOff>
                  </from>
                  <to>
                    <xdr:col>45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Button 4">
              <controlPr defaultSize="0" print="0" autoFill="0" autoPict="0" macro="[0]!filtreSAV">
                <anchor moveWithCells="1" sizeWithCells="1">
                  <from>
                    <xdr:col>42</xdr:col>
                    <xdr:colOff>1000125</xdr:colOff>
                    <xdr:row>5</xdr:row>
                    <xdr:rowOff>200025</xdr:rowOff>
                  </from>
                  <to>
                    <xdr:col>45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/>
  </sheetPr>
  <dimension ref="A1:PP37"/>
  <sheetViews>
    <sheetView showGridLines="0" workbookViewId="0">
      <pane ySplit="8" topLeftCell="A12" activePane="bottomLeft" state="frozen"/>
      <selection activeCell="A22" sqref="A22"/>
      <selection pane="bottomLeft" activeCell="AK10" sqref="AK10:AK26"/>
    </sheetView>
  </sheetViews>
  <sheetFormatPr baseColWidth="10" defaultColWidth="11.42578125" defaultRowHeight="12.75" x14ac:dyDescent="0.2"/>
  <cols>
    <col min="1" max="1" width="3.42578125" customWidth="1"/>
    <col min="2" max="2" width="8.7109375" customWidth="1"/>
    <col min="3" max="31" width="3.7109375" customWidth="1"/>
    <col min="32" max="32" width="4.42578125" customWidth="1"/>
    <col min="33" max="33" width="3.7109375" customWidth="1"/>
    <col min="34" max="34" width="4.28515625" customWidth="1"/>
    <col min="35" max="35" width="3.7109375" customWidth="1"/>
    <col min="36" max="36" width="4.28515625" customWidth="1"/>
    <col min="37" max="39" width="3.7109375" customWidth="1"/>
    <col min="40" max="40" width="15.28515625" bestFit="1" customWidth="1"/>
    <col min="41" max="41" width="5.7109375" customWidth="1"/>
    <col min="42" max="45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1"/>
      <c r="AG1" s="544" t="s">
        <v>85</v>
      </c>
      <c r="AH1" s="515" t="s">
        <v>32</v>
      </c>
      <c r="AI1" s="516"/>
      <c r="AJ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",MONTH(C7),"/",YEAR($C$7))</f>
        <v>ABSENCES 4/2018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1"/>
      <c r="AG2" s="544"/>
      <c r="AH2" s="517"/>
      <c r="AI2" s="518"/>
      <c r="AJ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"/>
      <c r="AG3" s="544"/>
      <c r="AH3" s="517"/>
      <c r="AI3" s="518"/>
      <c r="AJ3" s="543"/>
      <c r="AN3" s="79"/>
      <c r="AU3" t="s">
        <v>72</v>
      </c>
    </row>
    <row r="4" spans="1:47" ht="12" customHeight="1" x14ac:dyDescent="0.2">
      <c r="A4" s="3"/>
      <c r="B4" s="3" t="s">
        <v>92</v>
      </c>
      <c r="C4" s="513">
        <f>+C7</f>
        <v>43191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1"/>
      <c r="AG4" s="544"/>
      <c r="AH4" s="517"/>
      <c r="AI4" s="518"/>
      <c r="AJ4" s="543"/>
      <c r="AN4" s="86"/>
    </row>
    <row r="5" spans="1:47" ht="17.25" customHeight="1" x14ac:dyDescent="0.2">
      <c r="B5" s="29"/>
      <c r="C5" t="str">
        <f>IF(TEXT(C7,"jjjj")="mercredi",WEEKNUM(E7),IF(TEXT(C7,"jjjj")="mardi","semaine",""))</f>
        <v/>
      </c>
      <c r="D5" t="str">
        <f>IF(TEXT(D7,"jjjj")="mercredi",WEEKNUM(F7),IF(TEXT(D7,"jjjj")="mardi","semaine",""))</f>
        <v/>
      </c>
      <c r="E5" t="str">
        <f>IF(TEXT(E7,"jjjj")="mercredi",WEEKNUM(G7),IF(TEXT(E7,"jjjj")="mardi","semaine",""))</f>
        <v>semaine</v>
      </c>
      <c r="F5">
        <f>IF(TEXT(F7,"jjjj")="mercredi",WEEKNUM(H7),IF(TEXT(F7,"jjjj")="mardi","semaine",""))</f>
        <v>14</v>
      </c>
      <c r="G5" t="str">
        <f>IF(TEXT(G7,"jjjj")="mercredi",WEEKNUM(G7),IF(TEXT(G7,"jjjj")="mardi","semaine",""))</f>
        <v/>
      </c>
      <c r="H5" s="226"/>
      <c r="I5" t="str">
        <f t="shared" ref="I5:AE5" si="0">IF(TEXT(I7,"jjjj")="mercredi",WEEKNUM(K7),IF(TEXT(I7,"jjjj")="mardi","semaine",""))</f>
        <v/>
      </c>
      <c r="J5" t="str">
        <f t="shared" si="0"/>
        <v/>
      </c>
      <c r="K5" t="str">
        <f t="shared" si="0"/>
        <v/>
      </c>
      <c r="L5" t="str">
        <f t="shared" si="0"/>
        <v>semaine</v>
      </c>
      <c r="M5">
        <f t="shared" si="0"/>
        <v>15</v>
      </c>
      <c r="N5" t="str">
        <f>IF(TEXT(N7,"jjjj")="mercredi",WEEKNUM(N7),IF(TEXT(N7,"jjjj")="mardi","semaine",""))</f>
        <v/>
      </c>
      <c r="O5" s="226"/>
      <c r="P5" t="str">
        <f t="shared" si="0"/>
        <v/>
      </c>
      <c r="Q5" t="str">
        <f t="shared" si="0"/>
        <v/>
      </c>
      <c r="R5" t="str">
        <f t="shared" si="0"/>
        <v/>
      </c>
      <c r="S5" t="str">
        <f t="shared" si="0"/>
        <v>semaine</v>
      </c>
      <c r="T5">
        <f t="shared" si="0"/>
        <v>16</v>
      </c>
      <c r="U5" t="str">
        <f>IF(TEXT(U7,"jjjj")="mercredi",WEEKNUM(U7),IF(TEXT(U7,"jjjj")="mardi","semaine",""))</f>
        <v/>
      </c>
      <c r="V5" s="226"/>
      <c r="W5" t="str">
        <f t="shared" si="0"/>
        <v/>
      </c>
      <c r="X5" t="str">
        <f t="shared" si="0"/>
        <v/>
      </c>
      <c r="Y5" t="str">
        <f>IF(TEXT(Y7,"jjjj")="mercredi",WEEKNUM(AA7),IF(TEXT(Y7,"jjjj")="mardi","semaine",""))</f>
        <v/>
      </c>
      <c r="Z5" t="str">
        <f t="shared" si="0"/>
        <v>semaine</v>
      </c>
      <c r="AA5">
        <f t="shared" si="0"/>
        <v>17</v>
      </c>
      <c r="AB5" t="str">
        <f>IF(TEXT(AB7,"jjjj")="mercredi",WEEKNUM(AB7),IF(TEXT(AB7,"jjjj")="mardi","semaine",""))</f>
        <v/>
      </c>
      <c r="AC5" s="226"/>
      <c r="AD5" t="str">
        <f t="shared" si="0"/>
        <v/>
      </c>
      <c r="AE5" t="str">
        <f t="shared" si="0"/>
        <v/>
      </c>
      <c r="AF5" t="str">
        <f>IF(TEXT(AF7,"jjjj")="mercredi",WEEKNUM(AF7),IF(TEXT(AF7,"jjjj")="mardi","semaine",""))</f>
        <v/>
      </c>
      <c r="AG5" s="544"/>
      <c r="AH5" s="517"/>
      <c r="AI5" s="518"/>
      <c r="AJ5" s="543"/>
      <c r="AO5" s="79"/>
    </row>
    <row r="6" spans="1:47" ht="17.25" customHeight="1" thickBot="1" x14ac:dyDescent="0.25">
      <c r="B6" s="3"/>
      <c r="AG6" s="544"/>
      <c r="AH6" s="517"/>
      <c r="AI6" s="518"/>
      <c r="AJ6" s="543"/>
    </row>
    <row r="7" spans="1:47" ht="13.5" customHeight="1" thickBot="1" x14ac:dyDescent="0.25">
      <c r="A7" s="46" t="s">
        <v>37</v>
      </c>
      <c r="B7" s="34" t="s">
        <v>0</v>
      </c>
      <c r="C7" s="35">
        <f>+mar!AG7+1</f>
        <v>43191</v>
      </c>
      <c r="D7" s="419">
        <f>+C7+1</f>
        <v>43192</v>
      </c>
      <c r="E7" s="35">
        <f t="shared" ref="E7:AE7" si="1">+D7+1</f>
        <v>43193</v>
      </c>
      <c r="F7" s="35">
        <f t="shared" si="1"/>
        <v>43194</v>
      </c>
      <c r="G7" s="35">
        <f t="shared" si="1"/>
        <v>43195</v>
      </c>
      <c r="H7" s="35">
        <f t="shared" si="1"/>
        <v>43196</v>
      </c>
      <c r="I7" s="35">
        <f t="shared" si="1"/>
        <v>43197</v>
      </c>
      <c r="J7" s="35">
        <f t="shared" si="1"/>
        <v>43198</v>
      </c>
      <c r="K7" s="35">
        <f t="shared" si="1"/>
        <v>43199</v>
      </c>
      <c r="L7" s="35">
        <f t="shared" si="1"/>
        <v>43200</v>
      </c>
      <c r="M7" s="35">
        <f t="shared" si="1"/>
        <v>43201</v>
      </c>
      <c r="N7" s="35">
        <f t="shared" si="1"/>
        <v>43202</v>
      </c>
      <c r="O7" s="35">
        <f t="shared" si="1"/>
        <v>43203</v>
      </c>
      <c r="P7" s="35">
        <f t="shared" si="1"/>
        <v>43204</v>
      </c>
      <c r="Q7" s="35">
        <f t="shared" si="1"/>
        <v>43205</v>
      </c>
      <c r="R7" s="35">
        <f t="shared" si="1"/>
        <v>43206</v>
      </c>
      <c r="S7" s="35">
        <f t="shared" si="1"/>
        <v>43207</v>
      </c>
      <c r="T7" s="35">
        <f t="shared" si="1"/>
        <v>43208</v>
      </c>
      <c r="U7" s="35">
        <f t="shared" si="1"/>
        <v>43209</v>
      </c>
      <c r="V7" s="35">
        <f t="shared" si="1"/>
        <v>43210</v>
      </c>
      <c r="W7" s="35">
        <f t="shared" si="1"/>
        <v>43211</v>
      </c>
      <c r="X7" s="35">
        <f t="shared" si="1"/>
        <v>43212</v>
      </c>
      <c r="Y7" s="35">
        <f t="shared" si="1"/>
        <v>43213</v>
      </c>
      <c r="Z7" s="35">
        <f t="shared" si="1"/>
        <v>43214</v>
      </c>
      <c r="AA7" s="35">
        <f t="shared" si="1"/>
        <v>43215</v>
      </c>
      <c r="AB7" s="35">
        <f t="shared" si="1"/>
        <v>43216</v>
      </c>
      <c r="AC7" s="35">
        <f t="shared" si="1"/>
        <v>43217</v>
      </c>
      <c r="AD7" s="35">
        <f t="shared" si="1"/>
        <v>43218</v>
      </c>
      <c r="AE7" s="35">
        <f t="shared" si="1"/>
        <v>43219</v>
      </c>
      <c r="AF7" s="35">
        <f>+AE7+1</f>
        <v>43220</v>
      </c>
      <c r="AG7" s="545"/>
      <c r="AH7" s="301" t="s">
        <v>104</v>
      </c>
      <c r="AI7" s="302" t="s">
        <v>105</v>
      </c>
      <c r="AJ7" s="543" t="s">
        <v>32</v>
      </c>
      <c r="AK7" s="120" t="s">
        <v>37</v>
      </c>
      <c r="AL7" s="120" t="s">
        <v>59</v>
      </c>
    </row>
    <row r="8" spans="1:47" ht="13.5" hidden="1" thickBot="1" x14ac:dyDescent="0.25">
      <c r="A8" s="122"/>
      <c r="B8" s="80"/>
      <c r="C8" s="149">
        <f t="shared" ref="C8:AF8" si="2">WEEKDAY(C7)</f>
        <v>1</v>
      </c>
      <c r="D8" s="420">
        <f t="shared" si="2"/>
        <v>2</v>
      </c>
      <c r="E8" s="149">
        <f t="shared" si="2"/>
        <v>3</v>
      </c>
      <c r="F8" s="149">
        <f t="shared" si="2"/>
        <v>4</v>
      </c>
      <c r="G8" s="149">
        <f t="shared" si="2"/>
        <v>5</v>
      </c>
      <c r="H8" s="149">
        <f t="shared" si="2"/>
        <v>6</v>
      </c>
      <c r="I8" s="149">
        <f t="shared" si="2"/>
        <v>7</v>
      </c>
      <c r="J8" s="149">
        <f t="shared" si="2"/>
        <v>1</v>
      </c>
      <c r="K8" s="149">
        <f t="shared" si="2"/>
        <v>2</v>
      </c>
      <c r="L8" s="149">
        <f t="shared" si="2"/>
        <v>3</v>
      </c>
      <c r="M8" s="149">
        <f t="shared" si="2"/>
        <v>4</v>
      </c>
      <c r="N8" s="149">
        <f t="shared" si="2"/>
        <v>5</v>
      </c>
      <c r="O8" s="149">
        <f t="shared" si="2"/>
        <v>6</v>
      </c>
      <c r="P8" s="149">
        <f t="shared" si="2"/>
        <v>7</v>
      </c>
      <c r="Q8" s="149">
        <f t="shared" si="2"/>
        <v>1</v>
      </c>
      <c r="R8" s="149">
        <f t="shared" si="2"/>
        <v>2</v>
      </c>
      <c r="S8" s="149">
        <f t="shared" si="2"/>
        <v>3</v>
      </c>
      <c r="T8" s="149">
        <f t="shared" si="2"/>
        <v>4</v>
      </c>
      <c r="U8" s="149">
        <f t="shared" si="2"/>
        <v>5</v>
      </c>
      <c r="V8" s="149">
        <f t="shared" si="2"/>
        <v>6</v>
      </c>
      <c r="W8" s="207">
        <f t="shared" si="2"/>
        <v>7</v>
      </c>
      <c r="X8" s="149">
        <f t="shared" si="2"/>
        <v>1</v>
      </c>
      <c r="Y8" s="149">
        <f t="shared" si="2"/>
        <v>2</v>
      </c>
      <c r="Z8" s="149">
        <f t="shared" si="2"/>
        <v>3</v>
      </c>
      <c r="AA8" s="149">
        <f t="shared" si="2"/>
        <v>4</v>
      </c>
      <c r="AB8" s="149">
        <f t="shared" si="2"/>
        <v>5</v>
      </c>
      <c r="AC8" s="149">
        <f t="shared" si="2"/>
        <v>6</v>
      </c>
      <c r="AD8" s="149">
        <f t="shared" si="2"/>
        <v>7</v>
      </c>
      <c r="AE8" s="149">
        <f t="shared" si="2"/>
        <v>1</v>
      </c>
      <c r="AF8" s="149">
        <f t="shared" si="2"/>
        <v>2</v>
      </c>
      <c r="AG8" s="318"/>
      <c r="AH8" s="310"/>
      <c r="AI8" s="306"/>
      <c r="AJ8" s="84"/>
      <c r="AK8" s="122"/>
    </row>
    <row r="9" spans="1:47" ht="11.25" customHeight="1" x14ac:dyDescent="0.2">
      <c r="A9" s="137"/>
      <c r="B9" s="138"/>
      <c r="C9" s="157"/>
      <c r="D9" s="421"/>
      <c r="E9" s="157"/>
      <c r="F9" s="157"/>
      <c r="G9" s="157"/>
      <c r="H9" s="157"/>
      <c r="I9" s="157"/>
      <c r="J9" s="157"/>
      <c r="K9" s="157"/>
      <c r="L9" s="157"/>
      <c r="M9" s="157"/>
      <c r="N9" s="157"/>
      <c r="O9" s="157"/>
      <c r="P9" s="157"/>
      <c r="Q9" s="157"/>
      <c r="R9" s="157"/>
      <c r="S9" s="157"/>
      <c r="T9" s="157"/>
      <c r="U9" s="157"/>
      <c r="V9" s="157"/>
      <c r="W9" s="208"/>
      <c r="X9" s="157"/>
      <c r="Y9" s="157"/>
      <c r="Z9" s="157"/>
      <c r="AA9" s="157"/>
      <c r="AB9" s="157"/>
      <c r="AC9" s="157"/>
      <c r="AD9" s="157"/>
      <c r="AE9" s="157"/>
      <c r="AF9" s="157"/>
      <c r="AG9" s="142"/>
      <c r="AH9" s="311"/>
      <c r="AI9" s="306"/>
      <c r="AJ9" s="141"/>
      <c r="AK9" s="138"/>
      <c r="AL9" s="143"/>
    </row>
    <row r="10" spans="1:47" x14ac:dyDescent="0.2">
      <c r="A10" s="128" t="s">
        <v>291</v>
      </c>
      <c r="B10" s="50" t="s">
        <v>274</v>
      </c>
      <c r="C10" s="25"/>
      <c r="D10" s="414"/>
      <c r="E10" s="25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153"/>
      <c r="AG10" s="299">
        <f t="shared" ref="AG10:AG26" si="3">SUM(C10:AF10)</f>
        <v>0</v>
      </c>
      <c r="AH10" s="67">
        <v>0</v>
      </c>
      <c r="AI10" s="304">
        <f>+AH10/date!$B$31</f>
        <v>0</v>
      </c>
      <c r="AJ10" s="154">
        <f t="shared" ref="AJ10:AJ26" si="4">+AH10+AG10</f>
        <v>0</v>
      </c>
      <c r="AK10" s="128" t="s">
        <v>291</v>
      </c>
      <c r="AL10" s="128"/>
      <c r="AO10" s="79"/>
    </row>
    <row r="11" spans="1:47" x14ac:dyDescent="0.2">
      <c r="A11" s="128" t="s">
        <v>292</v>
      </c>
      <c r="B11" s="50" t="s">
        <v>275</v>
      </c>
      <c r="C11" s="25"/>
      <c r="D11" s="414"/>
      <c r="E11" s="25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153"/>
      <c r="AG11" s="299">
        <f t="shared" si="3"/>
        <v>0</v>
      </c>
      <c r="AH11" s="67">
        <v>0</v>
      </c>
      <c r="AI11" s="304">
        <f>+AH11/date!$B$31</f>
        <v>0</v>
      </c>
      <c r="AJ11" s="154">
        <f t="shared" ref="AJ11:AJ22" si="5">+AH11+AG11</f>
        <v>0</v>
      </c>
      <c r="AK11" s="128" t="s">
        <v>292</v>
      </c>
      <c r="AL11" s="128"/>
      <c r="AO11" s="79"/>
    </row>
    <row r="12" spans="1:47" x14ac:dyDescent="0.2">
      <c r="A12" s="27" t="s">
        <v>293</v>
      </c>
      <c r="B12" s="43" t="s">
        <v>276</v>
      </c>
      <c r="C12" s="25"/>
      <c r="D12" s="41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38"/>
      <c r="AG12" s="299">
        <f t="shared" si="3"/>
        <v>0</v>
      </c>
      <c r="AH12" s="67">
        <v>0</v>
      </c>
      <c r="AI12" s="304">
        <f>+AH12/date!$B$31</f>
        <v>0</v>
      </c>
      <c r="AJ12" s="154">
        <f t="shared" si="5"/>
        <v>0</v>
      </c>
      <c r="AK12" s="27" t="s">
        <v>293</v>
      </c>
      <c r="AL12" s="118"/>
      <c r="AO12" s="78"/>
    </row>
    <row r="13" spans="1:47" x14ac:dyDescent="0.2">
      <c r="A13" s="46" t="s">
        <v>294</v>
      </c>
      <c r="B13" s="43" t="s">
        <v>277</v>
      </c>
      <c r="C13" s="25"/>
      <c r="D13" s="414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38"/>
      <c r="AG13" s="299">
        <f t="shared" si="3"/>
        <v>0</v>
      </c>
      <c r="AH13" s="67">
        <v>0</v>
      </c>
      <c r="AI13" s="304">
        <f>+AH13/date!$B$31</f>
        <v>0</v>
      </c>
      <c r="AJ13" s="154">
        <f t="shared" si="5"/>
        <v>0</v>
      </c>
      <c r="AK13" s="46" t="s">
        <v>294</v>
      </c>
      <c r="AL13" s="27" t="s">
        <v>56</v>
      </c>
    </row>
    <row r="14" spans="1:47" x14ac:dyDescent="0.2">
      <c r="A14" s="46" t="s">
        <v>295</v>
      </c>
      <c r="B14" s="10" t="s">
        <v>278</v>
      </c>
      <c r="C14" s="25"/>
      <c r="D14" s="414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38"/>
      <c r="AG14" s="299">
        <f t="shared" si="3"/>
        <v>0</v>
      </c>
      <c r="AH14" s="67">
        <v>0</v>
      </c>
      <c r="AI14" s="304">
        <f>+AH14/date!$B$31</f>
        <v>0</v>
      </c>
      <c r="AJ14" s="154">
        <f t="shared" si="5"/>
        <v>0</v>
      </c>
      <c r="AK14" s="46" t="s">
        <v>295</v>
      </c>
      <c r="AL14" s="27" t="s">
        <v>56</v>
      </c>
    </row>
    <row r="15" spans="1:47" x14ac:dyDescent="0.2">
      <c r="A15" s="46" t="s">
        <v>44</v>
      </c>
      <c r="B15" s="10" t="s">
        <v>279</v>
      </c>
      <c r="C15" s="25"/>
      <c r="D15" s="41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38"/>
      <c r="AG15" s="299">
        <f t="shared" si="3"/>
        <v>0</v>
      </c>
      <c r="AH15" s="67">
        <v>0</v>
      </c>
      <c r="AI15" s="304">
        <f>+AH15/date!$B$31</f>
        <v>0</v>
      </c>
      <c r="AJ15" s="154">
        <f t="shared" si="5"/>
        <v>0</v>
      </c>
      <c r="AK15" s="46" t="s">
        <v>44</v>
      </c>
      <c r="AL15" s="118"/>
    </row>
    <row r="16" spans="1:47" x14ac:dyDescent="0.2">
      <c r="A16" s="46" t="s">
        <v>294</v>
      </c>
      <c r="B16" s="4" t="s">
        <v>280</v>
      </c>
      <c r="C16" s="25"/>
      <c r="D16" s="41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38"/>
      <c r="AG16" s="299">
        <f t="shared" si="3"/>
        <v>0</v>
      </c>
      <c r="AH16" s="67">
        <v>0</v>
      </c>
      <c r="AI16" s="304">
        <f>+AH16/date!$B$31</f>
        <v>0</v>
      </c>
      <c r="AJ16" s="154">
        <f t="shared" si="5"/>
        <v>0</v>
      </c>
      <c r="AK16" s="46" t="s">
        <v>294</v>
      </c>
      <c r="AL16" s="27" t="s">
        <v>56</v>
      </c>
    </row>
    <row r="17" spans="1:42" x14ac:dyDescent="0.2">
      <c r="A17" s="46" t="s">
        <v>296</v>
      </c>
      <c r="B17" s="4" t="s">
        <v>281</v>
      </c>
      <c r="C17" s="25"/>
      <c r="D17" s="414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38"/>
      <c r="AG17" s="299">
        <f t="shared" si="3"/>
        <v>0</v>
      </c>
      <c r="AH17" s="67">
        <v>0</v>
      </c>
      <c r="AI17" s="304">
        <f>+AH17/date!$B$31</f>
        <v>0</v>
      </c>
      <c r="AJ17" s="154">
        <f t="shared" si="5"/>
        <v>0</v>
      </c>
      <c r="AK17" s="46" t="s">
        <v>296</v>
      </c>
      <c r="AL17" s="27" t="s">
        <v>56</v>
      </c>
    </row>
    <row r="18" spans="1:42" x14ac:dyDescent="0.2">
      <c r="A18" s="46" t="s">
        <v>297</v>
      </c>
      <c r="B18" s="4" t="s">
        <v>282</v>
      </c>
      <c r="C18" s="25"/>
      <c r="D18" s="414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38"/>
      <c r="AG18" s="299">
        <f t="shared" si="3"/>
        <v>0</v>
      </c>
      <c r="AH18" s="67">
        <v>0</v>
      </c>
      <c r="AI18" s="304">
        <f>+AH18/date!$B$31</f>
        <v>0</v>
      </c>
      <c r="AJ18" s="154">
        <f t="shared" si="5"/>
        <v>0</v>
      </c>
      <c r="AK18" s="46" t="s">
        <v>297</v>
      </c>
      <c r="AL18" s="27"/>
    </row>
    <row r="19" spans="1:42" x14ac:dyDescent="0.2">
      <c r="A19" s="46" t="s">
        <v>298</v>
      </c>
      <c r="B19" s="4" t="s">
        <v>283</v>
      </c>
      <c r="C19" s="25"/>
      <c r="D19" s="41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38"/>
      <c r="AG19" s="299">
        <f t="shared" si="3"/>
        <v>0</v>
      </c>
      <c r="AH19" s="67">
        <v>0</v>
      </c>
      <c r="AI19" s="304">
        <f>+AH19/date!$B$31</f>
        <v>0</v>
      </c>
      <c r="AJ19" s="154">
        <f t="shared" si="5"/>
        <v>0</v>
      </c>
      <c r="AK19" s="46" t="s">
        <v>298</v>
      </c>
      <c r="AL19" s="118"/>
    </row>
    <row r="20" spans="1:42" x14ac:dyDescent="0.2">
      <c r="A20" s="46" t="s">
        <v>299</v>
      </c>
      <c r="B20" s="4" t="s">
        <v>284</v>
      </c>
      <c r="C20" s="25"/>
      <c r="D20" s="414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38"/>
      <c r="AG20" s="299">
        <f t="shared" si="3"/>
        <v>0</v>
      </c>
      <c r="AH20" s="67">
        <v>0</v>
      </c>
      <c r="AI20" s="304">
        <f>+AH20/date!$B$31</f>
        <v>0</v>
      </c>
      <c r="AJ20" s="154">
        <f t="shared" si="5"/>
        <v>0</v>
      </c>
      <c r="AK20" s="46" t="s">
        <v>299</v>
      </c>
      <c r="AL20" s="46" t="s">
        <v>56</v>
      </c>
      <c r="AN20" s="22"/>
      <c r="AO20" s="22"/>
      <c r="AP20" s="22"/>
    </row>
    <row r="21" spans="1:42" x14ac:dyDescent="0.2">
      <c r="A21" s="46" t="s">
        <v>300</v>
      </c>
      <c r="B21" s="11" t="s">
        <v>285</v>
      </c>
      <c r="C21" s="25"/>
      <c r="D21" s="414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38"/>
      <c r="AG21" s="299">
        <f t="shared" si="3"/>
        <v>0</v>
      </c>
      <c r="AH21" s="67">
        <v>0</v>
      </c>
      <c r="AI21" s="304">
        <f>+AH21/date!$B$31</f>
        <v>0</v>
      </c>
      <c r="AJ21" s="154">
        <f t="shared" si="5"/>
        <v>0</v>
      </c>
      <c r="AK21" s="46" t="s">
        <v>300</v>
      </c>
      <c r="AL21" s="46"/>
      <c r="AN21" s="22"/>
      <c r="AO21" s="22"/>
      <c r="AP21" s="22"/>
    </row>
    <row r="22" spans="1:42" x14ac:dyDescent="0.2">
      <c r="A22" s="56" t="s">
        <v>301</v>
      </c>
      <c r="B22" s="4" t="s">
        <v>286</v>
      </c>
      <c r="C22" s="25"/>
      <c r="D22" s="414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38"/>
      <c r="AG22" s="299">
        <f t="shared" si="3"/>
        <v>0</v>
      </c>
      <c r="AH22" s="67">
        <v>0</v>
      </c>
      <c r="AI22" s="304">
        <f>+AH22/date!$B$31</f>
        <v>0</v>
      </c>
      <c r="AJ22" s="154">
        <f t="shared" si="5"/>
        <v>0</v>
      </c>
      <c r="AK22" s="56" t="s">
        <v>301</v>
      </c>
      <c r="AL22" s="27" t="s">
        <v>56</v>
      </c>
      <c r="AP22" s="13"/>
    </row>
    <row r="23" spans="1:42" x14ac:dyDescent="0.2">
      <c r="A23" s="27" t="s">
        <v>302</v>
      </c>
      <c r="B23" s="276" t="s">
        <v>287</v>
      </c>
      <c r="C23" s="25"/>
      <c r="D23" s="41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38"/>
      <c r="AG23" s="299">
        <f t="shared" si="3"/>
        <v>0</v>
      </c>
      <c r="AH23" s="67">
        <v>0</v>
      </c>
      <c r="AI23" s="304">
        <f>+AH23/date!$B$31</f>
        <v>0</v>
      </c>
      <c r="AJ23" s="154">
        <f t="shared" si="4"/>
        <v>0</v>
      </c>
      <c r="AK23" s="27" t="s">
        <v>302</v>
      </c>
      <c r="AL23" s="118"/>
    </row>
    <row r="24" spans="1:42" x14ac:dyDescent="0.2">
      <c r="A24" s="27" t="s">
        <v>293</v>
      </c>
      <c r="B24" s="4" t="s">
        <v>288</v>
      </c>
      <c r="C24" s="25"/>
      <c r="D24" s="41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38"/>
      <c r="AG24" s="299">
        <f t="shared" si="3"/>
        <v>0</v>
      </c>
      <c r="AH24" s="67">
        <v>0</v>
      </c>
      <c r="AI24" s="304">
        <f>+AH24/date!$B$31</f>
        <v>0</v>
      </c>
      <c r="AJ24" s="154">
        <f t="shared" si="4"/>
        <v>0</v>
      </c>
      <c r="AK24" s="27" t="s">
        <v>293</v>
      </c>
      <c r="AL24" s="118"/>
    </row>
    <row r="25" spans="1:42" x14ac:dyDescent="0.2">
      <c r="A25" s="55" t="s">
        <v>303</v>
      </c>
      <c r="B25" s="4" t="s">
        <v>289</v>
      </c>
      <c r="C25" s="25"/>
      <c r="D25" s="414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38"/>
      <c r="AG25" s="299">
        <f t="shared" si="3"/>
        <v>0</v>
      </c>
      <c r="AH25" s="67">
        <v>0</v>
      </c>
      <c r="AI25" s="304">
        <f>+AH25/date!$B$31</f>
        <v>0</v>
      </c>
      <c r="AJ25" s="154">
        <f t="shared" si="4"/>
        <v>0</v>
      </c>
      <c r="AK25" s="55" t="s">
        <v>303</v>
      </c>
      <c r="AL25" s="118"/>
    </row>
    <row r="26" spans="1:42" x14ac:dyDescent="0.2">
      <c r="A26" s="27" t="s">
        <v>304</v>
      </c>
      <c r="B26" s="4" t="s">
        <v>290</v>
      </c>
      <c r="C26" s="25"/>
      <c r="D26" s="414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38"/>
      <c r="AG26" s="299">
        <f t="shared" si="3"/>
        <v>0</v>
      </c>
      <c r="AH26" s="67">
        <v>0</v>
      </c>
      <c r="AI26" s="304">
        <f>+AH26/date!$B$31</f>
        <v>0</v>
      </c>
      <c r="AJ26" s="309">
        <f t="shared" si="4"/>
        <v>0</v>
      </c>
      <c r="AK26" s="27" t="s">
        <v>304</v>
      </c>
      <c r="AL26" s="27" t="s">
        <v>56</v>
      </c>
    </row>
    <row r="27" spans="1:42" ht="13.5" thickBot="1" x14ac:dyDescent="0.25">
      <c r="C27" s="155">
        <v>40634</v>
      </c>
      <c r="D27" s="422">
        <v>40635</v>
      </c>
      <c r="E27" s="145">
        <v>40636</v>
      </c>
      <c r="F27" s="145">
        <v>40637</v>
      </c>
      <c r="G27" s="145">
        <v>40638</v>
      </c>
      <c r="H27" s="145">
        <v>40639</v>
      </c>
      <c r="I27" s="145">
        <v>40640</v>
      </c>
      <c r="J27" s="145">
        <v>40641</v>
      </c>
      <c r="K27" s="145">
        <v>40642</v>
      </c>
      <c r="L27" s="145">
        <v>40643</v>
      </c>
      <c r="M27" s="145">
        <v>40644</v>
      </c>
      <c r="N27" s="145">
        <v>40645</v>
      </c>
      <c r="O27" s="145">
        <v>40646</v>
      </c>
      <c r="P27" s="145">
        <v>40647</v>
      </c>
      <c r="Q27" s="145">
        <v>40648</v>
      </c>
      <c r="R27" s="145">
        <v>40649</v>
      </c>
      <c r="S27" s="145">
        <v>40650</v>
      </c>
      <c r="T27" s="145">
        <v>40651</v>
      </c>
      <c r="U27" s="145">
        <v>40652</v>
      </c>
      <c r="V27" s="145">
        <v>40653</v>
      </c>
      <c r="W27" s="145">
        <v>40654</v>
      </c>
      <c r="X27" s="145">
        <v>40655</v>
      </c>
      <c r="Y27" s="145">
        <v>40656</v>
      </c>
      <c r="Z27" s="145">
        <v>40657</v>
      </c>
      <c r="AA27" s="145">
        <v>40658</v>
      </c>
      <c r="AB27" s="145">
        <v>40659</v>
      </c>
      <c r="AC27" s="145">
        <v>40660</v>
      </c>
      <c r="AD27" s="145">
        <v>40661</v>
      </c>
      <c r="AE27" s="145">
        <v>40662</v>
      </c>
      <c r="AF27" s="147">
        <v>40663</v>
      </c>
      <c r="AG27" s="30">
        <f>SUM(AG10:AG26)</f>
        <v>0</v>
      </c>
      <c r="AH27" s="30">
        <f>SUM(AH10:AH26)</f>
        <v>0</v>
      </c>
      <c r="AI27" s="30">
        <f>SUM(AI10:AI26)</f>
        <v>0</v>
      </c>
      <c r="AJ27" s="30">
        <f>SUM(AJ10:AJ26)</f>
        <v>0</v>
      </c>
    </row>
    <row r="32" spans="1:42" ht="26.25" customHeight="1" x14ac:dyDescent="0.25">
      <c r="Q32" s="20"/>
    </row>
    <row r="35" spans="15:432" hidden="1" x14ac:dyDescent="0.2">
      <c r="O35" s="551"/>
      <c r="P35" s="551"/>
      <c r="PP35" t="s">
        <v>45</v>
      </c>
    </row>
    <row r="36" spans="15:432" x14ac:dyDescent="0.2">
      <c r="PP36" t="s">
        <v>83</v>
      </c>
    </row>
    <row r="37" spans="15:432" x14ac:dyDescent="0.2">
      <c r="PP37" t="s">
        <v>93</v>
      </c>
    </row>
  </sheetData>
  <autoFilter ref="A9:AL32"/>
  <mergeCells count="5">
    <mergeCell ref="AG1:AG7"/>
    <mergeCell ref="AJ1:AJ7"/>
    <mergeCell ref="C4:L4"/>
    <mergeCell ref="O35:P35"/>
    <mergeCell ref="AH1:AI6"/>
  </mergeCells>
  <conditionalFormatting sqref="C7:J9 C27:J27 L7:AF9 L27:AF27">
    <cfRule type="timePeriod" dxfId="107" priority="106" stopIfTrue="1" timePeriod="today">
      <formula>FLOOR(C7,1)=TODAY()</formula>
    </cfRule>
  </conditionalFormatting>
  <conditionalFormatting sqref="AG10:AH26 AJ10:AJ26 AL10:AL26">
    <cfRule type="expression" dxfId="106" priority="74" stopIfTrue="1">
      <formula>$A10=$AU$3</formula>
    </cfRule>
  </conditionalFormatting>
  <conditionalFormatting sqref="C7:AF27">
    <cfRule type="expression" dxfId="105" priority="121">
      <formula>C$8=1</formula>
    </cfRule>
    <cfRule type="expression" dxfId="104" priority="122">
      <formula>C$8=7</formula>
    </cfRule>
  </conditionalFormatting>
  <conditionalFormatting sqref="C14:E14">
    <cfRule type="expression" dxfId="103" priority="23">
      <formula>C$8=1</formula>
    </cfRule>
    <cfRule type="expression" dxfId="102" priority="24">
      <formula>C$8=7</formula>
    </cfRule>
  </conditionalFormatting>
  <conditionalFormatting sqref="C10:E11">
    <cfRule type="expression" dxfId="101" priority="21">
      <formula>C$8=1</formula>
    </cfRule>
    <cfRule type="expression" dxfId="100" priority="22">
      <formula>C$8=7</formula>
    </cfRule>
  </conditionalFormatting>
  <conditionalFormatting sqref="K7:K9 K27">
    <cfRule type="timePeriod" dxfId="99" priority="17" stopIfTrue="1" timePeriod="today">
      <formula>FLOOR(K7,1)=TODAY()</formula>
    </cfRule>
  </conditionalFormatting>
  <conditionalFormatting sqref="AL26 AG10:AG26">
    <cfRule type="expression" dxfId="98" priority="1157" stopIfTrue="1">
      <formula>$A10=$AN$5</formula>
    </cfRule>
  </conditionalFormatting>
  <conditionalFormatting sqref="AL10:AL26">
    <cfRule type="expression" dxfId="97" priority="1164">
      <formula>$A10=$AO$5</formula>
    </cfRule>
  </conditionalFormatting>
  <conditionalFormatting sqref="AI10:AI26">
    <cfRule type="expression" dxfId="96" priority="14">
      <formula>$AK10=$AU$3</formula>
    </cfRule>
  </conditionalFormatting>
  <conditionalFormatting sqref="B10:B21 B23:B24 B26">
    <cfRule type="expression" dxfId="95" priority="7">
      <formula>$AK10=$AU$3</formula>
    </cfRule>
  </conditionalFormatting>
  <conditionalFormatting sqref="B22">
    <cfRule type="expression" dxfId="94" priority="8" stopIfTrue="1">
      <formula>$A22=$AP$5</formula>
    </cfRule>
  </conditionalFormatting>
  <conditionalFormatting sqref="B25">
    <cfRule type="expression" dxfId="93" priority="9" stopIfTrue="1">
      <formula>$A25=$Q$4</formula>
    </cfRule>
  </conditionalFormatting>
  <conditionalFormatting sqref="AJ10:AJ26 AG10:AH26 AL10:AL26">
    <cfRule type="expression" dxfId="92" priority="1316" stopIfTrue="1">
      <formula>$A10=$O$35</formula>
    </cfRule>
  </conditionalFormatting>
  <conditionalFormatting sqref="A10:A21 A23:A24 A26">
    <cfRule type="expression" dxfId="91" priority="4">
      <formula>$AK10=$AU$3</formula>
    </cfRule>
  </conditionalFormatting>
  <conditionalFormatting sqref="A22">
    <cfRule type="expression" dxfId="90" priority="5" stopIfTrue="1">
      <formula>$A22=$AP$5</formula>
    </cfRule>
  </conditionalFormatting>
  <conditionalFormatting sqref="A25">
    <cfRule type="expression" dxfId="89" priority="6" stopIfTrue="1">
      <formula>$A25=$Q$4</formula>
    </cfRule>
  </conditionalFormatting>
  <conditionalFormatting sqref="AK10:AK21 AK23:AK24 AK26">
    <cfRule type="expression" dxfId="35" priority="1">
      <formula>$AK10=$AU$3</formula>
    </cfRule>
  </conditionalFormatting>
  <conditionalFormatting sqref="AK22">
    <cfRule type="expression" dxfId="34" priority="2" stopIfTrue="1">
      <formula>$A22=$AP$5</formula>
    </cfRule>
  </conditionalFormatting>
  <conditionalFormatting sqref="AK25">
    <cfRule type="expression" dxfId="33" priority="3" stopIfTrue="1">
      <formula>$A25=$Q$4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initiales">
                <anchor moveWithCells="1" sizeWithCells="1">
                  <from>
                    <xdr:col>38</xdr:col>
                    <xdr:colOff>123825</xdr:colOff>
                    <xdr:row>1</xdr:row>
                    <xdr:rowOff>57150</xdr:rowOff>
                  </from>
                  <to>
                    <xdr:col>39</xdr:col>
                    <xdr:colOff>781050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enlever_filtre">
                <anchor moveWithCells="1" sizeWithCells="1">
                  <from>
                    <xdr:col>39</xdr:col>
                    <xdr:colOff>971550</xdr:colOff>
                    <xdr:row>1</xdr:row>
                    <xdr:rowOff>19050</xdr:rowOff>
                  </from>
                  <to>
                    <xdr:col>42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Button 4">
              <controlPr defaultSize="0" print="0" autoFill="0" autoPict="0" macro="[0]!filtreSAV">
                <anchor moveWithCells="1" sizeWithCells="1">
                  <from>
                    <xdr:col>39</xdr:col>
                    <xdr:colOff>1000125</xdr:colOff>
                    <xdr:row>5</xdr:row>
                    <xdr:rowOff>200025</xdr:rowOff>
                  </from>
                  <to>
                    <xdr:col>42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AU33"/>
  <sheetViews>
    <sheetView showGridLines="0" workbookViewId="0">
      <pane ySplit="8" topLeftCell="A9" activePane="bottomLeft" state="frozen"/>
      <selection activeCell="A22" sqref="A22"/>
      <selection pane="bottomLeft" activeCell="AL10" sqref="AL10:AL26"/>
    </sheetView>
  </sheetViews>
  <sheetFormatPr baseColWidth="10" defaultColWidth="11.42578125" defaultRowHeight="12.75" x14ac:dyDescent="0.2"/>
  <cols>
    <col min="1" max="1" width="4.5703125" customWidth="1"/>
    <col min="2" max="2" width="8.7109375" customWidth="1"/>
    <col min="3" max="3" width="3.7109375" customWidth="1"/>
    <col min="4" max="33" width="3.7109375" style="33" customWidth="1"/>
    <col min="34" max="34" width="3.7109375" customWidth="1"/>
    <col min="35" max="35" width="4.28515625" customWidth="1"/>
    <col min="36" max="36" width="3.7109375" customWidth="1"/>
    <col min="37" max="37" width="4.28515625" customWidth="1"/>
    <col min="38" max="40" width="3.7109375" customWidth="1"/>
    <col min="41" max="41" width="15.28515625" bestFit="1" customWidth="1"/>
    <col min="42" max="42" width="5.7109375" customWidth="1"/>
    <col min="43" max="47" width="3.7109375" customWidth="1"/>
  </cols>
  <sheetData>
    <row r="1" spans="1:47" ht="12" customHeight="1" x14ac:dyDescent="0.2">
      <c r="B1" s="2" t="s">
        <v>9</v>
      </c>
      <c r="C1" s="2"/>
      <c r="D1" s="2"/>
      <c r="E1" s="2"/>
      <c r="F1" s="3"/>
      <c r="G1" s="3"/>
      <c r="H1" s="3"/>
      <c r="I1" s="2"/>
      <c r="J1" s="2"/>
      <c r="K1" s="2"/>
      <c r="L1" s="2"/>
      <c r="M1" s="2"/>
      <c r="U1" s="2"/>
      <c r="V1" s="2"/>
      <c r="W1" s="2"/>
      <c r="X1" s="2"/>
      <c r="Y1" s="2"/>
      <c r="Z1" s="2"/>
      <c r="AA1" s="2"/>
      <c r="AB1" s="227"/>
      <c r="AH1" s="544" t="s">
        <v>85</v>
      </c>
      <c r="AI1" s="515" t="s">
        <v>32</v>
      </c>
      <c r="AJ1" s="516"/>
      <c r="AK1" s="511" t="s">
        <v>36</v>
      </c>
    </row>
    <row r="2" spans="1:47" ht="14.25" customHeight="1" x14ac:dyDescent="0.2">
      <c r="B2" s="2" t="s">
        <v>7</v>
      </c>
      <c r="C2" s="2"/>
      <c r="D2" s="2"/>
      <c r="E2" s="2"/>
      <c r="F2" s="3"/>
      <c r="G2" s="3"/>
      <c r="H2" s="3"/>
      <c r="I2" s="2"/>
      <c r="J2" s="2"/>
      <c r="K2" s="2"/>
      <c r="L2" s="2"/>
      <c r="M2" s="87" t="str">
        <f>+CONCATENATE("ABSENCES ",MONTH($C$7),"/",YEAR($C$7))</f>
        <v>ABSENCES 5/2018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27"/>
      <c r="AH2" s="544"/>
      <c r="AI2" s="517"/>
      <c r="AJ2" s="518"/>
      <c r="AK2" s="543"/>
    </row>
    <row r="3" spans="1:47" ht="12" customHeight="1" x14ac:dyDescent="0.2">
      <c r="B3" s="3" t="s">
        <v>10</v>
      </c>
      <c r="C3" s="3"/>
      <c r="D3" s="3"/>
      <c r="E3" s="2"/>
      <c r="F3" s="3"/>
      <c r="G3" s="3"/>
      <c r="H3" s="3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27"/>
      <c r="AH3" s="544"/>
      <c r="AI3" s="517"/>
      <c r="AJ3" s="518"/>
      <c r="AK3" s="543"/>
      <c r="AO3" s="79"/>
      <c r="AU3" t="s">
        <v>72</v>
      </c>
    </row>
    <row r="4" spans="1:47" ht="12" customHeight="1" x14ac:dyDescent="0.2">
      <c r="A4" s="3"/>
      <c r="B4" s="3" t="s">
        <v>92</v>
      </c>
      <c r="C4" s="513">
        <f>+C7</f>
        <v>43221</v>
      </c>
      <c r="D4" s="513"/>
      <c r="E4" s="513"/>
      <c r="F4" s="513"/>
      <c r="G4" s="513"/>
      <c r="H4" s="513"/>
      <c r="I4" s="513"/>
      <c r="J4" s="513"/>
      <c r="K4" s="513"/>
      <c r="L4" s="513"/>
      <c r="M4" s="2"/>
      <c r="N4" s="2"/>
      <c r="O4" s="2"/>
      <c r="P4" s="2"/>
      <c r="R4" s="2"/>
      <c r="S4" s="2"/>
      <c r="T4" s="2"/>
      <c r="U4" s="2"/>
      <c r="V4" s="2"/>
      <c r="W4" s="2"/>
      <c r="X4" s="2"/>
      <c r="Y4" s="2"/>
      <c r="Z4" s="2"/>
      <c r="AA4" s="2"/>
      <c r="AB4" s="227"/>
      <c r="AH4" s="544"/>
      <c r="AI4" s="517"/>
      <c r="AJ4" s="518"/>
      <c r="AK4" s="543"/>
      <c r="AO4" s="86"/>
    </row>
    <row r="5" spans="1:47" ht="17.25" customHeight="1" x14ac:dyDescent="0.2">
      <c r="B5" s="29"/>
      <c r="C5" t="str">
        <f t="shared" ref="C5:H5" si="0">IF(TEXT(C7,"jjjj")="mercredi",WEEKNUM(E7),IF(TEXT(C7,"jjjj")="mardi","semaine",""))</f>
        <v>semaine</v>
      </c>
      <c r="D5" s="33">
        <f t="shared" si="0"/>
        <v>18</v>
      </c>
      <c r="E5" t="str">
        <f>IF(TEXT(E7,"jjjj")="mercredi",WEEKNUM(E7),IF(TEXT(E7,"jjjj")="mardi","semaine",""))</f>
        <v/>
      </c>
      <c r="F5" s="228"/>
      <c r="G5" s="33" t="str">
        <f t="shared" si="0"/>
        <v/>
      </c>
      <c r="H5" s="33" t="str">
        <f t="shared" si="0"/>
        <v/>
      </c>
      <c r="I5" s="33" t="str">
        <f t="shared" ref="I5:AF5" si="1">IF(TEXT(I7,"jjjj")="mercredi",WEEKNUM(K7),IF(TEXT(I7,"jjjj")="mardi","semaine",""))</f>
        <v/>
      </c>
      <c r="J5" s="33" t="str">
        <f t="shared" si="1"/>
        <v>semaine</v>
      </c>
      <c r="K5" s="33">
        <f t="shared" si="1"/>
        <v>19</v>
      </c>
      <c r="L5" t="str">
        <f>IF(TEXT(L7,"jjjj")="mercredi",WEEKNUM(L7),IF(TEXT(L7,"jjjj")="mardi","semaine",""))</f>
        <v/>
      </c>
      <c r="M5" s="228"/>
      <c r="N5" s="33" t="str">
        <f t="shared" si="1"/>
        <v/>
      </c>
      <c r="O5" s="33" t="str">
        <f t="shared" si="1"/>
        <v/>
      </c>
      <c r="P5" s="33" t="str">
        <f t="shared" si="1"/>
        <v/>
      </c>
      <c r="Q5" s="33" t="str">
        <f t="shared" si="1"/>
        <v>semaine</v>
      </c>
      <c r="R5" s="33">
        <f t="shared" si="1"/>
        <v>20</v>
      </c>
      <c r="S5" t="str">
        <f>IF(TEXT(S7,"jjjj")="mercredi",WEEKNUM(S7),IF(TEXT(S7,"jjjj")="mardi","semaine",""))</f>
        <v/>
      </c>
      <c r="T5" s="228"/>
      <c r="U5" s="33" t="str">
        <f t="shared" si="1"/>
        <v/>
      </c>
      <c r="V5" s="33" t="str">
        <f t="shared" si="1"/>
        <v/>
      </c>
      <c r="W5" s="33" t="str">
        <f t="shared" si="1"/>
        <v/>
      </c>
      <c r="X5" s="33" t="str">
        <f t="shared" si="1"/>
        <v>semaine</v>
      </c>
      <c r="Y5" s="33">
        <f t="shared" si="1"/>
        <v>21</v>
      </c>
      <c r="Z5" t="str">
        <f>IF(TEXT(Z7,"jjjj")="mercredi",WEEKNUM(Z7),IF(TEXT(Z7,"jjjj")="mardi","semaine",""))</f>
        <v/>
      </c>
      <c r="AA5" s="228"/>
      <c r="AB5" s="33" t="str">
        <f t="shared" si="1"/>
        <v/>
      </c>
      <c r="AC5" s="33" t="str">
        <f t="shared" si="1"/>
        <v/>
      </c>
      <c r="AD5" s="33" t="str">
        <f t="shared" si="1"/>
        <v/>
      </c>
      <c r="AE5" s="33" t="str">
        <f t="shared" si="1"/>
        <v>semaine</v>
      </c>
      <c r="AF5" s="33">
        <f t="shared" si="1"/>
        <v>0</v>
      </c>
      <c r="AH5" s="544"/>
      <c r="AI5" s="517"/>
      <c r="AJ5" s="518"/>
      <c r="AK5" s="543"/>
      <c r="AP5" s="79"/>
    </row>
    <row r="6" spans="1:47" ht="17.25" customHeight="1" thickBot="1" x14ac:dyDescent="0.25">
      <c r="B6" s="3"/>
      <c r="AH6" s="544"/>
      <c r="AI6" s="517"/>
      <c r="AJ6" s="518"/>
      <c r="AK6" s="543"/>
    </row>
    <row r="7" spans="1:47" ht="13.5" customHeight="1" thickBot="1" x14ac:dyDescent="0.25">
      <c r="A7" s="71" t="s">
        <v>37</v>
      </c>
      <c r="B7" s="34" t="s">
        <v>0</v>
      </c>
      <c r="C7" s="196">
        <f>+avr!AF7+1</f>
        <v>43221</v>
      </c>
      <c r="D7" s="35">
        <f>+C7+1</f>
        <v>43222</v>
      </c>
      <c r="E7" s="35">
        <f t="shared" ref="E7:AG7" si="2">+D7+1</f>
        <v>43223</v>
      </c>
      <c r="F7" s="35">
        <f t="shared" si="2"/>
        <v>43224</v>
      </c>
      <c r="G7" s="35">
        <f t="shared" si="2"/>
        <v>43225</v>
      </c>
      <c r="H7" s="35">
        <f t="shared" si="2"/>
        <v>43226</v>
      </c>
      <c r="I7" s="35">
        <f t="shared" si="2"/>
        <v>43227</v>
      </c>
      <c r="J7" s="196">
        <f t="shared" si="2"/>
        <v>43228</v>
      </c>
      <c r="K7" s="35">
        <f t="shared" si="2"/>
        <v>43229</v>
      </c>
      <c r="L7" s="196">
        <f t="shared" si="2"/>
        <v>43230</v>
      </c>
      <c r="M7" s="35">
        <f t="shared" si="2"/>
        <v>43231</v>
      </c>
      <c r="N7" s="35">
        <f t="shared" si="2"/>
        <v>43232</v>
      </c>
      <c r="O7" s="35">
        <f t="shared" si="2"/>
        <v>43233</v>
      </c>
      <c r="P7" s="35">
        <f t="shared" si="2"/>
        <v>43234</v>
      </c>
      <c r="Q7" s="35">
        <f t="shared" si="2"/>
        <v>43235</v>
      </c>
      <c r="R7" s="35">
        <f t="shared" si="2"/>
        <v>43236</v>
      </c>
      <c r="S7" s="35">
        <f t="shared" si="2"/>
        <v>43237</v>
      </c>
      <c r="T7" s="35">
        <f t="shared" si="2"/>
        <v>43238</v>
      </c>
      <c r="U7" s="35">
        <f t="shared" si="2"/>
        <v>43239</v>
      </c>
      <c r="V7" s="35">
        <f t="shared" si="2"/>
        <v>43240</v>
      </c>
      <c r="W7" s="196">
        <f t="shared" si="2"/>
        <v>43241</v>
      </c>
      <c r="X7" s="35">
        <f t="shared" si="2"/>
        <v>43242</v>
      </c>
      <c r="Y7" s="35">
        <f t="shared" si="2"/>
        <v>43243</v>
      </c>
      <c r="Z7" s="35">
        <f t="shared" si="2"/>
        <v>43244</v>
      </c>
      <c r="AA7" s="35">
        <f t="shared" si="2"/>
        <v>43245</v>
      </c>
      <c r="AB7" s="35">
        <f t="shared" si="2"/>
        <v>43246</v>
      </c>
      <c r="AC7" s="35">
        <f t="shared" si="2"/>
        <v>43247</v>
      </c>
      <c r="AD7" s="35">
        <f t="shared" si="2"/>
        <v>43248</v>
      </c>
      <c r="AE7" s="35">
        <f t="shared" si="2"/>
        <v>43249</v>
      </c>
      <c r="AF7" s="35">
        <f>+AE7+1</f>
        <v>43250</v>
      </c>
      <c r="AG7" s="35">
        <f t="shared" si="2"/>
        <v>43251</v>
      </c>
      <c r="AH7" s="545"/>
      <c r="AI7" s="301" t="s">
        <v>104</v>
      </c>
      <c r="AJ7" s="302" t="s">
        <v>105</v>
      </c>
      <c r="AK7" s="543" t="s">
        <v>32</v>
      </c>
      <c r="AL7" s="120" t="s">
        <v>37</v>
      </c>
      <c r="AM7" s="120" t="s">
        <v>59</v>
      </c>
      <c r="AN7" s="227"/>
    </row>
    <row r="8" spans="1:47" ht="13.5" hidden="1" thickBot="1" x14ac:dyDescent="0.25">
      <c r="A8" s="3"/>
      <c r="B8" s="80"/>
      <c r="C8" s="197">
        <f t="shared" ref="C8:AG8" si="3">WEEKDAY(C7)</f>
        <v>3</v>
      </c>
      <c r="D8" s="149">
        <f t="shared" si="3"/>
        <v>4</v>
      </c>
      <c r="E8" s="149">
        <f t="shared" si="3"/>
        <v>5</v>
      </c>
      <c r="F8" s="149">
        <f t="shared" si="3"/>
        <v>6</v>
      </c>
      <c r="G8" s="35">
        <f t="shared" si="3"/>
        <v>7</v>
      </c>
      <c r="H8" s="207">
        <f t="shared" si="3"/>
        <v>1</v>
      </c>
      <c r="I8" s="149">
        <f t="shared" si="3"/>
        <v>2</v>
      </c>
      <c r="J8" s="197">
        <f t="shared" si="3"/>
        <v>3</v>
      </c>
      <c r="K8" s="149">
        <f t="shared" si="3"/>
        <v>4</v>
      </c>
      <c r="L8" s="197">
        <f t="shared" si="3"/>
        <v>5</v>
      </c>
      <c r="M8" s="149">
        <f t="shared" si="3"/>
        <v>6</v>
      </c>
      <c r="N8" s="149">
        <f t="shared" si="3"/>
        <v>7</v>
      </c>
      <c r="O8" s="149">
        <f t="shared" si="3"/>
        <v>1</v>
      </c>
      <c r="P8" s="207">
        <f t="shared" si="3"/>
        <v>2</v>
      </c>
      <c r="Q8" s="149">
        <f t="shared" si="3"/>
        <v>3</v>
      </c>
      <c r="R8" s="149">
        <f t="shared" si="3"/>
        <v>4</v>
      </c>
      <c r="S8" s="149">
        <f t="shared" si="3"/>
        <v>5</v>
      </c>
      <c r="T8" s="149">
        <f t="shared" si="3"/>
        <v>6</v>
      </c>
      <c r="U8" s="149">
        <f t="shared" si="3"/>
        <v>7</v>
      </c>
      <c r="V8" s="149">
        <f t="shared" si="3"/>
        <v>1</v>
      </c>
      <c r="W8" s="197">
        <f t="shared" si="3"/>
        <v>2</v>
      </c>
      <c r="X8" s="149">
        <f t="shared" si="3"/>
        <v>3</v>
      </c>
      <c r="Y8" s="149">
        <f t="shared" si="3"/>
        <v>4</v>
      </c>
      <c r="Z8" s="149">
        <f t="shared" si="3"/>
        <v>5</v>
      </c>
      <c r="AA8" s="149">
        <f t="shared" si="3"/>
        <v>6</v>
      </c>
      <c r="AB8" s="149">
        <f t="shared" si="3"/>
        <v>7</v>
      </c>
      <c r="AC8" s="149">
        <f t="shared" si="3"/>
        <v>1</v>
      </c>
      <c r="AD8" s="149">
        <f t="shared" si="3"/>
        <v>2</v>
      </c>
      <c r="AE8" s="207">
        <f t="shared" si="3"/>
        <v>3</v>
      </c>
      <c r="AF8" s="149">
        <f t="shared" si="3"/>
        <v>4</v>
      </c>
      <c r="AG8" s="149">
        <f t="shared" si="3"/>
        <v>5</v>
      </c>
      <c r="AH8" s="298"/>
      <c r="AI8" s="310"/>
      <c r="AJ8" s="306"/>
      <c r="AK8" s="84"/>
      <c r="AL8" s="122"/>
      <c r="AN8" s="296"/>
    </row>
    <row r="9" spans="1:47" ht="11.25" customHeight="1" x14ac:dyDescent="0.2">
      <c r="A9" s="137"/>
      <c r="B9" s="138"/>
      <c r="C9" s="198"/>
      <c r="D9" s="157"/>
      <c r="E9" s="157"/>
      <c r="F9" s="157"/>
      <c r="G9" s="35"/>
      <c r="H9" s="208"/>
      <c r="I9" s="157"/>
      <c r="J9" s="198"/>
      <c r="K9" s="157"/>
      <c r="L9" s="198"/>
      <c r="M9" s="157"/>
      <c r="N9" s="157"/>
      <c r="O9" s="157"/>
      <c r="P9" s="208"/>
      <c r="Q9" s="157"/>
      <c r="R9" s="157"/>
      <c r="S9" s="157"/>
      <c r="T9" s="157"/>
      <c r="U9" s="157"/>
      <c r="V9" s="157"/>
      <c r="W9" s="198"/>
      <c r="X9" s="157"/>
      <c r="Y9" s="157"/>
      <c r="Z9" s="157"/>
      <c r="AA9" s="157"/>
      <c r="AB9" s="157"/>
      <c r="AC9" s="157"/>
      <c r="AD9" s="157"/>
      <c r="AE9" s="208"/>
      <c r="AF9" s="157"/>
      <c r="AG9" s="157"/>
      <c r="AH9" s="142"/>
      <c r="AI9" s="311"/>
      <c r="AJ9" s="306"/>
      <c r="AK9" s="141"/>
      <c r="AL9" s="138"/>
      <c r="AM9" s="143"/>
    </row>
    <row r="10" spans="1:47" ht="12.75" customHeight="1" x14ac:dyDescent="0.2">
      <c r="A10" s="128" t="s">
        <v>291</v>
      </c>
      <c r="B10" s="50" t="s">
        <v>274</v>
      </c>
      <c r="C10" s="404"/>
      <c r="D10" s="39"/>
      <c r="E10" s="39"/>
      <c r="F10" s="39"/>
      <c r="G10" s="39"/>
      <c r="H10" s="39"/>
      <c r="I10" s="39"/>
      <c r="J10" s="404"/>
      <c r="K10" s="39"/>
      <c r="L10" s="404"/>
      <c r="M10" s="39"/>
      <c r="N10" s="39"/>
      <c r="O10" s="39"/>
      <c r="P10" s="163"/>
      <c r="Q10" s="39"/>
      <c r="R10" s="39"/>
      <c r="S10" s="163"/>
      <c r="T10" s="39"/>
      <c r="U10" s="39"/>
      <c r="V10" s="153"/>
      <c r="W10" s="404"/>
      <c r="X10" s="39"/>
      <c r="Y10" s="39"/>
      <c r="Z10" s="39"/>
      <c r="AA10" s="39"/>
      <c r="AB10" s="39"/>
      <c r="AC10" s="153"/>
      <c r="AD10" s="163"/>
      <c r="AE10" s="39"/>
      <c r="AF10" s="39"/>
      <c r="AG10" s="39"/>
      <c r="AH10" s="324">
        <f t="shared" ref="AH10:AH26" si="4">SUM(C10:AG10)</f>
        <v>0</v>
      </c>
      <c r="AI10" s="67">
        <v>0</v>
      </c>
      <c r="AJ10" s="304">
        <f>+AI10/date!$B$31</f>
        <v>0</v>
      </c>
      <c r="AK10" s="320">
        <f t="shared" ref="AK10:AK26" si="5">+AH10+AI10</f>
        <v>0</v>
      </c>
      <c r="AL10" s="128" t="s">
        <v>291</v>
      </c>
      <c r="AM10" s="128"/>
      <c r="AN10" s="1"/>
      <c r="AP10" s="79"/>
    </row>
    <row r="11" spans="1:47" ht="12.75" customHeight="1" x14ac:dyDescent="0.2">
      <c r="A11" s="128" t="s">
        <v>292</v>
      </c>
      <c r="B11" s="50" t="s">
        <v>275</v>
      </c>
      <c r="C11" s="404"/>
      <c r="D11" s="39"/>
      <c r="E11" s="39"/>
      <c r="F11" s="39"/>
      <c r="G11" s="39"/>
      <c r="H11" s="39"/>
      <c r="I11" s="39"/>
      <c r="J11" s="404"/>
      <c r="K11" s="39"/>
      <c r="L11" s="404"/>
      <c r="M11" s="39"/>
      <c r="N11" s="39"/>
      <c r="O11" s="39"/>
      <c r="P11" s="163"/>
      <c r="Q11" s="39"/>
      <c r="R11" s="39"/>
      <c r="S11" s="163"/>
      <c r="T11" s="39"/>
      <c r="U11" s="39"/>
      <c r="V11" s="153"/>
      <c r="W11" s="404"/>
      <c r="X11" s="39"/>
      <c r="Y11" s="39"/>
      <c r="Z11" s="39"/>
      <c r="AA11" s="39"/>
      <c r="AB11" s="39"/>
      <c r="AC11" s="153"/>
      <c r="AD11" s="163"/>
      <c r="AE11" s="39"/>
      <c r="AF11" s="39"/>
      <c r="AG11" s="39"/>
      <c r="AH11" s="324">
        <v>0</v>
      </c>
      <c r="AI11" s="67">
        <v>0</v>
      </c>
      <c r="AJ11" s="304">
        <f>+AI11/date!$B$31</f>
        <v>0</v>
      </c>
      <c r="AK11" s="320">
        <f t="shared" si="5"/>
        <v>0</v>
      </c>
      <c r="AL11" s="128" t="s">
        <v>292</v>
      </c>
      <c r="AM11" s="128"/>
      <c r="AN11" s="1"/>
      <c r="AP11" s="79"/>
    </row>
    <row r="12" spans="1:47" ht="12.75" customHeight="1" x14ac:dyDescent="0.2">
      <c r="A12" s="27" t="s">
        <v>293</v>
      </c>
      <c r="B12" s="43" t="s">
        <v>276</v>
      </c>
      <c r="C12" s="199"/>
      <c r="D12" s="25"/>
      <c r="E12" s="25"/>
      <c r="F12" s="25"/>
      <c r="G12" s="25"/>
      <c r="H12" s="25"/>
      <c r="I12" s="25"/>
      <c r="J12" s="199"/>
      <c r="K12" s="25"/>
      <c r="L12" s="199"/>
      <c r="M12" s="25"/>
      <c r="N12" s="25"/>
      <c r="O12" s="25"/>
      <c r="P12" s="46"/>
      <c r="Q12" s="25"/>
      <c r="R12" s="25"/>
      <c r="S12" s="46"/>
      <c r="T12" s="25"/>
      <c r="U12" s="25"/>
      <c r="V12" s="38"/>
      <c r="W12" s="199"/>
      <c r="X12" s="25"/>
      <c r="Y12" s="25"/>
      <c r="Z12" s="25"/>
      <c r="AA12" s="25"/>
      <c r="AB12" s="25"/>
      <c r="AC12" s="38"/>
      <c r="AD12" s="46"/>
      <c r="AE12" s="25"/>
      <c r="AF12" s="25"/>
      <c r="AG12" s="39"/>
      <c r="AH12" s="324">
        <f t="shared" si="4"/>
        <v>0</v>
      </c>
      <c r="AI12" s="67">
        <v>0</v>
      </c>
      <c r="AJ12" s="304">
        <f>+AI12/date!$B$31</f>
        <v>0</v>
      </c>
      <c r="AK12" s="320">
        <f t="shared" si="5"/>
        <v>0</v>
      </c>
      <c r="AL12" s="27" t="s">
        <v>293</v>
      </c>
      <c r="AM12" s="118"/>
      <c r="AN12" s="1"/>
      <c r="AP12" s="78"/>
    </row>
    <row r="13" spans="1:47" x14ac:dyDescent="0.2">
      <c r="A13" s="46" t="s">
        <v>294</v>
      </c>
      <c r="B13" s="43" t="s">
        <v>277</v>
      </c>
      <c r="C13" s="199"/>
      <c r="D13" s="25"/>
      <c r="E13" s="25"/>
      <c r="F13" s="25"/>
      <c r="G13" s="25"/>
      <c r="H13" s="25"/>
      <c r="I13" s="25"/>
      <c r="J13" s="199"/>
      <c r="K13" s="25"/>
      <c r="L13" s="199"/>
      <c r="M13" s="25"/>
      <c r="N13" s="25"/>
      <c r="O13" s="283"/>
      <c r="P13" s="46"/>
      <c r="Q13" s="25"/>
      <c r="R13" s="283"/>
      <c r="S13" s="46"/>
      <c r="T13" s="25"/>
      <c r="U13" s="25"/>
      <c r="V13" s="38"/>
      <c r="W13" s="199"/>
      <c r="X13" s="25"/>
      <c r="Y13" s="25"/>
      <c r="Z13" s="25"/>
      <c r="AA13" s="25"/>
      <c r="AB13" s="25"/>
      <c r="AC13" s="38"/>
      <c r="AD13" s="46"/>
      <c r="AE13" s="25"/>
      <c r="AF13" s="25"/>
      <c r="AG13" s="39"/>
      <c r="AH13" s="326">
        <f t="shared" si="4"/>
        <v>0</v>
      </c>
      <c r="AI13" s="67">
        <v>0</v>
      </c>
      <c r="AJ13" s="304">
        <f>+AI13/date!$B$31</f>
        <v>0</v>
      </c>
      <c r="AK13" s="320">
        <f t="shared" si="5"/>
        <v>0</v>
      </c>
      <c r="AL13" s="46" t="s">
        <v>294</v>
      </c>
      <c r="AM13" s="27" t="s">
        <v>56</v>
      </c>
      <c r="AN13" s="1"/>
    </row>
    <row r="14" spans="1:47" x14ac:dyDescent="0.2">
      <c r="A14" s="46" t="s">
        <v>295</v>
      </c>
      <c r="B14" s="10" t="s">
        <v>278</v>
      </c>
      <c r="C14" s="199"/>
      <c r="D14" s="25"/>
      <c r="E14" s="25"/>
      <c r="F14" s="25"/>
      <c r="G14" s="25"/>
      <c r="H14" s="25"/>
      <c r="I14" s="25"/>
      <c r="J14" s="199"/>
      <c r="K14" s="25"/>
      <c r="L14" s="199"/>
      <c r="M14" s="25"/>
      <c r="N14" s="25"/>
      <c r="O14" s="25"/>
      <c r="P14" s="46"/>
      <c r="Q14" s="25"/>
      <c r="R14" s="25"/>
      <c r="S14" s="283"/>
      <c r="T14" s="283"/>
      <c r="U14" s="283"/>
      <c r="V14" s="283"/>
      <c r="W14" s="199"/>
      <c r="X14" s="25"/>
      <c r="Y14" s="25"/>
      <c r="Z14" s="25"/>
      <c r="AA14" s="25"/>
      <c r="AB14" s="25"/>
      <c r="AC14" s="38"/>
      <c r="AD14" s="46"/>
      <c r="AE14" s="25"/>
      <c r="AF14" s="25"/>
      <c r="AG14" s="39"/>
      <c r="AH14" s="326">
        <f t="shared" si="4"/>
        <v>0</v>
      </c>
      <c r="AI14" s="67">
        <v>0</v>
      </c>
      <c r="AJ14" s="304">
        <f>+AI14/date!$B$31</f>
        <v>0</v>
      </c>
      <c r="AK14" s="320">
        <f t="shared" si="5"/>
        <v>0</v>
      </c>
      <c r="AL14" s="46" t="s">
        <v>295</v>
      </c>
      <c r="AM14" s="27" t="s">
        <v>56</v>
      </c>
      <c r="AN14" s="1"/>
    </row>
    <row r="15" spans="1:47" ht="12.75" customHeight="1" x14ac:dyDescent="0.2">
      <c r="A15" s="46" t="s">
        <v>44</v>
      </c>
      <c r="B15" s="10" t="s">
        <v>279</v>
      </c>
      <c r="C15" s="199"/>
      <c r="D15" s="25"/>
      <c r="E15" s="25"/>
      <c r="F15" s="25"/>
      <c r="G15" s="25"/>
      <c r="H15" s="25"/>
      <c r="I15" s="25"/>
      <c r="J15" s="199"/>
      <c r="K15" s="25"/>
      <c r="L15" s="199"/>
      <c r="M15" s="25"/>
      <c r="N15" s="25"/>
      <c r="O15" s="25"/>
      <c r="P15" s="46"/>
      <c r="Q15" s="25"/>
      <c r="R15" s="25"/>
      <c r="S15" s="46"/>
      <c r="T15" s="25"/>
      <c r="U15" s="25"/>
      <c r="V15" s="38"/>
      <c r="W15" s="199"/>
      <c r="X15" s="25"/>
      <c r="Y15" s="25"/>
      <c r="Z15" s="25"/>
      <c r="AA15" s="25"/>
      <c r="AB15" s="25"/>
      <c r="AC15" s="38"/>
      <c r="AD15" s="46"/>
      <c r="AE15" s="25"/>
      <c r="AF15" s="25"/>
      <c r="AG15" s="39"/>
      <c r="AH15" s="324">
        <f t="shared" si="4"/>
        <v>0</v>
      </c>
      <c r="AI15" s="67">
        <v>0</v>
      </c>
      <c r="AJ15" s="304">
        <f>+AI15/date!$B$31</f>
        <v>0</v>
      </c>
      <c r="AK15" s="320">
        <f t="shared" si="5"/>
        <v>0</v>
      </c>
      <c r="AL15" s="46" t="s">
        <v>44</v>
      </c>
      <c r="AM15" s="118"/>
      <c r="AN15" s="1"/>
    </row>
    <row r="16" spans="1:47" x14ac:dyDescent="0.2">
      <c r="A16" s="46" t="s">
        <v>294</v>
      </c>
      <c r="B16" s="4" t="s">
        <v>280</v>
      </c>
      <c r="C16" s="199"/>
      <c r="D16" s="25"/>
      <c r="E16" s="25"/>
      <c r="F16" s="25"/>
      <c r="G16" s="25"/>
      <c r="H16" s="25"/>
      <c r="I16" s="25"/>
      <c r="J16" s="199"/>
      <c r="K16" s="25"/>
      <c r="L16" s="199"/>
      <c r="M16" s="25"/>
      <c r="N16" s="25"/>
      <c r="O16" s="25"/>
      <c r="P16" s="46"/>
      <c r="Q16" s="25"/>
      <c r="R16" s="283"/>
      <c r="S16" s="46"/>
      <c r="T16" s="25"/>
      <c r="U16" s="25"/>
      <c r="V16" s="38"/>
      <c r="W16" s="199"/>
      <c r="X16" s="25"/>
      <c r="Y16" s="25"/>
      <c r="Z16" s="25"/>
      <c r="AA16" s="25"/>
      <c r="AB16" s="25"/>
      <c r="AC16" s="38"/>
      <c r="AD16" s="46"/>
      <c r="AE16" s="25"/>
      <c r="AF16" s="25"/>
      <c r="AG16" s="39"/>
      <c r="AH16" s="324">
        <f t="shared" si="4"/>
        <v>0</v>
      </c>
      <c r="AI16" s="67">
        <v>0</v>
      </c>
      <c r="AJ16" s="304">
        <f>+AI16/date!$B$31</f>
        <v>0</v>
      </c>
      <c r="AK16" s="320">
        <f t="shared" si="5"/>
        <v>0</v>
      </c>
      <c r="AL16" s="46" t="s">
        <v>294</v>
      </c>
      <c r="AM16" s="27" t="s">
        <v>56</v>
      </c>
      <c r="AN16" s="1"/>
    </row>
    <row r="17" spans="1:43" x14ac:dyDescent="0.2">
      <c r="A17" s="46" t="s">
        <v>296</v>
      </c>
      <c r="B17" s="4" t="s">
        <v>281</v>
      </c>
      <c r="C17" s="199"/>
      <c r="D17" s="25"/>
      <c r="E17" s="25"/>
      <c r="F17" s="25"/>
      <c r="G17" s="25"/>
      <c r="H17" s="25"/>
      <c r="I17" s="25"/>
      <c r="J17" s="199"/>
      <c r="K17" s="25"/>
      <c r="L17" s="199"/>
      <c r="M17" s="25"/>
      <c r="N17" s="25"/>
      <c r="O17" s="25"/>
      <c r="P17" s="46"/>
      <c r="Q17" s="25"/>
      <c r="R17" s="25"/>
      <c r="S17" s="46"/>
      <c r="T17" s="25"/>
      <c r="U17" s="25"/>
      <c r="V17" s="38"/>
      <c r="W17" s="199"/>
      <c r="X17" s="25"/>
      <c r="Y17" s="25"/>
      <c r="Z17" s="25"/>
      <c r="AA17" s="25"/>
      <c r="AB17" s="168"/>
      <c r="AC17" s="25"/>
      <c r="AD17" s="46"/>
      <c r="AE17" s="25"/>
      <c r="AF17" s="25"/>
      <c r="AG17" s="39"/>
      <c r="AH17" s="324">
        <f t="shared" si="4"/>
        <v>0</v>
      </c>
      <c r="AI17" s="67">
        <v>0</v>
      </c>
      <c r="AJ17" s="304">
        <f>+AI17/date!$B$31</f>
        <v>0</v>
      </c>
      <c r="AK17" s="320">
        <f t="shared" si="5"/>
        <v>0</v>
      </c>
      <c r="AL17" s="46" t="s">
        <v>296</v>
      </c>
      <c r="AM17" s="27" t="s">
        <v>56</v>
      </c>
      <c r="AN17" s="1"/>
    </row>
    <row r="18" spans="1:43" x14ac:dyDescent="0.2">
      <c r="A18" s="46" t="s">
        <v>297</v>
      </c>
      <c r="B18" s="4" t="s">
        <v>282</v>
      </c>
      <c r="C18" s="199"/>
      <c r="D18" s="25"/>
      <c r="E18" s="25"/>
      <c r="F18" s="25"/>
      <c r="G18" s="25"/>
      <c r="H18" s="25"/>
      <c r="I18" s="25"/>
      <c r="J18" s="199"/>
      <c r="K18" s="25"/>
      <c r="L18" s="199"/>
      <c r="M18" s="25"/>
      <c r="N18" s="25"/>
      <c r="O18" s="25"/>
      <c r="P18" s="46"/>
      <c r="Q18" s="25"/>
      <c r="R18" s="25"/>
      <c r="S18" s="46"/>
      <c r="T18" s="25"/>
      <c r="U18" s="25"/>
      <c r="V18" s="38"/>
      <c r="W18" s="199"/>
      <c r="X18" s="25"/>
      <c r="Y18" s="25"/>
      <c r="Z18" s="25"/>
      <c r="AA18" s="25"/>
      <c r="AB18" s="25"/>
      <c r="AC18" s="25"/>
      <c r="AD18" s="46"/>
      <c r="AE18" s="25"/>
      <c r="AF18" s="25"/>
      <c r="AG18" s="39"/>
      <c r="AH18" s="324">
        <f t="shared" si="4"/>
        <v>0</v>
      </c>
      <c r="AI18" s="67">
        <v>0</v>
      </c>
      <c r="AJ18" s="304">
        <f>+AI18/date!$B$31</f>
        <v>0</v>
      </c>
      <c r="AK18" s="320">
        <f t="shared" si="5"/>
        <v>0</v>
      </c>
      <c r="AL18" s="46" t="s">
        <v>297</v>
      </c>
      <c r="AM18" s="27"/>
      <c r="AN18" s="1"/>
    </row>
    <row r="19" spans="1:43" ht="12.75" customHeight="1" x14ac:dyDescent="0.2">
      <c r="A19" s="46" t="s">
        <v>298</v>
      </c>
      <c r="B19" s="4" t="s">
        <v>283</v>
      </c>
      <c r="C19" s="199"/>
      <c r="D19" s="25"/>
      <c r="E19" s="25"/>
      <c r="F19" s="25"/>
      <c r="G19" s="25"/>
      <c r="H19" s="25"/>
      <c r="I19" s="25"/>
      <c r="J19" s="199"/>
      <c r="K19" s="25"/>
      <c r="L19" s="199"/>
      <c r="M19" s="25"/>
      <c r="N19" s="25"/>
      <c r="O19" s="25"/>
      <c r="P19" s="46"/>
      <c r="Q19" s="25"/>
      <c r="R19" s="25"/>
      <c r="S19" s="46"/>
      <c r="T19" s="25"/>
      <c r="U19" s="25"/>
      <c r="V19" s="38"/>
      <c r="W19" s="199"/>
      <c r="X19" s="25"/>
      <c r="Y19" s="25"/>
      <c r="Z19" s="25"/>
      <c r="AA19" s="25"/>
      <c r="AB19" s="25"/>
      <c r="AC19" s="38"/>
      <c r="AD19" s="46"/>
      <c r="AE19" s="25"/>
      <c r="AF19" s="25"/>
      <c r="AG19" s="39"/>
      <c r="AH19" s="324">
        <f t="shared" si="4"/>
        <v>0</v>
      </c>
      <c r="AI19" s="67">
        <v>0</v>
      </c>
      <c r="AJ19" s="304">
        <f>+AI19/date!$B$31</f>
        <v>0</v>
      </c>
      <c r="AK19" s="320">
        <f t="shared" si="5"/>
        <v>0</v>
      </c>
      <c r="AL19" s="46" t="s">
        <v>298</v>
      </c>
      <c r="AM19" s="118"/>
      <c r="AN19" s="1"/>
    </row>
    <row r="20" spans="1:43" x14ac:dyDescent="0.2">
      <c r="A20" s="46" t="s">
        <v>299</v>
      </c>
      <c r="B20" s="4" t="s">
        <v>284</v>
      </c>
      <c r="C20" s="199"/>
      <c r="D20" s="25"/>
      <c r="E20" s="25"/>
      <c r="F20" s="25"/>
      <c r="G20" s="25"/>
      <c r="H20" s="25"/>
      <c r="I20" s="25"/>
      <c r="J20" s="199"/>
      <c r="K20" s="25"/>
      <c r="L20" s="199"/>
      <c r="M20" s="25"/>
      <c r="N20" s="25"/>
      <c r="O20" s="38"/>
      <c r="P20" s="46"/>
      <c r="Q20" s="25"/>
      <c r="R20" s="25"/>
      <c r="S20" s="25"/>
      <c r="T20" s="25"/>
      <c r="U20" s="25"/>
      <c r="V20" s="25"/>
      <c r="W20" s="199"/>
      <c r="X20" s="25"/>
      <c r="Y20" s="25"/>
      <c r="Z20" s="25"/>
      <c r="AA20" s="25"/>
      <c r="AB20" s="25"/>
      <c r="AC20" s="38"/>
      <c r="AD20" s="46"/>
      <c r="AE20" s="25"/>
      <c r="AF20" s="25"/>
      <c r="AG20" s="39"/>
      <c r="AH20" s="324">
        <f t="shared" si="4"/>
        <v>0</v>
      </c>
      <c r="AI20" s="67">
        <v>0</v>
      </c>
      <c r="AJ20" s="304">
        <f>+AI20/date!$B$31</f>
        <v>0</v>
      </c>
      <c r="AK20" s="320">
        <f t="shared" si="5"/>
        <v>0</v>
      </c>
      <c r="AL20" s="46" t="s">
        <v>299</v>
      </c>
      <c r="AM20" s="27" t="s">
        <v>56</v>
      </c>
      <c r="AN20" s="1"/>
      <c r="AO20" s="22"/>
      <c r="AP20" s="22"/>
      <c r="AQ20" s="22"/>
    </row>
    <row r="21" spans="1:43" x14ac:dyDescent="0.2">
      <c r="A21" s="46" t="s">
        <v>300</v>
      </c>
      <c r="B21" s="11" t="s">
        <v>285</v>
      </c>
      <c r="C21" s="199"/>
      <c r="D21" s="25"/>
      <c r="E21" s="25"/>
      <c r="F21" s="25"/>
      <c r="G21" s="25"/>
      <c r="H21" s="25"/>
      <c r="I21" s="25"/>
      <c r="J21" s="199"/>
      <c r="K21" s="25"/>
      <c r="L21" s="199"/>
      <c r="M21" s="25"/>
      <c r="N21" s="25"/>
      <c r="O21" s="38"/>
      <c r="P21" s="46"/>
      <c r="Q21" s="25"/>
      <c r="R21" s="25"/>
      <c r="S21" s="25"/>
      <c r="T21" s="25"/>
      <c r="U21" s="25"/>
      <c r="V21" s="38"/>
      <c r="W21" s="199"/>
      <c r="X21" s="25"/>
      <c r="Y21" s="25"/>
      <c r="Z21" s="25"/>
      <c r="AA21" s="25"/>
      <c r="AB21" s="25"/>
      <c r="AC21" s="38"/>
      <c r="AD21" s="46"/>
      <c r="AE21" s="25"/>
      <c r="AF21" s="25"/>
      <c r="AG21" s="39"/>
      <c r="AH21" s="324">
        <v>0</v>
      </c>
      <c r="AI21" s="67">
        <v>0</v>
      </c>
      <c r="AJ21" s="304">
        <f>+AI21/date!$B$31</f>
        <v>0</v>
      </c>
      <c r="AK21" s="320">
        <f t="shared" si="5"/>
        <v>0</v>
      </c>
      <c r="AL21" s="46" t="s">
        <v>300</v>
      </c>
      <c r="AM21" s="27"/>
      <c r="AN21" s="1"/>
      <c r="AO21" s="22"/>
      <c r="AP21" s="22"/>
      <c r="AQ21" s="22"/>
    </row>
    <row r="22" spans="1:43" x14ac:dyDescent="0.2">
      <c r="A22" s="56" t="s">
        <v>301</v>
      </c>
      <c r="B22" s="4" t="s">
        <v>286</v>
      </c>
      <c r="C22" s="199"/>
      <c r="D22" s="25"/>
      <c r="E22" s="25"/>
      <c r="F22" s="25"/>
      <c r="G22" s="25"/>
      <c r="H22" s="25"/>
      <c r="I22" s="25"/>
      <c r="J22" s="199"/>
      <c r="K22" s="25"/>
      <c r="L22" s="199"/>
      <c r="M22" s="25"/>
      <c r="N22" s="25"/>
      <c r="O22" s="25"/>
      <c r="P22" s="46"/>
      <c r="Q22" s="25"/>
      <c r="R22" s="25"/>
      <c r="S22" s="46"/>
      <c r="T22" s="25"/>
      <c r="U22" s="25"/>
      <c r="V22" s="38"/>
      <c r="W22" s="199"/>
      <c r="X22" s="25"/>
      <c r="Y22" s="25"/>
      <c r="Z22" s="25"/>
      <c r="AA22" s="25"/>
      <c r="AB22" s="25"/>
      <c r="AC22" s="38"/>
      <c r="AD22" s="46"/>
      <c r="AE22" s="25"/>
      <c r="AF22" s="25"/>
      <c r="AG22" s="39"/>
      <c r="AH22" s="324">
        <f t="shared" si="4"/>
        <v>0</v>
      </c>
      <c r="AI22" s="67">
        <v>0</v>
      </c>
      <c r="AJ22" s="304">
        <f>+AI22/date!$B$31</f>
        <v>0</v>
      </c>
      <c r="AK22" s="320">
        <f t="shared" si="5"/>
        <v>0</v>
      </c>
      <c r="AL22" s="56" t="s">
        <v>301</v>
      </c>
      <c r="AM22" s="27" t="s">
        <v>56</v>
      </c>
      <c r="AN22" s="1"/>
      <c r="AQ22" s="13"/>
    </row>
    <row r="23" spans="1:43" ht="12.75" customHeight="1" x14ac:dyDescent="0.2">
      <c r="A23" s="27" t="s">
        <v>302</v>
      </c>
      <c r="B23" s="276" t="s">
        <v>287</v>
      </c>
      <c r="C23" s="199"/>
      <c r="D23" s="25"/>
      <c r="E23" s="25"/>
      <c r="F23" s="25"/>
      <c r="G23" s="25"/>
      <c r="H23" s="25"/>
      <c r="I23" s="25"/>
      <c r="J23" s="199"/>
      <c r="K23" s="25"/>
      <c r="L23" s="199"/>
      <c r="M23" s="25"/>
      <c r="N23" s="25"/>
      <c r="O23" s="25"/>
      <c r="P23" s="46"/>
      <c r="Q23" s="25"/>
      <c r="R23" s="25"/>
      <c r="S23" s="46"/>
      <c r="T23" s="25"/>
      <c r="U23" s="25"/>
      <c r="V23" s="38"/>
      <c r="W23" s="199"/>
      <c r="X23" s="25"/>
      <c r="Y23" s="25"/>
      <c r="Z23" s="25"/>
      <c r="AA23" s="25"/>
      <c r="AB23" s="25"/>
      <c r="AC23" s="38"/>
      <c r="AD23" s="46"/>
      <c r="AE23" s="25"/>
      <c r="AF23" s="25"/>
      <c r="AG23" s="39"/>
      <c r="AH23" s="324">
        <f t="shared" si="4"/>
        <v>0</v>
      </c>
      <c r="AI23" s="67">
        <v>0</v>
      </c>
      <c r="AJ23" s="304">
        <f>+AI23/date!$B$31</f>
        <v>0</v>
      </c>
      <c r="AK23" s="320">
        <f t="shared" si="5"/>
        <v>0</v>
      </c>
      <c r="AL23" s="27" t="s">
        <v>302</v>
      </c>
      <c r="AM23" s="118"/>
      <c r="AN23" s="1"/>
    </row>
    <row r="24" spans="1:43" ht="12.75" customHeight="1" x14ac:dyDescent="0.2">
      <c r="A24" s="27" t="s">
        <v>293</v>
      </c>
      <c r="B24" s="4" t="s">
        <v>288</v>
      </c>
      <c r="C24" s="199"/>
      <c r="D24" s="25"/>
      <c r="E24" s="25"/>
      <c r="F24" s="25"/>
      <c r="G24" s="25"/>
      <c r="H24" s="25"/>
      <c r="I24" s="25"/>
      <c r="J24" s="199"/>
      <c r="K24" s="25"/>
      <c r="L24" s="199"/>
      <c r="M24" s="25"/>
      <c r="N24" s="25"/>
      <c r="O24" s="25"/>
      <c r="P24" s="46"/>
      <c r="Q24" s="25"/>
      <c r="R24" s="25"/>
      <c r="S24" s="46"/>
      <c r="T24" s="25"/>
      <c r="U24" s="25"/>
      <c r="V24" s="38"/>
      <c r="W24" s="199"/>
      <c r="X24" s="25"/>
      <c r="Y24" s="25"/>
      <c r="Z24" s="25"/>
      <c r="AA24" s="25"/>
      <c r="AB24" s="25"/>
      <c r="AC24" s="38"/>
      <c r="AD24" s="46"/>
      <c r="AE24" s="25"/>
      <c r="AF24" s="25"/>
      <c r="AG24" s="39"/>
      <c r="AH24" s="324">
        <f t="shared" ref="AH24:AH25" si="6">SUM(C24:AG24)</f>
        <v>0</v>
      </c>
      <c r="AI24" s="67">
        <v>0</v>
      </c>
      <c r="AJ24" s="304">
        <f>+AI24/date!$B$31</f>
        <v>0</v>
      </c>
      <c r="AK24" s="320">
        <f t="shared" ref="AK24:AK25" si="7">+AH24+AI24</f>
        <v>0</v>
      </c>
      <c r="AL24" s="27" t="s">
        <v>293</v>
      </c>
      <c r="AM24" s="118"/>
      <c r="AN24" s="1"/>
    </row>
    <row r="25" spans="1:43" ht="12.75" customHeight="1" x14ac:dyDescent="0.2">
      <c r="A25" s="55" t="s">
        <v>303</v>
      </c>
      <c r="B25" s="4" t="s">
        <v>289</v>
      </c>
      <c r="C25" s="199"/>
      <c r="D25" s="25"/>
      <c r="E25" s="25"/>
      <c r="F25" s="25"/>
      <c r="G25" s="25"/>
      <c r="H25" s="25"/>
      <c r="I25" s="25"/>
      <c r="J25" s="199"/>
      <c r="K25" s="25"/>
      <c r="L25" s="199"/>
      <c r="M25" s="25"/>
      <c r="N25" s="25"/>
      <c r="O25" s="25"/>
      <c r="P25" s="46"/>
      <c r="Q25" s="25"/>
      <c r="R25" s="25"/>
      <c r="S25" s="46"/>
      <c r="T25" s="25"/>
      <c r="U25" s="25"/>
      <c r="V25" s="38"/>
      <c r="W25" s="199"/>
      <c r="X25" s="25"/>
      <c r="Y25" s="25"/>
      <c r="Z25" s="25"/>
      <c r="AA25" s="25"/>
      <c r="AB25" s="25"/>
      <c r="AC25" s="38"/>
      <c r="AD25" s="46"/>
      <c r="AE25" s="25"/>
      <c r="AF25" s="25"/>
      <c r="AG25" s="39"/>
      <c r="AH25" s="324">
        <f t="shared" si="6"/>
        <v>0</v>
      </c>
      <c r="AI25" s="67">
        <v>0</v>
      </c>
      <c r="AJ25" s="304">
        <f>+AI25/date!$B$31</f>
        <v>0</v>
      </c>
      <c r="AK25" s="320">
        <f t="shared" si="7"/>
        <v>0</v>
      </c>
      <c r="AL25" s="55" t="s">
        <v>303</v>
      </c>
      <c r="AM25" s="118"/>
      <c r="AN25" s="1"/>
    </row>
    <row r="26" spans="1:43" x14ac:dyDescent="0.2">
      <c r="A26" s="27" t="s">
        <v>304</v>
      </c>
      <c r="B26" s="4" t="s">
        <v>290</v>
      </c>
      <c r="C26" s="199"/>
      <c r="D26" s="25"/>
      <c r="E26" s="25"/>
      <c r="F26" s="25"/>
      <c r="G26" s="25"/>
      <c r="H26" s="25"/>
      <c r="I26" s="25"/>
      <c r="J26" s="199"/>
      <c r="K26" s="25"/>
      <c r="L26" s="199"/>
      <c r="M26" s="25"/>
      <c r="N26" s="25"/>
      <c r="O26" s="25"/>
      <c r="P26" s="46"/>
      <c r="Q26" s="25"/>
      <c r="R26" s="25"/>
      <c r="S26" s="46"/>
      <c r="T26" s="25"/>
      <c r="U26" s="25"/>
      <c r="V26" s="38"/>
      <c r="W26" s="199"/>
      <c r="X26" s="25"/>
      <c r="Y26" s="25"/>
      <c r="Z26" s="25"/>
      <c r="AA26" s="25"/>
      <c r="AB26" s="25"/>
      <c r="AC26" s="38"/>
      <c r="AD26" s="46"/>
      <c r="AE26" s="25"/>
      <c r="AF26" s="25"/>
      <c r="AG26" s="39"/>
      <c r="AH26" s="324">
        <f t="shared" si="4"/>
        <v>0</v>
      </c>
      <c r="AI26" s="67">
        <v>0</v>
      </c>
      <c r="AJ26" s="304">
        <f>+AI26/date!$B$31</f>
        <v>0</v>
      </c>
      <c r="AK26" s="322">
        <f t="shared" si="5"/>
        <v>0</v>
      </c>
      <c r="AL26" s="27" t="s">
        <v>304</v>
      </c>
      <c r="AM26" s="27" t="s">
        <v>56</v>
      </c>
      <c r="AN26" s="1"/>
    </row>
    <row r="27" spans="1:43" ht="13.5" customHeight="1" thickBot="1" x14ac:dyDescent="0.25">
      <c r="A27" s="31"/>
      <c r="B27" s="31"/>
      <c r="C27" s="200">
        <v>40664</v>
      </c>
      <c r="D27" s="145">
        <v>0</v>
      </c>
      <c r="E27" s="145">
        <v>40666</v>
      </c>
      <c r="F27" s="145">
        <v>40667</v>
      </c>
      <c r="G27" s="145">
        <v>40668</v>
      </c>
      <c r="H27" s="145">
        <v>40669</v>
      </c>
      <c r="I27" s="145">
        <v>40670</v>
      </c>
      <c r="J27" s="200">
        <v>40671</v>
      </c>
      <c r="K27" s="145">
        <v>40672</v>
      </c>
      <c r="L27" s="200">
        <v>40673</v>
      </c>
      <c r="M27" s="145">
        <v>40674</v>
      </c>
      <c r="N27" s="145">
        <v>40675</v>
      </c>
      <c r="O27" s="145">
        <v>40676</v>
      </c>
      <c r="P27" s="155">
        <v>40677</v>
      </c>
      <c r="Q27" s="145">
        <v>40678</v>
      </c>
      <c r="R27" s="145">
        <v>40679</v>
      </c>
      <c r="S27" s="145">
        <v>40680</v>
      </c>
      <c r="T27" s="145">
        <v>40681</v>
      </c>
      <c r="U27" s="145">
        <v>40682</v>
      </c>
      <c r="V27" s="145">
        <v>40683</v>
      </c>
      <c r="W27" s="200">
        <v>40684</v>
      </c>
      <c r="X27" s="145">
        <v>40685</v>
      </c>
      <c r="Y27" s="145">
        <v>40686</v>
      </c>
      <c r="Z27" s="145">
        <v>40687</v>
      </c>
      <c r="AA27" s="145">
        <v>40688</v>
      </c>
      <c r="AB27" s="145">
        <v>40689</v>
      </c>
      <c r="AC27" s="145">
        <v>40690</v>
      </c>
      <c r="AD27" s="145">
        <v>40691</v>
      </c>
      <c r="AE27" s="145">
        <v>40692</v>
      </c>
      <c r="AF27" s="145">
        <v>40693</v>
      </c>
      <c r="AG27" s="147">
        <v>40694</v>
      </c>
      <c r="AH27" s="30">
        <f>SUM(AH10:AH26)</f>
        <v>0</v>
      </c>
      <c r="AI27" s="30">
        <f>SUM(AI10:AI26)</f>
        <v>0</v>
      </c>
      <c r="AJ27" s="30">
        <f>SUM(AJ10:AJ26)</f>
        <v>0</v>
      </c>
      <c r="AK27" s="169">
        <f>+AH27+AI27</f>
        <v>0</v>
      </c>
      <c r="AN27" s="1"/>
    </row>
    <row r="28" spans="1:43" x14ac:dyDescent="0.2">
      <c r="AG28"/>
    </row>
    <row r="30" spans="1:43" x14ac:dyDescent="0.2"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</row>
    <row r="31" spans="1:43" ht="15.75" hidden="1" customHeight="1" x14ac:dyDescent="0.25">
      <c r="B31" s="20" t="s">
        <v>28</v>
      </c>
      <c r="Q31" s="551"/>
      <c r="R31" s="551"/>
    </row>
    <row r="32" spans="1:43" x14ac:dyDescent="0.2"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</row>
    <row r="33" spans="4:33" x14ac:dyDescent="0.2"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</row>
  </sheetData>
  <autoFilter ref="A9:AM29"/>
  <mergeCells count="5">
    <mergeCell ref="Q31:R31"/>
    <mergeCell ref="AH1:AH7"/>
    <mergeCell ref="AK1:AK7"/>
    <mergeCell ref="C4:L4"/>
    <mergeCell ref="AI1:AJ6"/>
  </mergeCells>
  <conditionalFormatting sqref="C27:I27 K7:K9 K27 AB27:AG27 AB7:AG9 C7:I9 M7:V9 M27:V27 X27:Z27 X7:Z9">
    <cfRule type="timePeriod" dxfId="88" priority="176" stopIfTrue="1" timePeriod="today">
      <formula>FLOOR(C7,1)=TODAY()</formula>
    </cfRule>
  </conditionalFormatting>
  <conditionalFormatting sqref="AH10:AI26 AK10:AK26 AM10:AM26">
    <cfRule type="expression" dxfId="87" priority="103" stopIfTrue="1">
      <formula>$AL10=$AU$3</formula>
    </cfRule>
  </conditionalFormatting>
  <conditionalFormatting sqref="AD17:AG18 C10:I26 AB7:AG16 AB19:AG19 AB20:AE21 J7:J26 M20:Q21 M7:V19 M22:V27 X7:Z16 X17:X18 A27:I27 A7:I9 K7:K27 AK10:AK27 AB22:AG27 X19:AA27 W7:W27">
    <cfRule type="expression" dxfId="86" priority="191">
      <formula>A$8=1</formula>
    </cfRule>
    <cfRule type="expression" dxfId="85" priority="192">
      <formula>A$8=7</formula>
    </cfRule>
  </conditionalFormatting>
  <conditionalFormatting sqref="R20:V21">
    <cfRule type="expression" dxfId="84" priority="54">
      <formula>K$8=1</formula>
    </cfRule>
    <cfRule type="expression" dxfId="83" priority="55">
      <formula>K$8=7</formula>
    </cfRule>
  </conditionalFormatting>
  <conditionalFormatting sqref="Y17:Z18 AB17:AC18">
    <cfRule type="expression" dxfId="82" priority="50">
      <formula>R$8=1</formula>
    </cfRule>
    <cfRule type="expression" dxfId="81" priority="51">
      <formula>R$8=7</formula>
    </cfRule>
  </conditionalFormatting>
  <conditionalFormatting sqref="AF20:AG21">
    <cfRule type="expression" dxfId="80" priority="48">
      <formula>AF$8=1</formula>
    </cfRule>
    <cfRule type="expression" dxfId="79" priority="49">
      <formula>AF$8=7</formula>
    </cfRule>
  </conditionalFormatting>
  <conditionalFormatting sqref="J27">
    <cfRule type="timePeriod" dxfId="78" priority="33" stopIfTrue="1" timePeriod="today">
      <formula>FLOOR(J27,1)=TODAY()</formula>
    </cfRule>
  </conditionalFormatting>
  <conditionalFormatting sqref="J27">
    <cfRule type="expression" dxfId="77" priority="34">
      <formula>J$8=1</formula>
    </cfRule>
    <cfRule type="expression" dxfId="76" priority="35">
      <formula>J$8=7</formula>
    </cfRule>
  </conditionalFormatting>
  <conditionalFormatting sqref="J7:J9">
    <cfRule type="timePeriod" dxfId="75" priority="27" stopIfTrue="1" timePeriod="today">
      <formula>FLOOR(J7,1)=TODAY()</formula>
    </cfRule>
  </conditionalFormatting>
  <conditionalFormatting sqref="L7:L26">
    <cfRule type="expression" dxfId="74" priority="25">
      <formula>L$8=1</formula>
    </cfRule>
    <cfRule type="expression" dxfId="73" priority="26">
      <formula>L$8=7</formula>
    </cfRule>
  </conditionalFormatting>
  <conditionalFormatting sqref="L7:L9">
    <cfRule type="timePeriod" dxfId="72" priority="24" stopIfTrue="1" timePeriod="today">
      <formula>FLOOR(L7,1)=TODAY()</formula>
    </cfRule>
  </conditionalFormatting>
  <conditionalFormatting sqref="L27">
    <cfRule type="timePeriod" dxfId="71" priority="19" stopIfTrue="1" timePeriod="today">
      <formula>FLOOR(L27,1)=TODAY()</formula>
    </cfRule>
  </conditionalFormatting>
  <conditionalFormatting sqref="L27">
    <cfRule type="expression" dxfId="70" priority="20">
      <formula>L$8=1</formula>
    </cfRule>
    <cfRule type="expression" dxfId="69" priority="21">
      <formula>L$8=7</formula>
    </cfRule>
  </conditionalFormatting>
  <conditionalFormatting sqref="W27 W7:W9">
    <cfRule type="timePeriod" dxfId="68" priority="16" stopIfTrue="1" timePeriod="today">
      <formula>FLOOR(W7,1)=TODAY()</formula>
    </cfRule>
  </conditionalFormatting>
  <conditionalFormatting sqref="AA27 AA7:AA9">
    <cfRule type="timePeriod" dxfId="67" priority="13" stopIfTrue="1" timePeriod="today">
      <formula>FLOOR(AA7,1)=TODAY()</formula>
    </cfRule>
  </conditionalFormatting>
  <conditionalFormatting sqref="AA7:AA16">
    <cfRule type="expression" dxfId="66" priority="14">
      <formula>AA$8=1</formula>
    </cfRule>
    <cfRule type="expression" dxfId="65" priority="15">
      <formula>AA$8=7</formula>
    </cfRule>
  </conditionalFormatting>
  <conditionalFormatting sqref="AA17:AA18">
    <cfRule type="expression" dxfId="64" priority="11">
      <formula>T$8=1</formula>
    </cfRule>
    <cfRule type="expression" dxfId="63" priority="12">
      <formula>T$8=7</formula>
    </cfRule>
  </conditionalFormatting>
  <conditionalFormatting sqref="AJ10:AJ26">
    <cfRule type="expression" dxfId="62" priority="10">
      <formula>$AL10=$AU$3</formula>
    </cfRule>
  </conditionalFormatting>
  <conditionalFormatting sqref="B10:B21 B23:B24 B26">
    <cfRule type="expression" dxfId="61" priority="7">
      <formula>$AK10=$AU$3</formula>
    </cfRule>
  </conditionalFormatting>
  <conditionalFormatting sqref="B22">
    <cfRule type="expression" dxfId="60" priority="8" stopIfTrue="1">
      <formula>$A22=$AP$5</formula>
    </cfRule>
  </conditionalFormatting>
  <conditionalFormatting sqref="B25">
    <cfRule type="expression" dxfId="59" priority="9" stopIfTrue="1">
      <formula>$A25=$Q$4</formula>
    </cfRule>
  </conditionalFormatting>
  <conditionalFormatting sqref="A10:A21 A23:A24 A26">
    <cfRule type="expression" dxfId="58" priority="4">
      <formula>$AK10=$AU$3</formula>
    </cfRule>
  </conditionalFormatting>
  <conditionalFormatting sqref="A22">
    <cfRule type="expression" dxfId="57" priority="5" stopIfTrue="1">
      <formula>$A22=$AP$5</formula>
    </cfRule>
  </conditionalFormatting>
  <conditionalFormatting sqref="A25">
    <cfRule type="expression" dxfId="56" priority="6" stopIfTrue="1">
      <formula>$A25=$Q$4</formula>
    </cfRule>
  </conditionalFormatting>
  <conditionalFormatting sqref="AL10:AL21 AL23:AL24 AL26">
    <cfRule type="expression" dxfId="38" priority="1">
      <formula>$AK10=$AU$3</formula>
    </cfRule>
  </conditionalFormatting>
  <conditionalFormatting sqref="AL22">
    <cfRule type="expression" dxfId="37" priority="2" stopIfTrue="1">
      <formula>$A22=$AP$5</formula>
    </cfRule>
  </conditionalFormatting>
  <conditionalFormatting sqref="AL25">
    <cfRule type="expression" dxfId="36" priority="3" stopIfTrue="1">
      <formula>$A25=$Q$4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2" r:id="rId4" name="Button 6">
              <controlPr defaultSize="0" print="0" autoFill="0" autoPict="0" macro="[0]!initiales">
                <anchor moveWithCells="1" sizeWithCells="1">
                  <from>
                    <xdr:col>39</xdr:col>
                    <xdr:colOff>66675</xdr:colOff>
                    <xdr:row>1</xdr:row>
                    <xdr:rowOff>57150</xdr:rowOff>
                  </from>
                  <to>
                    <xdr:col>40</xdr:col>
                    <xdr:colOff>781050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5" name="Button 7">
              <controlPr defaultSize="0" print="0" autoFill="0" autoPict="0" macro="[0]!enlever_filtre">
                <anchor moveWithCells="1" sizeWithCells="1">
                  <from>
                    <xdr:col>40</xdr:col>
                    <xdr:colOff>971550</xdr:colOff>
                    <xdr:row>1</xdr:row>
                    <xdr:rowOff>19050</xdr:rowOff>
                  </from>
                  <to>
                    <xdr:col>43</xdr:col>
                    <xdr:colOff>161925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6" name="Button 8">
              <controlPr defaultSize="0" print="0" autoFill="0" autoPict="0" macro="[0]!filtreSAV">
                <anchor moveWithCells="1" sizeWithCells="1">
                  <from>
                    <xdr:col>40</xdr:col>
                    <xdr:colOff>1000125</xdr:colOff>
                    <xdr:row>5</xdr:row>
                    <xdr:rowOff>200025</xdr:rowOff>
                  </from>
                  <to>
                    <xdr:col>43</xdr:col>
                    <xdr:colOff>104775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</sheetPr>
  <dimension ref="A1:AT43"/>
  <sheetViews>
    <sheetView showGridLines="0" zoomScale="90" zoomScaleNormal="90" workbookViewId="0">
      <pane ySplit="9" topLeftCell="A19" activePane="bottomLeft" state="frozen"/>
      <selection activeCell="A22" sqref="A22"/>
      <selection pane="bottomLeft" activeCell="AD10" sqref="AD10:AD26"/>
    </sheetView>
  </sheetViews>
  <sheetFormatPr baseColWidth="10" defaultColWidth="11.42578125" defaultRowHeight="12.75" x14ac:dyDescent="0.2"/>
  <cols>
    <col min="1" max="1" width="4.5703125" customWidth="1"/>
    <col min="2" max="2" width="17" bestFit="1" customWidth="1"/>
    <col min="3" max="3" width="8.7109375" customWidth="1"/>
    <col min="4" max="4" width="6.5703125" customWidth="1"/>
    <col min="5" max="8" width="4.85546875" customWidth="1"/>
    <col min="9" max="10" width="5.85546875" bestFit="1" customWidth="1"/>
    <col min="11" max="18" width="5.85546875" customWidth="1"/>
    <col min="19" max="19" width="5.28515625" customWidth="1"/>
    <col min="20" max="22" width="5.85546875" customWidth="1"/>
    <col min="23" max="23" width="5.5703125" bestFit="1" customWidth="1"/>
    <col min="24" max="24" width="6" style="229" customWidth="1"/>
    <col min="25" max="25" width="4.85546875" style="19" customWidth="1"/>
    <col min="26" max="26" width="4.85546875" customWidth="1"/>
    <col min="27" max="27" width="6.140625" style="165" customWidth="1"/>
    <col min="28" max="28" width="6.140625" style="229" customWidth="1"/>
    <col min="29" max="29" width="6" customWidth="1"/>
    <col min="30" max="30" width="6.7109375" style="33" customWidth="1"/>
    <col min="31" max="31" width="3.7109375" customWidth="1"/>
    <col min="32" max="33" width="4.85546875" bestFit="1" customWidth="1"/>
    <col min="34" max="34" width="2.42578125" customWidth="1"/>
    <col min="35" max="35" width="7.5703125" hidden="1" customWidth="1"/>
    <col min="36" max="36" width="4.42578125" hidden="1" customWidth="1"/>
    <col min="37" max="37" width="6.5703125" customWidth="1"/>
    <col min="38" max="38" width="5.7109375" customWidth="1"/>
    <col min="39" max="39" width="4.85546875" customWidth="1"/>
    <col min="40" max="40" width="5.140625" customWidth="1"/>
    <col min="41" max="41" width="5.7109375" customWidth="1"/>
    <col min="42" max="42" width="5.42578125" customWidth="1"/>
    <col min="43" max="43" width="5.28515625" bestFit="1" customWidth="1"/>
    <col min="44" max="44" width="3.85546875" customWidth="1"/>
    <col min="45" max="45" width="8.28515625" style="19" customWidth="1"/>
    <col min="46" max="46" width="5.5703125" bestFit="1" customWidth="1"/>
    <col min="47" max="47" width="6" bestFit="1" customWidth="1"/>
  </cols>
  <sheetData>
    <row r="1" spans="1:46" ht="6.75" customHeight="1" x14ac:dyDescent="0.2">
      <c r="D1" s="2"/>
      <c r="K1" s="2"/>
      <c r="L1" s="3"/>
      <c r="M1" s="3"/>
      <c r="N1" s="3"/>
      <c r="O1" s="2"/>
      <c r="P1" s="2"/>
      <c r="Q1" s="2"/>
      <c r="R1" s="2"/>
      <c r="S1" s="2"/>
    </row>
    <row r="2" spans="1:46" ht="18" customHeight="1" x14ac:dyDescent="0.2">
      <c r="C2" s="33"/>
      <c r="K2" s="2"/>
      <c r="L2" s="3"/>
      <c r="M2" s="3"/>
      <c r="O2" s="97" t="str">
        <f>CONCATENATE("ABSENCES ",YEAR(juin!$C$4),"/",YEAR(jan!$C$4))</f>
        <v>ABSENCES 2017/2018</v>
      </c>
      <c r="Q2" s="2"/>
      <c r="R2" s="2"/>
      <c r="S2" s="2"/>
      <c r="U2" s="2"/>
      <c r="V2" s="2"/>
      <c r="AD2"/>
    </row>
    <row r="3" spans="1:46" ht="16.5" customHeight="1" x14ac:dyDescent="0.2">
      <c r="K3" s="2"/>
      <c r="L3" s="3"/>
      <c r="M3" s="3"/>
      <c r="N3" s="2"/>
      <c r="O3" s="2"/>
      <c r="P3" s="2"/>
      <c r="Q3" s="2"/>
      <c r="R3" s="2"/>
      <c r="S3" s="2"/>
      <c r="T3" s="2"/>
      <c r="U3" s="2"/>
      <c r="V3" s="2"/>
      <c r="X3"/>
      <c r="Y3"/>
      <c r="AA3"/>
      <c r="AB3"/>
      <c r="AD3"/>
    </row>
    <row r="4" spans="1:46" ht="13.5" customHeight="1" x14ac:dyDescent="0.2">
      <c r="K4" s="3"/>
      <c r="L4" s="63"/>
      <c r="M4" s="63"/>
      <c r="N4" s="2"/>
      <c r="O4" s="2"/>
      <c r="P4" s="2"/>
      <c r="Q4" s="2"/>
      <c r="R4" s="2"/>
      <c r="S4" s="2"/>
      <c r="T4" s="2"/>
      <c r="U4" s="2"/>
      <c r="V4" s="2"/>
      <c r="X4"/>
      <c r="Y4"/>
      <c r="AA4"/>
      <c r="AB4"/>
      <c r="AD4"/>
    </row>
    <row r="5" spans="1:46" ht="20.25" customHeight="1" thickBot="1" x14ac:dyDescent="0.25">
      <c r="B5" s="51" t="s">
        <v>46</v>
      </c>
      <c r="D5" s="556" t="s">
        <v>48</v>
      </c>
      <c r="E5" s="557"/>
      <c r="F5" s="557"/>
      <c r="G5" s="557"/>
      <c r="H5" s="557"/>
      <c r="I5" s="557"/>
      <c r="J5" s="558"/>
      <c r="K5" s="553" t="s">
        <v>91</v>
      </c>
      <c r="L5" s="554"/>
      <c r="M5" s="554"/>
      <c r="N5" s="555"/>
      <c r="O5" s="555"/>
      <c r="P5" s="555"/>
      <c r="Q5" s="555"/>
      <c r="R5" s="555"/>
      <c r="S5" s="555"/>
      <c r="T5" s="555"/>
      <c r="U5" s="555"/>
      <c r="V5" s="555"/>
      <c r="X5"/>
      <c r="Y5"/>
      <c r="AA5"/>
      <c r="AB5"/>
      <c r="AD5"/>
    </row>
    <row r="6" spans="1:46" ht="22.5" customHeight="1" thickBot="1" x14ac:dyDescent="0.25">
      <c r="B6" s="214" t="s">
        <v>299</v>
      </c>
      <c r="C6" s="74"/>
      <c r="D6" s="559"/>
      <c r="E6" s="560"/>
      <c r="F6" s="560"/>
      <c r="G6" s="560"/>
      <c r="H6" s="560"/>
      <c r="I6" s="560"/>
      <c r="J6" s="561"/>
      <c r="K6" s="437" t="str">
        <f>CONCATENATE(MONTH(juin!$C$7),"/",RIGHT(juin!$M$2,2))</f>
        <v>6/17</v>
      </c>
      <c r="L6" s="96" t="str">
        <f>CONCATENATE(MONTH(juil!$C$7),"/",RIGHT(juin!$M$2,2))</f>
        <v>7/17</v>
      </c>
      <c r="M6" s="96" t="str">
        <f>CONCATENATE(MONTH(aou!$C$7),"/",RIGHT(juin!$M$2,2))</f>
        <v>8/17</v>
      </c>
      <c r="N6" s="96" t="str">
        <f>CONCATENATE(MONTH(sep!$C$7),"/",RIGHT(juin!$M$2,2))</f>
        <v>9/17</v>
      </c>
      <c r="O6" s="96" t="str">
        <f>CONCATENATE(MONTH(oct!$C$7),"/",RIGHT(juin!$M$2,2))</f>
        <v>10/17</v>
      </c>
      <c r="P6" s="96" t="str">
        <f>CONCATENATE(MONTH(nov!$C$7),"/",RIGHT(juin!$M$2,2))</f>
        <v>11/17</v>
      </c>
      <c r="Q6" s="96" t="str">
        <f>CONCATENATE(MONTH(dec!$C$7),"/",RIGHT(juin!$M$2,2))</f>
        <v>12/17</v>
      </c>
      <c r="R6" s="96" t="str">
        <f>CONCATENATE(MONTH(jan!$C$7),"/",RIGHT(mai!$M$2,2))</f>
        <v>1/18</v>
      </c>
      <c r="S6" s="96" t="str">
        <f>CONCATENATE(MONTH(fev!$C$7),"/",RIGHT(mai!$M$2,2))</f>
        <v>2/18</v>
      </c>
      <c r="T6" s="96" t="str">
        <f>CONCATENATE(MONTH(mar!$C$7),"/",RIGHT(mai!$M$2,2))</f>
        <v>3/18</v>
      </c>
      <c r="U6" s="96" t="str">
        <f>CONCATENATE(MONTH(avr!$C$7),"/",RIGHT(mai!$M$2,2))</f>
        <v>4/18</v>
      </c>
      <c r="V6" s="96" t="str">
        <f>CONCATENATE(MONTH(mai!$C$7),"/",RIGHT(mai!$M$2,2))</f>
        <v>5/18</v>
      </c>
      <c r="X6"/>
      <c r="Y6"/>
      <c r="AA6"/>
      <c r="AB6"/>
      <c r="AD6"/>
    </row>
    <row r="7" spans="1:46" ht="36.75" customHeight="1" thickBot="1" x14ac:dyDescent="0.3">
      <c r="C7" s="74"/>
      <c r="D7" s="490" t="str">
        <f>CONCATENATE("CP acq ",RIGHT(YEAR(date!$B$3)+1,2))</f>
        <v>CP acq 18</v>
      </c>
      <c r="E7" s="492" t="str">
        <f>CONCATENATE("CP acq ",RIGHT(YEAR(date!$B$3),2))</f>
        <v>CP acq 17</v>
      </c>
      <c r="F7" s="482" t="s">
        <v>31</v>
      </c>
      <c r="G7" s="484" t="s">
        <v>14</v>
      </c>
      <c r="H7" s="494" t="s">
        <v>86</v>
      </c>
      <c r="I7" s="486" t="s">
        <v>30</v>
      </c>
      <c r="J7" s="488" t="s">
        <v>29</v>
      </c>
      <c r="M7" s="52" t="s">
        <v>33</v>
      </c>
      <c r="N7" s="52" t="s">
        <v>33</v>
      </c>
      <c r="R7" s="52" t="s">
        <v>34</v>
      </c>
      <c r="T7" s="52" t="s">
        <v>34</v>
      </c>
      <c r="U7" s="53" t="s">
        <v>35</v>
      </c>
      <c r="W7" s="478" t="s">
        <v>66</v>
      </c>
      <c r="X7" s="496" t="s">
        <v>90</v>
      </c>
      <c r="Y7" s="498" t="s">
        <v>76</v>
      </c>
      <c r="Z7" s="500" t="s">
        <v>87</v>
      </c>
      <c r="AA7" s="500" t="s">
        <v>88</v>
      </c>
      <c r="AB7" s="480" t="s">
        <v>89</v>
      </c>
      <c r="AC7" s="504" t="s">
        <v>305</v>
      </c>
      <c r="AD7" s="502" t="s">
        <v>273</v>
      </c>
      <c r="AE7" s="506" t="s">
        <v>37</v>
      </c>
      <c r="AF7" s="506" t="s">
        <v>55</v>
      </c>
    </row>
    <row r="8" spans="1:46" ht="34.5" customHeight="1" thickBot="1" x14ac:dyDescent="0.3">
      <c r="A8" s="49" t="s">
        <v>37</v>
      </c>
      <c r="B8" s="105" t="s">
        <v>0</v>
      </c>
      <c r="C8" s="491"/>
      <c r="D8" s="493"/>
      <c r="E8" s="483"/>
      <c r="F8" s="485"/>
      <c r="G8" s="495"/>
      <c r="H8" s="487"/>
      <c r="I8" s="489"/>
      <c r="J8" s="32">
        <v>39600</v>
      </c>
      <c r="K8" s="32">
        <v>39630</v>
      </c>
      <c r="L8" s="52" t="s">
        <v>34</v>
      </c>
      <c r="M8" s="32">
        <v>39692</v>
      </c>
      <c r="N8" s="32">
        <v>39722</v>
      </c>
      <c r="O8" s="54">
        <v>39753</v>
      </c>
      <c r="P8" s="54">
        <v>39783</v>
      </c>
      <c r="Q8" s="52" t="s">
        <v>34</v>
      </c>
      <c r="R8" s="32">
        <v>39845</v>
      </c>
      <c r="S8" s="32">
        <v>39873</v>
      </c>
      <c r="T8" s="32">
        <v>39904</v>
      </c>
      <c r="U8" s="32">
        <v>39934</v>
      </c>
      <c r="V8" s="479"/>
      <c r="W8" s="497"/>
      <c r="X8" s="499"/>
      <c r="Y8" s="501"/>
      <c r="Z8" s="501"/>
      <c r="AA8" s="481"/>
      <c r="AB8" s="505"/>
      <c r="AC8" s="503"/>
      <c r="AD8" s="507"/>
      <c r="AE8" s="507"/>
      <c r="AF8" s="19" t="s">
        <v>67</v>
      </c>
      <c r="AH8" s="205" t="s">
        <v>75</v>
      </c>
      <c r="AR8" s="552" t="s">
        <v>238</v>
      </c>
      <c r="AS8" s="552"/>
      <c r="AT8" s="552"/>
    </row>
    <row r="9" spans="1:46" ht="12.75" customHeight="1" thickBot="1" x14ac:dyDescent="0.3">
      <c r="A9" s="108"/>
      <c r="B9" s="109"/>
      <c r="C9" s="110"/>
      <c r="D9" s="436"/>
      <c r="E9" s="436"/>
      <c r="F9" s="436"/>
      <c r="G9" s="438"/>
      <c r="H9" s="438"/>
      <c r="I9" s="438"/>
      <c r="J9" s="112"/>
      <c r="K9" s="112"/>
      <c r="L9" s="113"/>
      <c r="M9" s="112"/>
      <c r="N9" s="112"/>
      <c r="O9" s="114"/>
      <c r="P9" s="114"/>
      <c r="Q9" s="113"/>
      <c r="R9" s="112"/>
      <c r="S9" s="112"/>
      <c r="T9" s="112"/>
      <c r="U9" s="112"/>
      <c r="V9" s="402"/>
      <c r="W9" s="230"/>
      <c r="X9" s="111"/>
      <c r="Y9" s="218"/>
      <c r="Z9" s="218"/>
      <c r="AA9" s="234"/>
      <c r="AB9" s="192"/>
      <c r="AC9" s="431"/>
      <c r="AD9" s="115"/>
      <c r="AE9" s="116"/>
      <c r="AH9" s="202"/>
      <c r="AJ9" s="158" t="s">
        <v>103</v>
      </c>
      <c r="AK9" s="217"/>
      <c r="AL9" s="215"/>
      <c r="AM9" s="215"/>
      <c r="AQ9" s="397" t="s">
        <v>37</v>
      </c>
      <c r="AR9" s="396" t="s">
        <v>239</v>
      </c>
      <c r="AS9" s="397" t="s">
        <v>240</v>
      </c>
      <c r="AT9" s="397" t="s">
        <v>241</v>
      </c>
    </row>
    <row r="10" spans="1:46" ht="12" customHeight="1" x14ac:dyDescent="0.2">
      <c r="A10" s="128" t="s">
        <v>291</v>
      </c>
      <c r="B10" s="50" t="s">
        <v>274</v>
      </c>
      <c r="C10" s="72">
        <f ca="1">+date!$I$1*2.083</f>
        <v>6.2490000000000006</v>
      </c>
      <c r="D10" s="433">
        <v>25</v>
      </c>
      <c r="E10" s="434"/>
      <c r="F10" s="135">
        <v>-1</v>
      </c>
      <c r="G10" s="432">
        <f>+D10+E10+F10</f>
        <v>24</v>
      </c>
      <c r="H10" s="73">
        <f ca="1">date!$I$1/2</f>
        <v>1.5</v>
      </c>
      <c r="I10" s="73">
        <f ca="1">date!$I$1/2</f>
        <v>1.5</v>
      </c>
      <c r="J10" s="221">
        <f>-juin!AJ10</f>
        <v>0</v>
      </c>
      <c r="K10" s="194">
        <f>-juil!AK10</f>
        <v>0</v>
      </c>
      <c r="L10" s="194">
        <f>-aou!AK10</f>
        <v>0</v>
      </c>
      <c r="M10" s="194">
        <f>-sep!AJ10</f>
        <v>0</v>
      </c>
      <c r="N10" s="194">
        <f>-oct!AK10</f>
        <v>0</v>
      </c>
      <c r="O10" s="194">
        <f>-nov!AJ10</f>
        <v>0</v>
      </c>
      <c r="P10" s="194">
        <f>-dec!AK10</f>
        <v>0</v>
      </c>
      <c r="Q10" s="194">
        <f>-jan!AK10</f>
        <v>0</v>
      </c>
      <c r="R10" s="194">
        <f>-fev!AH10</f>
        <v>0</v>
      </c>
      <c r="S10" s="194">
        <f>-mar!AK10</f>
        <v>0</v>
      </c>
      <c r="T10" s="194">
        <f>-avr!AJ10</f>
        <v>0</v>
      </c>
      <c r="U10" s="222">
        <f>-mai!AK10</f>
        <v>0</v>
      </c>
      <c r="V10" s="403">
        <f t="shared" ref="V10:V15" si="0">SUM(J10:U10)</f>
        <v>0</v>
      </c>
      <c r="W10" s="231">
        <f>IF(G10+V10&gt;=0,G10+V10,0)</f>
        <v>24</v>
      </c>
      <c r="X10" s="401">
        <f>-dec!AN10</f>
        <v>0</v>
      </c>
      <c r="Y10" s="201">
        <f t="shared" ref="Y10:Y26" ca="1" si="1">I10+X10</f>
        <v>1.5</v>
      </c>
      <c r="Z10" s="219">
        <f t="shared" ref="Z10:Z26" ca="1" si="2">IF(G10+V10&lt;0,G10+V10+H10,H10)</f>
        <v>1.5</v>
      </c>
      <c r="AA10" s="235">
        <f t="shared" ref="AA10:AA26" ca="1" si="3">+Y10+Z10</f>
        <v>3</v>
      </c>
      <c r="AB10" s="170">
        <f ca="1">+AA10+W10</f>
        <v>27</v>
      </c>
      <c r="AC10" s="477">
        <f ca="1">+AB10+date!$J$1</f>
        <v>36</v>
      </c>
      <c r="AD10" s="128" t="s">
        <v>291</v>
      </c>
      <c r="AE10" s="107" t="s">
        <v>58</v>
      </c>
      <c r="AF10" s="28">
        <f t="shared" ref="AF10:AF26" ca="1" si="4">+G10+H10+I10+V10+X10-AB10</f>
        <v>0</v>
      </c>
      <c r="AH10" s="203">
        <f t="shared" ref="AH10:AH17" si="5">252+V10</f>
        <v>252</v>
      </c>
      <c r="AJ10" s="393">
        <v>0.56599999999999895</v>
      </c>
      <c r="AK10" s="27" t="s">
        <v>71</v>
      </c>
      <c r="AL10">
        <v>1</v>
      </c>
      <c r="AN10" s="57" t="s">
        <v>71</v>
      </c>
      <c r="AO10">
        <v>4</v>
      </c>
      <c r="AQ10" s="400" t="str">
        <f>+A10</f>
        <v>GG</v>
      </c>
      <c r="AR10" s="398">
        <f ca="1">+G10+H10+I10</f>
        <v>27</v>
      </c>
      <c r="AS10" s="399">
        <f>+V10+X10</f>
        <v>0</v>
      </c>
      <c r="AT10" s="399">
        <f ca="1">+W10+AA10</f>
        <v>27</v>
      </c>
    </row>
    <row r="11" spans="1:46" ht="12" customHeight="1" x14ac:dyDescent="0.2">
      <c r="A11" s="128" t="s">
        <v>292</v>
      </c>
      <c r="B11" s="50" t="s">
        <v>275</v>
      </c>
      <c r="C11" s="72">
        <f ca="1">+date!$I$1*2.083</f>
        <v>6.2490000000000006</v>
      </c>
      <c r="D11" s="442">
        <v>12.5</v>
      </c>
      <c r="E11" s="209"/>
      <c r="F11" s="444">
        <v>-1</v>
      </c>
      <c r="G11" s="432">
        <f>+D11+E11+F11</f>
        <v>11.5</v>
      </c>
      <c r="H11" s="73">
        <f ca="1">date!$I$1/2</f>
        <v>1.5</v>
      </c>
      <c r="I11" s="73">
        <f ca="1">date!$I$1/2</f>
        <v>1.5</v>
      </c>
      <c r="J11" s="221">
        <f>-juin!AJ11</f>
        <v>0</v>
      </c>
      <c r="K11" s="194">
        <f>-juil!AK11</f>
        <v>0</v>
      </c>
      <c r="L11" s="194">
        <f>-aou!AK11</f>
        <v>0</v>
      </c>
      <c r="M11" s="194">
        <f>-sep!AJ11</f>
        <v>0</v>
      </c>
      <c r="N11" s="194">
        <f>-oct!AK11</f>
        <v>0</v>
      </c>
      <c r="O11" s="194">
        <f>-nov!AJ11</f>
        <v>0</v>
      </c>
      <c r="P11" s="194">
        <f>-dec!AK11</f>
        <v>0</v>
      </c>
      <c r="Q11" s="194">
        <f>-jan!AK11</f>
        <v>0</v>
      </c>
      <c r="R11" s="194">
        <f>-fev!AH11</f>
        <v>0</v>
      </c>
      <c r="S11" s="194">
        <f>-mar!AK11</f>
        <v>0</v>
      </c>
      <c r="T11" s="194">
        <f>-avr!AJ11</f>
        <v>0</v>
      </c>
      <c r="U11" s="222">
        <f>-mai!AK11</f>
        <v>0</v>
      </c>
      <c r="V11" s="403">
        <f t="shared" si="0"/>
        <v>0</v>
      </c>
      <c r="W11" s="231">
        <f>IF(G11+V11&gt;=0,G11+V11,0)</f>
        <v>11.5</v>
      </c>
      <c r="X11" s="401">
        <f>-dec!AN11</f>
        <v>0</v>
      </c>
      <c r="Y11" s="201">
        <f ca="1">I11+X11</f>
        <v>1.5</v>
      </c>
      <c r="Z11" s="219">
        <f ca="1">IF(G11+V11&lt;0,G11+V11+H11,H11)</f>
        <v>1.5</v>
      </c>
      <c r="AA11" s="235">
        <f ca="1">+Y11+Z11</f>
        <v>3</v>
      </c>
      <c r="AB11" s="170">
        <f ca="1">+AA11+W11</f>
        <v>14.5</v>
      </c>
      <c r="AC11" s="477">
        <f ca="1">+AB11+date!$J$1</f>
        <v>23.5</v>
      </c>
      <c r="AD11" s="128" t="s">
        <v>292</v>
      </c>
      <c r="AE11" s="107" t="s">
        <v>57</v>
      </c>
      <c r="AF11" s="28">
        <f t="shared" ca="1" si="4"/>
        <v>0</v>
      </c>
      <c r="AH11" s="203"/>
      <c r="AJ11" s="393"/>
      <c r="AK11" s="27" t="s">
        <v>236</v>
      </c>
      <c r="AL11">
        <v>2</v>
      </c>
      <c r="AN11" s="57"/>
      <c r="AQ11" s="400" t="str">
        <f>+A11</f>
        <v>BE</v>
      </c>
      <c r="AR11" s="398">
        <f t="shared" ref="AR11:AR26" ca="1" si="6">+G11+H11+I11</f>
        <v>14.5</v>
      </c>
      <c r="AS11" s="399">
        <f t="shared" ref="AS11:AS26" si="7">+V11+X11</f>
        <v>0</v>
      </c>
      <c r="AT11" s="399">
        <f t="shared" ref="AT11:AT26" ca="1" si="8">+W11+AA11</f>
        <v>14.5</v>
      </c>
    </row>
    <row r="12" spans="1:46" ht="12.75" customHeight="1" x14ac:dyDescent="0.2">
      <c r="A12" s="27" t="s">
        <v>293</v>
      </c>
      <c r="B12" s="43" t="s">
        <v>276</v>
      </c>
      <c r="C12" s="72">
        <f ca="1">+date!$I$1*2.083</f>
        <v>6.2490000000000006</v>
      </c>
      <c r="D12" s="159">
        <v>24.96</v>
      </c>
      <c r="E12" s="209"/>
      <c r="F12" s="444">
        <v>-1</v>
      </c>
      <c r="G12" s="432">
        <f t="shared" ref="G12:G26" si="9">+D12+E12+F12</f>
        <v>23.96</v>
      </c>
      <c r="H12" s="73">
        <f ca="1">date!$I$1/2</f>
        <v>1.5</v>
      </c>
      <c r="I12" s="73">
        <f ca="1">date!$I$1/2</f>
        <v>1.5</v>
      </c>
      <c r="J12" s="221">
        <f>-juin!AJ12</f>
        <v>0</v>
      </c>
      <c r="K12" s="194">
        <f>-juil!AK12</f>
        <v>0</v>
      </c>
      <c r="L12" s="194">
        <f>-aou!AK12</f>
        <v>0</v>
      </c>
      <c r="M12" s="194">
        <f>-sep!AJ12</f>
        <v>0</v>
      </c>
      <c r="N12" s="194">
        <f>-oct!AK12</f>
        <v>0</v>
      </c>
      <c r="O12" s="194">
        <f>-nov!AJ12</f>
        <v>0</v>
      </c>
      <c r="P12" s="194">
        <f>-dec!AK12</f>
        <v>0</v>
      </c>
      <c r="Q12" s="194">
        <f>-jan!AK12</f>
        <v>0</v>
      </c>
      <c r="R12" s="194">
        <f>-fev!AH12</f>
        <v>0</v>
      </c>
      <c r="S12" s="194">
        <f>-mar!AK12</f>
        <v>0</v>
      </c>
      <c r="T12" s="194">
        <f>-avr!AJ12</f>
        <v>0</v>
      </c>
      <c r="U12" s="222">
        <f>-mai!AK12</f>
        <v>0</v>
      </c>
      <c r="V12" s="403">
        <f t="shared" si="0"/>
        <v>0</v>
      </c>
      <c r="W12" s="231">
        <f t="shared" ref="W12:W26" si="10">IF(G12+V12&gt;=0,G12+V12,0)</f>
        <v>23.96</v>
      </c>
      <c r="X12" s="401">
        <f>-dec!AN12</f>
        <v>0</v>
      </c>
      <c r="Y12" s="201">
        <f t="shared" ca="1" si="1"/>
        <v>1.5</v>
      </c>
      <c r="Z12" s="219">
        <f t="shared" ca="1" si="2"/>
        <v>1.5</v>
      </c>
      <c r="AA12" s="235">
        <f t="shared" ca="1" si="3"/>
        <v>3</v>
      </c>
      <c r="AB12" s="170">
        <f t="shared" ref="AB12:AB26" ca="1" si="11">+AA12+W12</f>
        <v>26.96</v>
      </c>
      <c r="AC12" s="477">
        <f ca="1">+AB12+date!$J$1</f>
        <v>35.96</v>
      </c>
      <c r="AD12" s="27" t="s">
        <v>293</v>
      </c>
      <c r="AE12" s="103" t="s">
        <v>57</v>
      </c>
      <c r="AF12" s="28">
        <f t="shared" ca="1" si="4"/>
        <v>0</v>
      </c>
      <c r="AH12" s="203">
        <f t="shared" si="5"/>
        <v>252</v>
      </c>
      <c r="AJ12" s="393">
        <v>0.96000000000000085</v>
      </c>
      <c r="AK12" s="27" t="s">
        <v>38</v>
      </c>
      <c r="AL12">
        <v>3</v>
      </c>
      <c r="AN12" s="41" t="s">
        <v>38</v>
      </c>
      <c r="AO12">
        <v>4</v>
      </c>
      <c r="AQ12" s="400" t="str">
        <f>+A12</f>
        <v>DS</v>
      </c>
      <c r="AR12" s="398">
        <f t="shared" ca="1" si="6"/>
        <v>26.96</v>
      </c>
      <c r="AS12" s="399">
        <f t="shared" si="7"/>
        <v>0</v>
      </c>
      <c r="AT12" s="399">
        <f t="shared" ca="1" si="8"/>
        <v>26.96</v>
      </c>
    </row>
    <row r="13" spans="1:46" ht="12.75" customHeight="1" x14ac:dyDescent="0.2">
      <c r="A13" s="46" t="s">
        <v>294</v>
      </c>
      <c r="B13" s="43" t="s">
        <v>277</v>
      </c>
      <c r="C13" s="72">
        <f ca="1">+date!$I$1*2.083</f>
        <v>6.2490000000000006</v>
      </c>
      <c r="D13" s="159">
        <v>24.96</v>
      </c>
      <c r="E13" s="439">
        <v>4</v>
      </c>
      <c r="F13" s="444">
        <v>-1</v>
      </c>
      <c r="G13" s="432">
        <f>+D13+E13+F13</f>
        <v>27.96</v>
      </c>
      <c r="H13" s="73">
        <f ca="1">date!$I$1/2</f>
        <v>1.5</v>
      </c>
      <c r="I13" s="73">
        <f ca="1">date!$I$1/2</f>
        <v>1.5</v>
      </c>
      <c r="J13" s="221">
        <f>-juin!AJ13</f>
        <v>0</v>
      </c>
      <c r="K13" s="194">
        <f>-juil!AK13</f>
        <v>0</v>
      </c>
      <c r="L13" s="194">
        <f>-aou!AK13</f>
        <v>0</v>
      </c>
      <c r="M13" s="194">
        <f>-sep!AJ13</f>
        <v>0</v>
      </c>
      <c r="N13" s="194">
        <f>-oct!AK13</f>
        <v>0</v>
      </c>
      <c r="O13" s="194">
        <f>-nov!AJ13</f>
        <v>0</v>
      </c>
      <c r="P13" s="194">
        <f>-dec!AK13</f>
        <v>0</v>
      </c>
      <c r="Q13" s="194">
        <f>-jan!AK13</f>
        <v>0</v>
      </c>
      <c r="R13" s="194">
        <f>-fev!AH13</f>
        <v>0</v>
      </c>
      <c r="S13" s="194">
        <f>-mar!AK13</f>
        <v>0</v>
      </c>
      <c r="T13" s="194">
        <f>-avr!AJ13</f>
        <v>0</v>
      </c>
      <c r="U13" s="222">
        <f>-mai!AK13</f>
        <v>0</v>
      </c>
      <c r="V13" s="403">
        <f t="shared" si="0"/>
        <v>0</v>
      </c>
      <c r="W13" s="231">
        <f t="shared" si="10"/>
        <v>27.96</v>
      </c>
      <c r="X13" s="401">
        <f>-dec!AN13</f>
        <v>0</v>
      </c>
      <c r="Y13" s="201">
        <f t="shared" ca="1" si="1"/>
        <v>1.5</v>
      </c>
      <c r="Z13" s="219">
        <f t="shared" ca="1" si="2"/>
        <v>1.5</v>
      </c>
      <c r="AA13" s="235">
        <f t="shared" ca="1" si="3"/>
        <v>3</v>
      </c>
      <c r="AB13" s="170">
        <f t="shared" ca="1" si="11"/>
        <v>30.96</v>
      </c>
      <c r="AC13" s="477">
        <f ca="1">+AB13+date!$J$1</f>
        <v>39.96</v>
      </c>
      <c r="AD13" s="46" t="s">
        <v>294</v>
      </c>
      <c r="AE13" s="103" t="s">
        <v>56</v>
      </c>
      <c r="AF13" s="28">
        <f t="shared" ca="1" si="4"/>
        <v>0</v>
      </c>
      <c r="AH13" s="203">
        <f t="shared" si="5"/>
        <v>252</v>
      </c>
      <c r="AJ13" s="201">
        <v>3.8639999999999972</v>
      </c>
      <c r="AK13" s="46" t="s">
        <v>39</v>
      </c>
      <c r="AL13">
        <v>4</v>
      </c>
      <c r="AN13" s="41" t="s">
        <v>39</v>
      </c>
      <c r="AO13">
        <v>4</v>
      </c>
      <c r="AQ13" s="400" t="str">
        <f>+A13</f>
        <v>FT</v>
      </c>
      <c r="AR13" s="398">
        <f t="shared" ca="1" si="6"/>
        <v>30.96</v>
      </c>
      <c r="AS13" s="399">
        <f t="shared" si="7"/>
        <v>0</v>
      </c>
      <c r="AT13" s="399">
        <f t="shared" ca="1" si="8"/>
        <v>30.96</v>
      </c>
    </row>
    <row r="14" spans="1:46" ht="12.75" customHeight="1" x14ac:dyDescent="0.2">
      <c r="A14" s="46" t="s">
        <v>295</v>
      </c>
      <c r="B14" s="10" t="s">
        <v>278</v>
      </c>
      <c r="C14" s="72">
        <f ca="1">+date!$I$1*2.083</f>
        <v>6.2490000000000006</v>
      </c>
      <c r="D14" s="159">
        <v>24.96</v>
      </c>
      <c r="E14" s="439"/>
      <c r="F14" s="444">
        <v>2</v>
      </c>
      <c r="G14" s="432">
        <f>+D14+E14+F14</f>
        <v>26.96</v>
      </c>
      <c r="H14" s="73">
        <f ca="1">date!$I$1/2</f>
        <v>1.5</v>
      </c>
      <c r="I14" s="73">
        <f ca="1">date!$I$1/2</f>
        <v>1.5</v>
      </c>
      <c r="J14" s="221">
        <f>-juin!AJ14</f>
        <v>0</v>
      </c>
      <c r="K14" s="194">
        <f>-juil!AK14</f>
        <v>0</v>
      </c>
      <c r="L14" s="194">
        <f>-aou!AK14</f>
        <v>0</v>
      </c>
      <c r="M14" s="194">
        <f>-sep!AJ14</f>
        <v>0</v>
      </c>
      <c r="N14" s="194">
        <f>-oct!AK14</f>
        <v>0</v>
      </c>
      <c r="O14" s="194">
        <f>-nov!AJ14</f>
        <v>0</v>
      </c>
      <c r="P14" s="194">
        <f>-dec!AK14</f>
        <v>0</v>
      </c>
      <c r="Q14" s="194">
        <f>-jan!AK14</f>
        <v>0</v>
      </c>
      <c r="R14" s="194">
        <f>-fev!AH14</f>
        <v>0</v>
      </c>
      <c r="S14" s="194">
        <f>-mar!AK14</f>
        <v>0</v>
      </c>
      <c r="T14" s="194">
        <f>-avr!AJ14</f>
        <v>0</v>
      </c>
      <c r="U14" s="222">
        <f>-mai!AK14</f>
        <v>0</v>
      </c>
      <c r="V14" s="403">
        <f t="shared" si="0"/>
        <v>0</v>
      </c>
      <c r="W14" s="231">
        <f>IF(G14+V14&gt;=0,G14+V14,0)</f>
        <v>26.96</v>
      </c>
      <c r="X14" s="401">
        <f>-dec!AN14</f>
        <v>0</v>
      </c>
      <c r="Y14" s="201">
        <f t="shared" ca="1" si="1"/>
        <v>1.5</v>
      </c>
      <c r="Z14" s="219">
        <f t="shared" ca="1" si="2"/>
        <v>1.5</v>
      </c>
      <c r="AA14" s="235">
        <f t="shared" ca="1" si="3"/>
        <v>3</v>
      </c>
      <c r="AB14" s="170">
        <f ca="1">+AA14+W14</f>
        <v>29.96</v>
      </c>
      <c r="AC14" s="477">
        <f ca="1">+AB14+date!$J$1</f>
        <v>38.96</v>
      </c>
      <c r="AD14" s="46" t="s">
        <v>295</v>
      </c>
      <c r="AE14" s="103" t="s">
        <v>56</v>
      </c>
      <c r="AF14" s="28">
        <f t="shared" ca="1" si="4"/>
        <v>0</v>
      </c>
      <c r="AH14" s="203">
        <f t="shared" si="5"/>
        <v>252</v>
      </c>
      <c r="AJ14" s="201">
        <v>6.4600000000000009</v>
      </c>
      <c r="AK14" s="46" t="s">
        <v>62</v>
      </c>
      <c r="AL14">
        <v>5</v>
      </c>
      <c r="AN14" s="41" t="s">
        <v>62</v>
      </c>
      <c r="AO14">
        <v>4</v>
      </c>
      <c r="AQ14" s="400" t="str">
        <f>+A14</f>
        <v>AZ</v>
      </c>
      <c r="AR14" s="398">
        <f t="shared" ca="1" si="6"/>
        <v>29.96</v>
      </c>
      <c r="AS14" s="399">
        <f t="shared" si="7"/>
        <v>0</v>
      </c>
      <c r="AT14" s="399">
        <f t="shared" ca="1" si="8"/>
        <v>29.96</v>
      </c>
    </row>
    <row r="15" spans="1:46" ht="12.75" customHeight="1" x14ac:dyDescent="0.2">
      <c r="A15" s="46" t="s">
        <v>44</v>
      </c>
      <c r="B15" s="10" t="s">
        <v>279</v>
      </c>
      <c r="C15" s="72">
        <f ca="1">+date!$I$1*2.083</f>
        <v>6.2490000000000006</v>
      </c>
      <c r="D15" s="159">
        <v>2.1</v>
      </c>
      <c r="E15" s="439"/>
      <c r="F15" s="444">
        <v>-1</v>
      </c>
      <c r="G15" s="432">
        <f>+D15+E15+F15</f>
        <v>1.1000000000000001</v>
      </c>
      <c r="H15" s="73">
        <f ca="1">date!$I$1/2</f>
        <v>1.5</v>
      </c>
      <c r="I15" s="73">
        <f ca="1">date!$I$1/2</f>
        <v>1.5</v>
      </c>
      <c r="J15" s="221">
        <f>-juin!AJ16</f>
        <v>0</v>
      </c>
      <c r="K15" s="194">
        <f>-juil!AK15</f>
        <v>0</v>
      </c>
      <c r="L15" s="194">
        <f>-aou!AK15</f>
        <v>0</v>
      </c>
      <c r="M15" s="194">
        <f>-sep!AJ15</f>
        <v>0</v>
      </c>
      <c r="N15" s="194">
        <f>-oct!AK15</f>
        <v>0</v>
      </c>
      <c r="O15" s="194">
        <f>-nov!AJ15</f>
        <v>0</v>
      </c>
      <c r="P15" s="194">
        <f>-dec!AK15</f>
        <v>0</v>
      </c>
      <c r="Q15" s="194">
        <f>-jan!AK15</f>
        <v>0</v>
      </c>
      <c r="R15" s="194">
        <f>-fev!AH15</f>
        <v>0</v>
      </c>
      <c r="S15" s="194">
        <f>-mar!AK15</f>
        <v>0</v>
      </c>
      <c r="T15" s="194">
        <f>-avr!AJ15</f>
        <v>0</v>
      </c>
      <c r="U15" s="222">
        <f>-mai!AK15</f>
        <v>0</v>
      </c>
      <c r="V15" s="403">
        <f t="shared" si="0"/>
        <v>0</v>
      </c>
      <c r="W15" s="231">
        <f>IF(G15+V15&gt;=0,G15+V15,0)</f>
        <v>1.1000000000000001</v>
      </c>
      <c r="X15" s="401">
        <f>-dec!AN15</f>
        <v>0</v>
      </c>
      <c r="Y15" s="201">
        <f t="shared" ref="Y15" ca="1" si="12">I15+X15</f>
        <v>1.5</v>
      </c>
      <c r="Z15" s="219">
        <f t="shared" ref="Z15" ca="1" si="13">IF(G15+V15&lt;0,G15+V15+H15,H15)</f>
        <v>1.5</v>
      </c>
      <c r="AA15" s="235">
        <f t="shared" ref="AA15" ca="1" si="14">+Y15+Z15</f>
        <v>3</v>
      </c>
      <c r="AB15" s="170">
        <f ca="1">+AA15+W15</f>
        <v>4.0999999999999996</v>
      </c>
      <c r="AC15" s="477">
        <f ca="1">+AB15+date!$J$1</f>
        <v>13.1</v>
      </c>
      <c r="AD15" s="46" t="s">
        <v>44</v>
      </c>
      <c r="AE15" s="103" t="s">
        <v>57</v>
      </c>
      <c r="AF15" s="28"/>
      <c r="AH15" s="203"/>
      <c r="AJ15" s="201"/>
      <c r="AK15" s="46"/>
      <c r="AL15">
        <v>6</v>
      </c>
      <c r="AN15" s="41"/>
      <c r="AQ15" s="400" t="str">
        <f>+A15</f>
        <v>PO</v>
      </c>
      <c r="AR15" s="398"/>
      <c r="AS15" s="399"/>
      <c r="AT15" s="399"/>
    </row>
    <row r="16" spans="1:46" ht="12.75" customHeight="1" x14ac:dyDescent="0.2">
      <c r="A16" s="46" t="s">
        <v>294</v>
      </c>
      <c r="B16" s="4" t="s">
        <v>280</v>
      </c>
      <c r="C16" s="72">
        <f ca="1">+date!$I$1*2.083</f>
        <v>6.2490000000000006</v>
      </c>
      <c r="D16" s="159">
        <v>24.96</v>
      </c>
      <c r="E16" s="439"/>
      <c r="F16" s="444">
        <v>-1</v>
      </c>
      <c r="G16" s="432">
        <f t="shared" si="9"/>
        <v>23.96</v>
      </c>
      <c r="H16" s="73">
        <f ca="1">date!$I$1/2</f>
        <v>1.5</v>
      </c>
      <c r="I16" s="73">
        <f ca="1">date!$I$1/2</f>
        <v>1.5</v>
      </c>
      <c r="J16" s="221">
        <f>-juin!AJ16</f>
        <v>0</v>
      </c>
      <c r="K16" s="194">
        <f>-juil!AK15</f>
        <v>0</v>
      </c>
      <c r="L16" s="194">
        <f>-aou!AK15</f>
        <v>0</v>
      </c>
      <c r="M16" s="194">
        <f>-sep!AJ15</f>
        <v>0</v>
      </c>
      <c r="N16" s="194">
        <f>-oct!AK15</f>
        <v>0</v>
      </c>
      <c r="O16" s="194">
        <f>-nov!AJ15</f>
        <v>0</v>
      </c>
      <c r="P16" s="194">
        <f>-dec!AK15</f>
        <v>0</v>
      </c>
      <c r="Q16" s="194">
        <f>-jan!AK15</f>
        <v>0</v>
      </c>
      <c r="R16" s="194">
        <f>-fev!AH15</f>
        <v>0</v>
      </c>
      <c r="S16" s="194">
        <f>-mar!AK15</f>
        <v>0</v>
      </c>
      <c r="T16" s="194">
        <f>-avr!AJ15</f>
        <v>0</v>
      </c>
      <c r="U16" s="222">
        <f>-mai!AK15</f>
        <v>0</v>
      </c>
      <c r="V16" s="403">
        <f t="shared" ref="V16:V23" si="15">SUM(J16:U16)</f>
        <v>0</v>
      </c>
      <c r="W16" s="231">
        <f t="shared" si="10"/>
        <v>23.96</v>
      </c>
      <c r="X16" s="401">
        <f>-dec!AN15</f>
        <v>0</v>
      </c>
      <c r="Y16" s="201">
        <f t="shared" ca="1" si="1"/>
        <v>1.5</v>
      </c>
      <c r="Z16" s="219">
        <f t="shared" ca="1" si="2"/>
        <v>1.5</v>
      </c>
      <c r="AA16" s="235">
        <f t="shared" ca="1" si="3"/>
        <v>3</v>
      </c>
      <c r="AB16" s="170">
        <f t="shared" ca="1" si="11"/>
        <v>26.96</v>
      </c>
      <c r="AC16" s="477">
        <f ca="1">+AB16+date!$J$1</f>
        <v>35.96</v>
      </c>
      <c r="AD16" s="46" t="s">
        <v>294</v>
      </c>
      <c r="AE16" s="104" t="s">
        <v>58</v>
      </c>
      <c r="AF16" s="28">
        <f t="shared" ca="1" si="4"/>
        <v>0</v>
      </c>
      <c r="AH16" s="203">
        <f t="shared" si="5"/>
        <v>252</v>
      </c>
      <c r="AJ16" s="201">
        <v>3.8648000000000025</v>
      </c>
      <c r="AK16" s="46" t="s">
        <v>40</v>
      </c>
      <c r="AL16">
        <v>7</v>
      </c>
      <c r="AN16" s="44" t="s">
        <v>40</v>
      </c>
      <c r="AO16">
        <v>4</v>
      </c>
      <c r="AQ16" s="400" t="str">
        <f>+A16</f>
        <v>FT</v>
      </c>
      <c r="AR16" s="398">
        <f t="shared" ca="1" si="6"/>
        <v>26.96</v>
      </c>
      <c r="AS16" s="399">
        <f t="shared" si="7"/>
        <v>0</v>
      </c>
      <c r="AT16" s="399">
        <f t="shared" ca="1" si="8"/>
        <v>26.96</v>
      </c>
    </row>
    <row r="17" spans="1:46" ht="12.75" customHeight="1" x14ac:dyDescent="0.2">
      <c r="A17" s="46" t="s">
        <v>296</v>
      </c>
      <c r="B17" s="4" t="s">
        <v>281</v>
      </c>
      <c r="C17" s="72">
        <f ca="1">+date!$I$1*2.083</f>
        <v>6.2490000000000006</v>
      </c>
      <c r="D17" s="159">
        <v>24.96</v>
      </c>
      <c r="E17" s="244"/>
      <c r="F17" s="444">
        <v>-1</v>
      </c>
      <c r="G17" s="432">
        <f t="shared" si="9"/>
        <v>23.96</v>
      </c>
      <c r="H17" s="73">
        <f ca="1">date!$I$1/2</f>
        <v>1.5</v>
      </c>
      <c r="I17" s="73">
        <f ca="1">date!$I$1/2</f>
        <v>1.5</v>
      </c>
      <c r="J17" s="221">
        <f>-juin!AJ17</f>
        <v>0</v>
      </c>
      <c r="K17" s="194">
        <f>-juil!AK16</f>
        <v>0</v>
      </c>
      <c r="L17" s="194">
        <f>-aou!AK16</f>
        <v>0</v>
      </c>
      <c r="M17" s="194">
        <f>-sep!AJ16</f>
        <v>0</v>
      </c>
      <c r="N17" s="194">
        <f>-oct!AK16</f>
        <v>0</v>
      </c>
      <c r="O17" s="194">
        <f>-nov!AJ16</f>
        <v>0</v>
      </c>
      <c r="P17" s="194">
        <f>-dec!AK16</f>
        <v>0</v>
      </c>
      <c r="Q17" s="194">
        <f>-jan!AK16</f>
        <v>0</v>
      </c>
      <c r="R17" s="194">
        <f>-fev!AH16</f>
        <v>0</v>
      </c>
      <c r="S17" s="194">
        <f>-mar!AK16</f>
        <v>0</v>
      </c>
      <c r="T17" s="194">
        <f>-avr!AJ16</f>
        <v>0</v>
      </c>
      <c r="U17" s="222">
        <f>-mai!AK16</f>
        <v>0</v>
      </c>
      <c r="V17" s="403">
        <f t="shared" si="15"/>
        <v>0</v>
      </c>
      <c r="W17" s="231">
        <f t="shared" si="10"/>
        <v>23.96</v>
      </c>
      <c r="X17" s="401">
        <f>-dec!AN16</f>
        <v>0</v>
      </c>
      <c r="Y17" s="201">
        <f t="shared" ca="1" si="1"/>
        <v>1.5</v>
      </c>
      <c r="Z17" s="219">
        <f t="shared" ca="1" si="2"/>
        <v>1.5</v>
      </c>
      <c r="AA17" s="235">
        <f t="shared" ca="1" si="3"/>
        <v>3</v>
      </c>
      <c r="AB17" s="170">
        <f t="shared" ca="1" si="11"/>
        <v>26.96</v>
      </c>
      <c r="AC17" s="477">
        <f ca="1">+AB17+date!$J$1</f>
        <v>35.96</v>
      </c>
      <c r="AD17" s="46" t="s">
        <v>296</v>
      </c>
      <c r="AE17" s="104" t="s">
        <v>56</v>
      </c>
      <c r="AF17" s="28">
        <f t="shared" ca="1" si="4"/>
        <v>0</v>
      </c>
      <c r="AH17" s="203">
        <f t="shared" si="5"/>
        <v>252</v>
      </c>
      <c r="AJ17" s="201">
        <v>0.96000000000000085</v>
      </c>
      <c r="AK17" s="46" t="s">
        <v>72</v>
      </c>
      <c r="AL17">
        <v>8</v>
      </c>
      <c r="AN17" s="44" t="s">
        <v>72</v>
      </c>
      <c r="AQ17" s="400" t="str">
        <f>+A17</f>
        <v>FG</v>
      </c>
      <c r="AR17" s="398">
        <f t="shared" ca="1" si="6"/>
        <v>26.96</v>
      </c>
      <c r="AS17" s="399">
        <f t="shared" si="7"/>
        <v>0</v>
      </c>
      <c r="AT17" s="399">
        <f t="shared" ca="1" si="8"/>
        <v>26.96</v>
      </c>
    </row>
    <row r="18" spans="1:46" ht="12.75" customHeight="1" x14ac:dyDescent="0.2">
      <c r="A18" s="46" t="s">
        <v>297</v>
      </c>
      <c r="B18" s="4" t="s">
        <v>282</v>
      </c>
      <c r="C18" s="72">
        <f ca="1">+date!$I$1*2.083</f>
        <v>6.2490000000000006</v>
      </c>
      <c r="D18" s="159">
        <v>25</v>
      </c>
      <c r="E18" s="439"/>
      <c r="F18" s="444">
        <v>-1</v>
      </c>
      <c r="G18" s="432">
        <f t="shared" si="9"/>
        <v>24</v>
      </c>
      <c r="H18" s="73">
        <f ca="1">date!$I$1/2</f>
        <v>1.5</v>
      </c>
      <c r="I18" s="73">
        <f ca="1">date!$I$1/2</f>
        <v>1.5</v>
      </c>
      <c r="J18" s="221">
        <f>-juin!AJ18</f>
        <v>0</v>
      </c>
      <c r="K18" s="194">
        <f>-juil!AK17</f>
        <v>0</v>
      </c>
      <c r="L18" s="194">
        <f>-aou!AK17</f>
        <v>0</v>
      </c>
      <c r="M18" s="194">
        <f>-sep!AJ17</f>
        <v>0</v>
      </c>
      <c r="N18" s="194">
        <f>-oct!AK17</f>
        <v>0</v>
      </c>
      <c r="O18" s="194">
        <f>-nov!AJ17</f>
        <v>0</v>
      </c>
      <c r="P18" s="194">
        <f>-dec!AK17</f>
        <v>0</v>
      </c>
      <c r="Q18" s="194">
        <f>-jan!AK17</f>
        <v>0</v>
      </c>
      <c r="R18" s="194">
        <f>-fev!AH17</f>
        <v>0</v>
      </c>
      <c r="S18" s="194">
        <f>-mar!AK17</f>
        <v>0</v>
      </c>
      <c r="T18" s="194">
        <f>-avr!AJ17</f>
        <v>0</v>
      </c>
      <c r="U18" s="222">
        <f>-mai!AK17</f>
        <v>0</v>
      </c>
      <c r="V18" s="403">
        <f>SUM(J18:U18)</f>
        <v>0</v>
      </c>
      <c r="W18" s="231">
        <f t="shared" si="10"/>
        <v>24</v>
      </c>
      <c r="X18" s="401">
        <f>-dec!AN17</f>
        <v>0</v>
      </c>
      <c r="Y18" s="201">
        <f t="shared" ca="1" si="1"/>
        <v>1.5</v>
      </c>
      <c r="Z18" s="219">
        <f t="shared" ca="1" si="2"/>
        <v>1.5</v>
      </c>
      <c r="AA18" s="235">
        <f t="shared" ca="1" si="3"/>
        <v>3</v>
      </c>
      <c r="AB18" s="170">
        <f t="shared" ca="1" si="11"/>
        <v>27</v>
      </c>
      <c r="AC18" s="477">
        <f ca="1">+AB18+date!$J$1</f>
        <v>36</v>
      </c>
      <c r="AD18" s="46" t="s">
        <v>297</v>
      </c>
      <c r="AE18" s="104" t="s">
        <v>56</v>
      </c>
      <c r="AF18" s="28">
        <f t="shared" ca="1" si="4"/>
        <v>0</v>
      </c>
      <c r="AH18" s="203"/>
      <c r="AJ18" s="201">
        <v>3</v>
      </c>
      <c r="AK18" s="46" t="s">
        <v>80</v>
      </c>
      <c r="AL18">
        <v>9</v>
      </c>
      <c r="AN18" s="44" t="s">
        <v>80</v>
      </c>
      <c r="AQ18" s="400" t="str">
        <f>+A18</f>
        <v>OU</v>
      </c>
      <c r="AR18" s="398">
        <f t="shared" ca="1" si="6"/>
        <v>27</v>
      </c>
      <c r="AS18" s="399">
        <f t="shared" si="7"/>
        <v>0</v>
      </c>
      <c r="AT18" s="399">
        <f t="shared" ca="1" si="8"/>
        <v>27</v>
      </c>
    </row>
    <row r="19" spans="1:46" ht="12.75" customHeight="1" x14ac:dyDescent="0.2">
      <c r="A19" s="46" t="s">
        <v>298</v>
      </c>
      <c r="B19" s="4" t="s">
        <v>283</v>
      </c>
      <c r="C19" s="72">
        <f ca="1">+date!$I$1*2.083</f>
        <v>6.2490000000000006</v>
      </c>
      <c r="D19" s="441">
        <v>25</v>
      </c>
      <c r="E19" s="439"/>
      <c r="F19" s="444">
        <v>-1</v>
      </c>
      <c r="G19" s="432">
        <f t="shared" si="9"/>
        <v>24</v>
      </c>
      <c r="H19" s="73">
        <f ca="1">date!$I$1/2</f>
        <v>1.5</v>
      </c>
      <c r="I19" s="73">
        <f ca="1">date!$I$1/2</f>
        <v>1.5</v>
      </c>
      <c r="J19" s="221">
        <f>-juin!AJ19</f>
        <v>0</v>
      </c>
      <c r="K19" s="194">
        <f>-juil!AK18</f>
        <v>0</v>
      </c>
      <c r="L19" s="194">
        <f>-aou!AK18</f>
        <v>0</v>
      </c>
      <c r="M19" s="194">
        <f>-sep!AJ18</f>
        <v>0</v>
      </c>
      <c r="N19" s="194">
        <f>-oct!AK18</f>
        <v>0</v>
      </c>
      <c r="O19" s="194">
        <f>-nov!AJ18</f>
        <v>0</v>
      </c>
      <c r="P19" s="194">
        <f>-dec!AK18</f>
        <v>0</v>
      </c>
      <c r="Q19" s="194">
        <f>-jan!AK18</f>
        <v>0</v>
      </c>
      <c r="R19" s="194">
        <f>-fev!AH18</f>
        <v>0</v>
      </c>
      <c r="S19" s="194">
        <f>-mar!AK18</f>
        <v>0</v>
      </c>
      <c r="T19" s="194">
        <f>-avr!AJ18</f>
        <v>0</v>
      </c>
      <c r="U19" s="222">
        <f>-mai!AK18</f>
        <v>0</v>
      </c>
      <c r="V19" s="403">
        <f>SUM(J19:U19)</f>
        <v>0</v>
      </c>
      <c r="W19" s="231">
        <f>IF(G19+V19&gt;=0,G19+V19,0)</f>
        <v>24</v>
      </c>
      <c r="X19" s="401">
        <f>-dec!AN18</f>
        <v>0</v>
      </c>
      <c r="Y19" s="201">
        <f t="shared" ref="Y19" ca="1" si="16">I19+X19</f>
        <v>1.5</v>
      </c>
      <c r="Z19" s="219">
        <f t="shared" ref="Z19" ca="1" si="17">IF(G19+V19&lt;0,G19+V19+H19,H19)</f>
        <v>1.5</v>
      </c>
      <c r="AA19" s="235">
        <f t="shared" ca="1" si="3"/>
        <v>3</v>
      </c>
      <c r="AB19" s="170">
        <f t="shared" ca="1" si="11"/>
        <v>27</v>
      </c>
      <c r="AC19" s="477">
        <f ca="1">+AB19+date!$J$1</f>
        <v>36</v>
      </c>
      <c r="AD19" s="46" t="s">
        <v>298</v>
      </c>
      <c r="AE19" s="104" t="s">
        <v>57</v>
      </c>
      <c r="AF19" s="28">
        <f t="shared" ca="1" si="4"/>
        <v>0</v>
      </c>
      <c r="AH19" s="203"/>
      <c r="AJ19" s="201">
        <v>0</v>
      </c>
      <c r="AK19" s="46" t="s">
        <v>93</v>
      </c>
      <c r="AL19">
        <v>10</v>
      </c>
      <c r="AN19" s="44"/>
      <c r="AQ19" s="400" t="str">
        <f>+A19</f>
        <v>DG</v>
      </c>
      <c r="AR19" s="398">
        <f t="shared" ca="1" si="6"/>
        <v>27</v>
      </c>
      <c r="AS19" s="399">
        <f t="shared" si="7"/>
        <v>0</v>
      </c>
      <c r="AT19" s="399">
        <f t="shared" ca="1" si="8"/>
        <v>27</v>
      </c>
    </row>
    <row r="20" spans="1:46" ht="12.75" customHeight="1" x14ac:dyDescent="0.2">
      <c r="A20" s="46" t="s">
        <v>299</v>
      </c>
      <c r="B20" s="4" t="s">
        <v>284</v>
      </c>
      <c r="C20" s="72">
        <f ca="1">+date!$I$1*2.083</f>
        <v>6.2490000000000006</v>
      </c>
      <c r="D20" s="159">
        <v>24.96</v>
      </c>
      <c r="E20" s="439"/>
      <c r="F20" s="444">
        <v>-1</v>
      </c>
      <c r="G20" s="432">
        <f t="shared" si="9"/>
        <v>23.96</v>
      </c>
      <c r="H20" s="73">
        <f ca="1">date!$I$1/2</f>
        <v>1.5</v>
      </c>
      <c r="I20" s="73">
        <f ca="1">date!$I$1/2</f>
        <v>1.5</v>
      </c>
      <c r="J20" s="221">
        <f>-juin!AJ20</f>
        <v>0</v>
      </c>
      <c r="K20" s="194">
        <f>-juil!AK19</f>
        <v>0</v>
      </c>
      <c r="L20" s="194">
        <f>-aou!AK19</f>
        <v>0</v>
      </c>
      <c r="M20" s="194">
        <f>-sep!AJ19</f>
        <v>0</v>
      </c>
      <c r="N20" s="194">
        <f>-oct!AK19</f>
        <v>0</v>
      </c>
      <c r="O20" s="194">
        <f>-nov!AJ19</f>
        <v>0</v>
      </c>
      <c r="P20" s="194">
        <f>-dec!AK19</f>
        <v>0</v>
      </c>
      <c r="Q20" s="194">
        <f>-jan!AK19</f>
        <v>0</v>
      </c>
      <c r="R20" s="194">
        <f>-fev!AH19</f>
        <v>0</v>
      </c>
      <c r="S20" s="194">
        <f>-mar!AK19</f>
        <v>0</v>
      </c>
      <c r="T20" s="194">
        <f>-avr!AJ19</f>
        <v>0</v>
      </c>
      <c r="U20" s="222">
        <f>-mai!AK19</f>
        <v>0</v>
      </c>
      <c r="V20" s="403">
        <f t="shared" si="15"/>
        <v>0</v>
      </c>
      <c r="W20" s="231">
        <f t="shared" si="10"/>
        <v>23.96</v>
      </c>
      <c r="X20" s="401">
        <f>-dec!AN19</f>
        <v>0</v>
      </c>
      <c r="Y20" s="201">
        <f t="shared" ca="1" si="1"/>
        <v>1.5</v>
      </c>
      <c r="Z20" s="219">
        <f t="shared" ca="1" si="2"/>
        <v>1.5</v>
      </c>
      <c r="AA20" s="235">
        <f t="shared" ca="1" si="3"/>
        <v>3</v>
      </c>
      <c r="AB20" s="170">
        <f t="shared" ca="1" si="11"/>
        <v>26.96</v>
      </c>
      <c r="AC20" s="477">
        <f ca="1">+AB20+date!$J$1</f>
        <v>35.96</v>
      </c>
      <c r="AD20" s="46" t="s">
        <v>299</v>
      </c>
      <c r="AE20" s="104" t="s">
        <v>57</v>
      </c>
      <c r="AF20" s="28">
        <f t="shared" ca="1" si="4"/>
        <v>0</v>
      </c>
      <c r="AH20" s="203">
        <f>252+V20</f>
        <v>252</v>
      </c>
      <c r="AJ20" s="201">
        <v>3.9600000000000009</v>
      </c>
      <c r="AK20" s="46" t="s">
        <v>41</v>
      </c>
      <c r="AL20">
        <v>11</v>
      </c>
      <c r="AN20" s="44" t="s">
        <v>41</v>
      </c>
      <c r="AQ20" s="400" t="str">
        <f>+A20</f>
        <v>EEF</v>
      </c>
      <c r="AR20" s="398">
        <f t="shared" ca="1" si="6"/>
        <v>26.96</v>
      </c>
      <c r="AS20" s="399">
        <f t="shared" si="7"/>
        <v>0</v>
      </c>
      <c r="AT20" s="399">
        <f t="shared" ca="1" si="8"/>
        <v>26.96</v>
      </c>
    </row>
    <row r="21" spans="1:46" ht="12.75" customHeight="1" x14ac:dyDescent="0.2">
      <c r="A21" s="46" t="s">
        <v>300</v>
      </c>
      <c r="B21" s="11" t="s">
        <v>285</v>
      </c>
      <c r="C21" s="72">
        <f ca="1">+date!$I$1*2.083</f>
        <v>6.2490000000000006</v>
      </c>
      <c r="D21" s="159">
        <v>24.96</v>
      </c>
      <c r="E21" s="439"/>
      <c r="F21" s="444">
        <v>-1</v>
      </c>
      <c r="G21" s="432">
        <f t="shared" si="9"/>
        <v>23.96</v>
      </c>
      <c r="H21" s="73">
        <f ca="1">date!$I$1/2</f>
        <v>1.5</v>
      </c>
      <c r="I21" s="73">
        <f ca="1">date!$I$1/2</f>
        <v>1.5</v>
      </c>
      <c r="J21" s="221">
        <f>-juin!AJ21</f>
        <v>0</v>
      </c>
      <c r="K21" s="194">
        <f>-juil!AK20</f>
        <v>0</v>
      </c>
      <c r="L21" s="194">
        <f>-aou!AK20</f>
        <v>0</v>
      </c>
      <c r="M21" s="194">
        <f>-sep!AJ20</f>
        <v>0</v>
      </c>
      <c r="N21" s="194">
        <f>-oct!AK20</f>
        <v>0</v>
      </c>
      <c r="O21" s="194">
        <f>-nov!AJ20</f>
        <v>0</v>
      </c>
      <c r="P21" s="194">
        <f>-dec!AK20</f>
        <v>0</v>
      </c>
      <c r="Q21" s="194">
        <f>-jan!AK20</f>
        <v>0</v>
      </c>
      <c r="R21" s="194">
        <f>-fev!AH20</f>
        <v>0</v>
      </c>
      <c r="S21" s="194">
        <f>-mar!AK20</f>
        <v>0</v>
      </c>
      <c r="T21" s="194">
        <f>-avr!AJ20</f>
        <v>0</v>
      </c>
      <c r="U21" s="222">
        <f>-mai!AK20</f>
        <v>0</v>
      </c>
      <c r="V21" s="403">
        <f>SUM(J21:U21)</f>
        <v>0</v>
      </c>
      <c r="W21" s="231">
        <f t="shared" si="10"/>
        <v>23.96</v>
      </c>
      <c r="X21" s="401">
        <f>-dec!AN20</f>
        <v>0</v>
      </c>
      <c r="Y21" s="201">
        <f t="shared" ca="1" si="1"/>
        <v>1.5</v>
      </c>
      <c r="Z21" s="219">
        <f t="shared" ca="1" si="2"/>
        <v>1.5</v>
      </c>
      <c r="AA21" s="235">
        <f t="shared" ca="1" si="3"/>
        <v>3</v>
      </c>
      <c r="AB21" s="170">
        <f t="shared" ca="1" si="11"/>
        <v>26.96</v>
      </c>
      <c r="AC21" s="477">
        <f ca="1">+AB21+date!$J$1</f>
        <v>35.96</v>
      </c>
      <c r="AD21" s="46" t="s">
        <v>300</v>
      </c>
      <c r="AE21" s="104" t="s">
        <v>56</v>
      </c>
      <c r="AF21" s="28">
        <f t="shared" ca="1" si="4"/>
        <v>0</v>
      </c>
      <c r="AH21" s="203">
        <f>252+V21</f>
        <v>252</v>
      </c>
      <c r="AJ21" s="201">
        <v>-3.7868000000000031</v>
      </c>
      <c r="AK21" s="46" t="s">
        <v>63</v>
      </c>
      <c r="AL21">
        <v>12</v>
      </c>
      <c r="AN21" s="44" t="s">
        <v>63</v>
      </c>
      <c r="AQ21" s="400" t="str">
        <f>+A21</f>
        <v>FF</v>
      </c>
      <c r="AR21" s="398">
        <f t="shared" ca="1" si="6"/>
        <v>26.96</v>
      </c>
      <c r="AS21" s="399">
        <f t="shared" si="7"/>
        <v>0</v>
      </c>
      <c r="AT21" s="399">
        <f t="shared" ca="1" si="8"/>
        <v>26.96</v>
      </c>
    </row>
    <row r="22" spans="1:46" ht="12.75" customHeight="1" x14ac:dyDescent="0.2">
      <c r="A22" s="56" t="s">
        <v>301</v>
      </c>
      <c r="B22" s="4" t="s">
        <v>286</v>
      </c>
      <c r="C22" s="72">
        <f ca="1">+date!$I$1*2.083</f>
        <v>6.2490000000000006</v>
      </c>
      <c r="D22" s="442">
        <v>12.5</v>
      </c>
      <c r="E22" s="439"/>
      <c r="F22" s="444">
        <v>-1</v>
      </c>
      <c r="G22" s="432">
        <f>+D22+E22+F22</f>
        <v>11.5</v>
      </c>
      <c r="H22" s="73">
        <f ca="1">date!$I$1/2</f>
        <v>1.5</v>
      </c>
      <c r="I22" s="73">
        <f ca="1">date!$I$1/2</f>
        <v>1.5</v>
      </c>
      <c r="J22" s="221">
        <f>-juin!AJ22</f>
        <v>0</v>
      </c>
      <c r="K22" s="194">
        <f>-juil!AK21</f>
        <v>0</v>
      </c>
      <c r="L22" s="194">
        <f>-aou!AK21</f>
        <v>0</v>
      </c>
      <c r="M22" s="194">
        <f>-sep!AJ21</f>
        <v>0</v>
      </c>
      <c r="N22" s="194">
        <f>-oct!AK21</f>
        <v>0</v>
      </c>
      <c r="O22" s="194">
        <f>-nov!AJ21</f>
        <v>0</v>
      </c>
      <c r="P22" s="194">
        <f>-dec!AK21</f>
        <v>0</v>
      </c>
      <c r="Q22" s="194">
        <f>-jan!AK21</f>
        <v>0</v>
      </c>
      <c r="R22" s="194">
        <f>-fev!AH21</f>
        <v>0</v>
      </c>
      <c r="S22" s="194">
        <f>-mar!AK21</f>
        <v>0</v>
      </c>
      <c r="T22" s="194">
        <f>-avr!AJ21</f>
        <v>0</v>
      </c>
      <c r="U22" s="222">
        <f>-mai!AK21</f>
        <v>0</v>
      </c>
      <c r="V22" s="403">
        <f>SUM(J22:U22)</f>
        <v>0</v>
      </c>
      <c r="W22" s="231">
        <f>IF(G22+V22&gt;=0,G22+V22,0)</f>
        <v>11.5</v>
      </c>
      <c r="X22" s="401">
        <f>-dec!AN21</f>
        <v>0</v>
      </c>
      <c r="Y22" s="201">
        <f ca="1">I22+X22</f>
        <v>1.5</v>
      </c>
      <c r="Z22" s="219">
        <f ca="1">IF(G22+V22&lt;0,G22+V22+H22,H22)</f>
        <v>1.5</v>
      </c>
      <c r="AA22" s="235">
        <f ca="1">+Y22+Z22</f>
        <v>3</v>
      </c>
      <c r="AB22" s="170">
        <f ca="1">+AA22+W22</f>
        <v>14.5</v>
      </c>
      <c r="AC22" s="477">
        <f ca="1">+AB22+date!$J$1</f>
        <v>23.5</v>
      </c>
      <c r="AD22" s="56" t="s">
        <v>301</v>
      </c>
      <c r="AE22" s="104" t="s">
        <v>57</v>
      </c>
      <c r="AF22" s="28">
        <f t="shared" ca="1" si="4"/>
        <v>0</v>
      </c>
      <c r="AH22" s="203"/>
      <c r="AJ22" s="201"/>
      <c r="AK22" s="46" t="s">
        <v>237</v>
      </c>
      <c r="AL22">
        <v>13</v>
      </c>
      <c r="AN22" s="44"/>
      <c r="AQ22" s="400" t="str">
        <f>+A22</f>
        <v>HH</v>
      </c>
      <c r="AR22" s="398">
        <f t="shared" ca="1" si="6"/>
        <v>14.5</v>
      </c>
      <c r="AS22" s="399">
        <f t="shared" si="7"/>
        <v>0</v>
      </c>
      <c r="AT22" s="399">
        <f t="shared" ca="1" si="8"/>
        <v>14.5</v>
      </c>
    </row>
    <row r="23" spans="1:46" ht="12.75" customHeight="1" x14ac:dyDescent="0.2">
      <c r="A23" s="27" t="s">
        <v>302</v>
      </c>
      <c r="B23" s="276" t="s">
        <v>287</v>
      </c>
      <c r="C23" s="72">
        <f ca="1">+date!$I$1*2.083</f>
        <v>6.2490000000000006</v>
      </c>
      <c r="D23" s="159">
        <v>24.96</v>
      </c>
      <c r="E23" s="439">
        <v>4</v>
      </c>
      <c r="F23" s="435"/>
      <c r="G23" s="432">
        <f t="shared" si="9"/>
        <v>28.96</v>
      </c>
      <c r="H23" s="73">
        <f ca="1">date!$I$1/2</f>
        <v>1.5</v>
      </c>
      <c r="I23" s="73">
        <f ca="1">date!$I$1/2</f>
        <v>1.5</v>
      </c>
      <c r="J23" s="221">
        <f>-juin!AJ23</f>
        <v>0</v>
      </c>
      <c r="K23" s="194">
        <f>-juil!AK22</f>
        <v>0</v>
      </c>
      <c r="L23" s="194">
        <f>-aou!AK22</f>
        <v>0</v>
      </c>
      <c r="M23" s="194">
        <f>-sep!AJ22</f>
        <v>0</v>
      </c>
      <c r="N23" s="194">
        <f>-oct!AK22</f>
        <v>0</v>
      </c>
      <c r="O23" s="194">
        <f>-nov!AJ22</f>
        <v>0</v>
      </c>
      <c r="P23" s="194">
        <f>-dec!AK22</f>
        <v>0</v>
      </c>
      <c r="Q23" s="194">
        <f>-jan!AK22</f>
        <v>0</v>
      </c>
      <c r="R23" s="194">
        <f>-fev!AH22</f>
        <v>0</v>
      </c>
      <c r="S23" s="194">
        <f>-mar!AK22</f>
        <v>0</v>
      </c>
      <c r="T23" s="194">
        <f>-avr!AJ22</f>
        <v>0</v>
      </c>
      <c r="U23" s="222">
        <f>-mai!AK22</f>
        <v>0</v>
      </c>
      <c r="V23" s="403">
        <f t="shared" si="15"/>
        <v>0</v>
      </c>
      <c r="W23" s="231">
        <f t="shared" si="10"/>
        <v>28.96</v>
      </c>
      <c r="X23" s="401">
        <f>-dec!AN22</f>
        <v>0</v>
      </c>
      <c r="Y23" s="201">
        <f t="shared" ca="1" si="1"/>
        <v>1.5</v>
      </c>
      <c r="Z23" s="219">
        <f t="shared" ca="1" si="2"/>
        <v>1.5</v>
      </c>
      <c r="AA23" s="235">
        <f t="shared" ca="1" si="3"/>
        <v>3</v>
      </c>
      <c r="AB23" s="170">
        <f t="shared" ca="1" si="11"/>
        <v>31.96</v>
      </c>
      <c r="AC23" s="477">
        <f ca="1">+AB23+date!$J$1</f>
        <v>40.96</v>
      </c>
      <c r="AD23" s="27" t="s">
        <v>302</v>
      </c>
      <c r="AE23" s="104" t="s">
        <v>56</v>
      </c>
      <c r="AF23" s="28">
        <f t="shared" ca="1" si="4"/>
        <v>0</v>
      </c>
      <c r="AH23" s="204"/>
      <c r="AJ23" s="201">
        <v>-0.47560000000000002</v>
      </c>
      <c r="AK23" s="46" t="s">
        <v>42</v>
      </c>
      <c r="AL23">
        <v>14</v>
      </c>
      <c r="AN23" s="41" t="s">
        <v>42</v>
      </c>
      <c r="AO23">
        <v>4</v>
      </c>
      <c r="AQ23" s="400" t="str">
        <f>+A23</f>
        <v>IO</v>
      </c>
      <c r="AR23" s="398">
        <f t="shared" ca="1" si="6"/>
        <v>31.96</v>
      </c>
      <c r="AS23" s="399">
        <f t="shared" si="7"/>
        <v>0</v>
      </c>
      <c r="AT23" s="399">
        <f t="shared" ca="1" si="8"/>
        <v>31.96</v>
      </c>
    </row>
    <row r="24" spans="1:46" ht="12.75" customHeight="1" x14ac:dyDescent="0.2">
      <c r="A24" s="27" t="s">
        <v>293</v>
      </c>
      <c r="B24" s="4" t="s">
        <v>288</v>
      </c>
      <c r="C24" s="72">
        <f ca="1">+date!$I$1*2.083</f>
        <v>6.2490000000000006</v>
      </c>
      <c r="D24" s="159">
        <v>24.96</v>
      </c>
      <c r="E24" s="37"/>
      <c r="F24" s="444">
        <v>-1</v>
      </c>
      <c r="G24" s="432">
        <f t="shared" si="9"/>
        <v>23.96</v>
      </c>
      <c r="H24" s="73">
        <f ca="1">date!$I$1/2</f>
        <v>1.5</v>
      </c>
      <c r="I24" s="73">
        <f ca="1">date!$I$1/2</f>
        <v>1.5</v>
      </c>
      <c r="J24" s="221">
        <f>-juin!AJ24</f>
        <v>0</v>
      </c>
      <c r="K24" s="194">
        <f>-juil!AK23</f>
        <v>0</v>
      </c>
      <c r="L24" s="194">
        <f>-aou!AK23</f>
        <v>0</v>
      </c>
      <c r="M24" s="194">
        <f>-sep!AJ23</f>
        <v>0</v>
      </c>
      <c r="N24" s="194">
        <f>-oct!AK23</f>
        <v>0</v>
      </c>
      <c r="O24" s="194">
        <f>-nov!AJ23</f>
        <v>0</v>
      </c>
      <c r="P24" s="194">
        <f>-dec!AK23</f>
        <v>0</v>
      </c>
      <c r="Q24" s="194">
        <f>-jan!AK23</f>
        <v>0</v>
      </c>
      <c r="R24" s="194">
        <f>-fev!AH23</f>
        <v>0</v>
      </c>
      <c r="S24" s="194">
        <f>-mar!AK23</f>
        <v>0</v>
      </c>
      <c r="T24" s="194">
        <f>-avr!AJ23</f>
        <v>0</v>
      </c>
      <c r="U24" s="222">
        <f>-mai!AK23</f>
        <v>0</v>
      </c>
      <c r="V24" s="403">
        <f>SUM(J24:U24)</f>
        <v>0</v>
      </c>
      <c r="W24" s="231">
        <f t="shared" si="10"/>
        <v>23.96</v>
      </c>
      <c r="X24" s="401">
        <f>-dec!AN23</f>
        <v>0</v>
      </c>
      <c r="Y24" s="201">
        <f t="shared" ca="1" si="1"/>
        <v>1.5</v>
      </c>
      <c r="Z24" s="219">
        <f t="shared" ca="1" si="2"/>
        <v>1.5</v>
      </c>
      <c r="AA24" s="235">
        <f t="shared" ca="1" si="3"/>
        <v>3</v>
      </c>
      <c r="AB24" s="170">
        <f t="shared" ca="1" si="11"/>
        <v>26.96</v>
      </c>
      <c r="AC24" s="477">
        <f ca="1">+AB24+date!$J$1</f>
        <v>35.96</v>
      </c>
      <c r="AD24" s="27" t="s">
        <v>293</v>
      </c>
      <c r="AE24" s="104" t="s">
        <v>57</v>
      </c>
      <c r="AF24" s="28">
        <f t="shared" ca="1" si="4"/>
        <v>0</v>
      </c>
      <c r="AH24" s="203">
        <f>252+V24</f>
        <v>252</v>
      </c>
      <c r="AJ24" s="201">
        <v>7.9600000000000009</v>
      </c>
      <c r="AK24" s="46" t="s">
        <v>43</v>
      </c>
      <c r="AL24">
        <v>15</v>
      </c>
      <c r="AN24" s="41" t="s">
        <v>43</v>
      </c>
      <c r="AO24">
        <v>4</v>
      </c>
      <c r="AQ24" s="400" t="str">
        <f>+A24</f>
        <v>DS</v>
      </c>
      <c r="AR24" s="398">
        <f t="shared" ca="1" si="6"/>
        <v>26.96</v>
      </c>
      <c r="AS24" s="399">
        <f t="shared" si="7"/>
        <v>0</v>
      </c>
      <c r="AT24" s="399">
        <f t="shared" ca="1" si="8"/>
        <v>26.96</v>
      </c>
    </row>
    <row r="25" spans="1:46" ht="12.75" customHeight="1" x14ac:dyDescent="0.2">
      <c r="A25" s="55" t="s">
        <v>303</v>
      </c>
      <c r="B25" s="4" t="s">
        <v>289</v>
      </c>
      <c r="C25" s="72">
        <f ca="1">+date!$I$1*2.083</f>
        <v>6.2490000000000006</v>
      </c>
      <c r="D25" s="442">
        <v>10.4</v>
      </c>
      <c r="E25" s="37"/>
      <c r="F25" s="444">
        <v>-1</v>
      </c>
      <c r="G25" s="432">
        <f t="shared" si="9"/>
        <v>9.4</v>
      </c>
      <c r="H25" s="73">
        <f ca="1">date!$I$1/2</f>
        <v>1.5</v>
      </c>
      <c r="I25" s="73">
        <f ca="1">date!$I$1/2</f>
        <v>1.5</v>
      </c>
      <c r="J25" s="221">
        <f>-juin!AJ25</f>
        <v>0</v>
      </c>
      <c r="K25" s="194">
        <f>-juil!AK24</f>
        <v>0</v>
      </c>
      <c r="L25" s="194">
        <f>-aou!AK24</f>
        <v>0</v>
      </c>
      <c r="M25" s="194">
        <f>-sep!AJ24</f>
        <v>0</v>
      </c>
      <c r="N25" s="194">
        <f>-oct!AK24</f>
        <v>0</v>
      </c>
      <c r="O25" s="194">
        <f>-nov!AJ24</f>
        <v>0</v>
      </c>
      <c r="P25" s="194">
        <f>-dec!AK24</f>
        <v>0</v>
      </c>
      <c r="Q25" s="194">
        <f>-jan!AK24</f>
        <v>0</v>
      </c>
      <c r="R25" s="194">
        <f>-fev!AH24</f>
        <v>0</v>
      </c>
      <c r="S25" s="194">
        <f>-mar!AK24</f>
        <v>0</v>
      </c>
      <c r="T25" s="194">
        <f>-avr!AJ24</f>
        <v>0</v>
      </c>
      <c r="U25" s="222">
        <f>-mai!AK24</f>
        <v>0</v>
      </c>
      <c r="V25" s="403">
        <f t="shared" ref="V25" si="18">SUM(J25:U25)</f>
        <v>0</v>
      </c>
      <c r="W25" s="231">
        <f t="shared" ref="W25" si="19">IF(G25+V25&gt;=0,G25+V25,0)</f>
        <v>9.4</v>
      </c>
      <c r="X25" s="401">
        <v>0</v>
      </c>
      <c r="Y25" s="201">
        <f t="shared" ref="Y25" ca="1" si="20">I25+X25</f>
        <v>1.5</v>
      </c>
      <c r="Z25" s="219">
        <f t="shared" ref="Z25" ca="1" si="21">IF(G25+V25&lt;0,G25+V25+H25,H25)</f>
        <v>1.5</v>
      </c>
      <c r="AA25" s="235">
        <f ca="1">+Y25+Z25</f>
        <v>3</v>
      </c>
      <c r="AB25" s="170">
        <f ca="1">+AA25+W25</f>
        <v>12.4</v>
      </c>
      <c r="AC25" s="477">
        <f ca="1">+AB25+date!$J$1</f>
        <v>21.4</v>
      </c>
      <c r="AD25" s="55" t="s">
        <v>303</v>
      </c>
      <c r="AE25" s="104" t="s">
        <v>58</v>
      </c>
      <c r="AF25" s="28"/>
      <c r="AH25" s="203"/>
      <c r="AJ25" s="201"/>
      <c r="AK25" s="46"/>
      <c r="AL25">
        <v>16</v>
      </c>
      <c r="AN25" s="41"/>
      <c r="AQ25" s="400" t="str">
        <f>+A25</f>
        <v>AR</v>
      </c>
      <c r="AR25" s="398"/>
      <c r="AS25" s="399"/>
      <c r="AT25" s="399"/>
    </row>
    <row r="26" spans="1:46" ht="12.75" customHeight="1" thickBot="1" x14ac:dyDescent="0.25">
      <c r="A26" s="27" t="s">
        <v>304</v>
      </c>
      <c r="B26" s="4" t="s">
        <v>290</v>
      </c>
      <c r="C26" s="72">
        <f ca="1">+date!$I$1*2.083</f>
        <v>6.2490000000000006</v>
      </c>
      <c r="D26" s="159">
        <v>24.96</v>
      </c>
      <c r="E26" s="37">
        <v>1</v>
      </c>
      <c r="F26" s="444">
        <v>-1</v>
      </c>
      <c r="G26" s="432">
        <f t="shared" si="9"/>
        <v>24.96</v>
      </c>
      <c r="H26" s="73">
        <f ca="1">date!$I$1/2</f>
        <v>1.5</v>
      </c>
      <c r="I26" s="73">
        <f ca="1">date!$I$1/2</f>
        <v>1.5</v>
      </c>
      <c r="J26" s="221">
        <f>-juin!AJ26</f>
        <v>0</v>
      </c>
      <c r="K26" s="194">
        <f>-juil!AK25</f>
        <v>0</v>
      </c>
      <c r="L26" s="194">
        <f>-aou!AK25</f>
        <v>0</v>
      </c>
      <c r="M26" s="194">
        <f>-sep!AJ25</f>
        <v>0</v>
      </c>
      <c r="N26" s="194">
        <f>-oct!AK25</f>
        <v>0</v>
      </c>
      <c r="O26" s="194">
        <f>-nov!AJ25</f>
        <v>0</v>
      </c>
      <c r="P26" s="194">
        <f>-dec!AK25</f>
        <v>0</v>
      </c>
      <c r="Q26" s="194">
        <f>-jan!AK25</f>
        <v>0</v>
      </c>
      <c r="R26" s="194">
        <f>-fev!AH25</f>
        <v>0</v>
      </c>
      <c r="S26" s="194">
        <f>-mar!AK25</f>
        <v>0</v>
      </c>
      <c r="T26" s="194">
        <f>-avr!AJ25</f>
        <v>0</v>
      </c>
      <c r="U26" s="222">
        <f>-mai!AK25</f>
        <v>0</v>
      </c>
      <c r="V26" s="403">
        <f>SUM(J26:U26)</f>
        <v>0</v>
      </c>
      <c r="W26" s="231">
        <f t="shared" si="10"/>
        <v>24.96</v>
      </c>
      <c r="X26" s="401">
        <f>-dec!AN25</f>
        <v>0</v>
      </c>
      <c r="Y26" s="201">
        <f t="shared" ca="1" si="1"/>
        <v>1.5</v>
      </c>
      <c r="Z26" s="219">
        <f t="shared" ca="1" si="2"/>
        <v>1.5</v>
      </c>
      <c r="AA26" s="235">
        <f t="shared" ca="1" si="3"/>
        <v>3</v>
      </c>
      <c r="AB26" s="170">
        <f t="shared" ca="1" si="11"/>
        <v>27.96</v>
      </c>
      <c r="AC26" s="477">
        <f ca="1">+AB26+date!$J$1</f>
        <v>36.96</v>
      </c>
      <c r="AD26" s="27" t="s">
        <v>304</v>
      </c>
      <c r="AE26" s="104" t="s">
        <v>57</v>
      </c>
      <c r="AF26" s="28">
        <f t="shared" ca="1" si="4"/>
        <v>0</v>
      </c>
      <c r="AH26" s="203">
        <f>252+V26</f>
        <v>252</v>
      </c>
      <c r="AJ26" s="201">
        <v>14.96</v>
      </c>
      <c r="AK26" s="46" t="s">
        <v>44</v>
      </c>
      <c r="AL26">
        <v>17</v>
      </c>
      <c r="AN26" s="41" t="s">
        <v>44</v>
      </c>
      <c r="AQ26" s="400" t="str">
        <f>+A26</f>
        <v>UY</v>
      </c>
      <c r="AR26" s="398">
        <f t="shared" ca="1" si="6"/>
        <v>27.96</v>
      </c>
      <c r="AS26" s="399">
        <f t="shared" si="7"/>
        <v>0</v>
      </c>
      <c r="AT26" s="399">
        <f t="shared" ca="1" si="8"/>
        <v>27.96</v>
      </c>
    </row>
    <row r="27" spans="1:46" ht="13.5" thickBot="1" x14ac:dyDescent="0.25">
      <c r="F27" s="76">
        <f>SUM(E10:E26)</f>
        <v>9</v>
      </c>
      <c r="G27" s="76">
        <f>SUM(F10:F26)</f>
        <v>-13</v>
      </c>
      <c r="H27" s="76"/>
      <c r="I27" s="76">
        <f ca="1">SUM(H10:H26)</f>
        <v>25.5</v>
      </c>
      <c r="J27" s="76">
        <f ca="1">SUM(I10:I26)</f>
        <v>25.5</v>
      </c>
      <c r="K27" s="76">
        <f>SUM(J10:J26)</f>
        <v>0</v>
      </c>
      <c r="L27" s="76">
        <f>SUM(K10:K26)</f>
        <v>0</v>
      </c>
      <c r="M27" s="76">
        <f>SUM(L10:L26)</f>
        <v>0</v>
      </c>
      <c r="N27" s="440">
        <f>SUM(M10:M26)</f>
        <v>0</v>
      </c>
      <c r="O27" s="76">
        <f>SUM(N10:N26)</f>
        <v>0</v>
      </c>
      <c r="P27" s="76">
        <f>SUM(O10:O26)</f>
        <v>0</v>
      </c>
      <c r="Q27" s="76">
        <f>SUM(P10:P26)</f>
        <v>0</v>
      </c>
      <c r="R27" s="76">
        <f>SUM(Q10:Q26)</f>
        <v>0</v>
      </c>
      <c r="S27" s="76">
        <f>SUM(R10:R26)</f>
        <v>0</v>
      </c>
      <c r="T27" s="76">
        <f>SUM(S10:S26)</f>
        <v>0</v>
      </c>
      <c r="U27" s="76">
        <f>SUM(T10:T26)</f>
        <v>0</v>
      </c>
      <c r="V27" s="76">
        <f>SUM(U10:U26)</f>
        <v>0</v>
      </c>
      <c r="W27" s="36">
        <f>SUM(V10:V26)</f>
        <v>0</v>
      </c>
      <c r="X27" s="232">
        <f>SUM(W10:W26)</f>
        <v>358.09999999999991</v>
      </c>
      <c r="Y27" s="394">
        <f>SUM(X10:X26)</f>
        <v>0</v>
      </c>
      <c r="Z27" s="36">
        <f ca="1">SUM(Y10:Y26)</f>
        <v>25.5</v>
      </c>
      <c r="AA27" s="220">
        <f ca="1">SUM(Z10:Z26)</f>
        <v>25.5</v>
      </c>
      <c r="AB27" s="232">
        <f ca="1">SUM(AA10:AA26)</f>
        <v>51</v>
      </c>
      <c r="AC27" s="36">
        <f ca="1">SUM(AB10:AB26)</f>
        <v>409.09999999999991</v>
      </c>
      <c r="AD27" s="36">
        <f ca="1">SUM(AC10:AC26)</f>
        <v>562.1</v>
      </c>
      <c r="AK27" s="22"/>
      <c r="AL27" s="22"/>
    </row>
    <row r="28" spans="1:46" ht="13.5" thickTop="1" x14ac:dyDescent="0.2">
      <c r="AI28" s="22"/>
      <c r="AJ28" s="22"/>
      <c r="AK28" s="22"/>
      <c r="AL28" s="22"/>
    </row>
    <row r="29" spans="1:46" x14ac:dyDescent="0.2">
      <c r="X29"/>
      <c r="AA29"/>
      <c r="AB29"/>
      <c r="AM29" s="22"/>
    </row>
    <row r="30" spans="1:46" x14ac:dyDescent="0.2">
      <c r="R30" s="22"/>
      <c r="S30" s="22"/>
      <c r="T30" s="22"/>
      <c r="U30" s="22"/>
      <c r="V30" s="22"/>
      <c r="W30" s="22"/>
      <c r="Y30" s="395"/>
      <c r="Z30" s="22"/>
      <c r="AC30" s="22"/>
      <c r="AD30" s="165"/>
      <c r="AE30" s="22"/>
      <c r="AF30" s="22"/>
      <c r="AG30" s="22"/>
      <c r="AH30" s="22"/>
      <c r="AI30" s="22"/>
      <c r="AJ30" s="22"/>
      <c r="AM30" s="22"/>
    </row>
    <row r="31" spans="1:46" x14ac:dyDescent="0.2">
      <c r="R31" s="22"/>
      <c r="S31" s="22"/>
      <c r="T31" s="22"/>
      <c r="U31" s="22"/>
      <c r="V31" s="22"/>
      <c r="W31" s="22"/>
      <c r="Y31" s="395"/>
      <c r="Z31" s="22"/>
      <c r="AC31" s="22"/>
      <c r="AD31" s="165"/>
      <c r="AE31" s="22"/>
      <c r="AF31" s="22"/>
      <c r="AG31" s="22"/>
      <c r="AH31" s="22"/>
      <c r="AI31" s="22"/>
      <c r="AJ31" s="22"/>
      <c r="AM31" s="22"/>
    </row>
    <row r="32" spans="1:46" x14ac:dyDescent="0.2">
      <c r="R32" s="22"/>
      <c r="S32" s="22"/>
      <c r="T32" s="22"/>
      <c r="U32" s="22"/>
      <c r="V32" s="22"/>
      <c r="W32" s="22"/>
      <c r="Y32" s="395"/>
      <c r="Z32" s="22"/>
      <c r="AC32" s="22"/>
      <c r="AD32" s="165"/>
      <c r="AE32" s="22"/>
      <c r="AF32" s="22"/>
      <c r="AG32" s="22"/>
      <c r="AH32" s="22"/>
      <c r="AI32" s="22"/>
      <c r="AJ32" s="22"/>
      <c r="AM32" s="22"/>
    </row>
    <row r="33" spans="16:39" x14ac:dyDescent="0.2">
      <c r="R33" s="22"/>
      <c r="S33" s="22"/>
      <c r="T33" s="22"/>
      <c r="U33" s="22"/>
      <c r="V33" s="22"/>
      <c r="W33" s="22"/>
      <c r="Y33" s="395"/>
      <c r="Z33" s="22"/>
      <c r="AC33" s="22"/>
      <c r="AD33" s="165"/>
      <c r="AE33" s="22"/>
      <c r="AF33" s="22"/>
      <c r="AG33" s="22"/>
      <c r="AH33" s="22"/>
      <c r="AI33" s="22"/>
      <c r="AJ33" s="22"/>
      <c r="AM33" s="22"/>
    </row>
    <row r="34" spans="16:39" x14ac:dyDescent="0.2">
      <c r="R34" s="22"/>
      <c r="S34" s="22"/>
      <c r="T34" s="22"/>
      <c r="U34" s="22"/>
      <c r="V34" s="22"/>
      <c r="W34" s="22"/>
      <c r="Y34" s="395"/>
      <c r="Z34" s="22"/>
      <c r="AC34" s="22"/>
      <c r="AD34" s="165"/>
      <c r="AE34" s="22"/>
      <c r="AF34" s="22"/>
      <c r="AG34" s="22"/>
      <c r="AH34" s="22"/>
      <c r="AI34" s="22"/>
      <c r="AJ34" s="22"/>
    </row>
    <row r="35" spans="16:39" x14ac:dyDescent="0.2">
      <c r="P35" s="22"/>
      <c r="Q35" s="22"/>
      <c r="R35" s="22"/>
      <c r="S35" s="22"/>
      <c r="T35" s="22"/>
      <c r="U35" s="22"/>
      <c r="V35" s="22"/>
      <c r="W35" s="22"/>
      <c r="Y35" s="395"/>
      <c r="Z35" s="22"/>
      <c r="AC35" s="22"/>
      <c r="AD35" s="165"/>
      <c r="AE35" s="22"/>
      <c r="AF35" s="22"/>
      <c r="AG35" s="22"/>
      <c r="AH35" s="22"/>
      <c r="AI35" s="22"/>
      <c r="AJ35" s="22"/>
    </row>
    <row r="36" spans="16:39" x14ac:dyDescent="0.2">
      <c r="P36" s="22"/>
      <c r="Q36" s="22"/>
      <c r="R36" s="22"/>
      <c r="S36" s="22"/>
      <c r="T36" s="22"/>
      <c r="U36" s="22"/>
      <c r="V36" s="22"/>
      <c r="W36" s="22"/>
      <c r="Y36" s="395"/>
      <c r="Z36" s="22"/>
      <c r="AC36" s="22"/>
      <c r="AD36" s="165"/>
      <c r="AE36" s="22"/>
      <c r="AF36" s="22"/>
      <c r="AG36" s="22"/>
      <c r="AH36" s="22"/>
      <c r="AI36" s="22"/>
      <c r="AJ36" s="22"/>
    </row>
    <row r="37" spans="16:39" x14ac:dyDescent="0.2">
      <c r="P37" s="22"/>
      <c r="Q37" s="22"/>
      <c r="R37" s="22"/>
      <c r="S37" s="22"/>
      <c r="T37" s="22"/>
      <c r="U37" s="22"/>
      <c r="V37" s="22"/>
      <c r="W37" s="22"/>
      <c r="Y37" s="395"/>
      <c r="Z37" s="22"/>
      <c r="AC37" s="22"/>
      <c r="AD37" s="165"/>
      <c r="AE37" s="22"/>
      <c r="AF37" s="22"/>
      <c r="AG37" s="22"/>
      <c r="AH37" s="22"/>
      <c r="AI37" s="22"/>
      <c r="AJ37" s="22"/>
    </row>
    <row r="38" spans="16:39" x14ac:dyDescent="0.2">
      <c r="X38"/>
      <c r="Y38"/>
      <c r="AA38"/>
      <c r="AB38"/>
    </row>
    <row r="39" spans="16:39" x14ac:dyDescent="0.2">
      <c r="P39" s="22"/>
      <c r="Q39" s="22"/>
      <c r="R39" s="22"/>
      <c r="S39" s="22"/>
      <c r="T39" s="22"/>
      <c r="U39" s="22"/>
      <c r="V39" s="22"/>
      <c r="W39" s="22"/>
      <c r="Y39" s="395"/>
      <c r="Z39" s="22"/>
      <c r="AC39" s="22"/>
      <c r="AD39" s="165"/>
      <c r="AE39" s="22"/>
      <c r="AF39" s="22"/>
      <c r="AG39" s="22"/>
      <c r="AH39" s="22"/>
      <c r="AI39" s="22"/>
      <c r="AJ39" s="22"/>
    </row>
    <row r="40" spans="16:39" x14ac:dyDescent="0.2">
      <c r="R40" s="22"/>
      <c r="S40" s="22"/>
      <c r="T40" s="22"/>
      <c r="U40" s="22"/>
      <c r="V40" s="22"/>
      <c r="W40" s="22"/>
      <c r="Y40" s="395"/>
      <c r="Z40" s="22"/>
      <c r="AC40" s="22"/>
      <c r="AD40" s="165"/>
      <c r="AE40" s="22"/>
      <c r="AF40" s="22"/>
      <c r="AG40" s="22"/>
      <c r="AH40" s="22"/>
    </row>
    <row r="41" spans="16:39" x14ac:dyDescent="0.2">
      <c r="X41" s="233"/>
      <c r="AA41" s="33"/>
      <c r="AB41" s="233"/>
    </row>
    <row r="43" spans="16:39" x14ac:dyDescent="0.2">
      <c r="AG43" s="22"/>
    </row>
  </sheetData>
  <autoFilter ref="A9:AF27"/>
  <mergeCells count="3">
    <mergeCell ref="K5:V5"/>
    <mergeCell ref="D5:J6"/>
    <mergeCell ref="AR8:AT8"/>
  </mergeCells>
  <conditionalFormatting sqref="AJ13:AK15 AK12 D17 D16:E16 F23:G23 G11:G22 G24:G26 C11:E15 C10:AC10 C16:C26 D18:E26 H11:AC26 AE10:AE26">
    <cfRule type="expression" dxfId="55" priority="82" stopIfTrue="1">
      <formula>$A10=$B$6</formula>
    </cfRule>
  </conditionalFormatting>
  <conditionalFormatting sqref="AH10:AH22 AH24:AH26">
    <cfRule type="expression" dxfId="54" priority="53">
      <formula>$AH10&lt;215</formula>
    </cfRule>
  </conditionalFormatting>
  <conditionalFormatting sqref="AK10:AK11">
    <cfRule type="expression" dxfId="53" priority="46" stopIfTrue="1">
      <formula>$A9=$B$6</formula>
    </cfRule>
  </conditionalFormatting>
  <conditionalFormatting sqref="AK14:AK15">
    <cfRule type="expression" dxfId="52" priority="47" stopIfTrue="1">
      <formula>#REF!=$B$6</formula>
    </cfRule>
  </conditionalFormatting>
  <conditionalFormatting sqref="AK12:AK13">
    <cfRule type="expression" dxfId="51" priority="48" stopIfTrue="1">
      <formula>$A8=$B$6</formula>
    </cfRule>
  </conditionalFormatting>
  <conditionalFormatting sqref="AN10:AN26 A25:B25">
    <cfRule type="expression" dxfId="50" priority="26" stopIfTrue="1">
      <formula>$A10=$Q$4</formula>
    </cfRule>
  </conditionalFormatting>
  <conditionalFormatting sqref="AN10:AN26">
    <cfRule type="expression" dxfId="49" priority="27" stopIfTrue="1">
      <formula>$A10=$AO$5</formula>
    </cfRule>
  </conditionalFormatting>
  <conditionalFormatting sqref="F11:F22">
    <cfRule type="expression" dxfId="48" priority="14" stopIfTrue="1">
      <formula>$A11=$B$6</formula>
    </cfRule>
  </conditionalFormatting>
  <conditionalFormatting sqref="F24:F26">
    <cfRule type="expression" dxfId="47" priority="13" stopIfTrue="1">
      <formula>$A24=$B$6</formula>
    </cfRule>
  </conditionalFormatting>
  <conditionalFormatting sqref="B10:B21 B23:B24 B26">
    <cfRule type="expression" dxfId="46" priority="7">
      <formula>$AK10=$AU$3</formula>
    </cfRule>
  </conditionalFormatting>
  <conditionalFormatting sqref="A22:B22">
    <cfRule type="expression" dxfId="45" priority="8" stopIfTrue="1">
      <formula>$A22=$AP$5</formula>
    </cfRule>
  </conditionalFormatting>
  <conditionalFormatting sqref="A10:A21 A23:A24 A26">
    <cfRule type="expression" dxfId="44" priority="4">
      <formula>$AK10=$AU$3</formula>
    </cfRule>
  </conditionalFormatting>
  <conditionalFormatting sqref="W7:AD7">
    <cfRule type="expression" dxfId="43" priority="1318">
      <formula>$C$2=W$7</formula>
    </cfRule>
  </conditionalFormatting>
  <conditionalFormatting sqref="V8:AC26">
    <cfRule type="expression" dxfId="42" priority="1320">
      <formula>$C$2=W$7</formula>
    </cfRule>
  </conditionalFormatting>
  <conditionalFormatting sqref="AD10:AD21 AD23:AD24 AD26">
    <cfRule type="expression" dxfId="41" priority="1">
      <formula>$AK10=$AU$3</formula>
    </cfRule>
  </conditionalFormatting>
  <conditionalFormatting sqref="AD22">
    <cfRule type="expression" dxfId="40" priority="2" stopIfTrue="1">
      <formula>$A22=$AP$5</formula>
    </cfRule>
  </conditionalFormatting>
  <conditionalFormatting sqref="AD25">
    <cfRule type="expression" dxfId="39" priority="3" stopIfTrue="1">
      <formula>$A25=$Q$4</formula>
    </cfRule>
  </conditionalFormatting>
  <hyperlinks>
    <hyperlink ref="P8" location="'dec 08'!A1" display="'dec 08'!A1"/>
    <hyperlink ref="O8" location="'nov 08'!A1" display="'nov 08'!A1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626" r:id="rId4" name="Button 4218">
              <controlPr defaultSize="0" print="0" autoFill="0" autoPict="0" macro="[0]!franck_mes_conges">
                <anchor moveWithCells="1" sizeWithCells="1">
                  <from>
                    <xdr:col>37</xdr:col>
                    <xdr:colOff>342900</xdr:colOff>
                    <xdr:row>1</xdr:row>
                    <xdr:rowOff>9525</xdr:rowOff>
                  </from>
                  <to>
                    <xdr:col>40</xdr:col>
                    <xdr:colOff>219075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4" r:id="rId5" name="Button 4246">
              <controlPr defaultSize="0" print="0" autoFill="0" autoPict="0" macro="[0]!filtreSAV">
                <anchor moveWithCells="1" sizeWithCells="1">
                  <from>
                    <xdr:col>32</xdr:col>
                    <xdr:colOff>238125</xdr:colOff>
                    <xdr:row>5</xdr:row>
                    <xdr:rowOff>104775</xdr:rowOff>
                  </from>
                  <to>
                    <xdr:col>37</xdr:col>
                    <xdr:colOff>123825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5" r:id="rId6" name="Button 4247">
              <controlPr defaultSize="0" print="0" autoFill="0" autoPict="0" macro="[0]!enlever_filtre">
                <anchor moveWithCells="1" sizeWithCells="1">
                  <from>
                    <xdr:col>32</xdr:col>
                    <xdr:colOff>238125</xdr:colOff>
                    <xdr:row>0</xdr:row>
                    <xdr:rowOff>85725</xdr:rowOff>
                  </from>
                  <to>
                    <xdr:col>37</xdr:col>
                    <xdr:colOff>152400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6" r:id="rId7" name="Button 4248">
              <controlPr defaultSize="0" print="0" autoFill="0" autoPict="0" macro="[0]!initiales">
                <anchor moveWithCells="1" sizeWithCells="1">
                  <from>
                    <xdr:col>41</xdr:col>
                    <xdr:colOff>123825</xdr:colOff>
                    <xdr:row>3</xdr:row>
                    <xdr:rowOff>38100</xdr:rowOff>
                  </from>
                  <to>
                    <xdr:col>44</xdr:col>
                    <xdr:colOff>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6" r:id="rId8" name="Button 4278">
              <controlPr defaultSize="0" print="0" autoFill="0" autoPict="0" macro="[0]!initiales">
                <anchor moveWithCells="1" sizeWithCells="1">
                  <from>
                    <xdr:col>1</xdr:col>
                    <xdr:colOff>152400</xdr:colOff>
                    <xdr:row>6</xdr:row>
                    <xdr:rowOff>161925</xdr:rowOff>
                  </from>
                  <to>
                    <xdr:col>1</xdr:col>
                    <xdr:colOff>952500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L48"/>
  <sheetViews>
    <sheetView showGridLines="0" workbookViewId="0">
      <selection activeCell="A12" sqref="A12"/>
    </sheetView>
  </sheetViews>
  <sheetFormatPr baseColWidth="10" defaultColWidth="11.42578125" defaultRowHeight="12.75" x14ac:dyDescent="0.2"/>
  <cols>
    <col min="1" max="1" width="55.28515625" bestFit="1" customWidth="1"/>
    <col min="2" max="2" width="10.140625" bestFit="1" customWidth="1"/>
    <col min="3" max="4" width="13" bestFit="1" customWidth="1"/>
    <col min="5" max="6" width="10.140625" bestFit="1" customWidth="1"/>
    <col min="7" max="8" width="14.7109375" customWidth="1"/>
    <col min="9" max="10" width="10.5703125" bestFit="1" customWidth="1"/>
    <col min="11" max="11" width="14.7109375" customWidth="1"/>
    <col min="12" max="12" width="6.42578125" customWidth="1"/>
  </cols>
  <sheetData>
    <row r="1" spans="1:12" s="22" customFormat="1" ht="13.5" thickBot="1" x14ac:dyDescent="0.25">
      <c r="A1" s="171" t="str">
        <f ca="1">RIGHT(F1,LEN(F1)-5)</f>
        <v>17</v>
      </c>
      <c r="D1" s="172"/>
      <c r="E1" s="195">
        <f ca="1">TODAY()</f>
        <v>42976</v>
      </c>
      <c r="F1" s="173" t="str">
        <f ca="1">CONCATENATE(RIGHT(TEXT(E1,"mm/aaaa"),8))</f>
        <v>08/2017</v>
      </c>
      <c r="G1" s="174" t="str">
        <f ca="1">+LEFT(F1,2)</f>
        <v>08</v>
      </c>
      <c r="H1" s="174">
        <f ca="1">+G1-0</f>
        <v>8</v>
      </c>
      <c r="I1" s="175">
        <f ca="1">VLOOKUP($H$1,$D$3:$E$14,2,FALSE)</f>
        <v>3</v>
      </c>
      <c r="J1" s="176">
        <f ca="1">VLOOKUP($H$1,$I$3:$J$14,2,FALSE)</f>
        <v>9</v>
      </c>
    </row>
    <row r="2" spans="1:12" ht="13.5" thickBot="1" x14ac:dyDescent="0.25">
      <c r="B2" s="95"/>
      <c r="C2" s="95"/>
      <c r="D2" s="95"/>
      <c r="G2" s="1"/>
      <c r="H2" s="1"/>
      <c r="I2" s="1"/>
      <c r="J2" s="1"/>
      <c r="K2" s="1"/>
    </row>
    <row r="3" spans="1:12" ht="13.5" thickBot="1" x14ac:dyDescent="0.25">
      <c r="A3" s="65" t="s">
        <v>53</v>
      </c>
      <c r="B3" s="100">
        <v>42887</v>
      </c>
      <c r="C3" s="177" t="s">
        <v>21</v>
      </c>
      <c r="D3" s="178">
        <v>1</v>
      </c>
      <c r="E3" s="179">
        <v>8</v>
      </c>
      <c r="G3" s="1"/>
      <c r="H3" s="180" t="s">
        <v>21</v>
      </c>
      <c r="I3" s="181">
        <v>1</v>
      </c>
      <c r="J3" s="182">
        <v>4</v>
      </c>
      <c r="K3" s="1"/>
    </row>
    <row r="4" spans="1:12" x14ac:dyDescent="0.2">
      <c r="A4" s="1"/>
      <c r="C4" s="183" t="s">
        <v>22</v>
      </c>
      <c r="D4" s="184">
        <v>2</v>
      </c>
      <c r="E4" s="179">
        <v>9</v>
      </c>
      <c r="F4" s="171"/>
      <c r="G4" s="1"/>
      <c r="H4" s="185" t="s">
        <v>22</v>
      </c>
      <c r="I4" s="186">
        <v>2</v>
      </c>
      <c r="J4" s="182">
        <v>3</v>
      </c>
      <c r="K4" s="1"/>
    </row>
    <row r="5" spans="1:12" x14ac:dyDescent="0.2">
      <c r="A5" s="1"/>
      <c r="C5" s="183" t="s">
        <v>23</v>
      </c>
      <c r="D5" s="184">
        <v>3</v>
      </c>
      <c r="E5" s="179">
        <v>10</v>
      </c>
      <c r="F5" s="1"/>
      <c r="G5" s="1"/>
      <c r="H5" s="185" t="s">
        <v>23</v>
      </c>
      <c r="I5" s="186">
        <v>3</v>
      </c>
      <c r="J5" s="182">
        <v>2</v>
      </c>
      <c r="K5" s="1"/>
    </row>
    <row r="6" spans="1:12" x14ac:dyDescent="0.2">
      <c r="A6" s="187"/>
      <c r="C6" s="183" t="s">
        <v>24</v>
      </c>
      <c r="D6" s="184">
        <v>4</v>
      </c>
      <c r="E6" s="179">
        <v>11</v>
      </c>
      <c r="G6" s="1"/>
      <c r="H6" s="185" t="s">
        <v>24</v>
      </c>
      <c r="I6" s="186">
        <v>4</v>
      </c>
      <c r="J6" s="182">
        <v>1</v>
      </c>
      <c r="K6" s="1"/>
    </row>
    <row r="7" spans="1:12" x14ac:dyDescent="0.2">
      <c r="C7" s="183" t="s">
        <v>25</v>
      </c>
      <c r="D7" s="184">
        <v>5</v>
      </c>
      <c r="E7" s="179">
        <v>12</v>
      </c>
      <c r="F7" s="23"/>
      <c r="G7" s="1"/>
      <c r="H7" s="185" t="s">
        <v>25</v>
      </c>
      <c r="I7" s="186">
        <v>5</v>
      </c>
      <c r="J7" s="182">
        <v>0</v>
      </c>
      <c r="K7" s="1"/>
    </row>
    <row r="8" spans="1:12" x14ac:dyDescent="0.2">
      <c r="A8" s="1"/>
      <c r="C8" s="183" t="s">
        <v>15</v>
      </c>
      <c r="D8" s="184">
        <v>6</v>
      </c>
      <c r="E8" s="179">
        <v>1</v>
      </c>
      <c r="F8" s="1"/>
      <c r="G8" s="1"/>
      <c r="H8" s="185" t="s">
        <v>15</v>
      </c>
      <c r="I8" s="186">
        <v>6</v>
      </c>
      <c r="J8" s="182">
        <v>11</v>
      </c>
      <c r="K8" s="1"/>
    </row>
    <row r="9" spans="1:12" x14ac:dyDescent="0.2">
      <c r="A9" s="1"/>
      <c r="C9" s="183" t="s">
        <v>16</v>
      </c>
      <c r="D9" s="184">
        <v>7</v>
      </c>
      <c r="E9" s="179">
        <v>2</v>
      </c>
      <c r="F9" s="1"/>
      <c r="G9" s="1"/>
      <c r="H9" s="185" t="s">
        <v>16</v>
      </c>
      <c r="I9" s="186">
        <v>7</v>
      </c>
      <c r="J9" s="182">
        <v>10</v>
      </c>
      <c r="K9" s="1"/>
    </row>
    <row r="10" spans="1:12" x14ac:dyDescent="0.2">
      <c r="A10" s="1"/>
      <c r="C10" s="183" t="s">
        <v>70</v>
      </c>
      <c r="D10" s="184">
        <v>8</v>
      </c>
      <c r="E10" s="179">
        <v>3</v>
      </c>
      <c r="F10" s="1"/>
      <c r="G10" s="1"/>
      <c r="H10" s="185" t="s">
        <v>70</v>
      </c>
      <c r="I10" s="186">
        <v>8</v>
      </c>
      <c r="J10" s="182">
        <v>9</v>
      </c>
      <c r="K10" s="1"/>
    </row>
    <row r="11" spans="1:12" x14ac:dyDescent="0.2">
      <c r="A11" s="1"/>
      <c r="C11" s="183" t="s">
        <v>17</v>
      </c>
      <c r="D11" s="184">
        <v>9</v>
      </c>
      <c r="E11" s="179">
        <v>4</v>
      </c>
      <c r="F11" s="1"/>
      <c r="G11" s="1"/>
      <c r="H11" s="185" t="s">
        <v>17</v>
      </c>
      <c r="I11" s="186">
        <v>9</v>
      </c>
      <c r="J11" s="182">
        <v>8</v>
      </c>
      <c r="K11" s="1"/>
    </row>
    <row r="12" spans="1:12" x14ac:dyDescent="0.2">
      <c r="A12" s="1"/>
      <c r="C12" s="183" t="s">
        <v>18</v>
      </c>
      <c r="D12" s="184">
        <v>10</v>
      </c>
      <c r="E12" s="179">
        <v>5</v>
      </c>
      <c r="F12" s="1"/>
      <c r="G12" s="1"/>
      <c r="H12" s="185" t="s">
        <v>18</v>
      </c>
      <c r="I12" s="186">
        <v>10</v>
      </c>
      <c r="J12" s="182">
        <v>7</v>
      </c>
      <c r="K12" s="1"/>
    </row>
    <row r="13" spans="1:12" x14ac:dyDescent="0.2">
      <c r="A13" s="1"/>
      <c r="C13" s="183" t="s">
        <v>19</v>
      </c>
      <c r="D13" s="184">
        <v>11</v>
      </c>
      <c r="E13" s="179">
        <v>6</v>
      </c>
      <c r="F13" s="1"/>
      <c r="G13" s="1"/>
      <c r="H13" s="185" t="s">
        <v>19</v>
      </c>
      <c r="I13" s="186">
        <v>11</v>
      </c>
      <c r="J13" s="182">
        <v>6</v>
      </c>
      <c r="K13" s="1"/>
    </row>
    <row r="14" spans="1:12" x14ac:dyDescent="0.2">
      <c r="A14" s="1"/>
      <c r="C14" s="188" t="s">
        <v>20</v>
      </c>
      <c r="D14" s="189">
        <v>12</v>
      </c>
      <c r="E14" s="179">
        <v>7</v>
      </c>
      <c r="F14" s="1"/>
      <c r="G14" s="1"/>
      <c r="H14" s="190" t="s">
        <v>20</v>
      </c>
      <c r="I14" s="191">
        <v>12</v>
      </c>
      <c r="J14" s="182">
        <v>5</v>
      </c>
      <c r="K14" s="1"/>
    </row>
    <row r="15" spans="1:12" x14ac:dyDescent="0.2">
      <c r="A15" s="1"/>
      <c r="B15" s="1"/>
      <c r="C15" s="1"/>
      <c r="D15" s="1"/>
      <c r="E15" s="1"/>
      <c r="F15" s="1"/>
      <c r="H15" s="1"/>
      <c r="I15" s="1"/>
      <c r="J15" s="1"/>
      <c r="K15" s="1"/>
      <c r="L15" s="1"/>
    </row>
    <row r="16" spans="1:12" ht="13.5" thickBot="1" x14ac:dyDescent="0.25"/>
    <row r="17" spans="1:9" ht="26.25" thickBot="1" x14ac:dyDescent="0.25">
      <c r="A17" s="445" t="s">
        <v>262</v>
      </c>
      <c r="B17" s="446"/>
      <c r="C17" s="446"/>
      <c r="D17" s="447"/>
      <c r="F17" s="417">
        <v>1</v>
      </c>
      <c r="G17" s="416" t="s">
        <v>261</v>
      </c>
      <c r="H17" s="416" t="s">
        <v>260</v>
      </c>
      <c r="I17" s="417"/>
    </row>
    <row r="18" spans="1:9" ht="22.5" customHeight="1" thickBot="1" x14ac:dyDescent="0.25">
      <c r="A18" s="448" t="s">
        <v>269</v>
      </c>
      <c r="B18" s="1">
        <v>365</v>
      </c>
      <c r="C18" s="1"/>
      <c r="D18" s="74"/>
      <c r="F18" s="417">
        <v>2</v>
      </c>
      <c r="G18" s="416" t="s">
        <v>259</v>
      </c>
      <c r="H18" s="416" t="s">
        <v>258</v>
      </c>
      <c r="I18" s="415"/>
    </row>
    <row r="19" spans="1:9" ht="22.5" customHeight="1" thickBot="1" x14ac:dyDescent="0.25">
      <c r="A19" s="448" t="s">
        <v>270</v>
      </c>
      <c r="B19" s="1">
        <v>-104</v>
      </c>
      <c r="C19" s="1"/>
      <c r="D19" s="449"/>
      <c r="F19" s="417">
        <v>3</v>
      </c>
      <c r="G19" s="416" t="s">
        <v>257</v>
      </c>
      <c r="H19" s="416" t="s">
        <v>256</v>
      </c>
      <c r="I19" s="415"/>
    </row>
    <row r="20" spans="1:9" ht="22.5" customHeight="1" thickBot="1" x14ac:dyDescent="0.25">
      <c r="A20" s="448" t="s">
        <v>272</v>
      </c>
      <c r="B20" s="1">
        <v>-10</v>
      </c>
      <c r="C20" s="1"/>
      <c r="D20" s="74"/>
      <c r="F20" s="417">
        <v>4</v>
      </c>
      <c r="G20" s="416" t="s">
        <v>255</v>
      </c>
      <c r="H20" s="416" t="s">
        <v>254</v>
      </c>
      <c r="I20" s="415"/>
    </row>
    <row r="21" spans="1:9" ht="22.5" customHeight="1" thickBot="1" x14ac:dyDescent="0.25">
      <c r="A21" s="448" t="s">
        <v>271</v>
      </c>
      <c r="B21" s="1">
        <v>-25</v>
      </c>
      <c r="C21" s="1"/>
      <c r="D21" s="74"/>
      <c r="F21" s="417">
        <v>5</v>
      </c>
      <c r="G21" s="416" t="s">
        <v>253</v>
      </c>
      <c r="H21" s="416" t="s">
        <v>252</v>
      </c>
      <c r="I21" s="417">
        <v>2018</v>
      </c>
    </row>
    <row r="22" spans="1:9" ht="22.5" customHeight="1" thickBot="1" x14ac:dyDescent="0.25">
      <c r="A22" s="448" t="s">
        <v>234</v>
      </c>
      <c r="B22" s="227">
        <v>-12</v>
      </c>
      <c r="C22" s="1"/>
      <c r="D22" s="74"/>
      <c r="F22" s="417">
        <v>6</v>
      </c>
      <c r="G22" s="416" t="s">
        <v>251</v>
      </c>
      <c r="H22" s="416" t="s">
        <v>250</v>
      </c>
      <c r="I22" s="417"/>
    </row>
    <row r="23" spans="1:9" ht="15.75" thickBot="1" x14ac:dyDescent="0.25">
      <c r="A23" s="450" t="s">
        <v>235</v>
      </c>
      <c r="B23" s="443">
        <f>SUM(B18:B22)</f>
        <v>214</v>
      </c>
      <c r="C23" s="1"/>
      <c r="D23" s="74"/>
      <c r="F23" s="417">
        <v>7</v>
      </c>
      <c r="G23" s="416" t="s">
        <v>249</v>
      </c>
      <c r="H23" s="416" t="s">
        <v>248</v>
      </c>
      <c r="I23" s="415"/>
    </row>
    <row r="24" spans="1:9" ht="15.75" customHeight="1" thickTop="1" thickBot="1" x14ac:dyDescent="0.25">
      <c r="A24" s="451"/>
      <c r="B24" s="1"/>
      <c r="C24" s="1"/>
      <c r="D24" s="74"/>
      <c r="F24" s="417">
        <v>8</v>
      </c>
      <c r="G24" s="416" t="s">
        <v>247</v>
      </c>
      <c r="H24" s="416" t="s">
        <v>246</v>
      </c>
      <c r="I24" s="415"/>
    </row>
    <row r="25" spans="1:9" ht="15.75" customHeight="1" thickBot="1" x14ac:dyDescent="0.25">
      <c r="A25" s="452" t="s">
        <v>263</v>
      </c>
      <c r="B25" s="1"/>
      <c r="C25" s="1"/>
      <c r="D25" s="74"/>
      <c r="F25" s="417">
        <v>9</v>
      </c>
      <c r="G25" s="416" t="s">
        <v>245</v>
      </c>
      <c r="H25" s="416" t="s">
        <v>244</v>
      </c>
      <c r="I25" s="415"/>
    </row>
    <row r="26" spans="1:9" ht="15.75" customHeight="1" thickBot="1" x14ac:dyDescent="0.25">
      <c r="A26" s="451"/>
      <c r="B26" s="1"/>
      <c r="C26" s="1"/>
      <c r="D26" s="74"/>
      <c r="F26" s="417">
        <v>10</v>
      </c>
      <c r="G26" s="416" t="s">
        <v>243</v>
      </c>
      <c r="H26" s="416" t="s">
        <v>242</v>
      </c>
      <c r="I26" s="415"/>
    </row>
    <row r="27" spans="1:9" ht="15.75" customHeight="1" x14ac:dyDescent="0.2">
      <c r="A27" s="448" t="s">
        <v>94</v>
      </c>
      <c r="B27" s="1">
        <f>365-104</f>
        <v>261</v>
      </c>
      <c r="C27" s="1"/>
      <c r="D27" s="74"/>
    </row>
    <row r="28" spans="1:9" x14ac:dyDescent="0.2">
      <c r="A28" s="448" t="s">
        <v>77</v>
      </c>
      <c r="B28" s="31">
        <v>11</v>
      </c>
      <c r="C28" s="1"/>
      <c r="D28" s="74"/>
    </row>
    <row r="29" spans="1:9" x14ac:dyDescent="0.2">
      <c r="A29" s="448" t="s">
        <v>264</v>
      </c>
      <c r="B29" s="1">
        <f>+B27-B28</f>
        <v>250</v>
      </c>
      <c r="C29" s="1"/>
      <c r="D29" s="74"/>
    </row>
    <row r="30" spans="1:9" x14ac:dyDescent="0.2">
      <c r="A30" s="448" t="s">
        <v>78</v>
      </c>
      <c r="B30" s="24">
        <f>+B29/12</f>
        <v>20.833333333333332</v>
      </c>
      <c r="C30" s="1" t="s">
        <v>265</v>
      </c>
      <c r="D30" s="74"/>
    </row>
    <row r="31" spans="1:9" x14ac:dyDescent="0.2">
      <c r="A31" s="453" t="s">
        <v>79</v>
      </c>
      <c r="B31" s="454">
        <f>1/B30</f>
        <v>4.8000000000000001E-2</v>
      </c>
      <c r="C31" s="312" t="s">
        <v>266</v>
      </c>
      <c r="D31" s="455"/>
    </row>
    <row r="33" spans="1:4" x14ac:dyDescent="0.2">
      <c r="A33" s="445" t="s">
        <v>267</v>
      </c>
      <c r="B33" s="446"/>
      <c r="C33" s="446"/>
      <c r="D33" s="447"/>
    </row>
    <row r="34" spans="1:4" x14ac:dyDescent="0.2">
      <c r="A34" s="448" t="s">
        <v>230</v>
      </c>
      <c r="B34" s="1">
        <v>365</v>
      </c>
      <c r="C34" s="1"/>
      <c r="D34" s="74"/>
    </row>
    <row r="35" spans="1:4" x14ac:dyDescent="0.2">
      <c r="A35" s="448" t="s">
        <v>231</v>
      </c>
      <c r="B35" s="1">
        <v>-104</v>
      </c>
      <c r="C35" s="1"/>
      <c r="D35" s="74"/>
    </row>
    <row r="36" spans="1:4" x14ac:dyDescent="0.2">
      <c r="A36" s="448" t="s">
        <v>232</v>
      </c>
      <c r="B36" s="1">
        <v>-8</v>
      </c>
      <c r="C36" s="1"/>
      <c r="D36" s="74"/>
    </row>
    <row r="37" spans="1:4" x14ac:dyDescent="0.2">
      <c r="A37" s="448" t="s">
        <v>233</v>
      </c>
      <c r="B37" s="1">
        <v>-25</v>
      </c>
      <c r="C37" s="1"/>
      <c r="D37" s="74"/>
    </row>
    <row r="38" spans="1:4" x14ac:dyDescent="0.2">
      <c r="A38" s="448" t="s">
        <v>234</v>
      </c>
      <c r="B38" s="227">
        <v>-12</v>
      </c>
      <c r="C38" s="1"/>
      <c r="D38" s="74"/>
    </row>
    <row r="39" spans="1:4" ht="13.5" thickBot="1" x14ac:dyDescent="0.25">
      <c r="A39" s="450" t="s">
        <v>235</v>
      </c>
      <c r="B39" s="443">
        <f>SUM(B34:B38)</f>
        <v>216</v>
      </c>
      <c r="C39" s="1"/>
      <c r="D39" s="74"/>
    </row>
    <row r="40" spans="1:4" ht="13.5" thickTop="1" x14ac:dyDescent="0.2">
      <c r="A40" s="451"/>
      <c r="B40" s="1"/>
      <c r="C40" s="1"/>
      <c r="D40" s="74"/>
    </row>
    <row r="41" spans="1:4" x14ac:dyDescent="0.2">
      <c r="A41" s="452" t="s">
        <v>268</v>
      </c>
      <c r="B41" s="1"/>
      <c r="C41" s="1"/>
      <c r="D41" s="74"/>
    </row>
    <row r="42" spans="1:4" x14ac:dyDescent="0.2">
      <c r="A42" s="451"/>
      <c r="B42" s="1"/>
      <c r="C42" s="1"/>
      <c r="D42" s="74"/>
    </row>
    <row r="43" spans="1:4" x14ac:dyDescent="0.2">
      <c r="A43" s="448" t="s">
        <v>94</v>
      </c>
      <c r="B43" s="1">
        <f>365-104</f>
        <v>261</v>
      </c>
      <c r="C43" s="1"/>
      <c r="D43" s="74"/>
    </row>
    <row r="44" spans="1:4" x14ac:dyDescent="0.2">
      <c r="A44" s="448" t="s">
        <v>77</v>
      </c>
      <c r="B44" s="31">
        <v>8</v>
      </c>
      <c r="C44" s="1"/>
      <c r="D44" s="74"/>
    </row>
    <row r="45" spans="1:4" x14ac:dyDescent="0.2">
      <c r="A45" s="448" t="s">
        <v>264</v>
      </c>
      <c r="B45" s="1">
        <f>+B43-B44</f>
        <v>253</v>
      </c>
      <c r="C45" s="1"/>
      <c r="D45" s="74"/>
    </row>
    <row r="46" spans="1:4" x14ac:dyDescent="0.2">
      <c r="A46" s="448" t="s">
        <v>78</v>
      </c>
      <c r="B46" s="24">
        <f>+B45/12</f>
        <v>21.083333333333332</v>
      </c>
      <c r="C46" s="1" t="s">
        <v>265</v>
      </c>
      <c r="D46" s="74"/>
    </row>
    <row r="47" spans="1:4" x14ac:dyDescent="0.2">
      <c r="A47" s="448" t="s">
        <v>79</v>
      </c>
      <c r="B47" s="24">
        <f>1/B46</f>
        <v>4.7430830039525695E-2</v>
      </c>
      <c r="C47" s="227" t="s">
        <v>266</v>
      </c>
      <c r="D47" s="74"/>
    </row>
    <row r="48" spans="1:4" x14ac:dyDescent="0.2">
      <c r="A48" s="456"/>
      <c r="B48" s="31"/>
      <c r="C48" s="31"/>
      <c r="D48" s="455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juin</vt:lpstr>
      <vt:lpstr>pl06</vt:lpstr>
      <vt:lpstr>juil</vt:lpstr>
      <vt:lpstr>pl07</vt:lpstr>
      <vt:lpstr>pl08</vt:lpstr>
      <vt:lpstr>aou</vt:lpstr>
      <vt:lpstr>sep</vt:lpstr>
      <vt:lpstr>oct</vt:lpstr>
      <vt:lpstr>nov</vt:lpstr>
      <vt:lpstr>dec</vt:lpstr>
      <vt:lpstr>jan</vt:lpstr>
      <vt:lpstr>fev</vt:lpstr>
      <vt:lpstr>mar</vt:lpstr>
      <vt:lpstr>avr</vt:lpstr>
      <vt:lpstr>mai</vt:lpstr>
      <vt:lpstr>recap</vt:lpstr>
      <vt:lpstr>date</vt:lpstr>
      <vt:lpstr>recap_2009_2010__A1</vt:lpstr>
      <vt:lpstr>juin!Zone_d_impression</vt:lpstr>
      <vt:lpstr>recap!Zone_d_impression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so01</dc:creator>
  <cp:lastModifiedBy>franck</cp:lastModifiedBy>
  <cp:lastPrinted>2013-06-05T09:29:20Z</cp:lastPrinted>
  <dcterms:created xsi:type="dcterms:W3CDTF">2005-02-03T16:32:53Z</dcterms:created>
  <dcterms:modified xsi:type="dcterms:W3CDTF">2017-08-29T18:49:20Z</dcterms:modified>
</cp:coreProperties>
</file>