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trlProps/ctrlProp1.xml" ContentType="application/vnd.ms-excel.controlpropertie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_franck\excel\macros vba\conges\"/>
    </mc:Choice>
  </mc:AlternateContent>
  <bookViews>
    <workbookView xWindow="0" yWindow="0" windowWidth="24000" windowHeight="9135" tabRatio="758" activeTab="12"/>
  </bookViews>
  <sheets>
    <sheet name="juin" sheetId="41" r:id="rId1"/>
    <sheet name="june" sheetId="56" r:id="rId2"/>
    <sheet name="juillet" sheetId="42" r:id="rId3"/>
    <sheet name="aout" sheetId="43" r:id="rId4"/>
    <sheet name="sept" sheetId="45" r:id="rId5"/>
    <sheet name="oct" sheetId="44" r:id="rId6"/>
    <sheet name="nov" sheetId="46" r:id="rId7"/>
    <sheet name="dec" sheetId="47" r:id="rId8"/>
    <sheet name="jvier" sheetId="51" r:id="rId9"/>
    <sheet name="fevr" sheetId="52" r:id="rId10"/>
    <sheet name="mar" sheetId="54" r:id="rId11"/>
    <sheet name="avr" sheetId="53" r:id="rId12"/>
    <sheet name="mai" sheetId="55" r:id="rId13"/>
    <sheet name="choose" sheetId="57" r:id="rId14"/>
    <sheet name="recap" sheetId="48" r:id="rId15"/>
    <sheet name="date" sheetId="49" r:id="rId16"/>
  </sheets>
  <definedNames>
    <definedName name="_xlnm._FilterDatabase" localSheetId="3" hidden="1">aout!$A$9:$AM$36</definedName>
    <definedName name="_xlnm._FilterDatabase" localSheetId="11" hidden="1">avr!$A$9:$AL$39</definedName>
    <definedName name="_xlnm._FilterDatabase" localSheetId="7" hidden="1">dec!$A$9:$AN$36</definedName>
    <definedName name="_xlnm._FilterDatabase" localSheetId="9" hidden="1">fevr!$A$9:$AK$36</definedName>
    <definedName name="_xlnm._FilterDatabase" localSheetId="2" hidden="1">juillet!$A$9:$AM$36</definedName>
    <definedName name="_xlnm._FilterDatabase" localSheetId="0" hidden="1">juin!$A$9:$AL$37</definedName>
    <definedName name="_xlnm._FilterDatabase" localSheetId="8" hidden="1">jvier!$A$9:$AM$36</definedName>
    <definedName name="_xlnm._FilterDatabase" localSheetId="12" hidden="1">mai!$A$9:$AM$39</definedName>
    <definedName name="_xlnm._FilterDatabase" localSheetId="10" hidden="1">mar!$A$9:$AM$39</definedName>
    <definedName name="_xlnm._FilterDatabase" localSheetId="6" hidden="1">nov!$A$9:$AL$36</definedName>
    <definedName name="_xlnm._FilterDatabase" localSheetId="5" hidden="1">oct!$A$9:$AM$36</definedName>
    <definedName name="_xlnm._FilterDatabase" localSheetId="14" hidden="1">recap!$A$9:$AF$40</definedName>
    <definedName name="_xlnm._FilterDatabase" localSheetId="4" hidden="1">sept!$A$9:$AL$36</definedName>
    <definedName name="recap_2009_2010__A1">juin!$R$40</definedName>
    <definedName name="_xlnm.Print_Area" localSheetId="3">aout!$B$1:$B$3</definedName>
    <definedName name="_xlnm.Print_Area" localSheetId="0">juin!$A$10:$C$36</definedName>
    <definedName name="_xlnm.Print_Area" localSheetId="14">recap!$AM$9:$AN$36</definedName>
  </definedNames>
  <calcPr calcId="152511"/>
</workbook>
</file>

<file path=xl/calcChain.xml><?xml version="1.0" encoding="utf-8"?>
<calcChain xmlns="http://schemas.openxmlformats.org/spreadsheetml/2006/main">
  <c r="AJ14" i="41" l="1"/>
  <c r="AH14" i="41"/>
  <c r="M19" i="56" l="1"/>
  <c r="M21" i="56"/>
  <c r="AO32" i="41"/>
  <c r="AO31" i="41"/>
  <c r="AI32" i="41" l="1"/>
  <c r="AJ31" i="43"/>
  <c r="AI34" i="45"/>
  <c r="AI27" i="45"/>
  <c r="AJ27" i="44"/>
  <c r="AJ22" i="44"/>
  <c r="AJ19" i="44"/>
  <c r="AI23" i="46"/>
  <c r="AJ19" i="51"/>
  <c r="AH19" i="52"/>
  <c r="AJ34" i="54"/>
  <c r="AJ20" i="54"/>
  <c r="AI15" i="53"/>
  <c r="AI21" i="53"/>
  <c r="D34" i="49"/>
  <c r="D36" i="49" s="1"/>
  <c r="D37" i="49" s="1"/>
  <c r="D38" i="49" s="1"/>
  <c r="AK34" i="54" l="1"/>
  <c r="AI34" i="52"/>
  <c r="H25" i="48" l="1"/>
  <c r="AO5" i="47" l="1"/>
  <c r="AN5" i="52"/>
  <c r="AI29" i="55" l="1"/>
  <c r="AK29" i="55" s="1"/>
  <c r="V30" i="48" s="1"/>
  <c r="AI18" i="55"/>
  <c r="AK18" i="55" s="1"/>
  <c r="V18" i="48" s="1"/>
  <c r="AH29" i="53"/>
  <c r="AJ29" i="53" s="1"/>
  <c r="U30" i="48" s="1"/>
  <c r="AI29" i="54"/>
  <c r="AK29" i="54" s="1"/>
  <c r="T30" i="48" s="1"/>
  <c r="AK18" i="54"/>
  <c r="T18" i="48" s="1"/>
  <c r="AI18" i="54"/>
  <c r="AH18" i="53"/>
  <c r="AJ18" i="53" s="1"/>
  <c r="U18" i="48" s="1"/>
  <c r="W18" i="48" l="1"/>
  <c r="X18" i="48" s="1"/>
  <c r="W30" i="48"/>
  <c r="X30" i="48" s="1"/>
  <c r="H16" i="48" l="1"/>
  <c r="R17" i="48" l="1"/>
  <c r="R19" i="48"/>
  <c r="R21" i="48"/>
  <c r="R22" i="48"/>
  <c r="R23" i="48"/>
  <c r="R24" i="48"/>
  <c r="R26" i="48"/>
  <c r="R27" i="48"/>
  <c r="R28" i="48"/>
  <c r="R29" i="48"/>
  <c r="R31" i="48"/>
  <c r="R32" i="48"/>
  <c r="R33" i="48"/>
  <c r="R34" i="48"/>
  <c r="R36" i="48"/>
  <c r="R37" i="48"/>
  <c r="R39" i="48"/>
  <c r="AI36" i="54"/>
  <c r="AK36" i="54" s="1"/>
  <c r="T37" i="48" s="1"/>
  <c r="G10" i="48" l="1"/>
  <c r="H38" i="48" l="1"/>
  <c r="AI11" i="47"/>
  <c r="AI12" i="47"/>
  <c r="AI13" i="47"/>
  <c r="AI14" i="47"/>
  <c r="AI15" i="47"/>
  <c r="AI16" i="47"/>
  <c r="AI17" i="47"/>
  <c r="AI18" i="47"/>
  <c r="AI19" i="47"/>
  <c r="AI20" i="47"/>
  <c r="AI21" i="47"/>
  <c r="AI22" i="47"/>
  <c r="AI23" i="47"/>
  <c r="AI24" i="47"/>
  <c r="AI25" i="47"/>
  <c r="AI26" i="47"/>
  <c r="AI27" i="47"/>
  <c r="AI28" i="47"/>
  <c r="AI29" i="47"/>
  <c r="AI30" i="47"/>
  <c r="AI31" i="47"/>
  <c r="AI32" i="47"/>
  <c r="AI33" i="47"/>
  <c r="AI34" i="47"/>
  <c r="AI35" i="47"/>
  <c r="AI36" i="47"/>
  <c r="P14" i="48"/>
  <c r="R14" i="48"/>
  <c r="H14" i="48"/>
  <c r="H13" i="48"/>
  <c r="AH14" i="53"/>
  <c r="AJ14" i="53" s="1"/>
  <c r="U14" i="48" s="1"/>
  <c r="AI14" i="52"/>
  <c r="S14" i="48" s="1"/>
  <c r="AG14" i="52"/>
  <c r="AK14" i="51"/>
  <c r="AI14" i="51"/>
  <c r="AI14" i="54"/>
  <c r="AK14" i="54" s="1"/>
  <c r="T14" i="48" s="1"/>
  <c r="AI14" i="55"/>
  <c r="AK14" i="55" s="1"/>
  <c r="V14" i="48" s="1"/>
  <c r="AK14" i="47"/>
  <c r="Q14" i="48"/>
  <c r="AJ14" i="46"/>
  <c r="AH14" i="46"/>
  <c r="E1" i="49"/>
  <c r="F1" i="49" s="1"/>
  <c r="AO5" i="42"/>
  <c r="AO5" i="41"/>
  <c r="AK24" i="44"/>
  <c r="O27" i="48"/>
  <c r="AI23" i="44"/>
  <c r="AK24" i="47"/>
  <c r="Q24" i="48"/>
  <c r="AJ31" i="44"/>
  <c r="AI19" i="45"/>
  <c r="AI12" i="41"/>
  <c r="H11" i="48"/>
  <c r="H12" i="48"/>
  <c r="H15" i="48"/>
  <c r="H17" i="48"/>
  <c r="H19" i="48"/>
  <c r="H20" i="48"/>
  <c r="H21" i="48"/>
  <c r="H22" i="48"/>
  <c r="H23" i="48"/>
  <c r="H24" i="48"/>
  <c r="H26" i="48"/>
  <c r="H27" i="48"/>
  <c r="H28" i="48"/>
  <c r="H29" i="48"/>
  <c r="H31" i="48"/>
  <c r="H32" i="48"/>
  <c r="H33" i="48"/>
  <c r="H34" i="48"/>
  <c r="H35" i="48"/>
  <c r="H36" i="48"/>
  <c r="H37" i="48"/>
  <c r="H39" i="48"/>
  <c r="H10" i="48"/>
  <c r="AI24" i="43"/>
  <c r="AK24" i="43"/>
  <c r="M27" i="48"/>
  <c r="AI24" i="42"/>
  <c r="AK24" i="42"/>
  <c r="AI24" i="44"/>
  <c r="AJ24" i="46"/>
  <c r="P26" i="48"/>
  <c r="AH23" i="46"/>
  <c r="AJ23" i="46"/>
  <c r="P24" i="48"/>
  <c r="AH24" i="46"/>
  <c r="AG11" i="52"/>
  <c r="AG12" i="52"/>
  <c r="AI12" i="52" s="1"/>
  <c r="S12" i="48" s="1"/>
  <c r="AG13" i="52"/>
  <c r="AG15" i="52"/>
  <c r="AI15" i="52" s="1"/>
  <c r="S15" i="48" s="1"/>
  <c r="AG16" i="52"/>
  <c r="AG17" i="52"/>
  <c r="AG18" i="52"/>
  <c r="AG19" i="52"/>
  <c r="AI19" i="52" s="1"/>
  <c r="S20" i="48" s="1"/>
  <c r="AG20" i="52"/>
  <c r="AI20" i="52" s="1"/>
  <c r="S21" i="48" s="1"/>
  <c r="AG21" i="52"/>
  <c r="AG22" i="52"/>
  <c r="AI22" i="52" s="1"/>
  <c r="S23" i="48" s="1"/>
  <c r="AG23" i="52"/>
  <c r="AI23" i="52" s="1"/>
  <c r="S24" i="48" s="1"/>
  <c r="AG24" i="52"/>
  <c r="AG25" i="52"/>
  <c r="AI25" i="52" s="1"/>
  <c r="S27" i="48" s="1"/>
  <c r="AG26" i="52"/>
  <c r="AG27" i="52"/>
  <c r="AI27" i="52" s="1"/>
  <c r="S29" i="48" s="1"/>
  <c r="AG28" i="52"/>
  <c r="AI28" i="52" s="1"/>
  <c r="S31" i="48" s="1"/>
  <c r="AG29" i="52"/>
  <c r="AI29" i="52" s="1"/>
  <c r="S32" i="48" s="1"/>
  <c r="AG30" i="52"/>
  <c r="AG31" i="52"/>
  <c r="AI31" i="52" s="1"/>
  <c r="S34" i="48" s="1"/>
  <c r="AG32" i="52"/>
  <c r="AI32" i="52" s="1"/>
  <c r="S35" i="48" s="1"/>
  <c r="AG33" i="52"/>
  <c r="AI33" i="52" s="1"/>
  <c r="S36" i="48" s="1"/>
  <c r="AG35" i="52"/>
  <c r="AG34" i="52"/>
  <c r="S37" i="48" s="1"/>
  <c r="AG36" i="52"/>
  <c r="AG10" i="52"/>
  <c r="AI10" i="52" s="1"/>
  <c r="S10" i="48" s="1"/>
  <c r="AH22" i="45"/>
  <c r="AJ22" i="45"/>
  <c r="N24" i="48"/>
  <c r="AH24" i="53"/>
  <c r="AJ24" i="53" s="1"/>
  <c r="U25" i="48" s="1"/>
  <c r="AH23" i="41"/>
  <c r="AJ23" i="41" s="1"/>
  <c r="K24" i="48" s="1"/>
  <c r="AK23" i="47"/>
  <c r="Q23" i="48"/>
  <c r="AI23" i="51"/>
  <c r="AK23" i="51"/>
  <c r="AI24" i="54"/>
  <c r="AK24" i="54" s="1"/>
  <c r="T24" i="48" s="1"/>
  <c r="AI24" i="55"/>
  <c r="AK24" i="55" s="1"/>
  <c r="V25" i="48" s="1"/>
  <c r="AI22" i="43"/>
  <c r="AK22" i="43"/>
  <c r="M24" i="48"/>
  <c r="AI22" i="44"/>
  <c r="AK22" i="44"/>
  <c r="AK36" i="44" s="1"/>
  <c r="O24" i="48"/>
  <c r="AI22" i="42"/>
  <c r="AK22" i="42"/>
  <c r="L24" i="48"/>
  <c r="AI34" i="43"/>
  <c r="AK34" i="43" s="1"/>
  <c r="M38" i="48" s="1"/>
  <c r="AI34" i="44"/>
  <c r="AK34" i="44"/>
  <c r="O38" i="48"/>
  <c r="AI34" i="42"/>
  <c r="AK34" i="42"/>
  <c r="L38" i="48"/>
  <c r="AH23" i="45"/>
  <c r="AJ23" i="45"/>
  <c r="N26" i="48"/>
  <c r="AH24" i="41"/>
  <c r="AJ24" i="41" s="1"/>
  <c r="K26" i="48" s="1"/>
  <c r="AH34" i="45"/>
  <c r="AJ34" i="45"/>
  <c r="N38" i="48"/>
  <c r="AI37" i="41"/>
  <c r="AH35" i="41"/>
  <c r="AJ35" i="41" s="1"/>
  <c r="K38" i="48" s="1"/>
  <c r="AH25" i="53"/>
  <c r="AJ25" i="53" s="1"/>
  <c r="U26" i="48" s="1"/>
  <c r="AI24" i="52"/>
  <c r="S26" i="48" s="1"/>
  <c r="AI24" i="51"/>
  <c r="AK24" i="51" s="1"/>
  <c r="AI25" i="54"/>
  <c r="AK25" i="54" s="1"/>
  <c r="T26" i="48" s="1"/>
  <c r="AI25" i="55"/>
  <c r="AK25" i="55" s="1"/>
  <c r="V26" i="48" s="1"/>
  <c r="AI35" i="52"/>
  <c r="S38" i="48" s="1"/>
  <c r="AI35" i="51"/>
  <c r="AK35" i="51" s="1"/>
  <c r="R38" i="48" s="1"/>
  <c r="AI37" i="54"/>
  <c r="AK37" i="54" s="1"/>
  <c r="T38" i="48" s="1"/>
  <c r="AI37" i="55"/>
  <c r="AK37" i="55" s="1"/>
  <c r="V38" i="48" s="1"/>
  <c r="AH37" i="53"/>
  <c r="AJ37" i="53" s="1"/>
  <c r="U38" i="48" s="1"/>
  <c r="AH35" i="46"/>
  <c r="AJ35" i="46"/>
  <c r="P38" i="48"/>
  <c r="AK35" i="47"/>
  <c r="Q38" i="48"/>
  <c r="AH17" i="46"/>
  <c r="AJ17" i="46"/>
  <c r="P17" i="48"/>
  <c r="AI17" i="52"/>
  <c r="S17" i="48" s="1"/>
  <c r="AH17" i="41"/>
  <c r="AJ17" i="41" s="1"/>
  <c r="K17" i="48" s="1"/>
  <c r="AH17" i="53"/>
  <c r="AJ17" i="53" s="1"/>
  <c r="U17" i="48" s="1"/>
  <c r="AH16" i="45"/>
  <c r="AJ16" i="45"/>
  <c r="N17" i="48"/>
  <c r="AI16" i="43"/>
  <c r="AK16" i="43"/>
  <c r="M17" i="48"/>
  <c r="AI16" i="44"/>
  <c r="AK16" i="44"/>
  <c r="O17" i="48"/>
  <c r="AK17" i="47"/>
  <c r="Q17" i="48"/>
  <c r="AI17" i="51"/>
  <c r="AK17" i="51"/>
  <c r="AI17" i="54"/>
  <c r="AK17" i="54" s="1"/>
  <c r="T17" i="48" s="1"/>
  <c r="AI17" i="55"/>
  <c r="AK17" i="55" s="1"/>
  <c r="V17" i="48" s="1"/>
  <c r="AI16" i="42"/>
  <c r="AK16" i="42"/>
  <c r="L17" i="48"/>
  <c r="D26" i="49"/>
  <c r="D28" i="49" s="1"/>
  <c r="D29" i="49" s="1"/>
  <c r="D30" i="49" s="1"/>
  <c r="AI16" i="52"/>
  <c r="S16" i="48" s="1"/>
  <c r="AH16" i="53"/>
  <c r="AJ16" i="53" s="1"/>
  <c r="U16" i="48" s="1"/>
  <c r="AH16" i="46"/>
  <c r="AJ16" i="46"/>
  <c r="P16" i="48" s="1"/>
  <c r="AK16" i="47"/>
  <c r="Q16" i="48"/>
  <c r="AI16" i="51"/>
  <c r="AK16" i="51"/>
  <c r="R16" i="48" s="1"/>
  <c r="AI16" i="54"/>
  <c r="AK16" i="54" s="1"/>
  <c r="T16" i="48" s="1"/>
  <c r="AI16" i="55"/>
  <c r="AK16" i="55" s="1"/>
  <c r="V16" i="48" s="1"/>
  <c r="AI15" i="44"/>
  <c r="AK15" i="44"/>
  <c r="AH15" i="45"/>
  <c r="AJ15" i="45"/>
  <c r="AI15" i="43"/>
  <c r="AK15" i="43"/>
  <c r="AI15" i="42"/>
  <c r="AK15" i="42"/>
  <c r="AH16" i="41"/>
  <c r="AJ16" i="41" s="1"/>
  <c r="K16" i="48" s="1"/>
  <c r="L16" i="48"/>
  <c r="M16" i="48"/>
  <c r="N16" i="48"/>
  <c r="O16" i="48"/>
  <c r="D18" i="49"/>
  <c r="D20" i="49" s="1"/>
  <c r="D21" i="49" s="1"/>
  <c r="D22" i="49" s="1"/>
  <c r="AI26" i="52"/>
  <c r="S28" i="48" s="1"/>
  <c r="AI25" i="43"/>
  <c r="AK25" i="43"/>
  <c r="M28" i="48"/>
  <c r="AI25" i="44"/>
  <c r="AK25" i="44"/>
  <c r="O28" i="48"/>
  <c r="AK26" i="47"/>
  <c r="Q28" i="48"/>
  <c r="AI26" i="51"/>
  <c r="AK26" i="51"/>
  <c r="AI27" i="54"/>
  <c r="AK27" i="54" s="1"/>
  <c r="T28" i="48" s="1"/>
  <c r="AI27" i="55"/>
  <c r="AK27" i="55" s="1"/>
  <c r="V28" i="48" s="1"/>
  <c r="AI25" i="42"/>
  <c r="AK25" i="42"/>
  <c r="L28" i="48"/>
  <c r="AH25" i="45"/>
  <c r="AJ25" i="45"/>
  <c r="N28" i="48"/>
  <c r="AH26" i="46"/>
  <c r="AJ26" i="46"/>
  <c r="P28" i="48"/>
  <c r="AH27" i="53"/>
  <c r="AJ27" i="53" s="1"/>
  <c r="U28" i="48" s="1"/>
  <c r="AH26" i="41"/>
  <c r="AJ26" i="41" s="1"/>
  <c r="K28" i="48" s="1"/>
  <c r="AI18" i="43"/>
  <c r="AK18" i="43"/>
  <c r="M20" i="48"/>
  <c r="AI18" i="44"/>
  <c r="AK18" i="44"/>
  <c r="O20" i="48"/>
  <c r="AK19" i="47"/>
  <c r="Q20" i="48"/>
  <c r="AI19" i="51"/>
  <c r="AK19" i="51"/>
  <c r="R20" i="48" s="1"/>
  <c r="AI20" i="54"/>
  <c r="AK20" i="54" s="1"/>
  <c r="T20" i="48" s="1"/>
  <c r="AI20" i="55"/>
  <c r="AK20" i="55" s="1"/>
  <c r="V20" i="48" s="1"/>
  <c r="AI18" i="42"/>
  <c r="AK18" i="42"/>
  <c r="L20" i="48"/>
  <c r="AH18" i="45"/>
  <c r="AH36" i="45" s="1"/>
  <c r="AJ18" i="45"/>
  <c r="N20" i="48"/>
  <c r="AH19" i="46"/>
  <c r="AJ19" i="46"/>
  <c r="P20" i="48"/>
  <c r="AH20" i="53"/>
  <c r="AJ20" i="53" s="1"/>
  <c r="U20" i="48" s="1"/>
  <c r="AH19" i="41"/>
  <c r="AJ19" i="41" s="1"/>
  <c r="K20" i="48" s="1"/>
  <c r="Y40" i="48"/>
  <c r="F40" i="48"/>
  <c r="AI11" i="42"/>
  <c r="AI12" i="42"/>
  <c r="AI13" i="42"/>
  <c r="AI14" i="42"/>
  <c r="AI17" i="42"/>
  <c r="AI10" i="42"/>
  <c r="AI11" i="55"/>
  <c r="AK11" i="55" s="1"/>
  <c r="V11" i="48" s="1"/>
  <c r="AI12" i="55"/>
  <c r="AK12" i="55" s="1"/>
  <c r="V12" i="48" s="1"/>
  <c r="AI13" i="55"/>
  <c r="AK13" i="55" s="1"/>
  <c r="V13" i="48" s="1"/>
  <c r="AI15" i="55"/>
  <c r="AK15" i="55" s="1"/>
  <c r="V15" i="48" s="1"/>
  <c r="AI19" i="55"/>
  <c r="AK19" i="55" s="1"/>
  <c r="V19" i="48" s="1"/>
  <c r="AI21" i="55"/>
  <c r="AK21" i="55" s="1"/>
  <c r="V21" i="48" s="1"/>
  <c r="AI22" i="55"/>
  <c r="AK22" i="55" s="1"/>
  <c r="V22" i="48" s="1"/>
  <c r="AI23" i="55"/>
  <c r="AK23" i="55" s="1"/>
  <c r="V23" i="48" s="1"/>
  <c r="AI26" i="55"/>
  <c r="AI28" i="55"/>
  <c r="AK28" i="55" s="1"/>
  <c r="V29" i="48" s="1"/>
  <c r="AI30" i="55"/>
  <c r="AK30" i="55" s="1"/>
  <c r="V31" i="48" s="1"/>
  <c r="AI31" i="55"/>
  <c r="AK31" i="55" s="1"/>
  <c r="V32" i="48" s="1"/>
  <c r="AI32" i="55"/>
  <c r="AK32" i="55" s="1"/>
  <c r="V33" i="48" s="1"/>
  <c r="AI33" i="55"/>
  <c r="AK33" i="55" s="1"/>
  <c r="V34" i="48" s="1"/>
  <c r="AI34" i="55"/>
  <c r="AK34" i="55" s="1"/>
  <c r="V35" i="48" s="1"/>
  <c r="AI35" i="55"/>
  <c r="AK35" i="55" s="1"/>
  <c r="V36" i="48" s="1"/>
  <c r="AI36" i="55"/>
  <c r="AK36" i="55" s="1"/>
  <c r="V37" i="48" s="1"/>
  <c r="AI38" i="55"/>
  <c r="AK38" i="55" s="1"/>
  <c r="V39" i="48" s="1"/>
  <c r="AI11" i="54"/>
  <c r="AK11" i="54" s="1"/>
  <c r="T11" i="48" s="1"/>
  <c r="AI12" i="54"/>
  <c r="AK12" i="54" s="1"/>
  <c r="T12" i="48" s="1"/>
  <c r="AI13" i="54"/>
  <c r="AK13" i="54" s="1"/>
  <c r="T13" i="48" s="1"/>
  <c r="AI15" i="54"/>
  <c r="AK15" i="54" s="1"/>
  <c r="T15" i="48" s="1"/>
  <c r="AI19" i="54"/>
  <c r="AK19" i="54" s="1"/>
  <c r="T19" i="48" s="1"/>
  <c r="AI21" i="54"/>
  <c r="AK21" i="54" s="1"/>
  <c r="T21" i="48" s="1"/>
  <c r="AI22" i="54"/>
  <c r="AK22" i="54" s="1"/>
  <c r="T22" i="48" s="1"/>
  <c r="AI23" i="54"/>
  <c r="AK23" i="54" s="1"/>
  <c r="T23" i="48" s="1"/>
  <c r="AI26" i="54"/>
  <c r="AK26" i="54" s="1"/>
  <c r="T27" i="48" s="1"/>
  <c r="AI28" i="54"/>
  <c r="AK28" i="54" s="1"/>
  <c r="T29" i="48" s="1"/>
  <c r="AI30" i="54"/>
  <c r="AK30" i="54" s="1"/>
  <c r="T31" i="48" s="1"/>
  <c r="AI31" i="54"/>
  <c r="AK31" i="54" s="1"/>
  <c r="T32" i="48" s="1"/>
  <c r="AI32" i="54"/>
  <c r="AK32" i="54" s="1"/>
  <c r="T33" i="48" s="1"/>
  <c r="AI33" i="54"/>
  <c r="AK33" i="54" s="1"/>
  <c r="T34" i="48" s="1"/>
  <c r="AI34" i="54"/>
  <c r="T35" i="48" s="1"/>
  <c r="AI35" i="54"/>
  <c r="AK35" i="54" s="1"/>
  <c r="T36" i="48" s="1"/>
  <c r="AI38" i="54"/>
  <c r="AK38" i="54" s="1"/>
  <c r="T39" i="48" s="1"/>
  <c r="AI11" i="51"/>
  <c r="AI12" i="51"/>
  <c r="AI13" i="51"/>
  <c r="AI15" i="51"/>
  <c r="AI18" i="51"/>
  <c r="AI20" i="51"/>
  <c r="AI21" i="51"/>
  <c r="AI22" i="51"/>
  <c r="AI25" i="51"/>
  <c r="AI27" i="51"/>
  <c r="AI28" i="51"/>
  <c r="AI29" i="51"/>
  <c r="AI30" i="51"/>
  <c r="AK30" i="51" s="1"/>
  <c r="AI31" i="51"/>
  <c r="AI32" i="51"/>
  <c r="AK32" i="51"/>
  <c r="R35" i="48" s="1"/>
  <c r="AI33" i="51"/>
  <c r="AI34" i="51"/>
  <c r="AI36" i="51"/>
  <c r="AI11" i="44"/>
  <c r="AI12" i="44"/>
  <c r="AI13" i="44"/>
  <c r="AI14" i="44"/>
  <c r="AI17" i="44"/>
  <c r="AI19" i="44"/>
  <c r="AI20" i="44"/>
  <c r="AI21" i="44"/>
  <c r="AI26" i="44"/>
  <c r="AI27" i="44"/>
  <c r="AI28" i="44"/>
  <c r="AI29" i="44"/>
  <c r="AI30" i="44"/>
  <c r="AI31" i="44"/>
  <c r="AI32" i="44"/>
  <c r="AI33" i="44"/>
  <c r="AI35" i="44"/>
  <c r="AI11" i="43"/>
  <c r="AI12" i="43"/>
  <c r="AI13" i="43"/>
  <c r="AI14" i="43"/>
  <c r="AI17" i="43"/>
  <c r="AI19" i="43"/>
  <c r="AI20" i="43"/>
  <c r="AI21" i="43"/>
  <c r="AI23" i="43"/>
  <c r="AI26" i="43"/>
  <c r="AI27" i="43"/>
  <c r="AI28" i="43"/>
  <c r="AI29" i="43"/>
  <c r="AI30" i="43"/>
  <c r="AI31" i="43"/>
  <c r="AI32" i="43"/>
  <c r="AI33" i="43"/>
  <c r="AI35" i="43"/>
  <c r="AI19" i="42"/>
  <c r="AI20" i="42"/>
  <c r="AI21" i="42"/>
  <c r="AI23" i="42"/>
  <c r="AI26" i="42"/>
  <c r="AI27" i="42"/>
  <c r="AI28" i="42"/>
  <c r="AI29" i="42"/>
  <c r="AI30" i="42"/>
  <c r="AI31" i="42"/>
  <c r="AI32" i="42"/>
  <c r="AI33" i="42"/>
  <c r="AI35" i="42"/>
  <c r="G40" i="48"/>
  <c r="E4" i="48"/>
  <c r="D4" i="48"/>
  <c r="AK11" i="47"/>
  <c r="Q11" i="48"/>
  <c r="AK13" i="47"/>
  <c r="Q13" i="48"/>
  <c r="AK18" i="47"/>
  <c r="Q19" i="48"/>
  <c r="AK20" i="47"/>
  <c r="Q21" i="48"/>
  <c r="AK21" i="47"/>
  <c r="Q22" i="48"/>
  <c r="AK22" i="47"/>
  <c r="Q26" i="48"/>
  <c r="AK25" i="47"/>
  <c r="Q27" i="48"/>
  <c r="AK27" i="47"/>
  <c r="Q29" i="48"/>
  <c r="AK28" i="47"/>
  <c r="Q31" i="48"/>
  <c r="AK29" i="47"/>
  <c r="Q32" i="48"/>
  <c r="AK30" i="47"/>
  <c r="Q33" i="48"/>
  <c r="AK31" i="47"/>
  <c r="Q34" i="48"/>
  <c r="AK32" i="47"/>
  <c r="Q35" i="48"/>
  <c r="AK33" i="47"/>
  <c r="Q36" i="48"/>
  <c r="AK34" i="47"/>
  <c r="Q37" i="48"/>
  <c r="AK11" i="51"/>
  <c r="AK13" i="51"/>
  <c r="R13" i="48"/>
  <c r="AK18" i="51"/>
  <c r="AK20" i="51"/>
  <c r="AK21" i="51"/>
  <c r="AK22" i="51"/>
  <c r="AK25" i="51"/>
  <c r="AK27" i="51"/>
  <c r="AK28" i="51"/>
  <c r="AK29" i="51"/>
  <c r="AK31" i="51"/>
  <c r="AK33" i="51"/>
  <c r="AK34" i="51"/>
  <c r="AI30" i="52"/>
  <c r="S33" i="48" s="1"/>
  <c r="AK33" i="44"/>
  <c r="AK11" i="44"/>
  <c r="AK13" i="44"/>
  <c r="O13" i="48"/>
  <c r="AK17" i="44"/>
  <c r="O19" i="48"/>
  <c r="AK19" i="44"/>
  <c r="O21" i="48"/>
  <c r="AK20" i="44"/>
  <c r="O22" i="48"/>
  <c r="AK21" i="44"/>
  <c r="O23" i="48"/>
  <c r="AK23" i="44"/>
  <c r="AK26" i="44"/>
  <c r="O29" i="48"/>
  <c r="AK27" i="44"/>
  <c r="O31" i="48"/>
  <c r="AK28" i="44"/>
  <c r="O32" i="48"/>
  <c r="AK29" i="44"/>
  <c r="AK30" i="44"/>
  <c r="AK31" i="44"/>
  <c r="AK32" i="44"/>
  <c r="AK11" i="43"/>
  <c r="AK13" i="43"/>
  <c r="M13" i="48"/>
  <c r="AK17" i="43"/>
  <c r="M19" i="48"/>
  <c r="AK19" i="43"/>
  <c r="M21" i="48"/>
  <c r="AK20" i="43"/>
  <c r="M22" i="48"/>
  <c r="AK21" i="43"/>
  <c r="M23" i="48"/>
  <c r="AK23" i="43"/>
  <c r="AK26" i="43"/>
  <c r="M29" i="48"/>
  <c r="AK27" i="43"/>
  <c r="M31" i="48"/>
  <c r="AK28" i="43"/>
  <c r="M32" i="48"/>
  <c r="AK29" i="43"/>
  <c r="AK30" i="43"/>
  <c r="AK31" i="43"/>
  <c r="M35" i="48" s="1"/>
  <c r="AK11" i="42"/>
  <c r="AK13" i="42"/>
  <c r="L13" i="48"/>
  <c r="AK17" i="42"/>
  <c r="L19" i="48"/>
  <c r="AK19" i="42"/>
  <c r="L21" i="48"/>
  <c r="AK20" i="42"/>
  <c r="L22" i="48"/>
  <c r="AK21" i="42"/>
  <c r="L23" i="48"/>
  <c r="AK23" i="42"/>
  <c r="AK26" i="42"/>
  <c r="L29" i="48"/>
  <c r="AK27" i="42"/>
  <c r="L31" i="48"/>
  <c r="AK28" i="42"/>
  <c r="L32" i="48"/>
  <c r="AK29" i="42"/>
  <c r="AK30" i="42"/>
  <c r="AK31" i="42"/>
  <c r="AK14" i="43"/>
  <c r="M15" i="48"/>
  <c r="AK14" i="44"/>
  <c r="O15" i="48"/>
  <c r="AK35" i="44"/>
  <c r="AK15" i="47"/>
  <c r="Q15" i="48"/>
  <c r="AK36" i="47"/>
  <c r="Q39" i="48"/>
  <c r="AK15" i="51"/>
  <c r="R15" i="48"/>
  <c r="AK36" i="51"/>
  <c r="AK14" i="42"/>
  <c r="L15" i="48"/>
  <c r="AK12" i="42"/>
  <c r="L12" i="48"/>
  <c r="AK12" i="43"/>
  <c r="M12" i="48"/>
  <c r="AK12" i="44"/>
  <c r="O12" i="48"/>
  <c r="AK12" i="47"/>
  <c r="Q12" i="48"/>
  <c r="AK12" i="51"/>
  <c r="R12" i="48"/>
  <c r="AH11" i="45"/>
  <c r="AJ11" i="45"/>
  <c r="AH12" i="45"/>
  <c r="AJ12" i="45"/>
  <c r="N12" i="48"/>
  <c r="AH13" i="45"/>
  <c r="AJ13" i="45"/>
  <c r="N13" i="48"/>
  <c r="AH14" i="45"/>
  <c r="AJ14" i="45"/>
  <c r="N15" i="48"/>
  <c r="AH17" i="45"/>
  <c r="AJ17" i="45"/>
  <c r="N19" i="48"/>
  <c r="AH19" i="45"/>
  <c r="AJ19" i="45"/>
  <c r="N21" i="48"/>
  <c r="AH20" i="45"/>
  <c r="AJ20" i="45"/>
  <c r="N22" i="48"/>
  <c r="AH21" i="45"/>
  <c r="AJ21" i="45"/>
  <c r="N23" i="48"/>
  <c r="AH24" i="45"/>
  <c r="AJ24" i="45"/>
  <c r="N27" i="48"/>
  <c r="AH26" i="45"/>
  <c r="AJ26" i="45"/>
  <c r="N29" i="48"/>
  <c r="AH27" i="45"/>
  <c r="AJ27" i="45"/>
  <c r="AJ36" i="45" s="1"/>
  <c r="AH28" i="45"/>
  <c r="AJ28" i="45"/>
  <c r="N32" i="48"/>
  <c r="AH29" i="45"/>
  <c r="AJ29" i="45"/>
  <c r="AH30" i="45"/>
  <c r="AJ30" i="45"/>
  <c r="AH31" i="45"/>
  <c r="AJ31" i="45"/>
  <c r="AH32" i="45"/>
  <c r="AJ32" i="45"/>
  <c r="AH33" i="45"/>
  <c r="AJ33" i="45"/>
  <c r="AH35" i="45"/>
  <c r="AH11" i="46"/>
  <c r="AJ11" i="46"/>
  <c r="AH12" i="46"/>
  <c r="AJ12" i="46"/>
  <c r="P12" i="48"/>
  <c r="AH13" i="46"/>
  <c r="AJ13" i="46"/>
  <c r="P13" i="48"/>
  <c r="AH15" i="46"/>
  <c r="AJ15" i="46"/>
  <c r="P15" i="48"/>
  <c r="AH18" i="46"/>
  <c r="AJ18" i="46"/>
  <c r="P19" i="48"/>
  <c r="AH20" i="46"/>
  <c r="AJ20" i="46"/>
  <c r="P21" i="48"/>
  <c r="AH21" i="46"/>
  <c r="AJ21" i="46"/>
  <c r="P22" i="48"/>
  <c r="AH22" i="46"/>
  <c r="AJ22" i="46"/>
  <c r="P23" i="48"/>
  <c r="AH25" i="46"/>
  <c r="AJ25" i="46"/>
  <c r="P27" i="48"/>
  <c r="AH27" i="46"/>
  <c r="AJ27" i="46"/>
  <c r="P29" i="48"/>
  <c r="AH28" i="46"/>
  <c r="AJ28" i="46"/>
  <c r="P31" i="48"/>
  <c r="AH29" i="46"/>
  <c r="AJ29" i="46"/>
  <c r="P32" i="48"/>
  <c r="AH30" i="46"/>
  <c r="AJ30" i="46"/>
  <c r="AH31" i="46"/>
  <c r="AH37" i="46" s="1"/>
  <c r="AH32" i="46"/>
  <c r="AJ32" i="46"/>
  <c r="AH33" i="46"/>
  <c r="AJ33" i="46"/>
  <c r="AH34" i="46"/>
  <c r="AJ34" i="46"/>
  <c r="AH36" i="46"/>
  <c r="AI13" i="52"/>
  <c r="S13" i="48"/>
  <c r="AH11" i="53"/>
  <c r="AJ11" i="53" s="1"/>
  <c r="U11" i="48" s="1"/>
  <c r="AH12" i="53"/>
  <c r="AJ12" i="53" s="1"/>
  <c r="U12" i="48" s="1"/>
  <c r="AH13" i="53"/>
  <c r="AJ13" i="53" s="1"/>
  <c r="U13" i="48" s="1"/>
  <c r="AH15" i="53"/>
  <c r="AJ15" i="53" s="1"/>
  <c r="U15" i="48" s="1"/>
  <c r="AH19" i="53"/>
  <c r="AJ19" i="53" s="1"/>
  <c r="U19" i="48" s="1"/>
  <c r="AH21" i="53"/>
  <c r="AJ21" i="53" s="1"/>
  <c r="U21" i="48" s="1"/>
  <c r="AH22" i="53"/>
  <c r="AJ22" i="53" s="1"/>
  <c r="U22" i="48" s="1"/>
  <c r="AH23" i="53"/>
  <c r="AJ23" i="53" s="1"/>
  <c r="U23" i="48" s="1"/>
  <c r="AH26" i="53"/>
  <c r="AJ26" i="53" s="1"/>
  <c r="U27" i="48" s="1"/>
  <c r="AH28" i="53"/>
  <c r="AJ28" i="53" s="1"/>
  <c r="U29" i="48" s="1"/>
  <c r="AH30" i="53"/>
  <c r="AJ30" i="53" s="1"/>
  <c r="U31" i="48" s="1"/>
  <c r="AH31" i="53"/>
  <c r="AJ31" i="53" s="1"/>
  <c r="U32" i="48" s="1"/>
  <c r="AH32" i="53"/>
  <c r="AJ32" i="53" s="1"/>
  <c r="U33" i="48" s="1"/>
  <c r="AH33" i="53"/>
  <c r="AJ33" i="53" s="1"/>
  <c r="U34" i="48" s="1"/>
  <c r="AH34" i="53"/>
  <c r="AJ34" i="53" s="1"/>
  <c r="U35" i="48" s="1"/>
  <c r="AH35" i="53"/>
  <c r="AJ35" i="53" s="1"/>
  <c r="U36" i="48" s="1"/>
  <c r="AH36" i="53"/>
  <c r="AJ36" i="53" s="1"/>
  <c r="AH38" i="53"/>
  <c r="AJ38" i="53" s="1"/>
  <c r="U39" i="48" s="1"/>
  <c r="AH11" i="41"/>
  <c r="AJ11" i="41" s="1"/>
  <c r="K11" i="48" s="1"/>
  <c r="AH12" i="41"/>
  <c r="AJ12" i="41" s="1"/>
  <c r="K12" i="48" s="1"/>
  <c r="AH13" i="41"/>
  <c r="AJ13" i="41" s="1"/>
  <c r="K13" i="48" s="1"/>
  <c r="AH15" i="41"/>
  <c r="AJ15" i="41" s="1"/>
  <c r="K15" i="48" s="1"/>
  <c r="AH18" i="41"/>
  <c r="AJ18" i="41" s="1"/>
  <c r="K19" i="48" s="1"/>
  <c r="AH20" i="41"/>
  <c r="AJ20" i="41" s="1"/>
  <c r="K21" i="48" s="1"/>
  <c r="AH21" i="41"/>
  <c r="AJ21" i="41" s="1"/>
  <c r="K22" i="48" s="1"/>
  <c r="AH22" i="41"/>
  <c r="AJ22" i="41" s="1"/>
  <c r="K23" i="48" s="1"/>
  <c r="AH25" i="41"/>
  <c r="AJ25" i="41" s="1"/>
  <c r="K27" i="48" s="1"/>
  <c r="AH27" i="41"/>
  <c r="AJ27" i="41" s="1"/>
  <c r="K29" i="48" s="1"/>
  <c r="AH28" i="41"/>
  <c r="AJ28" i="41" s="1"/>
  <c r="K31" i="48" s="1"/>
  <c r="AH29" i="41"/>
  <c r="AJ29" i="41" s="1"/>
  <c r="K32" i="48" s="1"/>
  <c r="AH30" i="41"/>
  <c r="AJ30" i="41" s="1"/>
  <c r="K33" i="48" s="1"/>
  <c r="AH31" i="41"/>
  <c r="AH32" i="41"/>
  <c r="AJ32" i="41" s="1"/>
  <c r="K35" i="48" s="1"/>
  <c r="AH33" i="41"/>
  <c r="AJ33" i="41" s="1"/>
  <c r="K36" i="48" s="1"/>
  <c r="AH34" i="41"/>
  <c r="AJ34" i="41" s="1"/>
  <c r="K37" i="48" s="1"/>
  <c r="AH36" i="41"/>
  <c r="AJ36" i="41" s="1"/>
  <c r="K39" i="48" s="1"/>
  <c r="AI36" i="52"/>
  <c r="S39" i="48" s="1"/>
  <c r="AI21" i="52"/>
  <c r="S22" i="48" s="1"/>
  <c r="AI18" i="52"/>
  <c r="S19" i="48" s="1"/>
  <c r="AP5" i="44"/>
  <c r="AH10" i="46"/>
  <c r="AH10" i="53"/>
  <c r="AJ10" i="53" s="1"/>
  <c r="U10" i="48" s="1"/>
  <c r="AH10" i="45"/>
  <c r="AH10" i="41"/>
  <c r="AJ10" i="41" s="1"/>
  <c r="K10" i="48" s="1"/>
  <c r="O26" i="48"/>
  <c r="M26" i="48"/>
  <c r="L27" i="48"/>
  <c r="L26" i="48"/>
  <c r="D7" i="41"/>
  <c r="D8" i="41" s="1"/>
  <c r="AQ5" i="53"/>
  <c r="R4" i="54"/>
  <c r="R4" i="51"/>
  <c r="I45" i="48"/>
  <c r="I47" i="48" s="1"/>
  <c r="I48" i="48" s="1"/>
  <c r="I49" i="48" s="1"/>
  <c r="AK32" i="42"/>
  <c r="L36" i="48"/>
  <c r="AK32" i="43"/>
  <c r="M36" i="48"/>
  <c r="N36" i="48"/>
  <c r="O36" i="48"/>
  <c r="P36" i="48"/>
  <c r="AJ10" i="46"/>
  <c r="P10" i="48"/>
  <c r="AI10" i="47"/>
  <c r="R11" i="48"/>
  <c r="AI10" i="51"/>
  <c r="AK10" i="51"/>
  <c r="R10" i="48" s="1"/>
  <c r="AI10" i="54"/>
  <c r="AK10" i="54" s="1"/>
  <c r="T10" i="48" s="1"/>
  <c r="AI10" i="55"/>
  <c r="AK10" i="55" s="1"/>
  <c r="V10" i="48" s="1"/>
  <c r="AI36" i="44"/>
  <c r="AI10" i="43"/>
  <c r="AK10" i="43"/>
  <c r="M10" i="48"/>
  <c r="M11" i="48"/>
  <c r="M33" i="48"/>
  <c r="M34" i="48"/>
  <c r="AK33" i="43"/>
  <c r="M37" i="48" s="1"/>
  <c r="AJ36" i="42"/>
  <c r="AK35" i="42"/>
  <c r="L39" i="48"/>
  <c r="AK33" i="42"/>
  <c r="L37" i="48"/>
  <c r="L35" i="48"/>
  <c r="L34" i="48"/>
  <c r="L33" i="48"/>
  <c r="L11" i="48"/>
  <c r="AK10" i="42"/>
  <c r="L10" i="48"/>
  <c r="AJ39" i="55"/>
  <c r="AI39" i="53"/>
  <c r="AJ39" i="54"/>
  <c r="N33" i="48"/>
  <c r="O11" i="48"/>
  <c r="O33" i="48"/>
  <c r="O34" i="48"/>
  <c r="O35" i="48"/>
  <c r="O37" i="48"/>
  <c r="O39" i="48"/>
  <c r="AI10" i="44"/>
  <c r="AK10" i="44"/>
  <c r="AJ10" i="45"/>
  <c r="AK35" i="43"/>
  <c r="M39" i="48"/>
  <c r="AH37" i="52"/>
  <c r="AJ37" i="51"/>
  <c r="AI37" i="46"/>
  <c r="P33" i="48"/>
  <c r="AJ36" i="43"/>
  <c r="AJ35" i="45"/>
  <c r="N39" i="48"/>
  <c r="N37" i="48"/>
  <c r="N35" i="48"/>
  <c r="N34" i="48"/>
  <c r="N11" i="48"/>
  <c r="P11" i="48"/>
  <c r="P35" i="48"/>
  <c r="P37" i="48"/>
  <c r="AJ36" i="46"/>
  <c r="P39" i="48"/>
  <c r="AJ37" i="47"/>
  <c r="AI36" i="45"/>
  <c r="AK10" i="47"/>
  <c r="Q10" i="48"/>
  <c r="AI37" i="47"/>
  <c r="AK37" i="47"/>
  <c r="AI36" i="42"/>
  <c r="O10" i="48"/>
  <c r="N10" i="48"/>
  <c r="AH37" i="41" l="1"/>
  <c r="N31" i="48"/>
  <c r="AJ36" i="44"/>
  <c r="N2" i="41"/>
  <c r="K6" i="48" s="1"/>
  <c r="D4" i="41"/>
  <c r="E7" i="41"/>
  <c r="D5" i="41"/>
  <c r="AJ31" i="41"/>
  <c r="AJ37" i="41" s="1"/>
  <c r="AJ31" i="46"/>
  <c r="AK36" i="42"/>
  <c r="W25" i="48"/>
  <c r="X25" i="48" s="1"/>
  <c r="Q40" i="48"/>
  <c r="N40" i="48"/>
  <c r="O40" i="48"/>
  <c r="AI39" i="55"/>
  <c r="AK39" i="55" s="1"/>
  <c r="U37" i="48"/>
  <c r="W37" i="48" s="1"/>
  <c r="AI37" i="48" s="1"/>
  <c r="AJ39" i="53"/>
  <c r="AH39" i="53"/>
  <c r="AK26" i="55"/>
  <c r="V27" i="48" s="1"/>
  <c r="V40" i="48" s="1"/>
  <c r="AI36" i="43"/>
  <c r="M40" i="48"/>
  <c r="AK36" i="43"/>
  <c r="AG37" i="52"/>
  <c r="R40" i="48"/>
  <c r="T40" i="48"/>
  <c r="W22" i="48"/>
  <c r="AI22" i="48" s="1"/>
  <c r="W35" i="48"/>
  <c r="AI35" i="48" s="1"/>
  <c r="W31" i="48"/>
  <c r="X31" i="48" s="1"/>
  <c r="AI11" i="52"/>
  <c r="S11" i="48" s="1"/>
  <c r="S40" i="48" s="1"/>
  <c r="W29" i="48"/>
  <c r="AI29" i="48" s="1"/>
  <c r="W28" i="48"/>
  <c r="X28" i="48" s="1"/>
  <c r="W32" i="48"/>
  <c r="X32" i="48" s="1"/>
  <c r="W20" i="48"/>
  <c r="AI20" i="48" s="1"/>
  <c r="W14" i="48"/>
  <c r="X14" i="48" s="1"/>
  <c r="W15" i="48"/>
  <c r="X15" i="48" s="1"/>
  <c r="AI39" i="54"/>
  <c r="AK39" i="54" s="1"/>
  <c r="W12" i="48"/>
  <c r="AI12" i="48" s="1"/>
  <c r="W23" i="48"/>
  <c r="AI23" i="48" s="1"/>
  <c r="W13" i="48"/>
  <c r="X13" i="48" s="1"/>
  <c r="W17" i="48"/>
  <c r="X17" i="48" s="1"/>
  <c r="W19" i="48"/>
  <c r="W24" i="48"/>
  <c r="X24" i="48" s="1"/>
  <c r="W39" i="48"/>
  <c r="W36" i="48"/>
  <c r="X36" i="48" s="1"/>
  <c r="L40" i="48"/>
  <c r="W10" i="48"/>
  <c r="AI10" i="48" s="1"/>
  <c r="W16" i="48"/>
  <c r="AI16" i="48" s="1"/>
  <c r="W21" i="48"/>
  <c r="X21" i="48" s="1"/>
  <c r="W38" i="48"/>
  <c r="X38" i="48" s="1"/>
  <c r="W26" i="48"/>
  <c r="X26" i="48" s="1"/>
  <c r="W33" i="48"/>
  <c r="AI33" i="48" s="1"/>
  <c r="AI37" i="51"/>
  <c r="AK37" i="51" s="1"/>
  <c r="A1" i="49"/>
  <c r="G1" i="49"/>
  <c r="H1" i="49" s="1"/>
  <c r="K34" i="48" l="1"/>
  <c r="K40" i="48" s="1"/>
  <c r="E5" i="41"/>
  <c r="F7" i="41"/>
  <c r="E8" i="41"/>
  <c r="X10" i="48"/>
  <c r="AJ37" i="46"/>
  <c r="P34" i="48"/>
  <c r="U40" i="48"/>
  <c r="W27" i="48"/>
  <c r="AI27" i="48" s="1"/>
  <c r="X22" i="48"/>
  <c r="X16" i="48"/>
  <c r="W11" i="48"/>
  <c r="X11" i="48" s="1"/>
  <c r="AI28" i="48"/>
  <c r="X35" i="48"/>
  <c r="X20" i="48"/>
  <c r="X29" i="48"/>
  <c r="X37" i="48"/>
  <c r="AI32" i="48"/>
  <c r="AI13" i="48"/>
  <c r="AI31" i="48"/>
  <c r="AI37" i="52"/>
  <c r="AI15" i="48"/>
  <c r="X23" i="48"/>
  <c r="X12" i="48"/>
  <c r="AI36" i="48"/>
  <c r="AI39" i="48"/>
  <c r="X39" i="48"/>
  <c r="AI19" i="48"/>
  <c r="X19" i="48"/>
  <c r="X33" i="48"/>
  <c r="J1" i="49"/>
  <c r="I1" i="49"/>
  <c r="F8" i="41" l="1"/>
  <c r="G7" i="41"/>
  <c r="W34" i="48"/>
  <c r="W40" i="48" s="1"/>
  <c r="P40" i="48"/>
  <c r="X27" i="48"/>
  <c r="I25" i="48"/>
  <c r="J25" i="48"/>
  <c r="Z25" i="48" s="1"/>
  <c r="D25" i="48"/>
  <c r="I30" i="48"/>
  <c r="J30" i="48"/>
  <c r="Z30" i="48" s="1"/>
  <c r="D30" i="48"/>
  <c r="I18" i="48"/>
  <c r="J18" i="48"/>
  <c r="Z18" i="48" s="1"/>
  <c r="D18" i="48"/>
  <c r="AI11" i="48"/>
  <c r="D38" i="48"/>
  <c r="J24" i="48"/>
  <c r="Z24" i="48" s="1"/>
  <c r="I17" i="48"/>
  <c r="D34" i="48"/>
  <c r="I23" i="48"/>
  <c r="I31" i="48"/>
  <c r="D27" i="48"/>
  <c r="J20" i="48"/>
  <c r="Z20" i="48" s="1"/>
  <c r="J22" i="48"/>
  <c r="Z22" i="48" s="1"/>
  <c r="J27" i="48"/>
  <c r="Z27" i="48" s="1"/>
  <c r="J29" i="48"/>
  <c r="Z29" i="48" s="1"/>
  <c r="D23" i="48"/>
  <c r="I35" i="48"/>
  <c r="J11" i="48"/>
  <c r="Z11" i="48" s="1"/>
  <c r="J13" i="48"/>
  <c r="Z13" i="48" s="1"/>
  <c r="J19" i="48"/>
  <c r="Z19" i="48" s="1"/>
  <c r="I13" i="48"/>
  <c r="J10" i="48"/>
  <c r="Z10" i="48" s="1"/>
  <c r="D39" i="48"/>
  <c r="D15" i="48"/>
  <c r="D14" i="48"/>
  <c r="I26" i="48"/>
  <c r="D26" i="48"/>
  <c r="D17" i="48"/>
  <c r="D36" i="48"/>
  <c r="I20" i="48"/>
  <c r="I27" i="48"/>
  <c r="D20" i="48"/>
  <c r="D29" i="48"/>
  <c r="D28" i="48"/>
  <c r="J33" i="48"/>
  <c r="Z33" i="48" s="1"/>
  <c r="J35" i="48"/>
  <c r="Z35" i="48" s="1"/>
  <c r="J37" i="48"/>
  <c r="Z37" i="48" s="1"/>
  <c r="J14" i="48"/>
  <c r="Z14" i="48" s="1"/>
  <c r="J16" i="48"/>
  <c r="Z16" i="48" s="1"/>
  <c r="I29" i="48"/>
  <c r="D16" i="48"/>
  <c r="J34" i="48"/>
  <c r="Z34" i="48" s="1"/>
  <c r="J39" i="48"/>
  <c r="Z39" i="48" s="1"/>
  <c r="I36" i="48"/>
  <c r="J12" i="48"/>
  <c r="Z12" i="48" s="1"/>
  <c r="I15" i="48"/>
  <c r="D37" i="48"/>
  <c r="D12" i="48"/>
  <c r="I38" i="48"/>
  <c r="D24" i="48"/>
  <c r="D33" i="48"/>
  <c r="I21" i="48"/>
  <c r="D21" i="48"/>
  <c r="J21" i="48"/>
  <c r="Z21" i="48" s="1"/>
  <c r="J28" i="48"/>
  <c r="Z28" i="48" s="1"/>
  <c r="D10" i="48"/>
  <c r="I32" i="48"/>
  <c r="I37" i="48"/>
  <c r="I19" i="48"/>
  <c r="D31" i="48"/>
  <c r="D11" i="48"/>
  <c r="J26" i="48"/>
  <c r="Z26" i="48" s="1"/>
  <c r="D32" i="48"/>
  <c r="I16" i="48"/>
  <c r="J31" i="48"/>
  <c r="Z31" i="48" s="1"/>
  <c r="I12" i="48"/>
  <c r="D19" i="48"/>
  <c r="I24" i="48"/>
  <c r="I22" i="48"/>
  <c r="J32" i="48"/>
  <c r="Z32" i="48" s="1"/>
  <c r="I33" i="48"/>
  <c r="I10" i="48"/>
  <c r="I14" i="48"/>
  <c r="J17" i="48"/>
  <c r="Z17" i="48" s="1"/>
  <c r="I28" i="48"/>
  <c r="J23" i="48"/>
  <c r="Z23" i="48" s="1"/>
  <c r="I34" i="48"/>
  <c r="J15" i="48"/>
  <c r="Z15" i="48" s="1"/>
  <c r="J38" i="48"/>
  <c r="Z38" i="48" s="1"/>
  <c r="D35" i="48"/>
  <c r="D22" i="48"/>
  <c r="J36" i="48"/>
  <c r="Z36" i="48" s="1"/>
  <c r="I39" i="48"/>
  <c r="I11" i="48"/>
  <c r="D13" i="48"/>
  <c r="G8" i="41" l="1"/>
  <c r="G5" i="41"/>
  <c r="H7" i="41"/>
  <c r="AA10" i="48"/>
  <c r="X34" i="48"/>
  <c r="X40" i="48" s="1"/>
  <c r="AI34" i="48"/>
  <c r="AA30" i="48"/>
  <c r="AB30" i="48" s="1"/>
  <c r="AC30" i="48" s="1"/>
  <c r="AD30" i="48" s="1"/>
  <c r="AA18" i="48"/>
  <c r="AB18" i="48" s="1"/>
  <c r="AC18" i="48" s="1"/>
  <c r="AD18" i="48" s="1"/>
  <c r="AA25" i="48"/>
  <c r="AB25" i="48" s="1"/>
  <c r="AC25" i="48" s="1"/>
  <c r="AA11" i="48"/>
  <c r="AB11" i="48" s="1"/>
  <c r="AC11" i="48" s="1"/>
  <c r="I40" i="48"/>
  <c r="AA24" i="48"/>
  <c r="AB24" i="48" s="1"/>
  <c r="AC24" i="48" s="1"/>
  <c r="AG24" i="48" s="1"/>
  <c r="AA16" i="48"/>
  <c r="AB16" i="48" s="1"/>
  <c r="AC16" i="48" s="1"/>
  <c r="AA21" i="48"/>
  <c r="AB21" i="48" s="1"/>
  <c r="AC21" i="48" s="1"/>
  <c r="AD21" i="48" s="1"/>
  <c r="AA36" i="48"/>
  <c r="AB36" i="48" s="1"/>
  <c r="AC36" i="48" s="1"/>
  <c r="AD36" i="48" s="1"/>
  <c r="AA29" i="48"/>
  <c r="AB29" i="48" s="1"/>
  <c r="AC29" i="48" s="1"/>
  <c r="AD29" i="48" s="1"/>
  <c r="AA39" i="48"/>
  <c r="AB39" i="48" s="1"/>
  <c r="AC39" i="48" s="1"/>
  <c r="AA28" i="48"/>
  <c r="AB28" i="48" s="1"/>
  <c r="AC28" i="48" s="1"/>
  <c r="AD28" i="48" s="1"/>
  <c r="AA33" i="48"/>
  <c r="AB33" i="48" s="1"/>
  <c r="AC33" i="48" s="1"/>
  <c r="AA19" i="48"/>
  <c r="AB19" i="48" s="1"/>
  <c r="AC19" i="48" s="1"/>
  <c r="AG19" i="48" s="1"/>
  <c r="AA27" i="48"/>
  <c r="AB27" i="48" s="1"/>
  <c r="AC27" i="48" s="1"/>
  <c r="AD27" i="48" s="1"/>
  <c r="AA17" i="48"/>
  <c r="AB17" i="48" s="1"/>
  <c r="AC17" i="48" s="1"/>
  <c r="AD17" i="48" s="1"/>
  <c r="AA12" i="48"/>
  <c r="AB12" i="48" s="1"/>
  <c r="AC12" i="48" s="1"/>
  <c r="AA37" i="48"/>
  <c r="AB37" i="48" s="1"/>
  <c r="AC37" i="48" s="1"/>
  <c r="AD37" i="48" s="1"/>
  <c r="AA15" i="48"/>
  <c r="AB15" i="48" s="1"/>
  <c r="AC15" i="48" s="1"/>
  <c r="AA20" i="48"/>
  <c r="AB20" i="48" s="1"/>
  <c r="AC20" i="48" s="1"/>
  <c r="AG20" i="48" s="1"/>
  <c r="AA26" i="48"/>
  <c r="AB26" i="48" s="1"/>
  <c r="AC26" i="48" s="1"/>
  <c r="AD26" i="48" s="1"/>
  <c r="J40" i="48"/>
  <c r="AA31" i="48"/>
  <c r="AB31" i="48" s="1"/>
  <c r="AC31" i="48" s="1"/>
  <c r="AG31" i="48" s="1"/>
  <c r="AA34" i="48"/>
  <c r="AB34" i="48" s="1"/>
  <c r="AA14" i="48"/>
  <c r="AB14" i="48" s="1"/>
  <c r="AC14" i="48" s="1"/>
  <c r="AD14" i="48" s="1"/>
  <c r="AA22" i="48"/>
  <c r="AB22" i="48" s="1"/>
  <c r="AC22" i="48" s="1"/>
  <c r="AD22" i="48" s="1"/>
  <c r="AA32" i="48"/>
  <c r="AB32" i="48" s="1"/>
  <c r="AC32" i="48" s="1"/>
  <c r="AA38" i="48"/>
  <c r="AB38" i="48" s="1"/>
  <c r="AC38" i="48" s="1"/>
  <c r="AA13" i="48"/>
  <c r="AB13" i="48" s="1"/>
  <c r="AC13" i="48" s="1"/>
  <c r="AA35" i="48"/>
  <c r="AB35" i="48" s="1"/>
  <c r="AC35" i="48" s="1"/>
  <c r="AD35" i="48" s="1"/>
  <c r="AA23" i="48"/>
  <c r="AB23" i="48" s="1"/>
  <c r="AC23" i="48" s="1"/>
  <c r="AG23" i="48" s="1"/>
  <c r="I7" i="41" l="1"/>
  <c r="H5" i="41"/>
  <c r="H8" i="41"/>
  <c r="F5" i="41"/>
  <c r="AC34" i="48"/>
  <c r="AD34" i="48" s="1"/>
  <c r="AG18" i="48"/>
  <c r="AG27" i="48"/>
  <c r="AG22" i="48"/>
  <c r="AD25" i="48"/>
  <c r="AG25" i="48"/>
  <c r="AG29" i="48"/>
  <c r="AG26" i="48"/>
  <c r="AG21" i="48"/>
  <c r="AG17" i="48"/>
  <c r="AG30" i="48"/>
  <c r="AG28" i="48"/>
  <c r="AD15" i="48"/>
  <c r="AG15" i="48"/>
  <c r="AD16" i="48"/>
  <c r="AG16" i="48"/>
  <c r="AG36" i="48"/>
  <c r="AD32" i="48"/>
  <c r="AG32" i="48"/>
  <c r="AD12" i="48"/>
  <c r="AG12" i="48"/>
  <c r="AD39" i="48"/>
  <c r="AG39" i="48"/>
  <c r="AD23" i="48"/>
  <c r="AD19" i="48"/>
  <c r="AD31" i="48"/>
  <c r="AD11" i="48"/>
  <c r="AG11" i="48"/>
  <c r="AD13" i="48"/>
  <c r="AG13" i="48"/>
  <c r="AD20" i="48"/>
  <c r="AD38" i="48"/>
  <c r="AG38" i="48"/>
  <c r="AD33" i="48"/>
  <c r="AG33" i="48"/>
  <c r="AG35" i="48"/>
  <c r="AG37" i="48"/>
  <c r="AG14" i="48"/>
  <c r="Z40" i="48"/>
  <c r="AB10" i="48"/>
  <c r="AA40" i="48"/>
  <c r="I8" i="41" l="1"/>
  <c r="I5" i="41"/>
  <c r="J7" i="41"/>
  <c r="AG34" i="48"/>
  <c r="AB40" i="48"/>
  <c r="AC10" i="48"/>
  <c r="AG10" i="48" s="1"/>
  <c r="K7" i="41" l="1"/>
  <c r="J5" i="41"/>
  <c r="J8" i="41"/>
  <c r="AC40" i="48"/>
  <c r="AD10" i="48"/>
  <c r="AD40" i="48" s="1"/>
  <c r="L7" i="41" l="1"/>
  <c r="K5" i="41"/>
  <c r="K8" i="41"/>
  <c r="M7" i="41" l="1"/>
  <c r="L5" i="41"/>
  <c r="L8" i="41"/>
  <c r="N7" i="41" l="1"/>
  <c r="M8" i="41"/>
  <c r="N8" i="41" l="1"/>
  <c r="O7" i="41"/>
  <c r="N5" i="41"/>
  <c r="P7" i="41" l="1"/>
  <c r="O5" i="41"/>
  <c r="O8" i="41"/>
  <c r="M5" i="41"/>
  <c r="Q7" i="41" l="1"/>
  <c r="P5" i="41"/>
  <c r="P8" i="41"/>
  <c r="Q5" i="41" l="1"/>
  <c r="R7" i="41"/>
  <c r="Q8" i="41"/>
  <c r="S7" i="41" l="1"/>
  <c r="R5" i="41"/>
  <c r="R8" i="41"/>
  <c r="T7" i="41" l="1"/>
  <c r="S8" i="41"/>
  <c r="S5" i="41"/>
  <c r="T8" i="41" l="1"/>
  <c r="U7" i="41"/>
  <c r="V7" i="41" l="1"/>
  <c r="U5" i="41"/>
  <c r="U8" i="41"/>
  <c r="W7" i="41" l="1"/>
  <c r="V5" i="41"/>
  <c r="V8" i="41"/>
  <c r="T5" i="41"/>
  <c r="W8" i="41" l="1"/>
  <c r="X7" i="41"/>
  <c r="W5" i="41"/>
  <c r="X8" i="41" l="1"/>
  <c r="Y7" i="41"/>
  <c r="X5" i="41"/>
  <c r="Y8" i="41" l="1"/>
  <c r="Z7" i="41"/>
  <c r="Y5" i="41"/>
  <c r="Z5" i="41" l="1"/>
  <c r="AA7" i="41"/>
  <c r="Z8" i="41"/>
  <c r="AB7" i="41" l="1"/>
  <c r="AA8" i="41"/>
  <c r="AB8" i="41" l="1"/>
  <c r="AC7" i="41"/>
  <c r="AB5" i="41"/>
  <c r="AC5" i="41" l="1"/>
  <c r="AD7" i="41"/>
  <c r="AC8" i="41"/>
  <c r="AA5" i="41"/>
  <c r="AE7" i="41" l="1"/>
  <c r="AD5" i="41"/>
  <c r="AD8" i="41"/>
  <c r="AE5" i="41" l="1"/>
  <c r="AE8" i="41"/>
  <c r="AF7" i="41"/>
  <c r="AF8" i="41" l="1"/>
  <c r="AF5" i="41"/>
  <c r="AG7" i="41"/>
  <c r="AG5" i="41" l="1"/>
  <c r="AG8" i="41"/>
  <c r="D7" i="42"/>
  <c r="L6" i="48" l="1"/>
  <c r="D4" i="42"/>
  <c r="D8" i="42"/>
  <c r="N2" i="42"/>
  <c r="E7" i="42"/>
  <c r="E8" i="42" l="1"/>
  <c r="F7" i="42"/>
  <c r="E5" i="42"/>
  <c r="G7" i="42" l="1"/>
  <c r="F5" i="42"/>
  <c r="F8" i="42"/>
  <c r="D5" i="42"/>
  <c r="G8" i="42" l="1"/>
  <c r="H7" i="42"/>
  <c r="G5" i="42"/>
  <c r="H8" i="42" l="1"/>
  <c r="I7" i="42"/>
  <c r="H5" i="42"/>
  <c r="J7" i="42" l="1"/>
  <c r="I5" i="42"/>
  <c r="I8" i="42"/>
  <c r="K7" i="42" l="1"/>
  <c r="J5" i="42"/>
  <c r="J8" i="42"/>
  <c r="L7" i="42" l="1"/>
  <c r="K8" i="42"/>
  <c r="L8" i="42" l="1"/>
  <c r="M7" i="42"/>
  <c r="L5" i="42"/>
  <c r="M8" i="42" l="1"/>
  <c r="N7" i="42"/>
  <c r="M5" i="42"/>
  <c r="K5" i="42"/>
  <c r="O7" i="42" l="1"/>
  <c r="N5" i="42"/>
  <c r="N8" i="42"/>
  <c r="O5" i="42" l="1"/>
  <c r="O8" i="42"/>
  <c r="P7" i="42"/>
  <c r="Q7" i="42" l="1"/>
  <c r="P8" i="42"/>
  <c r="P5" i="42"/>
  <c r="Q8" i="42" l="1"/>
  <c r="R7" i="42"/>
  <c r="Q5" i="42"/>
  <c r="S7" i="42" l="1"/>
  <c r="R8" i="42"/>
  <c r="S8" i="42" l="1"/>
  <c r="S5" i="42"/>
  <c r="T7" i="42"/>
  <c r="T5" i="42" l="1"/>
  <c r="T8" i="42"/>
  <c r="U7" i="42"/>
  <c r="R5" i="42"/>
  <c r="U8" i="42" l="1"/>
  <c r="V7" i="42"/>
  <c r="U5" i="42"/>
  <c r="V8" i="42" l="1"/>
  <c r="V5" i="42"/>
  <c r="W7" i="42"/>
  <c r="W5" i="42" l="1"/>
  <c r="X7" i="42"/>
  <c r="W8" i="42"/>
  <c r="X5" i="42" l="1"/>
  <c r="X8" i="42"/>
  <c r="Y7" i="42"/>
  <c r="Y8" i="42" l="1"/>
  <c r="Z7" i="42"/>
  <c r="Z5" i="42" l="1"/>
  <c r="AA7" i="42"/>
  <c r="Z8" i="42"/>
  <c r="AB7" i="42" l="1"/>
  <c r="AA5" i="42"/>
  <c r="AA8" i="42"/>
  <c r="Y5" i="42"/>
  <c r="AB5" i="42" l="1"/>
  <c r="AB8" i="42"/>
  <c r="AC7" i="42"/>
  <c r="AD7" i="42" l="1"/>
  <c r="AC5" i="42"/>
  <c r="AC8" i="42"/>
  <c r="AE7" i="42" l="1"/>
  <c r="AD5" i="42"/>
  <c r="AD8" i="42"/>
  <c r="AF7" i="42" l="1"/>
  <c r="AE5" i="42"/>
  <c r="AE8" i="42"/>
  <c r="AF8" i="42" l="1"/>
  <c r="AG5" i="42"/>
  <c r="AG7" i="42"/>
  <c r="AF5" i="42"/>
  <c r="AG8" i="42" l="1"/>
  <c r="AH7" i="42"/>
  <c r="AH8" i="42" l="1"/>
  <c r="D7" i="43"/>
  <c r="N2" i="43" l="1"/>
  <c r="D4" i="43"/>
  <c r="D8" i="43"/>
  <c r="E7" i="43"/>
  <c r="M6" i="48"/>
  <c r="D5" i="43"/>
  <c r="F7" i="43" l="1"/>
  <c r="E5" i="43"/>
  <c r="E8" i="43"/>
  <c r="F5" i="43" l="1"/>
  <c r="F8" i="43"/>
  <c r="G7" i="43"/>
  <c r="H7" i="43" l="1"/>
  <c r="G8" i="43"/>
  <c r="G5" i="43"/>
  <c r="I7" i="43" l="1"/>
  <c r="H8" i="43"/>
  <c r="I8" i="43" l="1"/>
  <c r="I5" i="43"/>
  <c r="J7" i="43"/>
  <c r="J5" i="43" l="1"/>
  <c r="J8" i="43"/>
  <c r="K7" i="43"/>
  <c r="H5" i="43"/>
  <c r="K8" i="43" l="1"/>
  <c r="K5" i="43"/>
  <c r="L7" i="43"/>
  <c r="L5" i="43" l="1"/>
  <c r="M7" i="43"/>
  <c r="L8" i="43"/>
  <c r="M5" i="43" l="1"/>
  <c r="M8" i="43"/>
  <c r="N7" i="43"/>
  <c r="O7" i="43" l="1"/>
  <c r="N5" i="43"/>
  <c r="N8" i="43"/>
  <c r="O8" i="43" l="1"/>
  <c r="P7" i="43"/>
  <c r="Q7" i="43" l="1"/>
  <c r="P8" i="43"/>
  <c r="P5" i="43"/>
  <c r="Q5" i="43" l="1"/>
  <c r="R7" i="43"/>
  <c r="Q8" i="43"/>
  <c r="O5" i="43"/>
  <c r="R8" i="43" l="1"/>
  <c r="R5" i="43"/>
  <c r="S7" i="43"/>
  <c r="S5" i="43" l="1"/>
  <c r="T7" i="43"/>
  <c r="S8" i="43"/>
  <c r="T5" i="43" l="1"/>
  <c r="T8" i="43"/>
  <c r="U7" i="43"/>
  <c r="U8" i="43" l="1"/>
  <c r="V7" i="43"/>
  <c r="U5" i="43"/>
  <c r="V8" i="43" l="1"/>
  <c r="W7" i="43"/>
  <c r="W8" i="43" l="1"/>
  <c r="W5" i="43"/>
  <c r="X7" i="43"/>
  <c r="Y7" i="43" l="1"/>
  <c r="X5" i="43"/>
  <c r="X8" i="43"/>
  <c r="V5" i="43"/>
  <c r="Y8" i="43" l="1"/>
  <c r="Z7" i="43"/>
  <c r="Y5" i="43"/>
  <c r="Z8" i="43" l="1"/>
  <c r="Z5" i="43"/>
  <c r="AA7" i="43"/>
  <c r="AA5" i="43" l="1"/>
  <c r="AA8" i="43"/>
  <c r="AB7" i="43"/>
  <c r="AB5" i="43" l="1"/>
  <c r="AC7" i="43"/>
  <c r="AB8" i="43"/>
  <c r="AC8" i="43" l="1"/>
  <c r="AD7" i="43"/>
  <c r="AD5" i="43" l="1"/>
  <c r="AD8" i="43"/>
  <c r="AE7" i="43"/>
  <c r="AE5" i="43" l="1"/>
  <c r="AF7" i="43"/>
  <c r="AE8" i="43"/>
  <c r="AC5" i="43"/>
  <c r="AF5" i="43" l="1"/>
  <c r="AG7" i="43"/>
  <c r="AF8" i="43"/>
  <c r="AG8" i="43" l="1"/>
  <c r="AH7" i="43"/>
  <c r="AG5" i="43"/>
  <c r="AH8" i="43" l="1"/>
  <c r="D7" i="45"/>
  <c r="D4" i="45" l="1"/>
  <c r="D8" i="45"/>
  <c r="E7" i="45"/>
  <c r="D5" i="45"/>
  <c r="N2" i="45"/>
  <c r="N6" i="48"/>
  <c r="F7" i="45" l="1"/>
  <c r="E8" i="45"/>
  <c r="G7" i="45" l="1"/>
  <c r="F5" i="45"/>
  <c r="F8" i="45"/>
  <c r="H7" i="45" l="1"/>
  <c r="G5" i="45"/>
  <c r="G8" i="45"/>
  <c r="E5" i="45"/>
  <c r="H8" i="45" l="1"/>
  <c r="I7" i="45"/>
  <c r="H5" i="45"/>
  <c r="J7" i="45" l="1"/>
  <c r="I5" i="45"/>
  <c r="I8" i="45"/>
  <c r="J8" i="45" l="1"/>
  <c r="K7" i="45"/>
  <c r="J5" i="45"/>
  <c r="K8" i="45" l="1"/>
  <c r="L7" i="45"/>
  <c r="K5" i="45"/>
  <c r="L8" i="45" l="1"/>
  <c r="M7" i="45"/>
  <c r="N7" i="45" l="1"/>
  <c r="M8" i="45"/>
  <c r="M5" i="45"/>
  <c r="N8" i="45" l="1"/>
  <c r="N5" i="45"/>
  <c r="O7" i="45"/>
  <c r="L5" i="45"/>
  <c r="P7" i="45" l="1"/>
  <c r="O5" i="45"/>
  <c r="O8" i="45"/>
  <c r="P5" i="45" l="1"/>
  <c r="P8" i="45"/>
  <c r="Q7" i="45"/>
  <c r="Q8" i="45" l="1"/>
  <c r="R7" i="45"/>
  <c r="Q5" i="45"/>
  <c r="R8" i="45" l="1"/>
  <c r="S7" i="45"/>
  <c r="R5" i="45"/>
  <c r="T7" i="45" l="1"/>
  <c r="S8" i="45"/>
  <c r="T5" i="45" l="1"/>
  <c r="U7" i="45"/>
  <c r="T8" i="45"/>
  <c r="U5" i="45" l="1"/>
  <c r="V7" i="45"/>
  <c r="U8" i="45"/>
  <c r="S5" i="45"/>
  <c r="W7" i="45" l="1"/>
  <c r="V5" i="45"/>
  <c r="V8" i="45"/>
  <c r="W5" i="45" l="1"/>
  <c r="W8" i="45"/>
  <c r="X7" i="45"/>
  <c r="X5" i="45" l="1"/>
  <c r="Y7" i="45"/>
  <c r="X8" i="45"/>
  <c r="Y5" i="45" l="1"/>
  <c r="Y8" i="45"/>
  <c r="Z7" i="45"/>
  <c r="Z8" i="45" l="1"/>
  <c r="AA7" i="45"/>
  <c r="AA8" i="45" l="1"/>
  <c r="AB7" i="45"/>
  <c r="AA5" i="45"/>
  <c r="AB8" i="45" l="1"/>
  <c r="AC7" i="45"/>
  <c r="AB5" i="45"/>
  <c r="Z5" i="45"/>
  <c r="AC5" i="45" l="1"/>
  <c r="AD7" i="45"/>
  <c r="AC8" i="45"/>
  <c r="AD5" i="45" l="1"/>
  <c r="AD8" i="45"/>
  <c r="AE7" i="45"/>
  <c r="AE8" i="45" l="1"/>
  <c r="AE5" i="45"/>
  <c r="AF7" i="45"/>
  <c r="AG7" i="45" l="1"/>
  <c r="AF8" i="45"/>
  <c r="AF5" i="45"/>
  <c r="AG8" i="45" l="1"/>
  <c r="D7" i="44"/>
  <c r="AG5" i="45"/>
  <c r="E7" i="44" l="1"/>
  <c r="O6" i="48"/>
  <c r="D4" i="44"/>
  <c r="D8" i="44"/>
  <c r="N2" i="44"/>
  <c r="D5" i="44"/>
  <c r="E5" i="44" l="1"/>
  <c r="F7" i="44"/>
  <c r="E8" i="44"/>
  <c r="F5" i="44" l="1"/>
  <c r="G7" i="44"/>
  <c r="F8" i="44"/>
  <c r="G5" i="44" l="1"/>
  <c r="G8" i="44"/>
  <c r="H7" i="44"/>
  <c r="H5" i="44" l="1"/>
  <c r="I7" i="44"/>
  <c r="H8" i="44"/>
  <c r="I5" i="44" l="1"/>
  <c r="J7" i="44"/>
  <c r="I8" i="44"/>
  <c r="J8" i="44" l="1"/>
  <c r="K7" i="44"/>
  <c r="K8" i="44" l="1"/>
  <c r="K5" i="44"/>
  <c r="L7" i="44"/>
  <c r="L5" i="44" l="1"/>
  <c r="L8" i="44"/>
  <c r="M7" i="44"/>
  <c r="J5" i="44"/>
  <c r="N7" i="44" l="1"/>
  <c r="M5" i="44"/>
  <c r="M8" i="44"/>
  <c r="N8" i="44" l="1"/>
  <c r="O7" i="44"/>
  <c r="N5" i="44"/>
  <c r="O5" i="44" l="1"/>
  <c r="O8" i="44"/>
  <c r="P7" i="44"/>
  <c r="P5" i="44" l="1"/>
  <c r="P8" i="44"/>
  <c r="Q7" i="44"/>
  <c r="Q8" i="44" l="1"/>
  <c r="R7" i="44"/>
  <c r="R8" i="44" l="1"/>
  <c r="S7" i="44"/>
  <c r="R5" i="44"/>
  <c r="S8" i="44" l="1"/>
  <c r="T7" i="44"/>
  <c r="S5" i="44"/>
  <c r="Q5" i="44"/>
  <c r="T8" i="44" l="1"/>
  <c r="U7" i="44"/>
  <c r="T5" i="44"/>
  <c r="U8" i="44" l="1"/>
  <c r="U5" i="44"/>
  <c r="V7" i="44"/>
  <c r="V8" i="44" l="1"/>
  <c r="W7" i="44"/>
  <c r="V5" i="44"/>
  <c r="W8" i="44" l="1"/>
  <c r="X7" i="44"/>
  <c r="W5" i="44"/>
  <c r="X8" i="44" l="1"/>
  <c r="Y7" i="44"/>
  <c r="Y8" i="44" l="1"/>
  <c r="Z7" i="44"/>
  <c r="Y5" i="44"/>
  <c r="Z5" i="44" l="1"/>
  <c r="Z8" i="44"/>
  <c r="AA7" i="44"/>
  <c r="X5" i="44"/>
  <c r="AA5" i="44" l="1"/>
  <c r="AB7" i="44"/>
  <c r="AA8" i="44"/>
  <c r="AB8" i="44" l="1"/>
  <c r="AC7" i="44"/>
  <c r="AB5" i="44"/>
  <c r="AD7" i="44" l="1"/>
  <c r="AC5" i="44"/>
  <c r="AC8" i="44"/>
  <c r="AE7" i="44" l="1"/>
  <c r="AD8" i="44"/>
  <c r="AD5" i="44"/>
  <c r="AE8" i="44" l="1"/>
  <c r="AF7" i="44"/>
  <c r="AG7" i="44" l="1"/>
  <c r="AF8" i="44"/>
  <c r="AF5" i="44"/>
  <c r="AH7" i="44" l="1"/>
  <c r="AG5" i="44"/>
  <c r="AG8" i="44"/>
  <c r="AE5" i="44"/>
  <c r="D7" i="46" l="1"/>
  <c r="AH8" i="44"/>
  <c r="D4" i="46" l="1"/>
  <c r="E7" i="46"/>
  <c r="N2" i="46"/>
  <c r="D8" i="46"/>
  <c r="D5" i="46"/>
  <c r="P6" i="48"/>
  <c r="E8" i="46" l="1"/>
  <c r="F7" i="46"/>
  <c r="E5" i="46"/>
  <c r="F5" i="46" l="1"/>
  <c r="G7" i="46"/>
  <c r="F8" i="46"/>
  <c r="G8" i="46" l="1"/>
  <c r="H7" i="46"/>
  <c r="H5" i="46" l="1"/>
  <c r="I7" i="46"/>
  <c r="H8" i="46"/>
  <c r="J7" i="46" l="1"/>
  <c r="I5" i="46"/>
  <c r="I8" i="46"/>
  <c r="G5" i="46"/>
  <c r="J5" i="46" l="1"/>
  <c r="K7" i="46"/>
  <c r="J8" i="46"/>
  <c r="K8" i="46" l="1"/>
  <c r="L7" i="46"/>
  <c r="K5" i="46"/>
  <c r="M7" i="46" l="1"/>
  <c r="L5" i="46"/>
  <c r="L8" i="46"/>
  <c r="M8" i="46" l="1"/>
  <c r="N7" i="46"/>
  <c r="M5" i="46"/>
  <c r="N8" i="46" l="1"/>
  <c r="O7" i="46"/>
  <c r="O5" i="46" l="1"/>
  <c r="P7" i="46"/>
  <c r="O8" i="46"/>
  <c r="Q7" i="46" l="1"/>
  <c r="P8" i="46"/>
  <c r="P5" i="46"/>
  <c r="N5" i="46"/>
  <c r="Q5" i="46" l="1"/>
  <c r="Q8" i="46"/>
  <c r="R7" i="46"/>
  <c r="R8" i="46" l="1"/>
  <c r="R5" i="46"/>
  <c r="S7" i="46"/>
  <c r="T7" i="46" l="1"/>
  <c r="S8" i="46"/>
  <c r="S5" i="46"/>
  <c r="U7" i="46" l="1"/>
  <c r="T5" i="46"/>
  <c r="T8" i="46"/>
  <c r="U8" i="46" l="1"/>
  <c r="V7" i="46"/>
  <c r="V5" i="46" l="1"/>
  <c r="W7" i="46"/>
  <c r="V8" i="46"/>
  <c r="X7" i="46" l="1"/>
  <c r="W8" i="46"/>
  <c r="W5" i="46"/>
  <c r="U5" i="46"/>
  <c r="Y7" i="46" l="1"/>
  <c r="X8" i="46"/>
  <c r="X5" i="46"/>
  <c r="Z7" i="46" l="1"/>
  <c r="Y8" i="46"/>
  <c r="Y5" i="46"/>
  <c r="Z5" i="46" l="1"/>
  <c r="AA7" i="46"/>
  <c r="Z8" i="46"/>
  <c r="AA5" i="46" l="1"/>
  <c r="AA8" i="46"/>
  <c r="AB7" i="46"/>
  <c r="AC7" i="46" l="1"/>
  <c r="AB8" i="46"/>
  <c r="AC8" i="46" l="1"/>
  <c r="AD7" i="46"/>
  <c r="AC5" i="46"/>
  <c r="AE7" i="46" l="1"/>
  <c r="AD5" i="46"/>
  <c r="AD8" i="46"/>
  <c r="AB5" i="46"/>
  <c r="AE8" i="46" l="1"/>
  <c r="AE5" i="46"/>
  <c r="AF7" i="46"/>
  <c r="AG7" i="46" l="1"/>
  <c r="AF5" i="46"/>
  <c r="AF8" i="46"/>
  <c r="D7" i="47" l="1"/>
  <c r="AG8" i="46"/>
  <c r="AG5" i="46"/>
  <c r="D4" i="47" l="1"/>
  <c r="E7" i="47"/>
  <c r="D8" i="47"/>
  <c r="Q6" i="48"/>
  <c r="N2" i="47"/>
  <c r="D5" i="47"/>
  <c r="F7" i="47" l="1"/>
  <c r="E8" i="47"/>
  <c r="G7" i="47" l="1"/>
  <c r="F5" i="47"/>
  <c r="F8" i="47"/>
  <c r="H7" i="47" l="1"/>
  <c r="G5" i="47"/>
  <c r="G8" i="47"/>
  <c r="E5" i="47"/>
  <c r="I7" i="47" l="1"/>
  <c r="H8" i="47"/>
  <c r="H5" i="47"/>
  <c r="I5" i="47" l="1"/>
  <c r="J7" i="47"/>
  <c r="I8" i="47"/>
  <c r="J5" i="47" l="1"/>
  <c r="J8" i="47"/>
  <c r="K7" i="47"/>
  <c r="K5" i="47" l="1"/>
  <c r="L7" i="47"/>
  <c r="K8" i="47"/>
  <c r="M7" i="47" l="1"/>
  <c r="L8" i="47"/>
  <c r="M5" i="47" l="1"/>
  <c r="N7" i="47"/>
  <c r="M8" i="47"/>
  <c r="N8" i="47" l="1"/>
  <c r="N5" i="47"/>
  <c r="O7" i="47"/>
  <c r="L5" i="47"/>
  <c r="O8" i="47" l="1"/>
  <c r="O5" i="47"/>
  <c r="P7" i="47"/>
  <c r="P5" i="47" l="1"/>
  <c r="P8" i="47"/>
  <c r="Q7" i="47"/>
  <c r="Q8" i="47" l="1"/>
  <c r="R7" i="47"/>
  <c r="Q5" i="47"/>
  <c r="R5" i="47" l="1"/>
  <c r="R8" i="47"/>
  <c r="S7" i="47"/>
  <c r="T7" i="47" l="1"/>
  <c r="S8" i="47"/>
  <c r="U7" i="47" l="1"/>
  <c r="T5" i="47"/>
  <c r="T8" i="47"/>
  <c r="U5" i="47" l="1"/>
  <c r="U8" i="47"/>
  <c r="V7" i="47"/>
  <c r="S5" i="47"/>
  <c r="V5" i="47" l="1"/>
  <c r="W7" i="47"/>
  <c r="V8" i="47"/>
  <c r="W8" i="47" l="1"/>
  <c r="X7" i="47"/>
  <c r="W5" i="47"/>
  <c r="Y7" i="47" l="1"/>
  <c r="X8" i="47"/>
  <c r="X5" i="47"/>
  <c r="Y5" i="47" l="1"/>
  <c r="Y8" i="47"/>
  <c r="Z7" i="47"/>
  <c r="AA7" i="47" l="1"/>
  <c r="Z8" i="47"/>
  <c r="AB7" i="47" l="1"/>
  <c r="AA8" i="47"/>
  <c r="AA5" i="47"/>
  <c r="AC7" i="47" l="1"/>
  <c r="AB8" i="47"/>
  <c r="AB5" i="47"/>
  <c r="Z5" i="47"/>
  <c r="AC8" i="47" l="1"/>
  <c r="AC5" i="47"/>
  <c r="AD7" i="47"/>
  <c r="AD5" i="47" l="1"/>
  <c r="AD8" i="47"/>
  <c r="AE7" i="47"/>
  <c r="AF7" i="47" l="1"/>
  <c r="AE5" i="47"/>
  <c r="AE8" i="47"/>
  <c r="AF8" i="47" l="1"/>
  <c r="AG7" i="47"/>
  <c r="AF5" i="47"/>
  <c r="AH7" i="47" l="1"/>
  <c r="AG8" i="47"/>
  <c r="D7" i="51" l="1"/>
  <c r="AH8" i="47"/>
  <c r="D8" i="51" l="1"/>
  <c r="E7" i="51"/>
  <c r="D5" i="51"/>
  <c r="N2" i="51"/>
  <c r="D4" i="51"/>
  <c r="O2" i="48" s="1"/>
  <c r="E8" i="51" l="1"/>
  <c r="F7" i="51"/>
  <c r="E5" i="51"/>
  <c r="G7" i="51" l="1"/>
  <c r="F8" i="51"/>
  <c r="F5" i="51"/>
  <c r="H7" i="51" l="1"/>
  <c r="G5" i="51"/>
  <c r="G8" i="51"/>
  <c r="H5" i="51" l="1"/>
  <c r="I7" i="51"/>
  <c r="H8" i="51"/>
  <c r="I5" i="51" l="1"/>
  <c r="I8" i="51"/>
  <c r="J7" i="51"/>
  <c r="J5" i="51" l="1"/>
  <c r="K7" i="51"/>
  <c r="J8" i="51"/>
  <c r="K8" i="51" l="1"/>
  <c r="K5" i="51"/>
  <c r="L7" i="51"/>
  <c r="L8" i="51" l="1"/>
  <c r="L5" i="51"/>
  <c r="M7" i="51"/>
  <c r="M8" i="51" l="1"/>
  <c r="N7" i="51"/>
  <c r="M5" i="51"/>
  <c r="O7" i="51" l="1"/>
  <c r="N5" i="51"/>
  <c r="N8" i="51"/>
  <c r="P7" i="51" l="1"/>
  <c r="O8" i="51"/>
  <c r="O5" i="51"/>
  <c r="P5" i="51" l="1"/>
  <c r="Q7" i="51"/>
  <c r="P8" i="51"/>
  <c r="Q8" i="51" l="1"/>
  <c r="R7" i="51"/>
  <c r="Q5" i="51"/>
  <c r="R5" i="51" l="1"/>
  <c r="R8" i="51"/>
  <c r="S7" i="51"/>
  <c r="S8" i="51" l="1"/>
  <c r="T7" i="51"/>
  <c r="S5" i="51"/>
  <c r="U7" i="51" l="1"/>
  <c r="T8" i="51"/>
  <c r="T5" i="51"/>
  <c r="U5" i="51" l="1"/>
  <c r="U8" i="51"/>
  <c r="V7" i="51"/>
  <c r="V8" i="51" l="1"/>
  <c r="W7" i="51"/>
  <c r="V5" i="51"/>
  <c r="W5" i="51" l="1"/>
  <c r="W8" i="51"/>
  <c r="X7" i="51"/>
  <c r="X5" i="51" l="1"/>
  <c r="X8" i="51"/>
  <c r="Y7" i="51"/>
  <c r="Y8" i="51" l="1"/>
  <c r="Y5" i="51"/>
  <c r="Z7" i="51"/>
  <c r="Z8" i="51" l="1"/>
  <c r="AA7" i="51"/>
  <c r="Z5" i="51"/>
  <c r="AB7" i="51" l="1"/>
  <c r="AA8" i="51"/>
  <c r="AA5" i="51"/>
  <c r="AB8" i="51" l="1"/>
  <c r="AB5" i="51"/>
  <c r="AC7" i="51"/>
  <c r="AC5" i="51" l="1"/>
  <c r="AC8" i="51"/>
  <c r="AD7" i="51"/>
  <c r="AD5" i="51" l="1"/>
  <c r="AD8" i="51"/>
  <c r="AE7" i="51"/>
  <c r="AE8" i="51" l="1"/>
  <c r="AE5" i="51"/>
  <c r="AF7" i="51"/>
  <c r="AF8" i="51" l="1"/>
  <c r="AG7" i="51"/>
  <c r="AF5" i="51"/>
  <c r="AH7" i="51" l="1"/>
  <c r="AG8" i="51"/>
  <c r="AG5" i="51"/>
  <c r="D7" i="52" l="1"/>
  <c r="AH8" i="51"/>
  <c r="D4" i="52" l="1"/>
  <c r="D8" i="52"/>
  <c r="E7" i="52"/>
  <c r="D5" i="52"/>
  <c r="N2" i="52"/>
  <c r="F7" i="52" l="1"/>
  <c r="E5" i="52"/>
  <c r="E8" i="52"/>
  <c r="F5" i="52" l="1"/>
  <c r="F8" i="52"/>
  <c r="G7" i="52"/>
  <c r="G5" i="52" l="1"/>
  <c r="G8" i="52"/>
  <c r="H7" i="52"/>
  <c r="H8" i="52" l="1"/>
  <c r="I7" i="52"/>
  <c r="H5" i="52"/>
  <c r="I5" i="52" l="1"/>
  <c r="J7" i="52"/>
  <c r="I8" i="52"/>
  <c r="J5" i="52" l="1"/>
  <c r="K7" i="52"/>
  <c r="J8" i="52"/>
  <c r="K5" i="52" l="1"/>
  <c r="L7" i="52"/>
  <c r="K8" i="52"/>
  <c r="L5" i="52" l="1"/>
  <c r="L8" i="52"/>
  <c r="M7" i="52"/>
  <c r="M5" i="52" l="1"/>
  <c r="M8" i="52"/>
  <c r="N7" i="52"/>
  <c r="N5" i="52" l="1"/>
  <c r="O7" i="52"/>
  <c r="N8" i="52"/>
  <c r="O5" i="52" l="1"/>
  <c r="O8" i="52"/>
  <c r="P7" i="52"/>
  <c r="P8" i="52" l="1"/>
  <c r="Q7" i="52"/>
  <c r="P5" i="52"/>
  <c r="R7" i="52" l="1"/>
  <c r="Q5" i="52"/>
  <c r="Q8" i="52"/>
  <c r="R5" i="52" l="1"/>
  <c r="S7" i="52"/>
  <c r="R8" i="52"/>
  <c r="T7" i="52" l="1"/>
  <c r="S5" i="52"/>
  <c r="S8" i="52"/>
  <c r="T5" i="52" l="1"/>
  <c r="T8" i="52"/>
  <c r="U7" i="52"/>
  <c r="V7" i="52" l="1"/>
  <c r="U5" i="52"/>
  <c r="U8" i="52"/>
  <c r="W7" i="52" l="1"/>
  <c r="V5" i="52"/>
  <c r="V8" i="52"/>
  <c r="W5" i="52" l="1"/>
  <c r="X7" i="52"/>
  <c r="W8" i="52"/>
  <c r="X8" i="52" l="1"/>
  <c r="X5" i="52"/>
  <c r="Y7" i="52"/>
  <c r="Z7" i="52" l="1"/>
  <c r="Y8" i="52"/>
  <c r="Y5" i="52"/>
  <c r="Z8" i="52" l="1"/>
  <c r="Z5" i="52"/>
  <c r="AA7" i="52"/>
  <c r="AA5" i="52" l="1"/>
  <c r="AA8" i="52"/>
  <c r="AB7" i="52"/>
  <c r="AC7" i="52" l="1"/>
  <c r="AB5" i="52"/>
  <c r="AB8" i="52"/>
  <c r="AC5" i="52" l="1"/>
  <c r="AD7" i="52"/>
  <c r="AC8" i="52"/>
  <c r="AD5" i="52" l="1"/>
  <c r="AE7" i="52"/>
  <c r="AD8" i="52"/>
  <c r="AF7" i="52" l="1"/>
  <c r="AE8" i="52"/>
  <c r="AE5" i="52"/>
  <c r="D7" i="54" l="1"/>
  <c r="AF8" i="52"/>
  <c r="D5" i="54" l="1"/>
  <c r="D4" i="54"/>
  <c r="N2" i="54"/>
  <c r="D8" i="54"/>
  <c r="E7" i="54"/>
  <c r="E5" i="54" l="1"/>
  <c r="E8" i="54"/>
  <c r="F7" i="54"/>
  <c r="F5" i="54" l="1"/>
  <c r="G7" i="54"/>
  <c r="F8" i="54"/>
  <c r="G8" i="54" l="1"/>
  <c r="G5" i="54"/>
  <c r="H7" i="54"/>
  <c r="I7" i="54" l="1"/>
  <c r="H8" i="54"/>
  <c r="H5" i="54"/>
  <c r="J7" i="54" l="1"/>
  <c r="I8" i="54"/>
  <c r="I5" i="54"/>
  <c r="J8" i="54" l="1"/>
  <c r="J5" i="54"/>
  <c r="K7" i="54"/>
  <c r="L7" i="54" l="1"/>
  <c r="K8" i="54"/>
  <c r="K5" i="54"/>
  <c r="L5" i="54" l="1"/>
  <c r="L8" i="54"/>
  <c r="M7" i="54"/>
  <c r="M8" i="54" l="1"/>
  <c r="M5" i="54"/>
  <c r="N7" i="54"/>
  <c r="N8" i="54" l="1"/>
  <c r="N5" i="54"/>
  <c r="O7" i="54"/>
  <c r="O5" i="54" l="1"/>
  <c r="O8" i="54"/>
  <c r="P7" i="54"/>
  <c r="Q7" i="54" l="1"/>
  <c r="P5" i="54"/>
  <c r="P8" i="54"/>
  <c r="R7" i="54" l="1"/>
  <c r="Q8" i="54"/>
  <c r="Q5" i="54"/>
  <c r="R8" i="54" l="1"/>
  <c r="R5" i="54"/>
  <c r="S7" i="54"/>
  <c r="S5" i="54" l="1"/>
  <c r="T7" i="54"/>
  <c r="S8" i="54"/>
  <c r="T5" i="54" l="1"/>
  <c r="T8" i="54"/>
  <c r="U7" i="54"/>
  <c r="U5" i="54" l="1"/>
  <c r="V7" i="54"/>
  <c r="U8" i="54"/>
  <c r="V8" i="54" l="1"/>
  <c r="W7" i="54"/>
  <c r="V5" i="54"/>
  <c r="W5" i="54" l="1"/>
  <c r="W8" i="54"/>
  <c r="X7" i="54"/>
  <c r="X5" i="54" l="1"/>
  <c r="Y7" i="54"/>
  <c r="X8" i="54"/>
  <c r="Y8" i="54" l="1"/>
  <c r="Y5" i="54"/>
  <c r="Z7" i="54"/>
  <c r="Z5" i="54" l="1"/>
  <c r="Z8" i="54"/>
  <c r="AA7" i="54"/>
  <c r="AA5" i="54" l="1"/>
  <c r="AB7" i="54"/>
  <c r="AA8" i="54"/>
  <c r="AB8" i="54" l="1"/>
  <c r="AC7" i="54"/>
  <c r="AB5" i="54"/>
  <c r="AC8" i="54" l="1"/>
  <c r="AD7" i="54"/>
  <c r="AC5" i="54"/>
  <c r="AD8" i="54" l="1"/>
  <c r="AD5" i="54"/>
  <c r="AE7" i="54"/>
  <c r="AE5" i="54" l="1"/>
  <c r="AF7" i="54"/>
  <c r="AE8" i="54"/>
  <c r="AG7" i="54" l="1"/>
  <c r="AF5" i="54"/>
  <c r="AF8" i="54"/>
  <c r="AG5" i="54" l="1"/>
  <c r="AG8" i="54"/>
  <c r="AH7" i="54"/>
  <c r="D7" i="53" l="1"/>
  <c r="AH8" i="54"/>
  <c r="D5" i="53" l="1"/>
  <c r="D8" i="53"/>
  <c r="D4" i="53"/>
  <c r="E7" i="53"/>
  <c r="N2" i="53"/>
  <c r="F7" i="53" l="1"/>
  <c r="E8" i="53"/>
  <c r="E5" i="53"/>
  <c r="G7" i="53" l="1"/>
  <c r="F8" i="53"/>
  <c r="F5" i="53"/>
  <c r="G8" i="53" l="1"/>
  <c r="G5" i="53"/>
  <c r="H7" i="53"/>
  <c r="H5" i="53" l="1"/>
  <c r="H8" i="53"/>
  <c r="I7" i="53"/>
  <c r="I5" i="53" l="1"/>
  <c r="J7" i="53"/>
  <c r="I8" i="53"/>
  <c r="J5" i="53" l="1"/>
  <c r="K7" i="53"/>
  <c r="J8" i="53"/>
  <c r="K5" i="53" l="1"/>
  <c r="K8" i="53"/>
  <c r="L7" i="53"/>
  <c r="L5" i="53" l="1"/>
  <c r="L8" i="53"/>
  <c r="M7" i="53"/>
  <c r="M5" i="53" l="1"/>
  <c r="M8" i="53"/>
  <c r="N7" i="53"/>
  <c r="N5" i="53" l="1"/>
  <c r="O7" i="53"/>
  <c r="N8" i="53"/>
  <c r="O8" i="53" l="1"/>
  <c r="P7" i="53"/>
  <c r="O5" i="53"/>
  <c r="P5" i="53" l="1"/>
  <c r="P8" i="53"/>
  <c r="Q7" i="53"/>
  <c r="R7" i="53" l="1"/>
  <c r="Q8" i="53"/>
  <c r="Q5" i="53"/>
  <c r="R8" i="53" l="1"/>
  <c r="R5" i="53"/>
  <c r="S7" i="53"/>
  <c r="S5" i="53" l="1"/>
  <c r="S8" i="53"/>
  <c r="T7" i="53"/>
  <c r="T5" i="53" l="1"/>
  <c r="U7" i="53"/>
  <c r="T8" i="53"/>
  <c r="U8" i="53" l="1"/>
  <c r="V7" i="53"/>
  <c r="U5" i="53"/>
  <c r="V5" i="53" l="1"/>
  <c r="V8" i="53"/>
  <c r="W7" i="53"/>
  <c r="W5" i="53" l="1"/>
  <c r="X7" i="53"/>
  <c r="W8" i="53"/>
  <c r="Y7" i="53" l="1"/>
  <c r="X8" i="53"/>
  <c r="X5" i="53"/>
  <c r="Y5" i="53" l="1"/>
  <c r="Y8" i="53"/>
  <c r="Z7" i="53"/>
  <c r="Z5" i="53" l="1"/>
  <c r="Z8" i="53"/>
  <c r="AA7" i="53"/>
  <c r="AA5" i="53" l="1"/>
  <c r="AA8" i="53"/>
  <c r="AB7" i="53"/>
  <c r="AC7" i="53" l="1"/>
  <c r="AB5" i="53"/>
  <c r="AB8" i="53"/>
  <c r="AD7" i="53" l="1"/>
  <c r="AC8" i="53"/>
  <c r="AC5" i="53"/>
  <c r="AD5" i="53" l="1"/>
  <c r="AE7" i="53"/>
  <c r="AD8" i="53"/>
  <c r="AE8" i="53" l="1"/>
  <c r="AE5" i="53"/>
  <c r="AF7" i="53"/>
  <c r="AG7" i="53" l="1"/>
  <c r="AF8" i="53"/>
  <c r="AF5" i="53"/>
  <c r="AG5" i="53" l="1"/>
  <c r="D7" i="55"/>
  <c r="AG8" i="53"/>
  <c r="D8" i="55" l="1"/>
  <c r="E7" i="55"/>
  <c r="N2" i="55"/>
  <c r="V6" i="48" s="1"/>
  <c r="D4" i="55"/>
  <c r="D5" i="55"/>
  <c r="T6" i="48" l="1"/>
  <c r="R6" i="48"/>
  <c r="S6" i="48"/>
  <c r="U6" i="48"/>
  <c r="F7" i="55"/>
  <c r="E5" i="55"/>
  <c r="E8" i="55"/>
  <c r="F5" i="55" l="1"/>
  <c r="F8" i="55"/>
  <c r="G7" i="55"/>
  <c r="G5" i="55" l="1"/>
  <c r="G8" i="55"/>
  <c r="H7" i="55"/>
  <c r="H5" i="55" l="1"/>
  <c r="I7" i="55"/>
  <c r="H8" i="55"/>
  <c r="I8" i="55" l="1"/>
  <c r="J7" i="55"/>
  <c r="I5" i="55"/>
  <c r="J8" i="55" l="1"/>
  <c r="J5" i="55"/>
  <c r="K7" i="55"/>
  <c r="L7" i="55" l="1"/>
  <c r="K8" i="55"/>
  <c r="K5" i="55"/>
  <c r="M7" i="55" l="1"/>
  <c r="L5" i="55"/>
  <c r="L8" i="55"/>
  <c r="M8" i="55" l="1"/>
  <c r="M5" i="55"/>
  <c r="N7" i="55"/>
  <c r="N5" i="55" l="1"/>
  <c r="N8" i="55"/>
  <c r="O7" i="55"/>
  <c r="O8" i="55" l="1"/>
  <c r="O5" i="55"/>
  <c r="P7" i="55"/>
  <c r="P8" i="55" l="1"/>
  <c r="P5" i="55"/>
  <c r="Q7" i="55"/>
  <c r="R7" i="55" l="1"/>
  <c r="Q5" i="55"/>
  <c r="Q8" i="55"/>
  <c r="R8" i="55" l="1"/>
  <c r="S7" i="55"/>
  <c r="R5" i="55"/>
  <c r="S8" i="55" l="1"/>
  <c r="T7" i="55"/>
  <c r="S5" i="55"/>
  <c r="U7" i="55" l="1"/>
  <c r="T8" i="55"/>
  <c r="T5" i="55"/>
  <c r="U5" i="55" l="1"/>
  <c r="V7" i="55"/>
  <c r="U8" i="55"/>
  <c r="V5" i="55" l="1"/>
  <c r="V8" i="55"/>
  <c r="W7" i="55"/>
  <c r="W5" i="55" l="1"/>
  <c r="W8" i="55"/>
  <c r="X7" i="55"/>
  <c r="X8" i="55" l="1"/>
  <c r="X5" i="55"/>
  <c r="Y7" i="55"/>
  <c r="Y5" i="55" l="1"/>
  <c r="Y8" i="55"/>
  <c r="Z7" i="55"/>
  <c r="Z5" i="55" l="1"/>
  <c r="Z8" i="55"/>
  <c r="AA7" i="55"/>
  <c r="AB7" i="55" l="1"/>
  <c r="AA5" i="55"/>
  <c r="AA8" i="55"/>
  <c r="AB5" i="55" l="1"/>
  <c r="AC7" i="55"/>
  <c r="AB8" i="55"/>
  <c r="AC5" i="55" l="1"/>
  <c r="AC8" i="55"/>
  <c r="AD7" i="55"/>
  <c r="AE7" i="55" l="1"/>
  <c r="AD8" i="55"/>
  <c r="AD5" i="55"/>
  <c r="AF7" i="55" l="1"/>
  <c r="AE5" i="55"/>
  <c r="AE8" i="55"/>
  <c r="AG7" i="55" l="1"/>
  <c r="AF8" i="55"/>
  <c r="AF5" i="55"/>
  <c r="AH7" i="55" l="1"/>
  <c r="AH8" i="55" s="1"/>
  <c r="AG5" i="55"/>
  <c r="AG8" i="55"/>
</calcChain>
</file>

<file path=xl/comments1.xml><?xml version="1.0" encoding="utf-8"?>
<comments xmlns="http://schemas.openxmlformats.org/spreadsheetml/2006/main">
  <authors>
    <author>Franck Pairaud</author>
  </authors>
  <commentList>
    <comment ref="R31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1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 shapeId="0">
      <text>
        <r>
          <rPr>
            <b/>
            <sz val="9"/>
            <color indexed="81"/>
            <rFont val="Tahoma"/>
            <family val="2"/>
          </rPr>
          <t>report de fin 05/15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Franck Pairaud</author>
  </authors>
  <commentList>
    <comment ref="N34" authorId="0" shapeId="0">
      <text>
        <r>
          <rPr>
            <b/>
            <sz val="9"/>
            <color indexed="81"/>
            <rFont val="Tahoma"/>
            <family val="2"/>
          </rPr>
          <t>&lt; 1an de presence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Franck Pairaud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no subro</t>
        </r>
      </text>
    </comment>
    <comment ref="W22" authorId="0" shapeId="0">
      <text>
        <r>
          <rPr>
            <b/>
            <sz val="9"/>
            <color indexed="81"/>
            <rFont val="Tahoma"/>
            <family val="2"/>
          </rPr>
          <t>no subro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Franck Pairaud</author>
  </authors>
  <commentList>
    <comment ref="U23" authorId="0" shapeId="0">
      <text>
        <r>
          <rPr>
            <b/>
            <sz val="9"/>
            <color indexed="81"/>
            <rFont val="Tahoma"/>
            <family val="2"/>
          </rPr>
          <t>no subro</t>
        </r>
      </text>
    </comment>
  </commentList>
</comments>
</file>

<file path=xl/comments5.xml><?xml version="1.0" encoding="utf-8"?>
<comments xmlns="http://schemas.openxmlformats.org/spreadsheetml/2006/main">
  <authors>
    <author>Franck Pairaud</author>
  </authors>
  <commentList>
    <comment ref="Q30" authorId="0" shapeId="0">
      <text>
        <r>
          <rPr>
            <b/>
            <sz val="9"/>
            <color indexed="81"/>
            <rFont val="Tahoma"/>
            <family val="2"/>
          </rPr>
          <t>recup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Franck Pairaud</author>
  </authors>
  <commentList>
    <comment ref="S19" authorId="0" shapeId="0">
      <text>
        <r>
          <rPr>
            <b/>
            <sz val="9"/>
            <color indexed="81"/>
            <rFont val="Tahoma"/>
            <family val="2"/>
          </rPr>
          <t>date cpam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0" authorId="0" shapeId="0">
      <text>
        <r>
          <rPr>
            <b/>
            <sz val="9"/>
            <color indexed="81"/>
            <rFont val="Tahoma"/>
            <family val="2"/>
          </rPr>
          <t>0,5 formation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Franck Pairaud</author>
    <author>fp01</author>
  </authors>
  <commentList>
    <comment ref="G10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1 jr déménagement 01/16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12" authorId="1" shapeId="0">
      <text>
        <r>
          <rPr>
            <b/>
            <sz val="9"/>
            <color indexed="81"/>
            <rFont val="Tahoma"/>
            <family val="2"/>
          </rPr>
          <t xml:space="preserve"> Du 16 au 20/06. 
4,5 jours de congés sur solde 2013-2014 et 0,5 jours de congés sur 2014-2015
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5" authorId="0" shapeId="0">
      <text>
        <r>
          <rPr>
            <b/>
            <sz val="9"/>
            <color indexed="81"/>
            <rFont val="Tahoma"/>
            <family val="2"/>
          </rPr>
          <t>3 jours naissance enfant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6" authorId="0" shapeId="0">
      <text>
        <r>
          <rPr>
            <b/>
            <sz val="9"/>
            <color indexed="81"/>
            <rFont val="Tahoma"/>
            <family val="2"/>
          </rPr>
          <t>déménagement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7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9" authorId="0" shapeId="0">
      <text>
        <r>
          <rPr>
            <b/>
            <sz val="9"/>
            <color indexed="81"/>
            <rFont val="Tahoma"/>
            <family val="2"/>
          </rPr>
          <t>décès belle mère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0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4" authorId="0" shapeId="0">
      <text>
        <r>
          <rPr>
            <b/>
            <sz val="9"/>
            <color indexed="81"/>
            <rFont val="Tahoma"/>
            <family val="2"/>
          </rPr>
          <t>10 jours sans solde en aout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6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9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1" authorId="0" shapeId="0">
      <text>
        <r>
          <rPr>
            <b/>
            <sz val="9"/>
            <color indexed="81"/>
            <rFont val="Tahoma"/>
            <family val="2"/>
          </rPr>
          <t>report 05/15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3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4" authorId="0" shapeId="0">
      <text>
        <r>
          <rPr>
            <b/>
            <sz val="9"/>
            <color indexed="81"/>
            <rFont val="Tahoma"/>
            <family val="2"/>
          </rPr>
          <t xml:space="preserve">6: report 05/15 sur juin
1: déménagement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6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9" authorId="0" shapeId="0">
      <text>
        <r>
          <rPr>
            <b/>
            <sz val="9"/>
            <color indexed="81"/>
            <rFont val="Tahoma"/>
            <family val="2"/>
          </rPr>
          <t>report 05/15 sur juin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<sst xmlns="http://schemas.openxmlformats.org/spreadsheetml/2006/main" count="3118" uniqueCount="298">
  <si>
    <t xml:space="preserve">NOM </t>
  </si>
  <si>
    <t>PRENOM</t>
  </si>
  <si>
    <t>Patrick</t>
  </si>
  <si>
    <t>Isabelle</t>
  </si>
  <si>
    <t>CABOCHE</t>
  </si>
  <si>
    <t>Luc</t>
  </si>
  <si>
    <t>OGER</t>
  </si>
  <si>
    <t>Pascal</t>
  </si>
  <si>
    <t>Gilbert</t>
  </si>
  <si>
    <t>RENAUDAT</t>
  </si>
  <si>
    <t>Emmanuel</t>
  </si>
  <si>
    <t>MORTENSEN</t>
  </si>
  <si>
    <t>Peter</t>
  </si>
  <si>
    <t>Maladie</t>
  </si>
  <si>
    <t>ZENNER</t>
  </si>
  <si>
    <t>Jean C</t>
  </si>
  <si>
    <t>WOIGT</t>
  </si>
  <si>
    <t>Stéphane</t>
  </si>
  <si>
    <t>Absence RTT ou congés</t>
  </si>
  <si>
    <t>JOURDAN</t>
  </si>
  <si>
    <t>Daniel</t>
  </si>
  <si>
    <t>MALHEUDE</t>
  </si>
  <si>
    <t>férié</t>
  </si>
  <si>
    <t>PAIRAUD</t>
  </si>
  <si>
    <t>Franck</t>
  </si>
  <si>
    <t>BAUDRY</t>
  </si>
  <si>
    <t>Bertrand</t>
  </si>
  <si>
    <t>RIVIERE</t>
  </si>
  <si>
    <t>Michael</t>
  </si>
  <si>
    <t>divers</t>
  </si>
  <si>
    <t>REGNIEZ</t>
  </si>
  <si>
    <t>Séverine</t>
  </si>
  <si>
    <t>FERRAPIE</t>
  </si>
  <si>
    <t>Bastien</t>
  </si>
  <si>
    <t>juin</t>
  </si>
  <si>
    <t>juillet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</si>
  <si>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</si>
  <si>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</si>
  <si>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</si>
  <si>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</si>
  <si>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</si>
  <si>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</si>
  <si>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</si>
  <si>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</si>
  <si>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</si>
  <si>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Mr Mickael RIVIERE</t>
  </si>
  <si>
    <r>
      <t>RECAP ABSENCES 2008 (NOVEMBRE)</t>
    </r>
    <r>
      <rPr>
        <shadow/>
        <sz val="11"/>
        <color indexed="9"/>
        <rFont val="Calibri"/>
        <family val="2"/>
      </rPr>
      <t xml:space="preserve"> </t>
    </r>
  </si>
  <si>
    <t>RECAP 2008</t>
  </si>
  <si>
    <t>RTT pat</t>
  </si>
  <si>
    <t>RTT sal</t>
  </si>
  <si>
    <t>ancienneté</t>
  </si>
  <si>
    <t>abs RTT</t>
  </si>
  <si>
    <t>les droits au RTT diminuent avec les absences maladie</t>
  </si>
  <si>
    <t>jours ouvrés</t>
  </si>
  <si>
    <t>ratio 1 RTT/mois</t>
  </si>
  <si>
    <t>les droits CP diminuent avec les absences maladie hors maintien de salaire</t>
  </si>
  <si>
    <t>oct</t>
  </si>
  <si>
    <t>dec</t>
  </si>
  <si>
    <t>mar</t>
  </si>
  <si>
    <t>tot abs</t>
  </si>
  <si>
    <t>IN</t>
  </si>
  <si>
    <t>SA</t>
  </si>
  <si>
    <t>BB</t>
  </si>
  <si>
    <t>LC</t>
  </si>
  <si>
    <t>BF</t>
  </si>
  <si>
    <t>DJ</t>
  </si>
  <si>
    <t>IM</t>
  </si>
  <si>
    <t>PFM</t>
  </si>
  <si>
    <t>PO</t>
  </si>
  <si>
    <t>FP</t>
  </si>
  <si>
    <t>SR</t>
  </si>
  <si>
    <t>ER</t>
  </si>
  <si>
    <t>MR</t>
  </si>
  <si>
    <t>SW</t>
  </si>
  <si>
    <t>JCZ</t>
  </si>
  <si>
    <t>SOLDE TOTAL</t>
  </si>
  <si>
    <t>saisir initiales</t>
  </si>
  <si>
    <t>RECAP 2008 2009</t>
  </si>
  <si>
    <t>DROITS ACQUIS</t>
  </si>
  <si>
    <t>GR</t>
  </si>
  <si>
    <t>RURANGE</t>
  </si>
  <si>
    <t>jours fériés hors week end</t>
  </si>
  <si>
    <t xml:space="preserve"> </t>
  </si>
  <si>
    <t>1 a 7</t>
  </si>
  <si>
    <t>1 A 7</t>
  </si>
  <si>
    <t>date début période</t>
  </si>
  <si>
    <t>PP</t>
  </si>
  <si>
    <t>PATAULT</t>
  </si>
  <si>
    <t>SCE</t>
  </si>
  <si>
    <t>SAV</t>
  </si>
  <si>
    <t>CC</t>
  </si>
  <si>
    <t>PR</t>
  </si>
  <si>
    <t>CO</t>
  </si>
  <si>
    <t>sce</t>
  </si>
  <si>
    <t>jours travaillés en 2011/2012</t>
  </si>
  <si>
    <t>jours travaillés par mois</t>
  </si>
  <si>
    <t>TR</t>
  </si>
  <si>
    <t>REDOLFI DE ZAN</t>
  </si>
  <si>
    <t>Tony</t>
  </si>
  <si>
    <t>REDOLFI</t>
  </si>
  <si>
    <t>DOCO</t>
  </si>
  <si>
    <t>PARRY</t>
  </si>
  <si>
    <t>Eric</t>
  </si>
  <si>
    <t>ED</t>
  </si>
  <si>
    <t>OP</t>
  </si>
  <si>
    <t>Olivier</t>
  </si>
  <si>
    <t>SK</t>
  </si>
  <si>
    <t>KANTCHEFF</t>
  </si>
  <si>
    <t>Sébastien</t>
  </si>
  <si>
    <t>PRIS</t>
  </si>
  <si>
    <t>ctrl</t>
  </si>
  <si>
    <t>SP</t>
  </si>
  <si>
    <t>PAPADOPOULOS</t>
  </si>
  <si>
    <t>Stergios</t>
  </si>
  <si>
    <t>jours fériés</t>
  </si>
  <si>
    <t>jours travaillés en 2010</t>
  </si>
  <si>
    <t>moyenne jours travaillés par mois</t>
  </si>
  <si>
    <t>moyenne jours travaillés par jour</t>
  </si>
  <si>
    <t>août</t>
  </si>
  <si>
    <t>JA</t>
  </si>
  <si>
    <t>PF</t>
  </si>
  <si>
    <t>AGNERAY</t>
  </si>
  <si>
    <t>Johnny</t>
  </si>
  <si>
    <t>FONTAINE</t>
  </si>
  <si>
    <t>Philippe</t>
  </si>
  <si>
    <t>06/2013-05/2014</t>
  </si>
  <si>
    <t>forfait 215 jrs</t>
  </si>
  <si>
    <t>RTT PAT PRIS</t>
  </si>
  <si>
    <t>bank holidays out of week ends</t>
  </si>
  <si>
    <t>working days in 2014</t>
  </si>
  <si>
    <t>average working days per month</t>
  </si>
  <si>
    <t>average working days per day</t>
  </si>
  <si>
    <t>MG</t>
  </si>
  <si>
    <t>GEORGES</t>
  </si>
  <si>
    <t>Marc</t>
  </si>
  <si>
    <t>marc</t>
  </si>
  <si>
    <t>année bisextile</t>
  </si>
  <si>
    <t>vert = 1</t>
  </si>
  <si>
    <t>gr</t>
  </si>
  <si>
    <t>MW</t>
  </si>
  <si>
    <t>WOLF</t>
  </si>
  <si>
    <t>Mickaël</t>
  </si>
  <si>
    <t>RO</t>
  </si>
  <si>
    <t>Rosemonde</t>
  </si>
  <si>
    <t>RTT Empl</t>
  </si>
  <si>
    <t>Mickael</t>
  </si>
  <si>
    <t>OWARE</t>
  </si>
  <si>
    <t>KO</t>
  </si>
  <si>
    <t>OUARET</t>
  </si>
  <si>
    <t>Karima</t>
  </si>
  <si>
    <t>abs cgés</t>
  </si>
  <si>
    <t>sld 0514</t>
  </si>
  <si>
    <t>sld 0515</t>
  </si>
  <si>
    <t>tot cgés</t>
  </si>
  <si>
    <t>HOL AVT 05/16</t>
  </si>
  <si>
    <t>SLD RTT PAT</t>
  </si>
  <si>
    <t>SLD RTT SAL</t>
  </si>
  <si>
    <t xml:space="preserve">SLD  RTT </t>
  </si>
  <si>
    <t>SLD CGES</t>
  </si>
  <si>
    <t>0,5 em</t>
  </si>
  <si>
    <t>EM</t>
  </si>
  <si>
    <t>1em</t>
  </si>
  <si>
    <t>0,5em</t>
  </si>
  <si>
    <t>CE</t>
  </si>
  <si>
    <t>EVEILLARD</t>
  </si>
  <si>
    <t>Charly</t>
  </si>
  <si>
    <t>CONGES RTT SAL PRIS</t>
  </si>
  <si>
    <t>formation</t>
  </si>
  <si>
    <t>BH</t>
  </si>
  <si>
    <t>HUET</t>
  </si>
  <si>
    <t>Benjamin</t>
  </si>
  <si>
    <t>LP</t>
  </si>
  <si>
    <t>PASSELERGUE</t>
  </si>
  <si>
    <t>Leslie</t>
  </si>
  <si>
    <t>leslie</t>
  </si>
  <si>
    <t>OUESLATI</t>
  </si>
  <si>
    <t>Khedija</t>
  </si>
  <si>
    <t>Khadija</t>
  </si>
  <si>
    <t>em</t>
  </si>
  <si>
    <t>Jean Christophe</t>
  </si>
  <si>
    <t>KO1</t>
  </si>
  <si>
    <t>KO2</t>
  </si>
  <si>
    <t>working days out of week ends</t>
  </si>
  <si>
    <t>June 2015</t>
  </si>
  <si>
    <t xml:space="preserve">Week </t>
  </si>
  <si>
    <t>Week 23</t>
  </si>
  <si>
    <t>Week 24</t>
  </si>
  <si>
    <t>Week 25</t>
  </si>
  <si>
    <t>Week 26</t>
  </si>
  <si>
    <t>Week 27</t>
  </si>
  <si>
    <t>Charly Eveillard</t>
  </si>
  <si>
    <t xml:space="preserve">
</t>
  </si>
  <si>
    <t>Isabelle Malheude</t>
  </si>
  <si>
    <t>Michael Riviere</t>
  </si>
  <si>
    <t>HOLIDAY</t>
  </si>
  <si>
    <t>Recuperation</t>
  </si>
  <si>
    <t>DOCTORS/SICKNESS</t>
  </si>
  <si>
    <t>HELPDESK COVER</t>
  </si>
  <si>
    <t>LES CRUD
Chateaun</t>
  </si>
  <si>
    <t>Mickael Wolf</t>
  </si>
  <si>
    <t>Rosemonde Oware</t>
  </si>
  <si>
    <t>Emmanuel Renaudat</t>
  </si>
  <si>
    <t>KERMENE
Vilde-Gu</t>
  </si>
  <si>
    <t>Eric Doco</t>
  </si>
  <si>
    <t>Ishida E
Birmingh</t>
  </si>
  <si>
    <t>ROGER AN
Mouscron</t>
  </si>
  <si>
    <t>Gilbert Rurange</t>
  </si>
  <si>
    <t>SAINT JE
Bourg-de</t>
  </si>
  <si>
    <t>C F C C
Illkirch</t>
  </si>
  <si>
    <t>SOCIETE 
Breuches</t>
  </si>
  <si>
    <t>MARS PF 
Molsheim</t>
  </si>
  <si>
    <t>Luc Caboche</t>
  </si>
  <si>
    <t>VERQUIN 
Tourcoin</t>
  </si>
  <si>
    <t>SOCIETE 
Marcq-en</t>
  </si>
  <si>
    <t>Marc Georges</t>
  </si>
  <si>
    <t>HARIBO R
Uzes</t>
  </si>
  <si>
    <t>Mondelez
Vichy</t>
  </si>
  <si>
    <t>COPPELIA
Chambery</t>
  </si>
  <si>
    <t>Patrick Patault</t>
  </si>
  <si>
    <t>SALAISON
Saint-Me</t>
  </si>
  <si>
    <t>MARIE SU
Airvault</t>
  </si>
  <si>
    <t>EUROPESN
Saint-De</t>
  </si>
  <si>
    <t>Philippe Fontaine</t>
  </si>
  <si>
    <t>SOCIETE 
Chaspuza</t>
  </si>
  <si>
    <t>CONSERVE
Saint-Sy</t>
  </si>
  <si>
    <t>Stergios Papadopoulos</t>
  </si>
  <si>
    <t>EUROPACK
GLYFADA</t>
  </si>
  <si>
    <t>Severine Regniez</t>
  </si>
  <si>
    <t>Sebastien</t>
  </si>
  <si>
    <t>Jean-Christophe Zenner</t>
  </si>
  <si>
    <t>Jean-Christophe</t>
  </si>
  <si>
    <t>LUZOR DI
Niort</t>
  </si>
  <si>
    <t>NeW TATE
Hermi</t>
  </si>
  <si>
    <t>ERMOT
Gujean</t>
  </si>
  <si>
    <t>MENETRO
Vilde-Gu</t>
  </si>
  <si>
    <t>COMPANY
korli</t>
  </si>
  <si>
    <t>COREAL
poutri</t>
  </si>
  <si>
    <t>GONDIA
Patol</t>
  </si>
  <si>
    <t>SARL MA 
bruison</t>
  </si>
  <si>
    <t>Company
GB</t>
  </si>
  <si>
    <t>ALTRAMA
Saint-Lo</t>
  </si>
  <si>
    <t>KORUF
Saint-Maix</t>
  </si>
  <si>
    <t>USINE OURM
Nazar</t>
  </si>
  <si>
    <t>PATISSER
Droub</t>
  </si>
  <si>
    <t>SAINT ME
enfor</t>
  </si>
  <si>
    <t>ALLHO 
lerre</t>
  </si>
  <si>
    <t>HANINI
Marseill</t>
  </si>
  <si>
    <t>SAINT MI
Ferre</t>
  </si>
  <si>
    <t>DAILER
Nantes</t>
  </si>
  <si>
    <t>LESEPO
Marine</t>
  </si>
  <si>
    <t>BENINI
Vire</t>
  </si>
  <si>
    <t>CROUSSE 
Laval</t>
  </si>
  <si>
    <t>REVEPO
noner</t>
  </si>
  <si>
    <t>CAPOUR
Hecto</t>
  </si>
  <si>
    <t>ANONA
Cricto</t>
  </si>
  <si>
    <t>PROFEZ
brever</t>
  </si>
  <si>
    <t>INTERPAT
jean</t>
  </si>
  <si>
    <t>LUNTRe
gerto</t>
  </si>
  <si>
    <t>COREAL
Pruit</t>
  </si>
  <si>
    <t>ARMORT
Willem</t>
  </si>
  <si>
    <t>RUNIRO
Loir</t>
  </si>
  <si>
    <t>HERMOT
Quert</t>
  </si>
  <si>
    <t>COO
Fernon</t>
  </si>
  <si>
    <t>SAINT GOR
Boirt</t>
  </si>
  <si>
    <t>STEP
Moune</t>
  </si>
  <si>
    <t>FROMAGE
Loube</t>
  </si>
  <si>
    <t>VITROU
herne</t>
  </si>
  <si>
    <t>BRETTON 
Lespir</t>
  </si>
  <si>
    <t>FRUIT LEG
Aloni</t>
  </si>
  <si>
    <t>BONOS
Vire</t>
  </si>
  <si>
    <t>SARL BIRTE
Benu</t>
  </si>
  <si>
    <t>ZANINO
Maisoneuve</t>
  </si>
  <si>
    <t>PROCHOr
Cinno</t>
  </si>
  <si>
    <t>Derniére mise à jour</t>
  </si>
  <si>
    <t>Sébastien Kantcheff</t>
  </si>
  <si>
    <t>Cells demande 2 paramétres : Ligne et Colonne</t>
  </si>
  <si>
    <t>Dans</t>
  </si>
  <si>
    <t>Code: Tout sélectionner</t>
  </si>
  <si>
    <r>
      <t xml:space="preserve"> .Cells(J, Choose(I, </t>
    </r>
    <r>
      <rPr>
        <sz val="8"/>
        <color rgb="FF800000"/>
        <rFont val="Arial Unicode MS"/>
        <family val="2"/>
      </rPr>
      <t>"B"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"D"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"E"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"ZZ"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"C"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"L"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"AR"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"R"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"AO"</t>
    </r>
    <r>
      <rPr>
        <sz val="10"/>
        <rFont val="Arial Unicode MS"/>
        <family val="2"/>
      </rPr>
      <t xml:space="preserve">, </t>
    </r>
    <r>
      <rPr>
        <sz val="8"/>
        <color rgb="FF800000"/>
        <rFont val="Arial Unicode MS"/>
        <family val="2"/>
      </rPr>
      <t>"AL"</t>
    </r>
    <r>
      <rPr>
        <sz val="10"/>
        <rFont val="Arial Unicode MS"/>
        <family val="2"/>
      </rPr>
      <t>))</t>
    </r>
  </si>
  <si>
    <t>La ligne sera toujours J</t>
  </si>
  <si>
    <t>Pour la colonne elle va varier en fonction de l'élément ( I ) du tableau</t>
  </si>
  <si>
    <t>Quand I = 1 --&gt; On va stocker dans le tableau la valeur de la cellule : Cells(J, "B")</t>
  </si>
  <si>
    <t>Quand I = 2 --&gt; On va stocker dans le tableau la valeur de la cellule : Cells(J, "D")</t>
  </si>
  <si>
    <t>etc...</t>
  </si>
  <si>
    <t>etc..</t>
  </si>
  <si>
    <t>Quand I = 10 --&gt; On va stocker dans le tableau la valeur de la cellule : Cells(J, "AL")</t>
  </si>
  <si>
    <t>SOCIETE 
Autro</t>
  </si>
  <si>
    <t>FRUIT moulu</t>
  </si>
  <si>
    <t>FROMENT
Marsac-s</t>
  </si>
  <si>
    <t>RAYTEAU</t>
  </si>
  <si>
    <t>PATISSER
HOURNE</t>
  </si>
  <si>
    <t>BONBAR
Estev</t>
  </si>
  <si>
    <t>GTO POUTRI
zante</t>
  </si>
  <si>
    <t>LESDOUT
dernui</t>
  </si>
  <si>
    <t>PRISET
Pladui</t>
  </si>
  <si>
    <t>Poubu</t>
  </si>
  <si>
    <t>APVARTE
touher</t>
  </si>
  <si>
    <t>VIOALE
Preten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</si>
</sst>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0.000"/>
    <numFmt numFmtId="166" formatCode="0.0000"/>
    <numFmt numFmtId="167" formatCode="0.0000000000"/>
    <numFmt numFmtId="168" formatCode="dd"/>
    <numFmt numFmtId="169" formatCode="mm/yy"/>
    <numFmt numFmtId="170" formatCode="d/m/yy;@"/>
    <numFmt numFmtId="171" formatCode="[$-F800]dddd\,\ mmmm\ dd\,\ yyyy"/>
    <numFmt numFmtId="172" formatCode="[$-10809]ddd\ dd\ mmm"/>
    <numFmt numFmtId="173" formatCode="d/m/yy\ h:mm;@"/>
  </numFmts>
  <fonts count="38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hadow/>
      <sz val="11"/>
      <color indexed="9"/>
      <name val="Calibri"/>
      <family val="2"/>
    </font>
    <font>
      <sz val="11"/>
      <color indexed="9"/>
      <name val="Calibri"/>
      <family val="2"/>
    </font>
    <font>
      <b/>
      <u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rgb="FF484848"/>
      <name val="Arial"/>
      <family val="2"/>
    </font>
    <font>
      <shadow/>
      <sz val="11"/>
      <color rgb="FFFFFFFF"/>
      <name val="Calibri"/>
      <family val="2"/>
    </font>
    <font>
      <b/>
      <shadow/>
      <sz val="30"/>
      <color rgb="FFFFFFFF"/>
      <name val="Calibri"/>
      <family val="2"/>
    </font>
    <font>
      <b/>
      <sz val="10"/>
      <color rgb="FFFF0000"/>
      <name val="Arial"/>
      <family val="2"/>
    </font>
    <font>
      <sz val="10"/>
      <color rgb="FF000000"/>
      <name val="Verdana"/>
      <family val="2"/>
    </font>
    <font>
      <b/>
      <u/>
      <sz val="12"/>
      <color rgb="FF000000"/>
      <name val="Verdana"/>
      <family val="2"/>
    </font>
    <font>
      <sz val="9"/>
      <name val="Arial"/>
      <family val="2"/>
    </font>
    <font>
      <sz val="10"/>
      <color rgb="FF333333"/>
      <name val="Verdana"/>
      <family val="2"/>
    </font>
    <font>
      <b/>
      <u/>
      <sz val="10"/>
      <name val="Arial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9"/>
      <color indexed="81"/>
      <name val="Tahoma"/>
      <family val="2"/>
    </font>
    <font>
      <sz val="14"/>
      <name val="Arial"/>
      <family val="2"/>
    </font>
    <font>
      <sz val="8"/>
      <color rgb="FF0070C0"/>
      <name val="Arial"/>
      <family val="2"/>
    </font>
    <font>
      <u/>
      <sz val="12"/>
      <color rgb="FF000000"/>
      <name val="Verdana"/>
      <family val="2"/>
    </font>
    <font>
      <sz val="8"/>
      <name val="Calibri Light"/>
      <family val="2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sz val="10"/>
      <name val="Arial Unicode MS"/>
      <family val="2"/>
    </font>
    <font>
      <sz val="8"/>
      <color rgb="FF800000"/>
      <name val="Arial Unicode MS"/>
      <family val="2"/>
    </font>
  </fonts>
  <fills count="2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ADD8E6"/>
        <bgColor rgb="FFADD8E6"/>
      </patternFill>
    </fill>
    <fill>
      <patternFill patternType="solid">
        <fgColor rgb="FF228B22"/>
        <bgColor rgb="FF228B22"/>
      </patternFill>
    </fill>
    <fill>
      <patternFill patternType="solid">
        <fgColor rgb="FFFFA500"/>
        <bgColor rgb="FFFFA500"/>
      </patternFill>
    </fill>
    <fill>
      <patternFill patternType="solid">
        <fgColor rgb="FFFF0000"/>
        <bgColor rgb="FFFF0000"/>
      </patternFill>
    </fill>
    <fill>
      <patternFill patternType="solid">
        <fgColor rgb="FFDCDCDC"/>
        <bgColor rgb="FFDCDCDC"/>
      </patternFill>
    </fill>
    <fill>
      <patternFill patternType="solid">
        <fgColor rgb="FFC0C0C0"/>
        <bgColor rgb="FFC0C0C0"/>
      </patternFill>
    </fill>
    <fill>
      <patternFill patternType="solid">
        <fgColor rgb="FFF08080"/>
        <bgColor rgb="FFF08080"/>
      </patternFill>
    </fill>
    <fill>
      <patternFill patternType="solid">
        <fgColor rgb="FFFF0000"/>
        <bgColor rgb="FF228B22"/>
      </patternFill>
    </fill>
    <fill>
      <patternFill patternType="solid">
        <fgColor rgb="FFFFFFFF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56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0" xfId="0" applyFont="1" applyBorder="1" applyAlignment="1"/>
    <xf numFmtId="0" fontId="2" fillId="0" borderId="4" xfId="0" applyFont="1" applyBorder="1"/>
    <xf numFmtId="0" fontId="2" fillId="0" borderId="0" xfId="0" quotePrefix="1" applyFont="1" applyBorder="1" applyAlignment="1">
      <alignment horizontal="left"/>
    </xf>
    <xf numFmtId="0" fontId="2" fillId="0" borderId="5" xfId="0" applyFont="1" applyFill="1" applyBorder="1"/>
    <xf numFmtId="0" fontId="1" fillId="0" borderId="6" xfId="0" applyFont="1" applyFill="1" applyBorder="1" applyAlignment="1">
      <alignment horizontal="center"/>
    </xf>
    <xf numFmtId="0" fontId="2" fillId="2" borderId="6" xfId="0" applyFont="1" applyFill="1" applyBorder="1"/>
    <xf numFmtId="0" fontId="5" fillId="0" borderId="7" xfId="0" applyFont="1" applyBorder="1"/>
    <xf numFmtId="0" fontId="2" fillId="0" borderId="8" xfId="0" applyFont="1" applyBorder="1"/>
    <xf numFmtId="0" fontId="2" fillId="0" borderId="1" xfId="0" applyFont="1" applyFill="1" applyBorder="1"/>
    <xf numFmtId="167" fontId="0" fillId="0" borderId="0" xfId="0" applyNumberFormat="1"/>
    <xf numFmtId="0" fontId="8" fillId="0" borderId="0" xfId="0" applyFont="1"/>
    <xf numFmtId="0" fontId="9" fillId="0" borderId="0" xfId="0" applyFont="1"/>
    <xf numFmtId="14" fontId="9" fillId="0" borderId="0" xfId="0" quotePrefix="1" applyNumberFormat="1" applyFont="1"/>
    <xf numFmtId="1" fontId="0" fillId="0" borderId="0" xfId="0" applyNumberFormat="1"/>
    <xf numFmtId="0" fontId="14" fillId="0" borderId="0" xfId="0" applyFont="1"/>
    <xf numFmtId="168" fontId="2" fillId="0" borderId="0" xfId="0" applyNumberFormat="1" applyFont="1" applyBorder="1"/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66" fontId="0" fillId="0" borderId="0" xfId="0" applyNumberFormat="1" applyBorder="1"/>
    <xf numFmtId="0" fontId="2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6" xfId="0" applyFont="1" applyBorder="1"/>
    <xf numFmtId="0" fontId="0" fillId="0" borderId="10" xfId="0" applyBorder="1" applyAlignment="1">
      <alignment horizontal="center"/>
    </xf>
    <xf numFmtId="164" fontId="0" fillId="0" borderId="0" xfId="0" applyNumberFormat="1"/>
    <xf numFmtId="0" fontId="2" fillId="3" borderId="6" xfId="0" applyFont="1" applyFill="1" applyBorder="1"/>
    <xf numFmtId="0" fontId="5" fillId="0" borderId="0" xfId="0" applyFont="1" applyFill="1" applyBorder="1"/>
    <xf numFmtId="0" fontId="2" fillId="4" borderId="6" xfId="0" applyFont="1" applyFill="1" applyBorder="1"/>
    <xf numFmtId="0" fontId="0" fillId="0" borderId="12" xfId="0" applyBorder="1"/>
    <xf numFmtId="0" fontId="0" fillId="0" borderId="14" xfId="0" applyBorder="1"/>
    <xf numFmtId="169" fontId="0" fillId="0" borderId="0" xfId="0" applyNumberFormat="1" applyAlignment="1">
      <alignment horizontal="center" vertical="center"/>
    </xf>
    <xf numFmtId="0" fontId="7" fillId="0" borderId="0" xfId="0" applyFont="1"/>
    <xf numFmtId="0" fontId="2" fillId="0" borderId="16" xfId="0" applyFont="1" applyBorder="1"/>
    <xf numFmtId="168" fontId="2" fillId="0" borderId="16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0" fillId="0" borderId="3" xfId="0" applyNumberFormat="1" applyBorder="1"/>
    <xf numFmtId="0" fontId="2" fillId="5" borderId="6" xfId="0" applyFont="1" applyFill="1" applyBorder="1"/>
    <xf numFmtId="0" fontId="7" fillId="0" borderId="12" xfId="0" applyFont="1" applyBorder="1"/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20" xfId="0" applyNumberFormat="1" applyBorder="1"/>
    <xf numFmtId="0" fontId="2" fillId="0" borderId="1" xfId="0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0" fillId="0" borderId="23" xfId="0" applyBorder="1"/>
    <xf numFmtId="2" fontId="0" fillId="0" borderId="3" xfId="0" applyNumberFormat="1" applyBorder="1"/>
    <xf numFmtId="0" fontId="1" fillId="0" borderId="11" xfId="0" applyFont="1" applyBorder="1"/>
    <xf numFmtId="0" fontId="0" fillId="0" borderId="24" xfId="0" applyBorder="1"/>
    <xf numFmtId="0" fontId="2" fillId="6" borderId="9" xfId="0" applyFont="1" applyFill="1" applyBorder="1" applyAlignment="1">
      <alignment horizontal="center"/>
    </xf>
    <xf numFmtId="0" fontId="2" fillId="0" borderId="25" xfId="0" applyFont="1" applyFill="1" applyBorder="1"/>
    <xf numFmtId="0" fontId="1" fillId="0" borderId="7" xfId="0" applyFont="1" applyBorder="1"/>
    <xf numFmtId="0" fontId="2" fillId="0" borderId="7" xfId="0" applyFont="1" applyBorder="1"/>
    <xf numFmtId="0" fontId="1" fillId="0" borderId="11" xfId="0" applyFont="1" applyFill="1" applyBorder="1"/>
    <xf numFmtId="0" fontId="1" fillId="0" borderId="22" xfId="0" applyFont="1" applyBorder="1"/>
    <xf numFmtId="0" fontId="1" fillId="0" borderId="13" xfId="0" applyFont="1" applyBorder="1"/>
    <xf numFmtId="168" fontId="2" fillId="0" borderId="27" xfId="0" applyNumberFormat="1" applyFont="1" applyFill="1" applyBorder="1" applyAlignment="1">
      <alignment horizontal="center"/>
    </xf>
    <xf numFmtId="0" fontId="2" fillId="0" borderId="6" xfId="0" applyFont="1" applyFill="1" applyBorder="1"/>
    <xf numFmtId="0" fontId="9" fillId="0" borderId="28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0" fontId="0" fillId="0" borderId="7" xfId="0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23" xfId="0" applyFont="1" applyBorder="1"/>
    <xf numFmtId="0" fontId="13" fillId="0" borderId="0" xfId="0" applyFont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9" fontId="3" fillId="0" borderId="0" xfId="1" applyNumberFormat="1" applyFont="1" applyAlignment="1" applyProtection="1">
      <alignment horizontal="center" vertical="center"/>
    </xf>
    <xf numFmtId="0" fontId="2" fillId="0" borderId="11" xfId="0" applyFont="1" applyBorder="1"/>
    <xf numFmtId="0" fontId="2" fillId="0" borderId="11" xfId="0" applyFont="1" applyFill="1" applyBorder="1"/>
    <xf numFmtId="0" fontId="2" fillId="0" borderId="22" xfId="0" applyFont="1" applyFill="1" applyBorder="1"/>
    <xf numFmtId="0" fontId="12" fillId="0" borderId="0" xfId="0" applyFont="1" applyBorder="1"/>
    <xf numFmtId="0" fontId="1" fillId="0" borderId="24" xfId="0" applyFont="1" applyBorder="1"/>
    <xf numFmtId="0" fontId="1" fillId="0" borderId="23" xfId="0" applyFont="1" applyBorder="1"/>
    <xf numFmtId="0" fontId="2" fillId="0" borderId="31" xfId="0" applyFont="1" applyFill="1" applyBorder="1"/>
    <xf numFmtId="0" fontId="2" fillId="0" borderId="32" xfId="0" applyFont="1" applyFill="1" applyBorder="1"/>
    <xf numFmtId="0" fontId="2" fillId="0" borderId="27" xfId="0" applyFont="1" applyBorder="1"/>
    <xf numFmtId="0" fontId="5" fillId="0" borderId="23" xfId="0" applyFont="1" applyBorder="1"/>
    <xf numFmtId="164" fontId="0" fillId="0" borderId="33" xfId="0" applyNumberFormat="1" applyBorder="1"/>
    <xf numFmtId="164" fontId="0" fillId="0" borderId="36" xfId="0" applyNumberFormat="1" applyBorder="1"/>
    <xf numFmtId="0" fontId="4" fillId="0" borderId="7" xfId="0" applyFont="1" applyBorder="1"/>
    <xf numFmtId="0" fontId="4" fillId="0" borderId="7" xfId="0" applyFont="1" applyFill="1" applyBorder="1"/>
    <xf numFmtId="0" fontId="4" fillId="0" borderId="13" xfId="0" applyFont="1" applyBorder="1"/>
    <xf numFmtId="0" fontId="4" fillId="0" borderId="37" xfId="0" applyFont="1" applyBorder="1"/>
    <xf numFmtId="0" fontId="4" fillId="0" borderId="23" xfId="0" applyFont="1" applyBorder="1"/>
    <xf numFmtId="0" fontId="2" fillId="0" borderId="2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4" xfId="0" applyFont="1" applyBorder="1"/>
    <xf numFmtId="0" fontId="2" fillId="0" borderId="7" xfId="0" applyFont="1" applyFill="1" applyBorder="1" applyAlignment="1">
      <alignment horizontal="center"/>
    </xf>
    <xf numFmtId="0" fontId="17" fillId="7" borderId="26" xfId="0" applyFont="1" applyFill="1" applyBorder="1"/>
    <xf numFmtId="0" fontId="2" fillId="0" borderId="7" xfId="0" applyFont="1" applyFill="1" applyBorder="1" applyAlignment="1">
      <alignment horizontal="center" vertical="center"/>
    </xf>
    <xf numFmtId="168" fontId="2" fillId="0" borderId="19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 vertical="center"/>
    </xf>
    <xf numFmtId="164" fontId="0" fillId="0" borderId="11" xfId="0" applyNumberFormat="1" applyBorder="1"/>
    <xf numFmtId="0" fontId="2" fillId="0" borderId="13" xfId="0" applyFont="1" applyFill="1" applyBorder="1" applyAlignment="1">
      <alignment horizontal="center" vertical="center"/>
    </xf>
    <xf numFmtId="0" fontId="5" fillId="0" borderId="6" xfId="0" applyFont="1" applyBorder="1"/>
    <xf numFmtId="0" fontId="2" fillId="0" borderId="19" xfId="0" applyFont="1" applyBorder="1"/>
    <xf numFmtId="0" fontId="0" fillId="0" borderId="47" xfId="0" applyBorder="1"/>
    <xf numFmtId="168" fontId="2" fillId="0" borderId="31" xfId="0" applyNumberFormat="1" applyFont="1" applyFill="1" applyBorder="1" applyAlignment="1">
      <alignment horizontal="center"/>
    </xf>
    <xf numFmtId="168" fontId="2" fillId="0" borderId="46" xfId="0" applyNumberFormat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9" xfId="0" applyFont="1" applyFill="1" applyBorder="1"/>
    <xf numFmtId="164" fontId="0" fillId="0" borderId="7" xfId="0" applyNumberForma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9" xfId="0" applyBorder="1"/>
    <xf numFmtId="0" fontId="2" fillId="0" borderId="41" xfId="0" applyFont="1" applyFill="1" applyBorder="1"/>
    <xf numFmtId="0" fontId="2" fillId="0" borderId="5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39" xfId="0" applyFont="1" applyBorder="1" applyAlignment="1">
      <alignment horizontal="center" textRotation="255"/>
    </xf>
    <xf numFmtId="0" fontId="7" fillId="0" borderId="2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170" fontId="2" fillId="0" borderId="0" xfId="0" applyNumberFormat="1" applyFont="1" applyBorder="1" applyAlignment="1"/>
    <xf numFmtId="14" fontId="0" fillId="0" borderId="0" xfId="0" applyNumberFormat="1"/>
    <xf numFmtId="0" fontId="2" fillId="0" borderId="51" xfId="0" applyFont="1" applyBorder="1"/>
    <xf numFmtId="0" fontId="7" fillId="0" borderId="0" xfId="0" applyFont="1" applyBorder="1" applyAlignment="1">
      <alignment horizontal="center" textRotation="255"/>
    </xf>
    <xf numFmtId="1" fontId="2" fillId="0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 textRotation="255"/>
    </xf>
    <xf numFmtId="171" fontId="2" fillId="0" borderId="0" xfId="0" applyNumberFormat="1" applyFont="1" applyBorder="1"/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left"/>
    </xf>
    <xf numFmtId="168" fontId="0" fillId="0" borderId="31" xfId="0" applyNumberFormat="1" applyBorder="1" applyAlignment="1">
      <alignment horizontal="center"/>
    </xf>
    <xf numFmtId="168" fontId="0" fillId="0" borderId="46" xfId="0" applyNumberFormat="1" applyBorder="1" applyAlignment="1">
      <alignment horizontal="center"/>
    </xf>
    <xf numFmtId="0" fontId="2" fillId="0" borderId="52" xfId="0" applyFont="1" applyFill="1" applyBorder="1"/>
    <xf numFmtId="0" fontId="2" fillId="0" borderId="29" xfId="0" applyFont="1" applyFill="1" applyBorder="1"/>
    <xf numFmtId="0" fontId="7" fillId="0" borderId="44" xfId="0" applyFont="1" applyBorder="1" applyAlignment="1">
      <alignment horizontal="center" textRotation="255"/>
    </xf>
    <xf numFmtId="0" fontId="2" fillId="0" borderId="51" xfId="0" applyFont="1" applyBorder="1" applyAlignment="1">
      <alignment horizontal="center"/>
    </xf>
    <xf numFmtId="0" fontId="9" fillId="0" borderId="44" xfId="0" applyFont="1" applyBorder="1" applyAlignment="1">
      <alignment horizontal="center" textRotation="255"/>
    </xf>
    <xf numFmtId="168" fontId="20" fillId="0" borderId="31" xfId="0" applyNumberFormat="1" applyFont="1" applyFill="1" applyBorder="1" applyAlignment="1">
      <alignment horizontal="center"/>
    </xf>
    <xf numFmtId="168" fontId="20" fillId="0" borderId="46" xfId="0" applyNumberFormat="1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7" fillId="0" borderId="0" xfId="0" quotePrefix="1" applyFont="1"/>
    <xf numFmtId="0" fontId="7" fillId="0" borderId="29" xfId="0" applyFont="1" applyBorder="1" applyAlignment="1">
      <alignment horizontal="center" textRotation="255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2" fillId="0" borderId="53" xfId="0" applyFont="1" applyFill="1" applyBorder="1" applyAlignment="1">
      <alignment horizontal="center"/>
    </xf>
    <xf numFmtId="168" fontId="2" fillId="0" borderId="31" xfId="0" applyNumberFormat="1" applyFont="1" applyBorder="1" applyAlignment="1">
      <alignment horizontal="center"/>
    </xf>
    <xf numFmtId="168" fontId="2" fillId="0" borderId="46" xfId="0" applyNumberFormat="1" applyFont="1" applyBorder="1" applyAlignment="1">
      <alignment horizontal="center"/>
    </xf>
    <xf numFmtId="14" fontId="0" fillId="0" borderId="43" xfId="0" applyNumberFormat="1" applyBorder="1" applyAlignment="1">
      <alignment horizontal="center"/>
    </xf>
    <xf numFmtId="0" fontId="1" fillId="0" borderId="7" xfId="0" applyFont="1" applyFill="1" applyBorder="1"/>
    <xf numFmtId="0" fontId="0" fillId="0" borderId="24" xfId="0" applyFill="1" applyBorder="1"/>
    <xf numFmtId="168" fontId="2" fillId="10" borderId="27" xfId="0" applyNumberFormat="1" applyFont="1" applyFill="1" applyBorder="1" applyAlignment="1">
      <alignment horizontal="center"/>
    </xf>
    <xf numFmtId="0" fontId="7" fillId="0" borderId="49" xfId="0" applyFont="1" applyBorder="1"/>
    <xf numFmtId="0" fontId="7" fillId="0" borderId="49" xfId="0" applyFont="1" applyFill="1" applyBorder="1"/>
    <xf numFmtId="0" fontId="7" fillId="0" borderId="50" xfId="0" applyFont="1" applyBorder="1"/>
    <xf numFmtId="0" fontId="2" fillId="0" borderId="35" xfId="0" applyFont="1" applyBorder="1"/>
    <xf numFmtId="0" fontId="2" fillId="0" borderId="35" xfId="0" applyFont="1" applyFill="1" applyBorder="1"/>
    <xf numFmtId="0" fontId="2" fillId="0" borderId="35" xfId="0" applyFont="1" applyFill="1" applyBorder="1" applyAlignment="1">
      <alignment horizontal="left"/>
    </xf>
    <xf numFmtId="164" fontId="0" fillId="0" borderId="22" xfId="0" applyNumberFormat="1" applyBorder="1"/>
    <xf numFmtId="0" fontId="2" fillId="0" borderId="36" xfId="0" applyFont="1" applyFill="1" applyBorder="1"/>
    <xf numFmtId="0" fontId="2" fillId="0" borderId="41" xfId="0" applyFont="1" applyBorder="1" applyAlignment="1">
      <alignment horizontal="center"/>
    </xf>
    <xf numFmtId="0" fontId="2" fillId="0" borderId="24" xfId="0" applyFont="1" applyBorder="1"/>
    <xf numFmtId="0" fontId="2" fillId="0" borderId="24" xfId="0" applyFont="1" applyFill="1" applyBorder="1" applyAlignment="1">
      <alignment horizontal="center"/>
    </xf>
    <xf numFmtId="0" fontId="2" fillId="0" borderId="33" xfId="0" applyFont="1" applyFill="1" applyBorder="1" applyAlignment="1">
      <alignment horizontal="center"/>
    </xf>
    <xf numFmtId="0" fontId="2" fillId="0" borderId="54" xfId="0" applyFont="1" applyBorder="1"/>
    <xf numFmtId="0" fontId="7" fillId="0" borderId="55" xfId="0" applyFont="1" applyBorder="1"/>
    <xf numFmtId="0" fontId="2" fillId="9" borderId="1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7" fillId="9" borderId="8" xfId="0" applyFont="1" applyFill="1" applyBorder="1" applyAlignment="1">
      <alignment horizontal="center" vertical="center" textRotation="255"/>
    </xf>
    <xf numFmtId="0" fontId="7" fillId="9" borderId="8" xfId="0" applyFont="1" applyFill="1" applyBorder="1" applyAlignment="1">
      <alignment horizontal="center" textRotation="255"/>
    </xf>
    <xf numFmtId="169" fontId="0" fillId="9" borderId="8" xfId="0" applyNumberFormat="1" applyFill="1" applyBorder="1" applyAlignment="1">
      <alignment horizontal="center" vertical="center"/>
    </xf>
    <xf numFmtId="0" fontId="11" fillId="9" borderId="8" xfId="0" applyFont="1" applyFill="1" applyBorder="1" applyAlignment="1">
      <alignment horizontal="center"/>
    </xf>
    <xf numFmtId="169" fontId="3" fillId="9" borderId="8" xfId="1" applyNumberFormat="1" applyFont="1" applyFill="1" applyBorder="1" applyAlignment="1" applyProtection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164" fontId="0" fillId="0" borderId="4" xfId="0" applyNumberFormat="1" applyBorder="1"/>
    <xf numFmtId="0" fontId="0" fillId="0" borderId="6" xfId="0" applyBorder="1"/>
    <xf numFmtId="0" fontId="2" fillId="0" borderId="10" xfId="0" applyFont="1" applyBorder="1"/>
    <xf numFmtId="0" fontId="2" fillId="0" borderId="56" xfId="0" applyFont="1" applyFill="1" applyBorder="1"/>
    <xf numFmtId="0" fontId="7" fillId="0" borderId="10" xfId="0" applyFont="1" applyBorder="1"/>
    <xf numFmtId="0" fontId="0" fillId="0" borderId="39" xfId="0" applyBorder="1" applyAlignment="1">
      <alignment horizontal="center"/>
    </xf>
    <xf numFmtId="0" fontId="0" fillId="10" borderId="39" xfId="0" applyFill="1" applyBorder="1" applyAlignment="1">
      <alignment horizontal="center"/>
    </xf>
    <xf numFmtId="0" fontId="2" fillId="0" borderId="57" xfId="0" applyFont="1" applyFill="1" applyBorder="1"/>
    <xf numFmtId="0" fontId="2" fillId="0" borderId="17" xfId="0" applyFont="1" applyFill="1" applyBorder="1"/>
    <xf numFmtId="0" fontId="2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10" borderId="17" xfId="0" applyFill="1" applyBorder="1" applyAlignment="1">
      <alignment horizontal="center"/>
    </xf>
    <xf numFmtId="0" fontId="0" fillId="0" borderId="58" xfId="0" applyBorder="1" applyAlignment="1">
      <alignment horizontal="center"/>
    </xf>
    <xf numFmtId="2" fontId="0" fillId="0" borderId="33" xfId="0" applyNumberFormat="1" applyBorder="1"/>
    <xf numFmtId="164" fontId="0" fillId="0" borderId="30" xfId="0" applyNumberFormat="1" applyBorder="1"/>
    <xf numFmtId="0" fontId="2" fillId="0" borderId="21" xfId="0" applyFont="1" applyBorder="1"/>
    <xf numFmtId="0" fontId="0" fillId="9" borderId="8" xfId="0" applyFill="1" applyBorder="1" applyAlignment="1">
      <alignment horizontal="center"/>
    </xf>
    <xf numFmtId="1" fontId="2" fillId="9" borderId="8" xfId="0" applyNumberFormat="1" applyFont="1" applyFill="1" applyBorder="1" applyAlignment="1">
      <alignment horizontal="center"/>
    </xf>
    <xf numFmtId="0" fontId="2" fillId="9" borderId="8" xfId="0" applyFont="1" applyFill="1" applyBorder="1"/>
    <xf numFmtId="0" fontId="0" fillId="9" borderId="7" xfId="0" applyFill="1" applyBorder="1"/>
    <xf numFmtId="0" fontId="2" fillId="9" borderId="1" xfId="0" applyFont="1" applyFill="1" applyBorder="1"/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9" fillId="9" borderId="8" xfId="0" applyFont="1" applyFill="1" applyBorder="1" applyAlignment="1">
      <alignment horizontal="center" textRotation="255"/>
    </xf>
    <xf numFmtId="0" fontId="2" fillId="9" borderId="62" xfId="0" applyFont="1" applyFill="1" applyBorder="1"/>
    <xf numFmtId="0" fontId="2" fillId="9" borderId="63" xfId="0" applyFont="1" applyFill="1" applyBorder="1"/>
    <xf numFmtId="0" fontId="2" fillId="9" borderId="63" xfId="0" applyFont="1" applyFill="1" applyBorder="1" applyAlignment="1">
      <alignment horizontal="center"/>
    </xf>
    <xf numFmtId="0" fontId="0" fillId="9" borderId="63" xfId="0" applyFill="1" applyBorder="1" applyAlignment="1">
      <alignment horizontal="center"/>
    </xf>
    <xf numFmtId="0" fontId="9" fillId="9" borderId="63" xfId="0" applyFont="1" applyFill="1" applyBorder="1" applyAlignment="1">
      <alignment horizontal="center" textRotation="255"/>
    </xf>
    <xf numFmtId="0" fontId="7" fillId="9" borderId="63" xfId="0" applyFont="1" applyFill="1" applyBorder="1" applyAlignment="1">
      <alignment horizontal="center" textRotation="255"/>
    </xf>
    <xf numFmtId="0" fontId="0" fillId="9" borderId="34" xfId="0" applyFill="1" applyBorder="1"/>
    <xf numFmtId="0" fontId="2" fillId="0" borderId="33" xfId="0" applyFont="1" applyBorder="1"/>
    <xf numFmtId="0" fontId="2" fillId="0" borderId="3" xfId="0" applyFont="1" applyBorder="1"/>
    <xf numFmtId="168" fontId="2" fillId="0" borderId="18" xfId="0" applyNumberFormat="1" applyFont="1" applyFill="1" applyBorder="1" applyAlignment="1">
      <alignment horizontal="center"/>
    </xf>
    <xf numFmtId="0" fontId="2" fillId="0" borderId="22" xfId="0" applyFont="1" applyBorder="1"/>
    <xf numFmtId="0" fontId="5" fillId="0" borderId="21" xfId="0" applyFont="1" applyBorder="1"/>
    <xf numFmtId="168" fontId="2" fillId="0" borderId="45" xfId="0" applyNumberFormat="1" applyFont="1" applyFill="1" applyBorder="1" applyAlignment="1">
      <alignment horizontal="center"/>
    </xf>
    <xf numFmtId="168" fontId="2" fillId="0" borderId="20" xfId="0" applyNumberFormat="1" applyFont="1" applyFill="1" applyBorder="1" applyAlignment="1">
      <alignment horizontal="center"/>
    </xf>
    <xf numFmtId="0" fontId="2" fillId="0" borderId="39" xfId="0" applyFont="1" applyFill="1" applyBorder="1"/>
    <xf numFmtId="0" fontId="20" fillId="0" borderId="17" xfId="0" applyFont="1" applyBorder="1" applyAlignment="1">
      <alignment horizontal="center"/>
    </xf>
    <xf numFmtId="0" fontId="20" fillId="0" borderId="52" xfId="0" applyFont="1" applyBorder="1" applyAlignment="1">
      <alignment horizontal="center"/>
    </xf>
    <xf numFmtId="0" fontId="20" fillId="0" borderId="39" xfId="0" applyFont="1" applyBorder="1" applyAlignment="1">
      <alignment horizontal="center"/>
    </xf>
    <xf numFmtId="0" fontId="20" fillId="0" borderId="61" xfId="0" applyFont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7" fillId="0" borderId="21" xfId="0" applyFont="1" applyBorder="1" applyAlignment="1">
      <alignment horizontal="center"/>
    </xf>
    <xf numFmtId="164" fontId="0" fillId="0" borderId="54" xfId="0" applyNumberFormat="1" applyBorder="1"/>
    <xf numFmtId="168" fontId="2" fillId="0" borderId="64" xfId="0" applyNumberFormat="1" applyFont="1" applyFill="1" applyBorder="1" applyAlignment="1">
      <alignment horizontal="center"/>
    </xf>
    <xf numFmtId="168" fontId="20" fillId="0" borderId="19" xfId="0" applyNumberFormat="1" applyFont="1" applyFill="1" applyBorder="1" applyAlignment="1">
      <alignment horizontal="center"/>
    </xf>
    <xf numFmtId="0" fontId="20" fillId="9" borderId="63" xfId="0" applyFont="1" applyFill="1" applyBorder="1" applyAlignment="1">
      <alignment horizontal="center"/>
    </xf>
    <xf numFmtId="0" fontId="8" fillId="0" borderId="6" xfId="0" applyFont="1" applyBorder="1"/>
    <xf numFmtId="164" fontId="0" fillId="0" borderId="2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9" borderId="65" xfId="0" applyFill="1" applyBorder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2" fillId="0" borderId="21" xfId="0" applyFont="1" applyFill="1" applyBorder="1"/>
    <xf numFmtId="0" fontId="2" fillId="0" borderId="10" xfId="0" applyFont="1" applyFill="1" applyBorder="1"/>
    <xf numFmtId="0" fontId="0" fillId="0" borderId="6" xfId="0" applyFill="1" applyBorder="1"/>
    <xf numFmtId="0" fontId="7" fillId="0" borderId="0" xfId="0" applyFont="1" applyFill="1"/>
    <xf numFmtId="168" fontId="5" fillId="0" borderId="0" xfId="0" applyNumberFormat="1" applyFont="1" applyFill="1" applyBorder="1"/>
    <xf numFmtId="168" fontId="0" fillId="0" borderId="0" xfId="0" applyNumberFormat="1" applyFill="1"/>
    <xf numFmtId="0" fontId="0" fillId="10" borderId="63" xfId="0" applyFill="1" applyBorder="1" applyAlignment="1">
      <alignment horizontal="center"/>
    </xf>
    <xf numFmtId="168" fontId="2" fillId="10" borderId="18" xfId="0" applyNumberFormat="1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5" fillId="0" borderId="8" xfId="0" applyFont="1" applyBorder="1"/>
    <xf numFmtId="0" fontId="0" fillId="0" borderId="45" xfId="0" applyFill="1" applyBorder="1"/>
    <xf numFmtId="164" fontId="2" fillId="0" borderId="21" xfId="0" applyNumberFormat="1" applyFont="1" applyBorder="1"/>
    <xf numFmtId="164" fontId="1" fillId="0" borderId="24" xfId="0" applyNumberFormat="1" applyFont="1" applyBorder="1"/>
    <xf numFmtId="164" fontId="0" fillId="0" borderId="33" xfId="0" applyNumberFormat="1" applyFill="1" applyBorder="1"/>
    <xf numFmtId="2" fontId="0" fillId="0" borderId="33" xfId="0" applyNumberFormat="1" applyFill="1" applyBorder="1"/>
    <xf numFmtId="164" fontId="0" fillId="13" borderId="7" xfId="0" applyNumberFormat="1" applyFill="1" applyBorder="1" applyAlignment="1">
      <alignment horizontal="center"/>
    </xf>
    <xf numFmtId="14" fontId="21" fillId="0" borderId="0" xfId="0" applyNumberFormat="1" applyFont="1"/>
    <xf numFmtId="0" fontId="7" fillId="0" borderId="9" xfId="0" applyFont="1" applyFill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1" fontId="0" fillId="0" borderId="9" xfId="0" applyNumberFormat="1" applyBorder="1" applyAlignment="1">
      <alignment horizontal="center"/>
    </xf>
    <xf numFmtId="0" fontId="8" fillId="11" borderId="42" xfId="0" applyFont="1" applyFill="1" applyBorder="1" applyAlignment="1">
      <alignment horizontal="center"/>
    </xf>
    <xf numFmtId="0" fontId="17" fillId="8" borderId="9" xfId="0" applyFont="1" applyFill="1" applyBorder="1" applyAlignment="1">
      <alignment horizontal="center"/>
    </xf>
    <xf numFmtId="0" fontId="0" fillId="11" borderId="38" xfId="0" applyFill="1" applyBorder="1" applyAlignment="1">
      <alignment horizontal="center"/>
    </xf>
    <xf numFmtId="0" fontId="0" fillId="11" borderId="28" xfId="0" applyFill="1" applyBorder="1"/>
    <xf numFmtId="0" fontId="0" fillId="11" borderId="0" xfId="0" applyFill="1" applyBorder="1"/>
    <xf numFmtId="0" fontId="0" fillId="8" borderId="38" xfId="0" applyFill="1" applyBorder="1" applyAlignment="1">
      <alignment horizontal="center"/>
    </xf>
    <xf numFmtId="0" fontId="0" fillId="8" borderId="28" xfId="0" applyFill="1" applyBorder="1"/>
    <xf numFmtId="0" fontId="0" fillId="8" borderId="0" xfId="0" applyFill="1" applyBorder="1"/>
    <xf numFmtId="0" fontId="0" fillId="11" borderId="44" xfId="0" applyFill="1" applyBorder="1" applyAlignment="1">
      <alignment horizontal="center"/>
    </xf>
    <xf numFmtId="0" fontId="0" fillId="11" borderId="29" xfId="0" applyFill="1" applyBorder="1"/>
    <xf numFmtId="0" fontId="0" fillId="8" borderId="44" xfId="0" applyFill="1" applyBorder="1" applyAlignment="1">
      <alignment horizontal="center"/>
    </xf>
    <xf numFmtId="0" fontId="0" fillId="8" borderId="29" xfId="0" applyFill="1" applyBorder="1"/>
    <xf numFmtId="0" fontId="22" fillId="0" borderId="0" xfId="0" applyFont="1" applyBorder="1"/>
    <xf numFmtId="0" fontId="0" fillId="11" borderId="30" xfId="0" applyFill="1" applyBorder="1" applyAlignment="1">
      <alignment horizontal="center"/>
    </xf>
    <xf numFmtId="0" fontId="0" fillId="11" borderId="23" xfId="0" applyFill="1" applyBorder="1"/>
    <xf numFmtId="0" fontId="0" fillId="8" borderId="30" xfId="0" applyFill="1" applyBorder="1" applyAlignment="1">
      <alignment horizontal="center"/>
    </xf>
    <xf numFmtId="0" fontId="0" fillId="8" borderId="23" xfId="0" applyFill="1" applyBorder="1"/>
    <xf numFmtId="0" fontId="0" fillId="9" borderId="8" xfId="0" applyFill="1" applyBorder="1" applyAlignment="1">
      <alignment horizontal="center" textRotation="255"/>
    </xf>
    <xf numFmtId="164" fontId="0" fillId="0" borderId="50" xfId="0" applyNumberFormat="1" applyBorder="1" applyAlignment="1">
      <alignment horizontal="center"/>
    </xf>
    <xf numFmtId="0" fontId="0" fillId="8" borderId="8" xfId="0" applyFill="1" applyBorder="1" applyAlignment="1">
      <alignment horizontal="center" textRotation="255"/>
    </xf>
    <xf numFmtId="164" fontId="0" fillId="8" borderId="23" xfId="0" applyNumberFormat="1" applyFill="1" applyBorder="1" applyAlignment="1">
      <alignment horizontal="center"/>
    </xf>
    <xf numFmtId="164" fontId="7" fillId="0" borderId="33" xfId="0" applyNumberFormat="1" applyFont="1" applyBorder="1"/>
    <xf numFmtId="164" fontId="0" fillId="0" borderId="30" xfId="0" applyNumberFormat="1" applyFill="1" applyBorder="1"/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9" fillId="0" borderId="0" xfId="0" applyFont="1" applyFill="1"/>
    <xf numFmtId="0" fontId="0" fillId="0" borderId="22" xfId="0" applyBorder="1"/>
    <xf numFmtId="0" fontId="0" fillId="0" borderId="23" xfId="0" applyFill="1" applyBorder="1"/>
    <xf numFmtId="164" fontId="2" fillId="0" borderId="21" xfId="0" applyNumberFormat="1" applyFont="1" applyFill="1" applyBorder="1"/>
    <xf numFmtId="0" fontId="0" fillId="0" borderId="22" xfId="0" applyFill="1" applyBorder="1"/>
    <xf numFmtId="0" fontId="2" fillId="4" borderId="21" xfId="0" applyFont="1" applyFill="1" applyBorder="1" applyAlignment="1">
      <alignment horizontal="center"/>
    </xf>
    <xf numFmtId="0" fontId="0" fillId="10" borderId="51" xfId="0" applyFill="1" applyBorder="1" applyAlignment="1">
      <alignment horizontal="center"/>
    </xf>
    <xf numFmtId="168" fontId="2" fillId="10" borderId="6" xfId="0" applyNumberFormat="1" applyFont="1" applyFill="1" applyBorder="1" applyAlignment="1">
      <alignment horizontal="center"/>
    </xf>
    <xf numFmtId="0" fontId="22" fillId="0" borderId="0" xfId="0" applyFont="1"/>
    <xf numFmtId="14" fontId="7" fillId="0" borderId="9" xfId="0" applyNumberFormat="1" applyFont="1" applyBorder="1" applyAlignment="1">
      <alignment horizontal="left"/>
    </xf>
    <xf numFmtId="0" fontId="2" fillId="10" borderId="21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10" borderId="10" xfId="0" applyFont="1" applyFill="1" applyBorder="1" applyAlignment="1">
      <alignment horizontal="center"/>
    </xf>
    <xf numFmtId="168" fontId="2" fillId="10" borderId="16" xfId="0" applyNumberFormat="1" applyFont="1" applyFill="1" applyBorder="1" applyAlignment="1">
      <alignment horizontal="center"/>
    </xf>
    <xf numFmtId="0" fontId="20" fillId="10" borderId="17" xfId="0" applyFont="1" applyFill="1" applyBorder="1" applyAlignment="1">
      <alignment horizontal="center"/>
    </xf>
    <xf numFmtId="0" fontId="20" fillId="10" borderId="63" xfId="0" applyFont="1" applyFill="1" applyBorder="1" applyAlignment="1">
      <alignment horizontal="center"/>
    </xf>
    <xf numFmtId="0" fontId="2" fillId="10" borderId="21" xfId="0" applyFont="1" applyFill="1" applyBorder="1"/>
    <xf numFmtId="0" fontId="2" fillId="10" borderId="6" xfId="0" applyFont="1" applyFill="1" applyBorder="1"/>
    <xf numFmtId="0" fontId="2" fillId="10" borderId="10" xfId="0" applyFont="1" applyFill="1" applyBorder="1"/>
    <xf numFmtId="168" fontId="2" fillId="10" borderId="64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/>
    </xf>
    <xf numFmtId="0" fontId="0" fillId="0" borderId="49" xfId="0" applyBorder="1"/>
    <xf numFmtId="164" fontId="0" fillId="0" borderId="49" xfId="0" applyNumberFormat="1" applyBorder="1"/>
    <xf numFmtId="164" fontId="0" fillId="9" borderId="49" xfId="0" applyNumberFormat="1" applyFill="1" applyBorder="1"/>
    <xf numFmtId="0" fontId="8" fillId="0" borderId="66" xfId="0" applyFont="1" applyBorder="1"/>
    <xf numFmtId="164" fontId="7" fillId="0" borderId="50" xfId="0" applyNumberFormat="1" applyFont="1" applyBorder="1"/>
    <xf numFmtId="0" fontId="2" fillId="0" borderId="67" xfId="0" applyFont="1" applyBorder="1"/>
    <xf numFmtId="2" fontId="0" fillId="0" borderId="12" xfId="0" applyNumberFormat="1" applyBorder="1"/>
    <xf numFmtId="168" fontId="2" fillId="10" borderId="46" xfId="0" applyNumberFormat="1" applyFont="1" applyFill="1" applyBorder="1" applyAlignment="1">
      <alignment horizontal="center"/>
    </xf>
    <xf numFmtId="0" fontId="2" fillId="10" borderId="39" xfId="0" applyFont="1" applyFill="1" applyBorder="1" applyAlignment="1">
      <alignment horizontal="center"/>
    </xf>
    <xf numFmtId="0" fontId="2" fillId="10" borderId="63" xfId="0" applyFont="1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168" fontId="2" fillId="10" borderId="10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0" fontId="20" fillId="0" borderId="63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8" fontId="2" fillId="0" borderId="32" xfId="0" applyNumberFormat="1" applyFont="1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68" xfId="0" applyFont="1" applyBorder="1"/>
    <xf numFmtId="0" fontId="2" fillId="9" borderId="34" xfId="0" applyFont="1" applyFill="1" applyBorder="1" applyAlignment="1">
      <alignment horizontal="center"/>
    </xf>
    <xf numFmtId="0" fontId="2" fillId="0" borderId="2" xfId="0" applyFont="1" applyBorder="1"/>
    <xf numFmtId="0" fontId="2" fillId="0" borderId="2" xfId="0" applyFont="1" applyFill="1" applyBorder="1"/>
    <xf numFmtId="0" fontId="0" fillId="0" borderId="0" xfId="0" applyFont="1" applyFill="1" applyBorder="1"/>
    <xf numFmtId="0" fontId="2" fillId="0" borderId="2" xfId="0" applyFont="1" applyFill="1" applyBorder="1" applyAlignment="1">
      <alignment horizontal="center" vertical="center"/>
    </xf>
    <xf numFmtId="0" fontId="8" fillId="14" borderId="9" xfId="0" applyFont="1" applyFill="1" applyBorder="1" applyAlignment="1">
      <alignment horizontal="center" vertical="center"/>
    </xf>
    <xf numFmtId="164" fontId="2" fillId="0" borderId="11" xfId="0" applyNumberFormat="1" applyFont="1" applyBorder="1"/>
    <xf numFmtId="0" fontId="1" fillId="0" borderId="57" xfId="0" applyFont="1" applyBorder="1"/>
    <xf numFmtId="0" fontId="2" fillId="0" borderId="38" xfId="0" applyFont="1" applyBorder="1"/>
    <xf numFmtId="0" fontId="2" fillId="0" borderId="17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2" fillId="0" borderId="28" xfId="0" applyFont="1" applyFill="1" applyBorder="1" applyAlignment="1">
      <alignment horizontal="center"/>
    </xf>
    <xf numFmtId="164" fontId="0" fillId="0" borderId="61" xfId="0" applyNumberFormat="1" applyBorder="1"/>
    <xf numFmtId="0" fontId="2" fillId="10" borderId="17" xfId="0" applyFont="1" applyFill="1" applyBorder="1" applyAlignment="1">
      <alignment horizontal="center"/>
    </xf>
    <xf numFmtId="0" fontId="1" fillId="0" borderId="28" xfId="0" applyFont="1" applyBorder="1"/>
    <xf numFmtId="0" fontId="2" fillId="0" borderId="39" xfId="0" applyFont="1" applyFill="1" applyBorder="1" applyAlignment="1">
      <alignment horizontal="center"/>
    </xf>
    <xf numFmtId="168" fontId="2" fillId="10" borderId="17" xfId="0" applyNumberFormat="1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0" fontId="2" fillId="0" borderId="44" xfId="0" applyFont="1" applyFill="1" applyBorder="1" applyAlignment="1">
      <alignment horizontal="center"/>
    </xf>
    <xf numFmtId="164" fontId="0" fillId="0" borderId="69" xfId="0" applyNumberFormat="1" applyBorder="1"/>
    <xf numFmtId="0" fontId="2" fillId="10" borderId="17" xfId="0" applyFont="1" applyFill="1" applyBorder="1"/>
    <xf numFmtId="0" fontId="0" fillId="0" borderId="28" xfId="0" applyBorder="1" applyAlignment="1">
      <alignment horizontal="center"/>
    </xf>
    <xf numFmtId="0" fontId="2" fillId="0" borderId="70" xfId="0" applyFont="1" applyFill="1" applyBorder="1"/>
    <xf numFmtId="0" fontId="7" fillId="0" borderId="71" xfId="0" applyFont="1" applyBorder="1"/>
    <xf numFmtId="164" fontId="0" fillId="0" borderId="71" xfId="0" applyNumberFormat="1" applyBorder="1"/>
    <xf numFmtId="0" fontId="2" fillId="3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5" borderId="17" xfId="0" applyFont="1" applyFill="1" applyBorder="1" applyAlignment="1">
      <alignment horizontal="center"/>
    </xf>
    <xf numFmtId="164" fontId="7" fillId="0" borderId="61" xfId="0" applyNumberFormat="1" applyFont="1" applyBorder="1"/>
    <xf numFmtId="0" fontId="2" fillId="0" borderId="17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0" borderId="57" xfId="0" applyFont="1" applyBorder="1"/>
    <xf numFmtId="0" fontId="2" fillId="0" borderId="58" xfId="0" applyFont="1" applyBorder="1"/>
    <xf numFmtId="0" fontId="4" fillId="0" borderId="28" xfId="0" applyFont="1" applyBorder="1"/>
    <xf numFmtId="0" fontId="2" fillId="0" borderId="14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 vertical="center"/>
    </xf>
    <xf numFmtId="168" fontId="20" fillId="0" borderId="0" xfId="0" applyNumberFormat="1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168" fontId="2" fillId="0" borderId="26" xfId="0" applyNumberFormat="1" applyFont="1" applyFill="1" applyBorder="1" applyAlignment="1">
      <alignment horizontal="center"/>
    </xf>
    <xf numFmtId="0" fontId="1" fillId="0" borderId="52" xfId="0" applyFont="1" applyFill="1" applyBorder="1"/>
    <xf numFmtId="0" fontId="2" fillId="0" borderId="61" xfId="0" applyFont="1" applyFill="1" applyBorder="1"/>
    <xf numFmtId="0" fontId="2" fillId="0" borderId="44" xfId="0" applyFont="1" applyFill="1" applyBorder="1"/>
    <xf numFmtId="0" fontId="7" fillId="0" borderId="6" xfId="0" applyFont="1" applyBorder="1"/>
    <xf numFmtId="0" fontId="2" fillId="4" borderId="10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164" fontId="8" fillId="0" borderId="21" xfId="0" applyNumberFormat="1" applyFont="1" applyBorder="1" applyAlignment="1">
      <alignment horizontal="center"/>
    </xf>
    <xf numFmtId="0" fontId="7" fillId="0" borderId="8" xfId="0" applyFont="1" applyFill="1" applyBorder="1" applyAlignment="1">
      <alignment horizontal="center" textRotation="255"/>
    </xf>
    <xf numFmtId="164" fontId="7" fillId="0" borderId="21" xfId="0" applyNumberFormat="1" applyFont="1" applyFill="1" applyBorder="1" applyAlignment="1">
      <alignment horizontal="center"/>
    </xf>
    <xf numFmtId="0" fontId="7" fillId="0" borderId="12" xfId="0" applyFont="1" applyFill="1" applyBorder="1"/>
    <xf numFmtId="164" fontId="7" fillId="0" borderId="24" xfId="0" applyNumberFormat="1" applyFont="1" applyBorder="1" applyAlignment="1">
      <alignment horizontal="center"/>
    </xf>
    <xf numFmtId="164" fontId="7" fillId="0" borderId="21" xfId="0" applyNumberFormat="1" applyFon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2" fillId="4" borderId="24" xfId="0" applyFont="1" applyFill="1" applyBorder="1" applyAlignment="1">
      <alignment horizontal="center"/>
    </xf>
    <xf numFmtId="0" fontId="2" fillId="4" borderId="3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26" fillId="6" borderId="9" xfId="0" applyFont="1" applyFill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23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 vertical="center"/>
    </xf>
    <xf numFmtId="0" fontId="2" fillId="5" borderId="28" xfId="0" applyFont="1" applyFill="1" applyBorder="1" applyAlignment="1">
      <alignment horizontal="center"/>
    </xf>
    <xf numFmtId="0" fontId="1" fillId="0" borderId="6" xfId="0" applyFont="1" applyBorder="1"/>
    <xf numFmtId="0" fontId="2" fillId="4" borderId="1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/>
    </xf>
    <xf numFmtId="0" fontId="1" fillId="16" borderId="6" xfId="0" applyFont="1" applyFill="1" applyBorder="1" applyAlignment="1">
      <alignment horizontal="center"/>
    </xf>
    <xf numFmtId="0" fontId="2" fillId="16" borderId="6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12" borderId="38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/>
    </xf>
    <xf numFmtId="0" fontId="2" fillId="17" borderId="11" xfId="0" applyFont="1" applyFill="1" applyBorder="1" applyAlignment="1">
      <alignment horizontal="center"/>
    </xf>
    <xf numFmtId="0" fontId="2" fillId="17" borderId="6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9" borderId="6" xfId="0" applyFill="1" applyBorder="1"/>
    <xf numFmtId="0" fontId="2" fillId="9" borderId="21" xfId="0" applyFont="1" applyFill="1" applyBorder="1" applyAlignment="1">
      <alignment horizontal="center"/>
    </xf>
    <xf numFmtId="168" fontId="2" fillId="9" borderId="6" xfId="0" applyNumberFormat="1" applyFont="1" applyFill="1" applyBorder="1" applyAlignment="1">
      <alignment horizontal="center"/>
    </xf>
    <xf numFmtId="0" fontId="2" fillId="9" borderId="23" xfId="0" applyFont="1" applyFill="1" applyBorder="1" applyAlignment="1">
      <alignment horizontal="center"/>
    </xf>
    <xf numFmtId="0" fontId="27" fillId="16" borderId="6" xfId="0" applyFont="1" applyFill="1" applyBorder="1" applyAlignment="1">
      <alignment horizontal="center"/>
    </xf>
    <xf numFmtId="0" fontId="27" fillId="16" borderId="7" xfId="0" applyFont="1" applyFill="1" applyBorder="1" applyAlignment="1">
      <alignment horizontal="center"/>
    </xf>
    <xf numFmtId="0" fontId="2" fillId="18" borderId="11" xfId="0" applyFont="1" applyFill="1" applyBorder="1"/>
    <xf numFmtId="0" fontId="1" fillId="18" borderId="11" xfId="0" applyFont="1" applyFill="1" applyBorder="1"/>
    <xf numFmtId="0" fontId="2" fillId="18" borderId="1" xfId="0" applyFont="1" applyFill="1" applyBorder="1"/>
    <xf numFmtId="0" fontId="4" fillId="18" borderId="7" xfId="0" applyFont="1" applyFill="1" applyBorder="1"/>
    <xf numFmtId="0" fontId="2" fillId="18" borderId="6" xfId="0" applyFont="1" applyFill="1" applyBorder="1" applyAlignment="1">
      <alignment horizontal="center"/>
    </xf>
    <xf numFmtId="0" fontId="1" fillId="18" borderId="6" xfId="0" applyFont="1" applyFill="1" applyBorder="1" applyAlignment="1">
      <alignment horizontal="center"/>
    </xf>
    <xf numFmtId="0" fontId="2" fillId="18" borderId="30" xfId="0" applyFont="1" applyFill="1" applyBorder="1" applyAlignment="1">
      <alignment horizontal="center"/>
    </xf>
    <xf numFmtId="0" fontId="2" fillId="18" borderId="24" xfId="0" applyFont="1" applyFill="1" applyBorder="1" applyAlignment="1">
      <alignment horizontal="center"/>
    </xf>
    <xf numFmtId="164" fontId="0" fillId="18" borderId="33" xfId="0" applyNumberFormat="1" applyFill="1" applyBorder="1"/>
    <xf numFmtId="164" fontId="1" fillId="18" borderId="24" xfId="0" applyNumberFormat="1" applyFont="1" applyFill="1" applyBorder="1"/>
    <xf numFmtId="0" fontId="0" fillId="18" borderId="6" xfId="0" applyFill="1" applyBorder="1"/>
    <xf numFmtId="0" fontId="1" fillId="18" borderId="7" xfId="0" applyFont="1" applyFill="1" applyBorder="1"/>
    <xf numFmtId="0" fontId="2" fillId="18" borderId="33" xfId="0" applyFont="1" applyFill="1" applyBorder="1" applyAlignment="1">
      <alignment horizontal="center"/>
    </xf>
    <xf numFmtId="164" fontId="0" fillId="18" borderId="2" xfId="0" applyNumberFormat="1" applyFill="1" applyBorder="1"/>
    <xf numFmtId="0" fontId="2" fillId="18" borderId="33" xfId="0" applyFont="1" applyFill="1" applyBorder="1"/>
    <xf numFmtId="0" fontId="2" fillId="18" borderId="6" xfId="0" applyFont="1" applyFill="1" applyBorder="1"/>
    <xf numFmtId="164" fontId="0" fillId="0" borderId="12" xfId="0" applyNumberFormat="1" applyBorder="1"/>
    <xf numFmtId="0" fontId="1" fillId="5" borderId="6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168" fontId="0" fillId="0" borderId="0" xfId="0" applyNumberFormat="1"/>
    <xf numFmtId="0" fontId="2" fillId="5" borderId="30" xfId="0" applyFont="1" applyFill="1" applyBorder="1" applyAlignment="1">
      <alignment horizontal="center"/>
    </xf>
    <xf numFmtId="0" fontId="1" fillId="9" borderId="11" xfId="0" applyFont="1" applyFill="1" applyBorder="1"/>
    <xf numFmtId="0" fontId="4" fillId="9" borderId="7" xfId="0" applyFont="1" applyFill="1" applyBorder="1"/>
    <xf numFmtId="0" fontId="2" fillId="9" borderId="30" xfId="0" applyFont="1" applyFill="1" applyBorder="1" applyAlignment="1">
      <alignment horizontal="center"/>
    </xf>
    <xf numFmtId="0" fontId="2" fillId="9" borderId="24" xfId="0" applyFont="1" applyFill="1" applyBorder="1" applyAlignment="1">
      <alignment horizontal="center"/>
    </xf>
    <xf numFmtId="164" fontId="0" fillId="9" borderId="33" xfId="0" applyNumberFormat="1" applyFill="1" applyBorder="1"/>
    <xf numFmtId="164" fontId="1" fillId="9" borderId="24" xfId="0" applyNumberFormat="1" applyFont="1" applyFill="1" applyBorder="1"/>
    <xf numFmtId="0" fontId="2" fillId="17" borderId="21" xfId="0" applyFont="1" applyFill="1" applyBorder="1" applyAlignment="1">
      <alignment horizontal="center"/>
    </xf>
    <xf numFmtId="164" fontId="2" fillId="0" borderId="51" xfId="0" applyNumberFormat="1" applyFont="1" applyFill="1" applyBorder="1" applyAlignment="1">
      <alignment horizontal="center"/>
    </xf>
    <xf numFmtId="0" fontId="7" fillId="0" borderId="0" xfId="0" applyFont="1" applyBorder="1"/>
    <xf numFmtId="0" fontId="28" fillId="0" borderId="0" xfId="0" applyFont="1" applyBorder="1" applyAlignment="1">
      <alignment horizontal="left"/>
    </xf>
    <xf numFmtId="168" fontId="7" fillId="0" borderId="0" xfId="0" applyNumberFormat="1" applyFont="1"/>
    <xf numFmtId="0" fontId="2" fillId="4" borderId="30" xfId="0" applyFont="1" applyFill="1" applyBorder="1" applyAlignment="1">
      <alignment horizontal="center"/>
    </xf>
    <xf numFmtId="0" fontId="0" fillId="9" borderId="24" xfId="0" applyFill="1" applyBorder="1"/>
    <xf numFmtId="0" fontId="5" fillId="9" borderId="8" xfId="0" applyFont="1" applyFill="1" applyBorder="1"/>
    <xf numFmtId="0" fontId="2" fillId="9" borderId="6" xfId="0" applyFont="1" applyFill="1" applyBorder="1"/>
    <xf numFmtId="0" fontId="2" fillId="9" borderId="11" xfId="0" applyFont="1" applyFill="1" applyBorder="1"/>
    <xf numFmtId="164" fontId="1" fillId="0" borderId="24" xfId="0" applyNumberFormat="1" applyFont="1" applyFill="1" applyBorder="1"/>
    <xf numFmtId="0" fontId="29" fillId="4" borderId="6" xfId="0" applyFont="1" applyFill="1" applyBorder="1" applyAlignment="1">
      <alignment horizontal="center"/>
    </xf>
    <xf numFmtId="0" fontId="30" fillId="0" borderId="0" xfId="0" applyFont="1" applyFill="1"/>
    <xf numFmtId="0" fontId="30" fillId="15" borderId="8" xfId="0" applyFont="1" applyFill="1" applyBorder="1" applyAlignment="1">
      <alignment horizontal="center" textRotation="255"/>
    </xf>
    <xf numFmtId="164" fontId="30" fillId="15" borderId="23" xfId="0" applyNumberFormat="1" applyFont="1" applyFill="1" applyBorder="1" applyAlignment="1">
      <alignment horizontal="center"/>
    </xf>
    <xf numFmtId="0" fontId="30" fillId="0" borderId="12" xfId="0" applyFont="1" applyBorder="1"/>
    <xf numFmtId="0" fontId="30" fillId="0" borderId="0" xfId="0" applyFont="1"/>
    <xf numFmtId="0" fontId="30" fillId="9" borderId="8" xfId="0" applyFont="1" applyFill="1" applyBorder="1" applyAlignment="1">
      <alignment horizontal="center" textRotation="255"/>
    </xf>
    <xf numFmtId="164" fontId="30" fillId="12" borderId="21" xfId="0" applyNumberFormat="1" applyFont="1" applyFill="1" applyBorder="1" applyAlignment="1">
      <alignment horizontal="center"/>
    </xf>
    <xf numFmtId="0" fontId="31" fillId="4" borderId="6" xfId="0" applyFont="1" applyFill="1" applyBorder="1" applyAlignment="1">
      <alignment horizontal="center"/>
    </xf>
    <xf numFmtId="164" fontId="0" fillId="17" borderId="11" xfId="0" applyNumberFormat="1" applyFill="1" applyBorder="1"/>
    <xf numFmtId="164" fontId="30" fillId="17" borderId="23" xfId="0" applyNumberFormat="1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164" fontId="7" fillId="17" borderId="6" xfId="0" applyNumberFormat="1" applyFont="1" applyFill="1" applyBorder="1" applyAlignment="1">
      <alignment horizontal="center"/>
    </xf>
    <xf numFmtId="164" fontId="7" fillId="17" borderId="21" xfId="0" applyNumberFormat="1" applyFont="1" applyFill="1" applyBorder="1" applyAlignment="1">
      <alignment horizontal="center"/>
    </xf>
    <xf numFmtId="164" fontId="30" fillId="17" borderId="21" xfId="0" applyNumberFormat="1" applyFont="1" applyFill="1" applyBorder="1" applyAlignment="1">
      <alignment horizontal="center"/>
    </xf>
    <xf numFmtId="164" fontId="0" fillId="17" borderId="7" xfId="0" applyNumberFormat="1" applyFill="1" applyBorder="1" applyAlignment="1">
      <alignment horizontal="center"/>
    </xf>
    <xf numFmtId="164" fontId="0" fillId="17" borderId="23" xfId="0" applyNumberFormat="1" applyFill="1" applyBorder="1" applyAlignment="1">
      <alignment horizontal="center"/>
    </xf>
    <xf numFmtId="0" fontId="2" fillId="17" borderId="35" xfId="0" applyFont="1" applyFill="1" applyBorder="1"/>
    <xf numFmtId="0" fontId="7" fillId="17" borderId="49" xfId="0" applyFont="1" applyFill="1" applyBorder="1"/>
    <xf numFmtId="166" fontId="0" fillId="0" borderId="0" xfId="0" applyNumberFormat="1"/>
    <xf numFmtId="0" fontId="32" fillId="0" borderId="72" xfId="0" applyNumberFormat="1" applyFont="1" applyFill="1" applyBorder="1" applyAlignment="1">
      <alignment horizontal="center" vertical="center" wrapText="1" readingOrder="1"/>
    </xf>
    <xf numFmtId="0" fontId="33" fillId="0" borderId="0" xfId="0" applyFont="1" applyFill="1" applyBorder="1"/>
    <xf numFmtId="0" fontId="34" fillId="0" borderId="72" xfId="0" applyNumberFormat="1" applyFont="1" applyFill="1" applyBorder="1" applyAlignment="1">
      <alignment horizontal="center" vertical="center" wrapText="1" readingOrder="1"/>
    </xf>
    <xf numFmtId="172" fontId="34" fillId="20" borderId="72" xfId="0" applyNumberFormat="1" applyFont="1" applyFill="1" applyBorder="1" applyAlignment="1">
      <alignment horizontal="center" vertical="center" wrapText="1" readingOrder="1"/>
    </xf>
    <xf numFmtId="0" fontId="34" fillId="19" borderId="72" xfId="0" applyNumberFormat="1" applyFont="1" applyFill="1" applyBorder="1" applyAlignment="1">
      <alignment vertical="center" wrapText="1" readingOrder="1"/>
    </xf>
    <xf numFmtId="0" fontId="35" fillId="0" borderId="76" xfId="0" applyNumberFormat="1" applyFont="1" applyFill="1" applyBorder="1" applyAlignment="1">
      <alignment horizontal="center" vertical="top" wrapText="1" readingOrder="1"/>
    </xf>
    <xf numFmtId="0" fontId="34" fillId="21" borderId="77" xfId="0" applyNumberFormat="1" applyFont="1" applyFill="1" applyBorder="1" applyAlignment="1">
      <alignment horizontal="center" vertical="top" wrapText="1" readingOrder="1"/>
    </xf>
    <xf numFmtId="0" fontId="34" fillId="0" borderId="77" xfId="0" applyNumberFormat="1" applyFont="1" applyFill="1" applyBorder="1" applyAlignment="1">
      <alignment horizontal="center" vertical="top" wrapText="1" readingOrder="1"/>
    </xf>
    <xf numFmtId="0" fontId="34" fillId="22" borderId="77" xfId="0" applyNumberFormat="1" applyFont="1" applyFill="1" applyBorder="1" applyAlignment="1">
      <alignment horizontal="center" vertical="top" wrapText="1" readingOrder="1"/>
    </xf>
    <xf numFmtId="0" fontId="34" fillId="23" borderId="77" xfId="0" applyNumberFormat="1" applyFont="1" applyFill="1" applyBorder="1" applyAlignment="1">
      <alignment horizontal="center" vertical="top" wrapText="1" readingOrder="1"/>
    </xf>
    <xf numFmtId="0" fontId="34" fillId="24" borderId="72" xfId="0" applyNumberFormat="1" applyFont="1" applyFill="1" applyBorder="1" applyAlignment="1">
      <alignment vertical="center" wrapText="1" readingOrder="1"/>
    </xf>
    <xf numFmtId="0" fontId="34" fillId="25" borderId="77" xfId="0" applyNumberFormat="1" applyFont="1" applyFill="1" applyBorder="1" applyAlignment="1">
      <alignment horizontal="center" vertical="top" wrapText="1" readingOrder="1"/>
    </xf>
    <xf numFmtId="0" fontId="34" fillId="26" borderId="77" xfId="0" applyNumberFormat="1" applyFont="1" applyFill="1" applyBorder="1" applyAlignment="1">
      <alignment horizontal="center" vertical="top" wrapText="1" readingOrder="1"/>
    </xf>
    <xf numFmtId="0" fontId="34" fillId="25" borderId="72" xfId="0" applyNumberFormat="1" applyFont="1" applyFill="1" applyBorder="1" applyAlignment="1">
      <alignment vertical="center" wrapText="1" readingOrder="1"/>
    </xf>
    <xf numFmtId="0" fontId="34" fillId="27" borderId="77" xfId="0" applyNumberFormat="1" applyFont="1" applyFill="1" applyBorder="1" applyAlignment="1">
      <alignment horizontal="center" vertical="top" wrapText="1" readingOrder="1"/>
    </xf>
    <xf numFmtId="0" fontId="34" fillId="3" borderId="77" xfId="0" applyNumberFormat="1" applyFont="1" applyFill="1" applyBorder="1" applyAlignment="1">
      <alignment horizontal="center" vertical="top" wrapText="1" readingOrder="1"/>
    </xf>
    <xf numFmtId="0" fontId="2" fillId="28" borderId="6" xfId="0" applyFont="1" applyFill="1" applyBorder="1" applyAlignment="1">
      <alignment horizontal="center"/>
    </xf>
    <xf numFmtId="0" fontId="2" fillId="28" borderId="7" xfId="0" applyFont="1" applyFill="1" applyBorder="1" applyAlignment="1">
      <alignment horizontal="center"/>
    </xf>
    <xf numFmtId="0" fontId="2" fillId="28" borderId="6" xfId="0" applyFont="1" applyFill="1" applyBorder="1" applyAlignment="1">
      <alignment horizontal="center" vertical="center"/>
    </xf>
    <xf numFmtId="0" fontId="2" fillId="28" borderId="17" xfId="0" applyFont="1" applyFill="1" applyBorder="1" applyAlignment="1">
      <alignment horizontal="center"/>
    </xf>
    <xf numFmtId="0" fontId="1" fillId="28" borderId="17" xfId="0" applyFont="1" applyFill="1" applyBorder="1" applyAlignment="1">
      <alignment horizontal="center"/>
    </xf>
    <xf numFmtId="0" fontId="2" fillId="28" borderId="38" xfId="0" applyFont="1" applyFill="1" applyBorder="1" applyAlignment="1">
      <alignment horizontal="center"/>
    </xf>
    <xf numFmtId="0" fontId="2" fillId="28" borderId="40" xfId="0" applyFont="1" applyFill="1" applyBorder="1" applyAlignment="1">
      <alignment horizontal="center"/>
    </xf>
    <xf numFmtId="0" fontId="1" fillId="28" borderId="6" xfId="0" applyFont="1" applyFill="1" applyBorder="1" applyAlignment="1">
      <alignment horizontal="center"/>
    </xf>
    <xf numFmtId="0" fontId="2" fillId="28" borderId="10" xfId="0" applyFont="1" applyFill="1" applyBorder="1" applyAlignment="1">
      <alignment horizontal="center"/>
    </xf>
    <xf numFmtId="0" fontId="2" fillId="28" borderId="4" xfId="0" applyFont="1" applyFill="1" applyBorder="1" applyAlignment="1">
      <alignment horizontal="center"/>
    </xf>
    <xf numFmtId="0" fontId="2" fillId="28" borderId="3" xfId="0" applyFont="1" applyFill="1" applyBorder="1" applyAlignment="1">
      <alignment horizontal="center"/>
    </xf>
    <xf numFmtId="0" fontId="0" fillId="5" borderId="0" xfId="0" applyFill="1"/>
    <xf numFmtId="0" fontId="0" fillId="16" borderId="0" xfId="0" applyFill="1"/>
    <xf numFmtId="0" fontId="0" fillId="3" borderId="0" xfId="0" applyFill="1"/>
    <xf numFmtId="0" fontId="0" fillId="28" borderId="0" xfId="0" applyFill="1"/>
    <xf numFmtId="173" fontId="0" fillId="0" borderId="0" xfId="0" applyNumberFormat="1"/>
    <xf numFmtId="22" fontId="0" fillId="0" borderId="0" xfId="0" applyNumberFormat="1"/>
    <xf numFmtId="0" fontId="2" fillId="16" borderId="1" xfId="0" applyFont="1" applyFill="1" applyBorder="1" applyAlignment="1">
      <alignment horizontal="center"/>
    </xf>
    <xf numFmtId="0" fontId="7" fillId="0" borderId="17" xfId="0" applyFont="1" applyBorder="1" applyAlignment="1">
      <alignment horizontal="center" textRotation="255"/>
    </xf>
    <xf numFmtId="0" fontId="7" fillId="0" borderId="39" xfId="0" applyFont="1" applyBorder="1" applyAlignment="1">
      <alignment horizontal="center" textRotation="255"/>
    </xf>
    <xf numFmtId="0" fontId="7" fillId="0" borderId="29" xfId="0" applyFont="1" applyBorder="1" applyAlignment="1">
      <alignment horizontal="center" textRotation="255"/>
    </xf>
    <xf numFmtId="0" fontId="7" fillId="0" borderId="28" xfId="0" applyFont="1" applyBorder="1" applyAlignment="1">
      <alignment horizontal="center" textRotation="255"/>
    </xf>
    <xf numFmtId="171" fontId="0" fillId="0" borderId="0" xfId="0" applyNumberFormat="1" applyAlignment="1">
      <alignment horizontal="left"/>
    </xf>
    <xf numFmtId="22" fontId="33" fillId="0" borderId="0" xfId="0" applyNumberFormat="1" applyFont="1" applyFill="1" applyBorder="1" applyAlignment="1">
      <alignment horizontal="center"/>
    </xf>
    <xf numFmtId="22" fontId="33" fillId="0" borderId="78" xfId="0" applyNumberFormat="1" applyFont="1" applyFill="1" applyBorder="1" applyAlignment="1">
      <alignment horizontal="center"/>
    </xf>
    <xf numFmtId="0" fontId="32" fillId="20" borderId="72" xfId="0" applyNumberFormat="1" applyFont="1" applyFill="1" applyBorder="1" applyAlignment="1">
      <alignment horizontal="center" vertical="center" wrapText="1" readingOrder="1"/>
    </xf>
    <xf numFmtId="0" fontId="33" fillId="0" borderId="73" xfId="0" applyNumberFormat="1" applyFont="1" applyFill="1" applyBorder="1" applyAlignment="1">
      <alignment vertical="top" wrapText="1"/>
    </xf>
    <xf numFmtId="0" fontId="33" fillId="0" borderId="74" xfId="0" applyNumberFormat="1" applyFont="1" applyFill="1" applyBorder="1" applyAlignment="1">
      <alignment vertical="top" wrapText="1"/>
    </xf>
    <xf numFmtId="0" fontId="24" fillId="19" borderId="72" xfId="0" applyNumberFormat="1" applyFont="1" applyFill="1" applyBorder="1" applyAlignment="1">
      <alignment vertical="top" wrapText="1" readingOrder="1"/>
    </xf>
    <xf numFmtId="0" fontId="33" fillId="19" borderId="75" xfId="0" applyNumberFormat="1" applyFont="1" applyFill="1" applyBorder="1" applyAlignment="1">
      <alignment vertical="top" wrapText="1"/>
    </xf>
    <xf numFmtId="0" fontId="9" fillId="0" borderId="39" xfId="0" applyFont="1" applyBorder="1" applyAlignment="1">
      <alignment horizontal="center" textRotation="255"/>
    </xf>
    <xf numFmtId="0" fontId="9" fillId="0" borderId="29" xfId="0" applyFont="1" applyBorder="1" applyAlignment="1">
      <alignment horizontal="center" textRotation="255"/>
    </xf>
    <xf numFmtId="0" fontId="9" fillId="0" borderId="28" xfId="0" applyFont="1" applyBorder="1" applyAlignment="1">
      <alignment horizontal="center" textRotation="255"/>
    </xf>
    <xf numFmtId="171" fontId="0" fillId="0" borderId="0" xfId="0" applyNumberFormat="1" applyFill="1" applyAlignment="1">
      <alignment horizontal="left"/>
    </xf>
    <xf numFmtId="0" fontId="9" fillId="0" borderId="17" xfId="0" applyFont="1" applyBorder="1" applyAlignment="1">
      <alignment horizontal="center" textRotation="255"/>
    </xf>
    <xf numFmtId="0" fontId="9" fillId="0" borderId="21" xfId="0" applyFont="1" applyBorder="1" applyAlignment="1">
      <alignment horizontal="center" textRotation="255"/>
    </xf>
    <xf numFmtId="0" fontId="9" fillId="0" borderId="6" xfId="0" applyFont="1" applyBorder="1" applyAlignment="1">
      <alignment horizontal="center" textRotation="255"/>
    </xf>
    <xf numFmtId="0" fontId="7" fillId="0" borderId="6" xfId="0" applyFont="1" applyBorder="1" applyAlignment="1">
      <alignment horizontal="center" textRotation="255"/>
    </xf>
    <xf numFmtId="0" fontId="9" fillId="0" borderId="7" xfId="0" applyFont="1" applyBorder="1" applyAlignment="1">
      <alignment horizontal="center" textRotation="255"/>
    </xf>
    <xf numFmtId="0" fontId="2" fillId="0" borderId="17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textRotation="255"/>
    </xf>
    <xf numFmtId="0" fontId="7" fillId="0" borderId="17" xfId="0" applyFont="1" applyFill="1" applyBorder="1" applyAlignment="1">
      <alignment horizontal="center" textRotation="255"/>
    </xf>
    <xf numFmtId="0" fontId="20" fillId="8" borderId="17" xfId="0" applyFont="1" applyFill="1" applyBorder="1" applyAlignment="1">
      <alignment horizontal="center" vertical="center" textRotation="255"/>
    </xf>
    <xf numFmtId="0" fontId="20" fillId="8" borderId="39" xfId="0" applyFont="1" applyFill="1" applyBorder="1" applyAlignment="1">
      <alignment horizontal="center" vertical="center" textRotation="255"/>
    </xf>
    <xf numFmtId="0" fontId="20" fillId="8" borderId="21" xfId="0" applyFont="1" applyFill="1" applyBorder="1" applyAlignment="1">
      <alignment horizontal="center" vertical="center" textRotation="255"/>
    </xf>
    <xf numFmtId="0" fontId="0" fillId="13" borderId="17" xfId="0" applyFill="1" applyBorder="1" applyAlignment="1">
      <alignment horizontal="center" textRotation="255"/>
    </xf>
    <xf numFmtId="0" fontId="0" fillId="13" borderId="39" xfId="0" applyFill="1" applyBorder="1" applyAlignment="1">
      <alignment horizontal="center" textRotation="255"/>
    </xf>
    <xf numFmtId="0" fontId="8" fillId="0" borderId="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39" xfId="0" applyFont="1" applyBorder="1" applyAlignment="1">
      <alignment horizontal="center" vertical="center" textRotation="255"/>
    </xf>
    <xf numFmtId="0" fontId="7" fillId="0" borderId="21" xfId="0" applyFont="1" applyBorder="1" applyAlignment="1">
      <alignment horizontal="center" vertical="center" textRotation="255"/>
    </xf>
    <xf numFmtId="0" fontId="30" fillId="12" borderId="6" xfId="0" applyFont="1" applyFill="1" applyBorder="1" applyAlignment="1">
      <alignment horizontal="center" vertical="center" textRotation="255"/>
    </xf>
    <xf numFmtId="0" fontId="30" fillId="12" borderId="17" xfId="0" applyFont="1" applyFill="1" applyBorder="1" applyAlignment="1">
      <alignment horizontal="center" vertical="center" textRotation="255"/>
    </xf>
    <xf numFmtId="166" fontId="7" fillId="0" borderId="0" xfId="0" applyNumberFormat="1" applyFont="1" applyAlignment="1">
      <alignment horizontal="center"/>
    </xf>
    <xf numFmtId="0" fontId="8" fillId="0" borderId="38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textRotation="255"/>
    </xf>
    <xf numFmtId="0" fontId="30" fillId="15" borderId="17" xfId="0" applyFont="1" applyFill="1" applyBorder="1" applyAlignment="1">
      <alignment horizontal="center" vertical="center" textRotation="255"/>
    </xf>
    <xf numFmtId="0" fontId="30" fillId="15" borderId="39" xfId="0" applyFont="1" applyFill="1" applyBorder="1" applyAlignment="1">
      <alignment horizontal="center" vertical="center" textRotation="255"/>
    </xf>
    <xf numFmtId="0" fontId="7" fillId="3" borderId="17" xfId="0" applyFont="1" applyFill="1" applyBorder="1" applyAlignment="1">
      <alignment horizontal="center" textRotation="255"/>
    </xf>
    <xf numFmtId="0" fontId="7" fillId="3" borderId="39" xfId="0" applyFont="1" applyFill="1" applyBorder="1" applyAlignment="1">
      <alignment horizontal="center" textRotation="255"/>
    </xf>
    <xf numFmtId="0" fontId="7" fillId="3" borderId="21" xfId="0" applyFont="1" applyFill="1" applyBorder="1" applyAlignment="1">
      <alignment horizontal="center" textRotation="255"/>
    </xf>
    <xf numFmtId="0" fontId="3" fillId="0" borderId="0" xfId="1" applyAlignment="1" applyProtection="1"/>
    <xf numFmtId="0" fontId="36" fillId="0" borderId="0" xfId="0" applyFont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250"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9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66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recap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fevr!A1"/><Relationship Id="rId13" Type="http://schemas.openxmlformats.org/officeDocument/2006/relationships/hyperlink" Target="#sept!A1"/><Relationship Id="rId3" Type="http://schemas.openxmlformats.org/officeDocument/2006/relationships/hyperlink" Target="#'dec 08'!A1"/><Relationship Id="rId7" Type="http://schemas.openxmlformats.org/officeDocument/2006/relationships/hyperlink" Target="#dec!A1"/><Relationship Id="rId12" Type="http://schemas.openxmlformats.org/officeDocument/2006/relationships/hyperlink" Target="#mai!A1"/><Relationship Id="rId2" Type="http://schemas.openxmlformats.org/officeDocument/2006/relationships/hyperlink" Target="#'nov 08'!A1"/><Relationship Id="rId1" Type="http://schemas.openxmlformats.org/officeDocument/2006/relationships/hyperlink" Target="#'oct 08'!A1"/><Relationship Id="rId6" Type="http://schemas.openxmlformats.org/officeDocument/2006/relationships/hyperlink" Target="#nov!A1"/><Relationship Id="rId11" Type="http://schemas.openxmlformats.org/officeDocument/2006/relationships/hyperlink" Target="#avr!A1"/><Relationship Id="rId5" Type="http://schemas.openxmlformats.org/officeDocument/2006/relationships/hyperlink" Target="#oct!A1"/><Relationship Id="rId15" Type="http://schemas.openxmlformats.org/officeDocument/2006/relationships/hyperlink" Target="#juillet!A1"/><Relationship Id="rId10" Type="http://schemas.openxmlformats.org/officeDocument/2006/relationships/hyperlink" Target="#jvier!A1"/><Relationship Id="rId4" Type="http://schemas.openxmlformats.org/officeDocument/2006/relationships/hyperlink" Target="#juin!A1"/><Relationship Id="rId9" Type="http://schemas.openxmlformats.org/officeDocument/2006/relationships/hyperlink" Target="#mar!A1"/><Relationship Id="rId14" Type="http://schemas.openxmlformats.org/officeDocument/2006/relationships/hyperlink" Target="#aou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133350</xdr:colOff>
      <xdr:row>17</xdr:row>
      <xdr:rowOff>0</xdr:rowOff>
    </xdr:from>
    <xdr:to>
      <xdr:col>41</xdr:col>
      <xdr:colOff>771525</xdr:colOff>
      <xdr:row>20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725150" y="225742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  <xdr:twoCellAnchor>
    <xdr:from>
      <xdr:col>44</xdr:col>
      <xdr:colOff>66675</xdr:colOff>
      <xdr:row>8</xdr:row>
      <xdr:rowOff>104775</xdr:rowOff>
    </xdr:from>
    <xdr:to>
      <xdr:col>49</xdr:col>
      <xdr:colOff>0</xdr:colOff>
      <xdr:row>14</xdr:row>
      <xdr:rowOff>85725</xdr:rowOff>
    </xdr:to>
    <xdr:sp macro="[0]!test" textlink="">
      <xdr:nvSpPr>
        <xdr:cNvPr id="2" name="Rectangle à coins arrondis 1"/>
        <xdr:cNvSpPr/>
      </xdr:nvSpPr>
      <xdr:spPr>
        <a:xfrm>
          <a:off x="12677775" y="1371600"/>
          <a:ext cx="1171575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5</xdr:row>
      <xdr:rowOff>0</xdr:rowOff>
    </xdr:from>
    <xdr:to>
      <xdr:col>15</xdr:col>
      <xdr:colOff>142875</xdr:colOff>
      <xdr:row>6</xdr:row>
      <xdr:rowOff>114300</xdr:rowOff>
    </xdr:to>
    <xdr:sp macro="[0]!conges_schedule" textlink="">
      <xdr:nvSpPr>
        <xdr:cNvPr id="5" name="Ellipse 4"/>
        <xdr:cNvSpPr/>
      </xdr:nvSpPr>
      <xdr:spPr>
        <a:xfrm>
          <a:off x="8915400" y="1238250"/>
          <a:ext cx="752475" cy="400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161925</xdr:colOff>
      <xdr:row>12</xdr:row>
      <xdr:rowOff>152400</xdr:rowOff>
    </xdr:from>
    <xdr:to>
      <xdr:col>45</xdr:col>
      <xdr:colOff>219075</xdr:colOff>
      <xdr:row>18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87100" y="2295525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400050</xdr:colOff>
      <xdr:row>15</xdr:row>
      <xdr:rowOff>0</xdr:rowOff>
    </xdr:from>
    <xdr:to>
      <xdr:col>41</xdr:col>
      <xdr:colOff>552450</xdr:colOff>
      <xdr:row>18</xdr:row>
      <xdr:rowOff>38100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49000" y="2533650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76200</xdr:colOff>
      <xdr:row>17</xdr:row>
      <xdr:rowOff>0</xdr:rowOff>
    </xdr:from>
    <xdr:to>
      <xdr:col>45</xdr:col>
      <xdr:colOff>85725</xdr:colOff>
      <xdr:row>19</xdr:row>
      <xdr:rowOff>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648950" y="2562225"/>
          <a:ext cx="1495425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57150</xdr:colOff>
      <xdr:row>13</xdr:row>
      <xdr:rowOff>38100</xdr:rowOff>
    </xdr:from>
    <xdr:to>
      <xdr:col>46</xdr:col>
      <xdr:colOff>133350</xdr:colOff>
      <xdr:row>18</xdr:row>
      <xdr:rowOff>47625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772775" y="23526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47625</xdr:colOff>
      <xdr:row>16</xdr:row>
      <xdr:rowOff>0</xdr:rowOff>
    </xdr:from>
    <xdr:to>
      <xdr:col>45</xdr:col>
      <xdr:colOff>123825</xdr:colOff>
      <xdr:row>19</xdr:row>
      <xdr:rowOff>104775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734675" y="2828925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38099</xdr:colOff>
      <xdr:row>17</xdr:row>
      <xdr:rowOff>38100</xdr:rowOff>
    </xdr:from>
    <xdr:to>
      <xdr:col>46</xdr:col>
      <xdr:colOff>123824</xdr:colOff>
      <xdr:row>20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010899" y="2724150"/>
          <a:ext cx="1323975" cy="447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123825</xdr:colOff>
      <xdr:row>15</xdr:row>
      <xdr:rowOff>0</xdr:rowOff>
    </xdr:from>
    <xdr:to>
      <xdr:col>47</xdr:col>
      <xdr:colOff>200025</xdr:colOff>
      <xdr:row>18</xdr:row>
      <xdr:rowOff>85725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1172825" y="26193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104775</xdr:colOff>
      <xdr:row>14</xdr:row>
      <xdr:rowOff>38100</xdr:rowOff>
    </xdr:from>
    <xdr:to>
      <xdr:col>43</xdr:col>
      <xdr:colOff>180975</xdr:colOff>
      <xdr:row>19</xdr:row>
      <xdr:rowOff>0</xdr:rowOff>
    </xdr:to>
    <xdr:sp macro="" textlink="">
      <xdr:nvSpPr>
        <xdr:cNvPr id="3" name="Arrondir un rectangle avec un coin diagonal 2">
          <a:hlinkClick xmlns:r="http://schemas.openxmlformats.org/officeDocument/2006/relationships" r:id="rId1"/>
        </xdr:cNvPr>
        <xdr:cNvSpPr/>
      </xdr:nvSpPr>
      <xdr:spPr>
        <a:xfrm>
          <a:off x="10429875" y="2657475"/>
          <a:ext cx="1562100" cy="8191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171450</xdr:colOff>
      <xdr:row>12</xdr:row>
      <xdr:rowOff>123825</xdr:rowOff>
    </xdr:from>
    <xdr:to>
      <xdr:col>47</xdr:col>
      <xdr:colOff>0</xdr:colOff>
      <xdr:row>16</xdr:row>
      <xdr:rowOff>123825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1010900" y="2552700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123825</xdr:colOff>
      <xdr:row>15</xdr:row>
      <xdr:rowOff>0</xdr:rowOff>
    </xdr:from>
    <xdr:to>
      <xdr:col>46</xdr:col>
      <xdr:colOff>200025</xdr:colOff>
      <xdr:row>20</xdr:row>
      <xdr:rowOff>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0934700" y="2209800"/>
          <a:ext cx="1562100" cy="8096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9525</xdr:colOff>
      <xdr:row>14</xdr:row>
      <xdr:rowOff>66675</xdr:rowOff>
    </xdr:from>
    <xdr:to>
      <xdr:col>47</xdr:col>
      <xdr:colOff>47625</xdr:colOff>
      <xdr:row>16</xdr:row>
      <xdr:rowOff>0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11544300" y="2266950"/>
          <a:ext cx="1276350" cy="2571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RECAP </a:t>
          </a:r>
        </a:p>
      </xdr:txBody>
    </xdr:sp>
    <xdr:clientData/>
  </xdr:twoCellAnchor>
  <xdr:twoCellAnchor>
    <xdr:from>
      <xdr:col>43</xdr:col>
      <xdr:colOff>0</xdr:colOff>
      <xdr:row>7</xdr:row>
      <xdr:rowOff>0</xdr:rowOff>
    </xdr:from>
    <xdr:to>
      <xdr:col>47</xdr:col>
      <xdr:colOff>180975</xdr:colOff>
      <xdr:row>11</xdr:row>
      <xdr:rowOff>28575</xdr:rowOff>
    </xdr:to>
    <xdr:sp macro="[0]!test" textlink="">
      <xdr:nvSpPr>
        <xdr:cNvPr id="3" name="Rectangle à coins arrondis 2"/>
        <xdr:cNvSpPr/>
      </xdr:nvSpPr>
      <xdr:spPr>
        <a:xfrm>
          <a:off x="11782425" y="1247775"/>
          <a:ext cx="11715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test</a:t>
          </a:r>
        </a:p>
      </xdr:txBody>
    </xdr:sp>
    <xdr:clientData/>
  </xdr:twoCellAnchor>
  <xdr:twoCellAnchor>
    <xdr:from>
      <xdr:col>43</xdr:col>
      <xdr:colOff>0</xdr:colOff>
      <xdr:row>2</xdr:row>
      <xdr:rowOff>0</xdr:rowOff>
    </xdr:from>
    <xdr:to>
      <xdr:col>47</xdr:col>
      <xdr:colOff>180975</xdr:colOff>
      <xdr:row>4</xdr:row>
      <xdr:rowOff>190500</xdr:rowOff>
    </xdr:to>
    <xdr:sp macro="[0]!maladie" textlink="">
      <xdr:nvSpPr>
        <xdr:cNvPr id="5" name="Rectangle à coins arrondis 4"/>
        <xdr:cNvSpPr/>
      </xdr:nvSpPr>
      <xdr:spPr>
        <a:xfrm>
          <a:off x="11782425" y="333375"/>
          <a:ext cx="1171575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maladie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6</xdr:row>
      <xdr:rowOff>9525</xdr:rowOff>
    </xdr:from>
    <xdr:to>
      <xdr:col>11</xdr:col>
      <xdr:colOff>342900</xdr:colOff>
      <xdr:row>7</xdr:row>
      <xdr:rowOff>371475</xdr:rowOff>
    </xdr:to>
    <xdr:sp macro="" textlink="">
      <xdr:nvSpPr>
        <xdr:cNvPr id="4" name="Arrondir un rectangle avec un coin diagonal 3">
          <a:hlinkClick xmlns:r="http://schemas.openxmlformats.org/officeDocument/2006/relationships" r:id="rId1"/>
        </xdr:cNvPr>
        <xdr:cNvSpPr/>
      </xdr:nvSpPr>
      <xdr:spPr>
        <a:xfrm>
          <a:off x="4810125" y="118110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10/09</a:t>
          </a:r>
        </a:p>
      </xdr:txBody>
    </xdr:sp>
    <xdr:clientData/>
  </xdr:twoCellAnchor>
  <xdr:twoCellAnchor>
    <xdr:from>
      <xdr:col>11</xdr:col>
      <xdr:colOff>381000</xdr:colOff>
      <xdr:row>6</xdr:row>
      <xdr:rowOff>0</xdr:rowOff>
    </xdr:from>
    <xdr:to>
      <xdr:col>12</xdr:col>
      <xdr:colOff>352425</xdr:colOff>
      <xdr:row>7</xdr:row>
      <xdr:rowOff>381000</xdr:rowOff>
    </xdr:to>
    <xdr:sp macro="" textlink="">
      <xdr:nvSpPr>
        <xdr:cNvPr id="6" name="Arrondir un rectangle avec un coin diagonal 5">
          <a:hlinkClick xmlns:r="http://schemas.openxmlformats.org/officeDocument/2006/relationships" r:id="rId2"/>
        </xdr:cNvPr>
        <xdr:cNvSpPr/>
      </xdr:nvSpPr>
      <xdr:spPr>
        <a:xfrm>
          <a:off x="5210175" y="117157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11/09</a:t>
          </a:r>
        </a:p>
      </xdr:txBody>
    </xdr:sp>
    <xdr:clientData/>
  </xdr:twoCellAnchor>
  <xdr:twoCellAnchor>
    <xdr:from>
      <xdr:col>12</xdr:col>
      <xdr:colOff>381000</xdr:colOff>
      <xdr:row>6</xdr:row>
      <xdr:rowOff>0</xdr:rowOff>
    </xdr:from>
    <xdr:to>
      <xdr:col>13</xdr:col>
      <xdr:colOff>352425</xdr:colOff>
      <xdr:row>7</xdr:row>
      <xdr:rowOff>371475</xdr:rowOff>
    </xdr:to>
    <xdr:sp macro="" textlink="">
      <xdr:nvSpPr>
        <xdr:cNvPr id="7" name="Arrondir un rectangle avec un coin diagonal 6">
          <a:hlinkClick xmlns:r="http://schemas.openxmlformats.org/officeDocument/2006/relationships" r:id="rId3"/>
        </xdr:cNvPr>
        <xdr:cNvSpPr/>
      </xdr:nvSpPr>
      <xdr:spPr>
        <a:xfrm>
          <a:off x="5600700" y="1676400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12/09</a:t>
          </a:r>
        </a:p>
      </xdr:txBody>
    </xdr:sp>
    <xdr:clientData/>
  </xdr:twoCellAnchor>
  <xdr:twoCellAnchor>
    <xdr:from>
      <xdr:col>15</xdr:col>
      <xdr:colOff>19050</xdr:colOff>
      <xdr:row>6</xdr:row>
      <xdr:rowOff>9525</xdr:rowOff>
    </xdr:from>
    <xdr:to>
      <xdr:col>15</xdr:col>
      <xdr:colOff>371475</xdr:colOff>
      <xdr:row>7</xdr:row>
      <xdr:rowOff>390525</xdr:rowOff>
    </xdr:to>
    <xdr:sp macro="" textlink="">
      <xdr:nvSpPr>
        <xdr:cNvPr id="8" name="Arrondir un rectangle avec un coin diagonal 7"/>
        <xdr:cNvSpPr/>
      </xdr:nvSpPr>
      <xdr:spPr>
        <a:xfrm>
          <a:off x="641032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02/10</a:t>
          </a:r>
        </a:p>
      </xdr:txBody>
    </xdr:sp>
    <xdr:clientData/>
  </xdr:twoCellAnchor>
  <xdr:twoCellAnchor>
    <xdr:from>
      <xdr:col>16</xdr:col>
      <xdr:colOff>19050</xdr:colOff>
      <xdr:row>6</xdr:row>
      <xdr:rowOff>0</xdr:rowOff>
    </xdr:from>
    <xdr:to>
      <xdr:col>16</xdr:col>
      <xdr:colOff>371475</xdr:colOff>
      <xdr:row>7</xdr:row>
      <xdr:rowOff>381000</xdr:rowOff>
    </xdr:to>
    <xdr:sp macro="" textlink="">
      <xdr:nvSpPr>
        <xdr:cNvPr id="9" name="Arrondir un rectangle avec un coin diagonal 8"/>
        <xdr:cNvSpPr/>
      </xdr:nvSpPr>
      <xdr:spPr>
        <a:xfrm>
          <a:off x="6800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03/10</a:t>
          </a:r>
        </a:p>
      </xdr:txBody>
    </xdr:sp>
    <xdr:clientData/>
  </xdr:twoCellAnchor>
  <xdr:twoCellAnchor>
    <xdr:from>
      <xdr:col>14</xdr:col>
      <xdr:colOff>9525</xdr:colOff>
      <xdr:row>6</xdr:row>
      <xdr:rowOff>9525</xdr:rowOff>
    </xdr:from>
    <xdr:to>
      <xdr:col>14</xdr:col>
      <xdr:colOff>361950</xdr:colOff>
      <xdr:row>7</xdr:row>
      <xdr:rowOff>390525</xdr:rowOff>
    </xdr:to>
    <xdr:sp macro="" textlink="">
      <xdr:nvSpPr>
        <xdr:cNvPr id="10" name="Arrondir un rectangle avec un coin diagonal 9"/>
        <xdr:cNvSpPr/>
      </xdr:nvSpPr>
      <xdr:spPr>
        <a:xfrm>
          <a:off x="6010275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01/10</a:t>
          </a:r>
        </a:p>
      </xdr:txBody>
    </xdr:sp>
    <xdr:clientData/>
  </xdr:twoCellAnchor>
  <xdr:twoCellAnchor>
    <xdr:from>
      <xdr:col>17</xdr:col>
      <xdr:colOff>0</xdr:colOff>
      <xdr:row>6</xdr:row>
      <xdr:rowOff>0</xdr:rowOff>
    </xdr:from>
    <xdr:to>
      <xdr:col>17</xdr:col>
      <xdr:colOff>352425</xdr:colOff>
      <xdr:row>7</xdr:row>
      <xdr:rowOff>381000</xdr:rowOff>
    </xdr:to>
    <xdr:sp macro="" textlink="">
      <xdr:nvSpPr>
        <xdr:cNvPr id="11" name="Arrondir un rectangle avec un coin diagonal 10"/>
        <xdr:cNvSpPr/>
      </xdr:nvSpPr>
      <xdr:spPr>
        <a:xfrm>
          <a:off x="7172325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04/10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352425</xdr:colOff>
      <xdr:row>7</xdr:row>
      <xdr:rowOff>381000</xdr:rowOff>
    </xdr:to>
    <xdr:sp macro="" textlink="">
      <xdr:nvSpPr>
        <xdr:cNvPr id="12" name="Arrondir un rectangle avec un coin diagonal 11"/>
        <xdr:cNvSpPr/>
      </xdr:nvSpPr>
      <xdr:spPr>
        <a:xfrm>
          <a:off x="7562850" y="117157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05/10</a:t>
          </a:r>
        </a:p>
      </xdr:txBody>
    </xdr:sp>
    <xdr:clientData/>
  </xdr:twoCellAnchor>
  <xdr:twoCellAnchor>
    <xdr:from>
      <xdr:col>10</xdr:col>
      <xdr:colOff>0</xdr:colOff>
      <xdr:row>6</xdr:row>
      <xdr:rowOff>9525</xdr:rowOff>
    </xdr:from>
    <xdr:to>
      <xdr:col>10</xdr:col>
      <xdr:colOff>352425</xdr:colOff>
      <xdr:row>7</xdr:row>
      <xdr:rowOff>390525</xdr:rowOff>
    </xdr:to>
    <xdr:sp macro="" textlink="">
      <xdr:nvSpPr>
        <xdr:cNvPr id="13" name="Arrondir un rectangle avec un coin diagonal 12">
          <a:hlinkClick xmlns:r="http://schemas.openxmlformats.org/officeDocument/2006/relationships" r:id="rId4"/>
        </xdr:cNvPr>
        <xdr:cNvSpPr/>
      </xdr:nvSpPr>
      <xdr:spPr>
        <a:xfrm>
          <a:off x="4438650" y="118110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06</a:t>
          </a:r>
        </a:p>
      </xdr:txBody>
    </xdr:sp>
    <xdr:clientData/>
  </xdr:twoCellAnchor>
  <xdr:twoCellAnchor>
    <xdr:from>
      <xdr:col>13</xdr:col>
      <xdr:colOff>371475</xdr:colOff>
      <xdr:row>6</xdr:row>
      <xdr:rowOff>9525</xdr:rowOff>
    </xdr:from>
    <xdr:to>
      <xdr:col>14</xdr:col>
      <xdr:colOff>342900</xdr:colOff>
      <xdr:row>7</xdr:row>
      <xdr:rowOff>371475</xdr:rowOff>
    </xdr:to>
    <xdr:sp macro="" textlink="">
      <xdr:nvSpPr>
        <xdr:cNvPr id="17" name="Arrondir un rectangle avec un coin diagonal 16">
          <a:hlinkClick xmlns:r="http://schemas.openxmlformats.org/officeDocument/2006/relationships" r:id="rId5"/>
        </xdr:cNvPr>
        <xdr:cNvSpPr/>
      </xdr:nvSpPr>
      <xdr:spPr>
        <a:xfrm>
          <a:off x="5495925" y="1695450"/>
          <a:ext cx="361950" cy="8286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10</a:t>
          </a:r>
        </a:p>
      </xdr:txBody>
    </xdr:sp>
    <xdr:clientData/>
  </xdr:twoCellAnchor>
  <xdr:twoCellAnchor>
    <xdr:from>
      <xdr:col>14</xdr:col>
      <xdr:colOff>381000</xdr:colOff>
      <xdr:row>6</xdr:row>
      <xdr:rowOff>0</xdr:rowOff>
    </xdr:from>
    <xdr:to>
      <xdr:col>15</xdr:col>
      <xdr:colOff>352425</xdr:colOff>
      <xdr:row>7</xdr:row>
      <xdr:rowOff>381000</xdr:rowOff>
    </xdr:to>
    <xdr:sp macro="" textlink="">
      <xdr:nvSpPr>
        <xdr:cNvPr id="18" name="Arrondir un rectangle avec un coin diagonal 17">
          <a:hlinkClick xmlns:r="http://schemas.openxmlformats.org/officeDocument/2006/relationships" r:id="rId6"/>
        </xdr:cNvPr>
        <xdr:cNvSpPr/>
      </xdr:nvSpPr>
      <xdr:spPr>
        <a:xfrm>
          <a:off x="5895975" y="1685925"/>
          <a:ext cx="361950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11</a:t>
          </a:r>
        </a:p>
      </xdr:txBody>
    </xdr:sp>
    <xdr:clientData/>
  </xdr:twoCellAnchor>
  <xdr:twoCellAnchor>
    <xdr:from>
      <xdr:col>15</xdr:col>
      <xdr:colOff>381000</xdr:colOff>
      <xdr:row>6</xdr:row>
      <xdr:rowOff>0</xdr:rowOff>
    </xdr:from>
    <xdr:to>
      <xdr:col>16</xdr:col>
      <xdr:colOff>352425</xdr:colOff>
      <xdr:row>7</xdr:row>
      <xdr:rowOff>371475</xdr:rowOff>
    </xdr:to>
    <xdr:sp macro="" textlink="">
      <xdr:nvSpPr>
        <xdr:cNvPr id="19" name="Arrondir un rectangle avec un coin diagonal 18">
          <a:hlinkClick xmlns:r="http://schemas.openxmlformats.org/officeDocument/2006/relationships" r:id="rId7"/>
        </xdr:cNvPr>
        <xdr:cNvSpPr/>
      </xdr:nvSpPr>
      <xdr:spPr>
        <a:xfrm>
          <a:off x="6286500" y="1685925"/>
          <a:ext cx="361950" cy="83820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>
              <a:effectLst>
                <a:outerShdw blurRad="50800" dist="50800" dir="5400000" algn="ctr" rotWithShape="0">
                  <a:schemeClr val="tx1"/>
                </a:outerShdw>
              </a:effectLst>
            </a:rPr>
            <a:t>12</a:t>
          </a:r>
        </a:p>
      </xdr:txBody>
    </xdr:sp>
    <xdr:clientData/>
  </xdr:twoCellAnchor>
  <xdr:twoCellAnchor>
    <xdr:from>
      <xdr:col>18</xdr:col>
      <xdr:colOff>19050</xdr:colOff>
      <xdr:row>6</xdr:row>
      <xdr:rowOff>9525</xdr:rowOff>
    </xdr:from>
    <xdr:to>
      <xdr:col>18</xdr:col>
      <xdr:colOff>371475</xdr:colOff>
      <xdr:row>7</xdr:row>
      <xdr:rowOff>390525</xdr:rowOff>
    </xdr:to>
    <xdr:sp macro="" textlink="">
      <xdr:nvSpPr>
        <xdr:cNvPr id="20" name="Arrondir un rectangle avec un coin diagonal 19">
          <a:hlinkClick xmlns:r="http://schemas.openxmlformats.org/officeDocument/2006/relationships" r:id="rId8"/>
        </xdr:cNvPr>
        <xdr:cNvSpPr/>
      </xdr:nvSpPr>
      <xdr:spPr>
        <a:xfrm>
          <a:off x="7096125" y="1695450"/>
          <a:ext cx="33337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02</a:t>
          </a:r>
        </a:p>
      </xdr:txBody>
    </xdr:sp>
    <xdr:clientData/>
  </xdr:twoCellAnchor>
  <xdr:twoCellAnchor>
    <xdr:from>
      <xdr:col>19</xdr:col>
      <xdr:colOff>19050</xdr:colOff>
      <xdr:row>6</xdr:row>
      <xdr:rowOff>0</xdr:rowOff>
    </xdr:from>
    <xdr:to>
      <xdr:col>19</xdr:col>
      <xdr:colOff>371475</xdr:colOff>
      <xdr:row>7</xdr:row>
      <xdr:rowOff>381000</xdr:rowOff>
    </xdr:to>
    <xdr:sp macro="" textlink="">
      <xdr:nvSpPr>
        <xdr:cNvPr id="21" name="Arrondir un rectangle avec un coin diagonal 20">
          <a:hlinkClick xmlns:r="http://schemas.openxmlformats.org/officeDocument/2006/relationships" r:id="rId9"/>
        </xdr:cNvPr>
        <xdr:cNvSpPr/>
      </xdr:nvSpPr>
      <xdr:spPr>
        <a:xfrm>
          <a:off x="7448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03</a:t>
          </a:r>
        </a:p>
      </xdr:txBody>
    </xdr:sp>
    <xdr:clientData/>
  </xdr:twoCellAnchor>
  <xdr:twoCellAnchor>
    <xdr:from>
      <xdr:col>17</xdr:col>
      <xdr:colOff>9525</xdr:colOff>
      <xdr:row>6</xdr:row>
      <xdr:rowOff>9525</xdr:rowOff>
    </xdr:from>
    <xdr:to>
      <xdr:col>17</xdr:col>
      <xdr:colOff>361950</xdr:colOff>
      <xdr:row>7</xdr:row>
      <xdr:rowOff>390525</xdr:rowOff>
    </xdr:to>
    <xdr:sp macro="" textlink="">
      <xdr:nvSpPr>
        <xdr:cNvPr id="22" name="Arrondir un rectangle avec un coin diagonal 21">
          <a:hlinkClick xmlns:r="http://schemas.openxmlformats.org/officeDocument/2006/relationships" r:id="rId10"/>
        </xdr:cNvPr>
        <xdr:cNvSpPr/>
      </xdr:nvSpPr>
      <xdr:spPr>
        <a:xfrm>
          <a:off x="6696075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01</a:t>
          </a:r>
        </a:p>
      </xdr:txBody>
    </xdr:sp>
    <xdr:clientData/>
  </xdr:twoCellAnchor>
  <xdr:twoCellAnchor>
    <xdr:from>
      <xdr:col>20</xdr:col>
      <xdr:colOff>0</xdr:colOff>
      <xdr:row>6</xdr:row>
      <xdr:rowOff>0</xdr:rowOff>
    </xdr:from>
    <xdr:to>
      <xdr:col>20</xdr:col>
      <xdr:colOff>352425</xdr:colOff>
      <xdr:row>7</xdr:row>
      <xdr:rowOff>381000</xdr:rowOff>
    </xdr:to>
    <xdr:sp macro="" textlink="">
      <xdr:nvSpPr>
        <xdr:cNvPr id="23" name="Arrondir un rectangle avec un coin diagonal 22">
          <a:hlinkClick xmlns:r="http://schemas.openxmlformats.org/officeDocument/2006/relationships" r:id="rId11"/>
        </xdr:cNvPr>
        <xdr:cNvSpPr/>
      </xdr:nvSpPr>
      <xdr:spPr>
        <a:xfrm>
          <a:off x="7820025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04</a:t>
          </a:r>
        </a:p>
      </xdr:txBody>
    </xdr:sp>
    <xdr:clientData/>
  </xdr:twoCellAnchor>
  <xdr:twoCellAnchor>
    <xdr:from>
      <xdr:col>21</xdr:col>
      <xdr:colOff>0</xdr:colOff>
      <xdr:row>6</xdr:row>
      <xdr:rowOff>0</xdr:rowOff>
    </xdr:from>
    <xdr:to>
      <xdr:col>21</xdr:col>
      <xdr:colOff>352425</xdr:colOff>
      <xdr:row>7</xdr:row>
      <xdr:rowOff>381000</xdr:rowOff>
    </xdr:to>
    <xdr:sp macro="" textlink="">
      <xdr:nvSpPr>
        <xdr:cNvPr id="24" name="Arrondir un rectangle avec un coin diagonal 23">
          <a:hlinkClick xmlns:r="http://schemas.openxmlformats.org/officeDocument/2006/relationships" r:id="rId12"/>
        </xdr:cNvPr>
        <xdr:cNvSpPr/>
      </xdr:nvSpPr>
      <xdr:spPr>
        <a:xfrm>
          <a:off x="8210550" y="1685925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05</a:t>
          </a:r>
        </a:p>
      </xdr:txBody>
    </xdr:sp>
    <xdr:clientData/>
  </xdr:twoCellAnchor>
  <xdr:twoCellAnchor>
    <xdr:from>
      <xdr:col>13</xdr:col>
      <xdr:colOff>0</xdr:colOff>
      <xdr:row>6</xdr:row>
      <xdr:rowOff>9525</xdr:rowOff>
    </xdr:from>
    <xdr:to>
      <xdr:col>13</xdr:col>
      <xdr:colOff>352425</xdr:colOff>
      <xdr:row>7</xdr:row>
      <xdr:rowOff>390525</xdr:rowOff>
    </xdr:to>
    <xdr:sp macro="" textlink="">
      <xdr:nvSpPr>
        <xdr:cNvPr id="25" name="Arrondir un rectangle avec un coin diagonal 24">
          <a:hlinkClick xmlns:r="http://schemas.openxmlformats.org/officeDocument/2006/relationships" r:id="rId13"/>
        </xdr:cNvPr>
        <xdr:cNvSpPr/>
      </xdr:nvSpPr>
      <xdr:spPr>
        <a:xfrm>
          <a:off x="5124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09</a:t>
          </a:r>
        </a:p>
      </xdr:txBody>
    </xdr:sp>
    <xdr:clientData/>
  </xdr:twoCellAnchor>
  <xdr:twoCellAnchor>
    <xdr:from>
      <xdr:col>12</xdr:col>
      <xdr:colOff>9525</xdr:colOff>
      <xdr:row>6</xdr:row>
      <xdr:rowOff>9525</xdr:rowOff>
    </xdr:from>
    <xdr:to>
      <xdr:col>12</xdr:col>
      <xdr:colOff>361950</xdr:colOff>
      <xdr:row>7</xdr:row>
      <xdr:rowOff>390525</xdr:rowOff>
    </xdr:to>
    <xdr:sp macro="" textlink="">
      <xdr:nvSpPr>
        <xdr:cNvPr id="26" name="Arrondir un rectangle avec un coin diagonal 25">
          <a:hlinkClick xmlns:r="http://schemas.openxmlformats.org/officeDocument/2006/relationships" r:id="rId14"/>
        </xdr:cNvPr>
        <xdr:cNvSpPr/>
      </xdr:nvSpPr>
      <xdr:spPr>
        <a:xfrm>
          <a:off x="4743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08</a:t>
          </a:r>
        </a:p>
      </xdr:txBody>
    </xdr:sp>
    <xdr:clientData/>
  </xdr:twoCellAnchor>
  <xdr:twoCellAnchor>
    <xdr:from>
      <xdr:col>11</xdr:col>
      <xdr:colOff>19050</xdr:colOff>
      <xdr:row>6</xdr:row>
      <xdr:rowOff>9525</xdr:rowOff>
    </xdr:from>
    <xdr:to>
      <xdr:col>11</xdr:col>
      <xdr:colOff>371475</xdr:colOff>
      <xdr:row>7</xdr:row>
      <xdr:rowOff>390525</xdr:rowOff>
    </xdr:to>
    <xdr:sp macro="" textlink="">
      <xdr:nvSpPr>
        <xdr:cNvPr id="27" name="Arrondir un rectangle avec un coin diagonal 26">
          <a:hlinkClick xmlns:r="http://schemas.openxmlformats.org/officeDocument/2006/relationships" r:id="rId15"/>
        </xdr:cNvPr>
        <xdr:cNvSpPr/>
      </xdr:nvSpPr>
      <xdr:spPr>
        <a:xfrm>
          <a:off x="4362450" y="1695450"/>
          <a:ext cx="352425" cy="84772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wordArtVert" rtlCol="0" anchor="ctr"/>
        <a:lstStyle/>
        <a:p>
          <a:pPr algn="ctr"/>
          <a:r>
            <a:rPr lang="fr-FR" sz="1100" baseline="0">
              <a:effectLst>
                <a:outerShdw blurRad="50800" dist="50800" dir="5400000" algn="ctr" rotWithShape="0">
                  <a:schemeClr val="tx1"/>
                </a:outerShdw>
              </a:effectLst>
            </a:rPr>
            <a:t>07</a:t>
          </a:r>
        </a:p>
      </xdr:txBody>
    </xdr:sp>
    <xdr:clientData/>
  </xdr:twoCellAnchor>
  <xdr:twoCellAnchor>
    <xdr:from>
      <xdr:col>1</xdr:col>
      <xdr:colOff>444500</xdr:colOff>
      <xdr:row>3</xdr:row>
      <xdr:rowOff>74083</xdr:rowOff>
    </xdr:from>
    <xdr:to>
      <xdr:col>1</xdr:col>
      <xdr:colOff>783166</xdr:colOff>
      <xdr:row>4</xdr:row>
      <xdr:rowOff>317500</xdr:rowOff>
    </xdr:to>
    <xdr:sp macro="[0]!ligne_suivante" textlink="">
      <xdr:nvSpPr>
        <xdr:cNvPr id="28" name="Flèche vers le bas 27"/>
        <xdr:cNvSpPr/>
      </xdr:nvSpPr>
      <xdr:spPr>
        <a:xfrm>
          <a:off x="751417" y="603250"/>
          <a:ext cx="338666" cy="412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xdr:twoCellAnchor>
    <xdr:from>
      <xdr:col>1</xdr:col>
      <xdr:colOff>455083</xdr:colOff>
      <xdr:row>0</xdr:row>
      <xdr:rowOff>84666</xdr:rowOff>
    </xdr:from>
    <xdr:to>
      <xdr:col>1</xdr:col>
      <xdr:colOff>804333</xdr:colOff>
      <xdr:row>2</xdr:row>
      <xdr:rowOff>201083</xdr:rowOff>
    </xdr:to>
    <xdr:sp macro="[0]!ligne_precedente" textlink="">
      <xdr:nvSpPr>
        <xdr:cNvPr id="29" name="Flèche vers le haut 28"/>
        <xdr:cNvSpPr/>
      </xdr:nvSpPr>
      <xdr:spPr>
        <a:xfrm>
          <a:off x="762000" y="84666"/>
          <a:ext cx="349250" cy="433917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effectLst>
              <a:outerShdw blurRad="50800" dist="50800" dir="5400000" algn="ctr" rotWithShape="0">
                <a:schemeClr val="tx1"/>
              </a:out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1</xdr:row>
          <xdr:rowOff>95250</xdr:rowOff>
        </xdr:from>
        <xdr:to>
          <xdr:col>39</xdr:col>
          <xdr:colOff>0</xdr:colOff>
          <xdr:row>7</xdr:row>
          <xdr:rowOff>219075</xdr:rowOff>
        </xdr:to>
        <xdr:sp macro="" textlink="">
          <xdr:nvSpPr>
            <xdr:cNvPr id="21626" name="Button 4218" hidden="1">
              <a:extLst>
                <a:ext uri="{63B3BB69-23CF-44E3-9099-C40C66FF867C}">
                  <a14:compatExt spid="_x0000_s21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Franck, combien il me reste de jours de congés 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ctr">
          <a:defRPr sz="1100">
            <a:effectLst>
              <a:outerShdw blurRad="50800" dist="50800" dir="5400000" algn="ctr" rotWithShape="0">
                <a:schemeClr val="tx1"/>
              </a:outerShdw>
            </a:effectLst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5" Type="http://schemas.openxmlformats.org/officeDocument/2006/relationships/comments" Target="../comments7.xml"/><Relationship Id="rId4" Type="http://schemas.openxmlformats.org/officeDocument/2006/relationships/ctrlProp" Target="../ctrlProps/ctrlProp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AQ42"/>
  <sheetViews>
    <sheetView showGridLines="0" workbookViewId="0">
      <selection activeCell="AJ13" sqref="AJ13:AJ15"/>
    </sheetView>
  </sheetViews>
  <sheetFormatPr baseColWidth="10" defaultRowHeight="12.75" x14ac:dyDescent="0.2"/>
  <cols>
    <col min="1" max="1" width="3.42578125" customWidth="1"/>
    <col min="2" max="2" width="14.42578125" bestFit="1" customWidth="1"/>
    <col min="3" max="3" width="8.7109375" customWidth="1"/>
    <col min="4" max="7" width="3.7109375" customWidth="1"/>
    <col min="8" max="8" width="3.28515625" customWidth="1"/>
    <col min="9" max="29" width="3.7109375" customWidth="1"/>
    <col min="30" max="30" width="3.42578125" customWidth="1"/>
    <col min="31" max="34" width="3.7109375" customWidth="1"/>
    <col min="35" max="36" width="5" customWidth="1"/>
    <col min="37" max="40" width="3.7109375" customWidth="1"/>
    <col min="41" max="41" width="15.28515625" bestFit="1" customWidth="1"/>
    <col min="42" max="42" width="5.7109375" customWidth="1"/>
    <col min="43" max="49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H1" s="503" t="s">
        <v>150</v>
      </c>
      <c r="AI1" s="506" t="s">
        <v>51</v>
      </c>
      <c r="AJ1" s="506" t="s">
        <v>59</v>
      </c>
    </row>
    <row r="2" spans="1:42" ht="14.25" customHeight="1" x14ac:dyDescent="0.2">
      <c r="B2" s="46"/>
      <c r="C2" s="2" t="s">
        <v>13</v>
      </c>
      <c r="D2" s="2"/>
      <c r="E2" s="2"/>
      <c r="F2" s="3"/>
      <c r="G2" s="3"/>
      <c r="H2" s="3"/>
      <c r="I2" s="2"/>
      <c r="J2" s="2"/>
      <c r="K2" s="2"/>
      <c r="L2" s="2"/>
      <c r="M2" s="2"/>
      <c r="N2" s="129" t="str">
        <f>+CONCATENATE("ABSENCES ",MONTH($D$7),"/",YEAR($D$7))</f>
        <v>ABSENCES 6/2015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H2" s="504"/>
      <c r="AI2" s="505"/>
      <c r="AJ2" s="505"/>
    </row>
    <row r="3" spans="1:42" ht="12" customHeight="1" x14ac:dyDescent="0.2">
      <c r="B3" s="11"/>
      <c r="C3" s="3" t="s">
        <v>22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H3" s="504"/>
      <c r="AI3" s="505"/>
      <c r="AJ3" s="505"/>
      <c r="AO3" s="121"/>
    </row>
    <row r="4" spans="1:42" ht="12" customHeight="1" thickBot="1" x14ac:dyDescent="0.25">
      <c r="B4" s="395"/>
      <c r="C4" s="3" t="s">
        <v>167</v>
      </c>
      <c r="D4" s="507">
        <f>+D7</f>
        <v>42156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1"/>
      <c r="AH4" s="504"/>
      <c r="AI4" s="505"/>
      <c r="AJ4" s="505"/>
      <c r="AO4" s="128"/>
    </row>
    <row r="5" spans="1:42" ht="17.25" customHeight="1" thickBot="1" x14ac:dyDescent="0.25">
      <c r="C5" s="3"/>
      <c r="D5" t="str">
        <f t="shared" ref="D5:AG5" si="0">IF(TEXT(D7,"jjjj")="mercredi",WEEKNUM(F7),IF(TEXT(D7,"jjjj")="mardi","semaine",""))</f>
        <v/>
      </c>
      <c r="E5" t="str">
        <f t="shared" si="0"/>
        <v>semaine</v>
      </c>
      <c r="F5">
        <f t="shared" si="0"/>
        <v>23</v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si="0"/>
        <v/>
      </c>
      <c r="K5" t="str">
        <f t="shared" si="0"/>
        <v/>
      </c>
      <c r="L5" t="str">
        <f t="shared" si="0"/>
        <v>semaine</v>
      </c>
      <c r="M5">
        <f t="shared" si="0"/>
        <v>24</v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/>
      </c>
      <c r="R5" t="str">
        <f t="shared" si="0"/>
        <v/>
      </c>
      <c r="S5" t="str">
        <f t="shared" si="0"/>
        <v>semaine</v>
      </c>
      <c r="T5">
        <f t="shared" si="0"/>
        <v>25</v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>semaine</v>
      </c>
      <c r="AA5">
        <f t="shared" si="0"/>
        <v>26</v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F5" t="str">
        <f t="shared" si="0"/>
        <v/>
      </c>
      <c r="AG5" t="str">
        <f t="shared" si="0"/>
        <v>semaine</v>
      </c>
      <c r="AH5" s="504"/>
      <c r="AI5" s="505"/>
      <c r="AJ5" s="505"/>
      <c r="AO5" s="139" t="str">
        <f>+recap!B6</f>
        <v>SK</v>
      </c>
      <c r="AP5" s="121"/>
    </row>
    <row r="6" spans="1:42" ht="17.25" customHeight="1" thickBot="1" x14ac:dyDescent="0.25">
      <c r="B6" s="3"/>
      <c r="C6" s="2"/>
      <c r="AH6" s="504"/>
      <c r="AI6" s="505"/>
      <c r="AJ6" s="505"/>
    </row>
    <row r="7" spans="1:42" ht="15" customHeight="1" thickBot="1" x14ac:dyDescent="0.25">
      <c r="A7" s="82" t="s">
        <v>60</v>
      </c>
      <c r="B7" s="83" t="s">
        <v>0</v>
      </c>
      <c r="C7" s="83" t="s">
        <v>1</v>
      </c>
      <c r="D7" s="145">
        <f>date!$B$3</f>
        <v>42156</v>
      </c>
      <c r="E7" s="107">
        <f>+D7+1</f>
        <v>42157</v>
      </c>
      <c r="F7" s="146">
        <f>+E7+1</f>
        <v>42158</v>
      </c>
      <c r="G7" s="146">
        <f t="shared" ref="G7:AF7" si="1">+F7+1</f>
        <v>42159</v>
      </c>
      <c r="H7" s="146">
        <f t="shared" si="1"/>
        <v>42160</v>
      </c>
      <c r="I7" s="146">
        <f t="shared" si="1"/>
        <v>42161</v>
      </c>
      <c r="J7" s="146">
        <f t="shared" si="1"/>
        <v>42162</v>
      </c>
      <c r="K7" s="146">
        <f t="shared" si="1"/>
        <v>42163</v>
      </c>
      <c r="L7" s="304">
        <f t="shared" si="1"/>
        <v>42164</v>
      </c>
      <c r="M7" s="146">
        <f t="shared" si="1"/>
        <v>42165</v>
      </c>
      <c r="N7" s="146">
        <f t="shared" si="1"/>
        <v>42166</v>
      </c>
      <c r="O7" s="146">
        <f t="shared" si="1"/>
        <v>42167</v>
      </c>
      <c r="P7" s="107">
        <f t="shared" si="1"/>
        <v>42168</v>
      </c>
      <c r="Q7" s="146">
        <f t="shared" si="1"/>
        <v>42169</v>
      </c>
      <c r="R7" s="146">
        <f t="shared" si="1"/>
        <v>42170</v>
      </c>
      <c r="S7" s="146">
        <f t="shared" si="1"/>
        <v>42171</v>
      </c>
      <c r="T7" s="146">
        <f t="shared" si="1"/>
        <v>42172</v>
      </c>
      <c r="U7" s="146">
        <f t="shared" si="1"/>
        <v>42173</v>
      </c>
      <c r="V7" s="146">
        <f t="shared" si="1"/>
        <v>42174</v>
      </c>
      <c r="W7" s="146">
        <f t="shared" si="1"/>
        <v>42175</v>
      </c>
      <c r="X7" s="146">
        <f t="shared" si="1"/>
        <v>42176</v>
      </c>
      <c r="Y7" s="146">
        <f t="shared" si="1"/>
        <v>42177</v>
      </c>
      <c r="Z7" s="146">
        <f t="shared" si="1"/>
        <v>42178</v>
      </c>
      <c r="AA7" s="146">
        <f t="shared" si="1"/>
        <v>42179</v>
      </c>
      <c r="AB7" s="146">
        <f t="shared" si="1"/>
        <v>42180</v>
      </c>
      <c r="AC7" s="146">
        <f t="shared" si="1"/>
        <v>42181</v>
      </c>
      <c r="AD7" s="146">
        <f t="shared" si="1"/>
        <v>42182</v>
      </c>
      <c r="AE7" s="146">
        <f t="shared" si="1"/>
        <v>42183</v>
      </c>
      <c r="AF7" s="146">
        <f t="shared" si="1"/>
        <v>42184</v>
      </c>
      <c r="AG7" s="146">
        <f>+AF7+1</f>
        <v>42185</v>
      </c>
      <c r="AH7" s="505"/>
      <c r="AI7" s="505"/>
      <c r="AJ7" s="505"/>
      <c r="AK7" s="180" t="s">
        <v>60</v>
      </c>
      <c r="AL7" s="180" t="s">
        <v>93</v>
      </c>
    </row>
    <row r="8" spans="1:42" hidden="1" x14ac:dyDescent="0.2">
      <c r="A8" s="183"/>
      <c r="B8" s="184"/>
      <c r="C8" s="185">
        <v>1</v>
      </c>
      <c r="D8" s="186">
        <f>WEEKDAY(D7)</f>
        <v>2</v>
      </c>
      <c r="E8" s="187">
        <f t="shared" ref="E8:AG8" si="2">WEEKDAY(E7)</f>
        <v>3</v>
      </c>
      <c r="F8" s="186">
        <f t="shared" si="2"/>
        <v>4</v>
      </c>
      <c r="G8" s="186">
        <f t="shared" si="2"/>
        <v>5</v>
      </c>
      <c r="H8" s="186">
        <f t="shared" si="2"/>
        <v>6</v>
      </c>
      <c r="I8" s="186">
        <f t="shared" si="2"/>
        <v>7</v>
      </c>
      <c r="J8" s="186">
        <f t="shared" si="2"/>
        <v>1</v>
      </c>
      <c r="K8" s="186">
        <f t="shared" si="2"/>
        <v>2</v>
      </c>
      <c r="L8" s="187">
        <f t="shared" si="2"/>
        <v>3</v>
      </c>
      <c r="M8" s="186">
        <f t="shared" si="2"/>
        <v>4</v>
      </c>
      <c r="N8" s="186">
        <f t="shared" si="2"/>
        <v>5</v>
      </c>
      <c r="O8" s="186">
        <f t="shared" si="2"/>
        <v>6</v>
      </c>
      <c r="P8" s="187">
        <f t="shared" si="2"/>
        <v>7</v>
      </c>
      <c r="Q8" s="186">
        <f t="shared" si="2"/>
        <v>1</v>
      </c>
      <c r="R8" s="186">
        <f t="shared" si="2"/>
        <v>2</v>
      </c>
      <c r="S8" s="186">
        <f t="shared" si="2"/>
        <v>3</v>
      </c>
      <c r="T8" s="186">
        <f t="shared" si="2"/>
        <v>4</v>
      </c>
      <c r="U8" s="186">
        <f t="shared" si="2"/>
        <v>5</v>
      </c>
      <c r="V8" s="186">
        <f t="shared" si="2"/>
        <v>6</v>
      </c>
      <c r="W8" s="186">
        <f t="shared" si="2"/>
        <v>7</v>
      </c>
      <c r="X8" s="186">
        <f t="shared" si="2"/>
        <v>1</v>
      </c>
      <c r="Y8" s="186">
        <f t="shared" si="2"/>
        <v>2</v>
      </c>
      <c r="Z8" s="186">
        <f t="shared" si="2"/>
        <v>3</v>
      </c>
      <c r="AA8" s="186">
        <f t="shared" si="2"/>
        <v>4</v>
      </c>
      <c r="AB8" s="186">
        <f t="shared" si="2"/>
        <v>5</v>
      </c>
      <c r="AC8" s="186">
        <f t="shared" si="2"/>
        <v>6</v>
      </c>
      <c r="AD8" s="186">
        <f t="shared" si="2"/>
        <v>7</v>
      </c>
      <c r="AE8" s="186">
        <f t="shared" si="2"/>
        <v>1</v>
      </c>
      <c r="AF8" s="186">
        <f t="shared" si="2"/>
        <v>2</v>
      </c>
      <c r="AG8" s="188">
        <f t="shared" si="2"/>
        <v>3</v>
      </c>
      <c r="AH8" s="124"/>
      <c r="AI8" s="123"/>
      <c r="AJ8" s="123"/>
      <c r="AK8" s="179"/>
    </row>
    <row r="9" spans="1:42" ht="9" customHeight="1" x14ac:dyDescent="0.2">
      <c r="A9" s="196"/>
      <c r="B9" s="194"/>
      <c r="C9" s="166"/>
      <c r="D9" s="192"/>
      <c r="E9" s="192"/>
      <c r="F9" s="192"/>
      <c r="G9" s="192"/>
      <c r="H9" s="192"/>
      <c r="I9" s="192"/>
      <c r="J9" s="192"/>
      <c r="K9" s="192"/>
      <c r="L9" s="307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3"/>
      <c r="AI9" s="168"/>
      <c r="AJ9" s="168"/>
      <c r="AK9" s="194"/>
      <c r="AL9" s="195"/>
    </row>
    <row r="10" spans="1:42" hidden="1" x14ac:dyDescent="0.2">
      <c r="A10" s="80" t="s">
        <v>61</v>
      </c>
      <c r="B10" s="81" t="s">
        <v>121</v>
      </c>
      <c r="C10" s="71" t="s">
        <v>122</v>
      </c>
      <c r="D10" s="52"/>
      <c r="E10" s="52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52"/>
      <c r="AG10" s="93"/>
      <c r="AH10" s="149">
        <f>SUM(D10:AG10)</f>
        <v>0</v>
      </c>
      <c r="AI10" s="189">
        <v>0</v>
      </c>
      <c r="AJ10" s="190">
        <f>+AI10+AH10</f>
        <v>0</v>
      </c>
      <c r="AK10" s="80" t="s">
        <v>119</v>
      </c>
      <c r="AL10" s="191" t="s">
        <v>91</v>
      </c>
      <c r="AP10" s="121"/>
    </row>
    <row r="11" spans="1:42" hidden="1" x14ac:dyDescent="0.2">
      <c r="A11" s="56" t="s">
        <v>62</v>
      </c>
      <c r="B11" s="60" t="s">
        <v>25</v>
      </c>
      <c r="C11" s="61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96"/>
      <c r="AH11" s="149">
        <f t="shared" ref="AH11:AH36" si="3">SUM(D11:AG11)</f>
        <v>0</v>
      </c>
      <c r="AI11" s="189">
        <v>0</v>
      </c>
      <c r="AJ11" s="190">
        <f t="shared" ref="AJ11:AJ34" si="4">+AI11+AH11</f>
        <v>0</v>
      </c>
      <c r="AK11" s="56" t="s">
        <v>62</v>
      </c>
      <c r="AL11" s="177"/>
      <c r="AP11" s="120"/>
    </row>
    <row r="12" spans="1:42" x14ac:dyDescent="0.2">
      <c r="A12" s="56" t="s">
        <v>63</v>
      </c>
      <c r="B12" s="60" t="s">
        <v>4</v>
      </c>
      <c r="C12" s="61" t="s">
        <v>5</v>
      </c>
      <c r="D12" s="485" t="s">
        <v>82</v>
      </c>
      <c r="E12" s="485" t="s">
        <v>82</v>
      </c>
      <c r="F12" s="485" t="s">
        <v>82</v>
      </c>
      <c r="G12" s="485" t="s">
        <v>82</v>
      </c>
      <c r="H12" s="485" t="s">
        <v>82</v>
      </c>
      <c r="I12" s="485" t="s">
        <v>82</v>
      </c>
      <c r="J12" s="485" t="s">
        <v>82</v>
      </c>
      <c r="K12" s="239">
        <v>1</v>
      </c>
      <c r="L12" s="239">
        <v>1</v>
      </c>
      <c r="M12" s="239">
        <v>1</v>
      </c>
      <c r="N12" s="239">
        <v>1</v>
      </c>
      <c r="O12" s="239">
        <v>1</v>
      </c>
      <c r="P12" s="485" t="s">
        <v>82</v>
      </c>
      <c r="Q12" s="485" t="s">
        <v>82</v>
      </c>
      <c r="R12" s="485" t="s">
        <v>82</v>
      </c>
      <c r="S12" s="485" t="s">
        <v>82</v>
      </c>
      <c r="T12" s="485" t="s">
        <v>82</v>
      </c>
      <c r="U12" s="485" t="s">
        <v>82</v>
      </c>
      <c r="V12" s="485" t="s">
        <v>82</v>
      </c>
      <c r="W12" s="485" t="s">
        <v>82</v>
      </c>
      <c r="X12" s="485" t="s">
        <v>82</v>
      </c>
      <c r="Y12" s="499" t="s">
        <v>82</v>
      </c>
      <c r="Z12" s="499" t="s">
        <v>82</v>
      </c>
      <c r="AA12" s="499" t="s">
        <v>82</v>
      </c>
      <c r="AB12" s="485" t="s">
        <v>82</v>
      </c>
      <c r="AC12" s="485" t="s">
        <v>82</v>
      </c>
      <c r="AD12" s="485" t="s">
        <v>82</v>
      </c>
      <c r="AE12" s="485" t="s">
        <v>82</v>
      </c>
      <c r="AF12" s="485" t="s">
        <v>82</v>
      </c>
      <c r="AG12" s="486" t="s">
        <v>82</v>
      </c>
      <c r="AH12" s="149">
        <f t="shared" si="3"/>
        <v>5</v>
      </c>
      <c r="AI12" s="189">
        <f>2*0.048</f>
        <v>9.6000000000000002E-2</v>
      </c>
      <c r="AJ12" s="190">
        <f t="shared" si="4"/>
        <v>5.0960000000000001</v>
      </c>
      <c r="AK12" s="56" t="s">
        <v>63</v>
      </c>
      <c r="AL12" s="32" t="s">
        <v>89</v>
      </c>
    </row>
    <row r="13" spans="1:42" x14ac:dyDescent="0.2">
      <c r="A13" s="56" t="s">
        <v>103</v>
      </c>
      <c r="B13" s="60" t="s">
        <v>100</v>
      </c>
      <c r="C13" s="13" t="s">
        <v>102</v>
      </c>
      <c r="D13" s="485" t="s">
        <v>82</v>
      </c>
      <c r="E13" s="485" t="s">
        <v>82</v>
      </c>
      <c r="F13" s="485" t="s">
        <v>82</v>
      </c>
      <c r="G13" s="485" t="s">
        <v>82</v>
      </c>
      <c r="H13" s="485" t="s">
        <v>82</v>
      </c>
      <c r="I13" s="485" t="s">
        <v>82</v>
      </c>
      <c r="J13" s="485" t="s">
        <v>82</v>
      </c>
      <c r="K13" s="485" t="s">
        <v>82</v>
      </c>
      <c r="L13" s="485" t="s">
        <v>82</v>
      </c>
      <c r="M13" s="485" t="s">
        <v>82</v>
      </c>
      <c r="N13" s="485" t="s">
        <v>82</v>
      </c>
      <c r="O13" s="485" t="s">
        <v>82</v>
      </c>
      <c r="P13" s="485" t="s">
        <v>82</v>
      </c>
      <c r="Q13" s="485" t="s">
        <v>82</v>
      </c>
      <c r="R13" s="485" t="s">
        <v>82</v>
      </c>
      <c r="S13" s="485" t="s">
        <v>82</v>
      </c>
      <c r="T13" s="485" t="s">
        <v>82</v>
      </c>
      <c r="U13" s="485" t="s">
        <v>82</v>
      </c>
      <c r="V13" s="485" t="s">
        <v>82</v>
      </c>
      <c r="W13" s="485" t="s">
        <v>82</v>
      </c>
      <c r="X13" s="485" t="s">
        <v>82</v>
      </c>
      <c r="Y13" s="485" t="s">
        <v>82</v>
      </c>
      <c r="Z13" s="485" t="s">
        <v>82</v>
      </c>
      <c r="AA13" s="485" t="s">
        <v>82</v>
      </c>
      <c r="AB13" s="485" t="s">
        <v>82</v>
      </c>
      <c r="AC13" s="485" t="s">
        <v>82</v>
      </c>
      <c r="AD13" s="485" t="s">
        <v>82</v>
      </c>
      <c r="AE13" s="485" t="s">
        <v>82</v>
      </c>
      <c r="AF13" s="485" t="s">
        <v>82</v>
      </c>
      <c r="AG13" s="486" t="s">
        <v>82</v>
      </c>
      <c r="AH13" s="149">
        <f t="shared" si="3"/>
        <v>0</v>
      </c>
      <c r="AI13" s="189">
        <v>0</v>
      </c>
      <c r="AJ13" s="190">
        <f t="shared" si="4"/>
        <v>0</v>
      </c>
      <c r="AK13" s="56" t="s">
        <v>103</v>
      </c>
      <c r="AL13" s="32" t="s">
        <v>89</v>
      </c>
    </row>
    <row r="14" spans="1:42" x14ac:dyDescent="0.2">
      <c r="A14" s="56"/>
      <c r="B14" s="60" t="s">
        <v>164</v>
      </c>
      <c r="C14" s="13" t="s">
        <v>165</v>
      </c>
      <c r="D14" s="496" t="s">
        <v>82</v>
      </c>
      <c r="E14" s="497"/>
      <c r="F14" s="498"/>
      <c r="G14" s="485" t="s">
        <v>82</v>
      </c>
      <c r="H14" s="485" t="s">
        <v>82</v>
      </c>
      <c r="I14" s="485" t="s">
        <v>82</v>
      </c>
      <c r="J14" s="485" t="s">
        <v>82</v>
      </c>
      <c r="K14" s="485" t="s">
        <v>82</v>
      </c>
      <c r="L14" s="485" t="s">
        <v>82</v>
      </c>
      <c r="M14" s="485" t="s">
        <v>82</v>
      </c>
      <c r="N14" s="485" t="s">
        <v>82</v>
      </c>
      <c r="O14" s="485" t="s">
        <v>82</v>
      </c>
      <c r="P14" s="485" t="s">
        <v>82</v>
      </c>
      <c r="Q14" s="485" t="s">
        <v>82</v>
      </c>
      <c r="R14" s="485" t="s">
        <v>82</v>
      </c>
      <c r="S14" s="485" t="s">
        <v>82</v>
      </c>
      <c r="T14" s="485" t="s">
        <v>82</v>
      </c>
      <c r="U14" s="485" t="s">
        <v>82</v>
      </c>
      <c r="V14" s="485" t="s">
        <v>82</v>
      </c>
      <c r="W14" s="485" t="s">
        <v>82</v>
      </c>
      <c r="X14" s="485" t="s">
        <v>82</v>
      </c>
      <c r="Y14" s="496"/>
      <c r="Z14" s="497"/>
      <c r="AA14" s="498"/>
      <c r="AB14" s="485" t="s">
        <v>82</v>
      </c>
      <c r="AC14" s="485" t="s">
        <v>82</v>
      </c>
      <c r="AD14" s="485" t="s">
        <v>82</v>
      </c>
      <c r="AE14" s="485" t="s">
        <v>82</v>
      </c>
      <c r="AF14" s="485" t="s">
        <v>82</v>
      </c>
      <c r="AG14" s="486" t="s">
        <v>82</v>
      </c>
      <c r="AH14" s="149">
        <f t="shared" si="3"/>
        <v>0</v>
      </c>
      <c r="AI14" s="189">
        <v>0</v>
      </c>
      <c r="AJ14" s="190">
        <f t="shared" si="4"/>
        <v>0</v>
      </c>
      <c r="AK14" s="56"/>
      <c r="AL14" s="32" t="s">
        <v>89</v>
      </c>
    </row>
    <row r="15" spans="1:42" hidden="1" x14ac:dyDescent="0.2">
      <c r="A15" s="62" t="s">
        <v>64</v>
      </c>
      <c r="B15" s="60" t="s">
        <v>32</v>
      </c>
      <c r="C15" s="4" t="s">
        <v>33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96"/>
      <c r="AH15" s="149">
        <f t="shared" si="3"/>
        <v>0</v>
      </c>
      <c r="AI15" s="189">
        <v>0</v>
      </c>
      <c r="AJ15" s="190">
        <f t="shared" si="4"/>
        <v>0</v>
      </c>
      <c r="AK15" s="62" t="s">
        <v>64</v>
      </c>
      <c r="AL15" s="177"/>
    </row>
    <row r="16" spans="1:42" x14ac:dyDescent="0.2">
      <c r="A16" s="62" t="s">
        <v>120</v>
      </c>
      <c r="B16" s="60" t="s">
        <v>123</v>
      </c>
      <c r="C16" s="4" t="s">
        <v>124</v>
      </c>
      <c r="D16" s="239">
        <v>1</v>
      </c>
      <c r="E16" s="239">
        <v>1</v>
      </c>
      <c r="F16" s="485" t="s">
        <v>82</v>
      </c>
      <c r="G16" s="485" t="s">
        <v>82</v>
      </c>
      <c r="H16" s="485" t="s">
        <v>82</v>
      </c>
      <c r="I16" s="485" t="s">
        <v>82</v>
      </c>
      <c r="J16" s="485" t="s">
        <v>82</v>
      </c>
      <c r="K16" s="485" t="s">
        <v>82</v>
      </c>
      <c r="L16" s="485" t="s">
        <v>82</v>
      </c>
      <c r="M16" s="485" t="s">
        <v>82</v>
      </c>
      <c r="N16" s="485" t="s">
        <v>82</v>
      </c>
      <c r="O16" s="485" t="s">
        <v>82</v>
      </c>
      <c r="P16" s="485" t="s">
        <v>82</v>
      </c>
      <c r="Q16" s="485" t="s">
        <v>82</v>
      </c>
      <c r="R16" s="485" t="s">
        <v>82</v>
      </c>
      <c r="S16" s="485" t="s">
        <v>82</v>
      </c>
      <c r="T16" s="485" t="s">
        <v>82</v>
      </c>
      <c r="U16" s="485" t="s">
        <v>82</v>
      </c>
      <c r="V16" s="485" t="s">
        <v>82</v>
      </c>
      <c r="W16" s="485" t="s">
        <v>82</v>
      </c>
      <c r="X16" s="485" t="s">
        <v>82</v>
      </c>
      <c r="Y16" s="485" t="s">
        <v>82</v>
      </c>
      <c r="Z16" s="485" t="s">
        <v>82</v>
      </c>
      <c r="AA16" s="485" t="s">
        <v>82</v>
      </c>
      <c r="AB16" s="485" t="s">
        <v>82</v>
      </c>
      <c r="AC16" s="485" t="s">
        <v>82</v>
      </c>
      <c r="AD16" s="485" t="s">
        <v>82</v>
      </c>
      <c r="AE16" s="485" t="s">
        <v>82</v>
      </c>
      <c r="AF16" s="485" t="s">
        <v>82</v>
      </c>
      <c r="AG16" s="486" t="s">
        <v>82</v>
      </c>
      <c r="AH16" s="149">
        <f t="shared" si="3"/>
        <v>2</v>
      </c>
      <c r="AI16" s="189">
        <v>0</v>
      </c>
      <c r="AJ16" s="190">
        <f t="shared" si="4"/>
        <v>2</v>
      </c>
      <c r="AK16" s="62" t="s">
        <v>120</v>
      </c>
      <c r="AL16" s="66" t="s">
        <v>89</v>
      </c>
    </row>
    <row r="17" spans="1:43" x14ac:dyDescent="0.2">
      <c r="A17" s="62" t="s">
        <v>132</v>
      </c>
      <c r="B17" s="60" t="s">
        <v>133</v>
      </c>
      <c r="C17" s="4" t="s">
        <v>134</v>
      </c>
      <c r="D17" s="485" t="s">
        <v>82</v>
      </c>
      <c r="E17" s="485" t="s">
        <v>82</v>
      </c>
      <c r="F17" s="485" t="s">
        <v>82</v>
      </c>
      <c r="G17" s="485" t="s">
        <v>82</v>
      </c>
      <c r="H17" s="485" t="s">
        <v>82</v>
      </c>
      <c r="I17" s="485" t="s">
        <v>82</v>
      </c>
      <c r="J17" s="485" t="s">
        <v>82</v>
      </c>
      <c r="K17" s="485" t="s">
        <v>82</v>
      </c>
      <c r="L17" s="485" t="s">
        <v>82</v>
      </c>
      <c r="M17" s="485" t="s">
        <v>82</v>
      </c>
      <c r="N17" s="485" t="s">
        <v>82</v>
      </c>
      <c r="O17" s="485" t="s">
        <v>82</v>
      </c>
      <c r="P17" s="485" t="s">
        <v>82</v>
      </c>
      <c r="Q17" s="485" t="s">
        <v>82</v>
      </c>
      <c r="R17" s="485" t="s">
        <v>82</v>
      </c>
      <c r="S17" s="485" t="s">
        <v>82</v>
      </c>
      <c r="T17" s="485" t="s">
        <v>82</v>
      </c>
      <c r="U17" s="485" t="s">
        <v>82</v>
      </c>
      <c r="V17" s="485" t="s">
        <v>82</v>
      </c>
      <c r="W17" s="485" t="s">
        <v>82</v>
      </c>
      <c r="X17" s="485" t="s">
        <v>82</v>
      </c>
      <c r="Y17" s="485" t="s">
        <v>82</v>
      </c>
      <c r="Z17" s="485" t="s">
        <v>82</v>
      </c>
      <c r="AA17" s="485" t="s">
        <v>82</v>
      </c>
      <c r="AB17" s="485" t="s">
        <v>82</v>
      </c>
      <c r="AC17" s="485" t="s">
        <v>82</v>
      </c>
      <c r="AD17" s="485" t="s">
        <v>82</v>
      </c>
      <c r="AE17" s="485" t="s">
        <v>82</v>
      </c>
      <c r="AF17" s="485" t="s">
        <v>82</v>
      </c>
      <c r="AG17" s="486" t="s">
        <v>82</v>
      </c>
      <c r="AH17" s="149">
        <f t="shared" ref="AH17" si="5">SUM(D17:AG17)</f>
        <v>0</v>
      </c>
      <c r="AI17" s="189">
        <v>0</v>
      </c>
      <c r="AJ17" s="190">
        <f t="shared" ref="AJ17" si="6">+AI17+AH17</f>
        <v>0</v>
      </c>
      <c r="AK17" s="62" t="s">
        <v>132</v>
      </c>
      <c r="AL17" s="66" t="s">
        <v>89</v>
      </c>
    </row>
    <row r="18" spans="1:43" hidden="1" x14ac:dyDescent="0.2">
      <c r="A18" s="62" t="s">
        <v>65</v>
      </c>
      <c r="B18" s="60" t="s">
        <v>19</v>
      </c>
      <c r="C18" s="4" t="s">
        <v>20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96"/>
      <c r="AH18" s="149">
        <f t="shared" si="3"/>
        <v>0</v>
      </c>
      <c r="AI18" s="189">
        <v>0</v>
      </c>
      <c r="AJ18" s="190">
        <f t="shared" si="4"/>
        <v>0</v>
      </c>
      <c r="AK18" s="62" t="s">
        <v>65</v>
      </c>
      <c r="AL18" s="177"/>
      <c r="AM18" s="41" t="s">
        <v>82</v>
      </c>
    </row>
    <row r="19" spans="1:43" s="25" customFormat="1" x14ac:dyDescent="0.2">
      <c r="A19" s="62" t="s">
        <v>106</v>
      </c>
      <c r="B19" s="148" t="s">
        <v>107</v>
      </c>
      <c r="C19" s="14" t="s">
        <v>228</v>
      </c>
      <c r="D19" s="239">
        <v>1</v>
      </c>
      <c r="E19" s="239">
        <v>1</v>
      </c>
      <c r="F19" s="485" t="s">
        <v>82</v>
      </c>
      <c r="G19" s="485" t="s">
        <v>82</v>
      </c>
      <c r="H19" s="485" t="s">
        <v>82</v>
      </c>
      <c r="I19" s="485" t="s">
        <v>82</v>
      </c>
      <c r="J19" s="485" t="s">
        <v>82</v>
      </c>
      <c r="K19" s="485" t="s">
        <v>82</v>
      </c>
      <c r="L19" s="485" t="s">
        <v>82</v>
      </c>
      <c r="M19" s="485" t="s">
        <v>82</v>
      </c>
      <c r="N19" s="485" t="s">
        <v>82</v>
      </c>
      <c r="O19" s="485" t="s">
        <v>82</v>
      </c>
      <c r="P19" s="485" t="s">
        <v>82</v>
      </c>
      <c r="Q19" s="485" t="s">
        <v>82</v>
      </c>
      <c r="R19" s="485" t="s">
        <v>82</v>
      </c>
      <c r="S19" s="485" t="s">
        <v>82</v>
      </c>
      <c r="T19" s="485" t="s">
        <v>82</v>
      </c>
      <c r="U19" s="485" t="s">
        <v>82</v>
      </c>
      <c r="V19" s="485" t="s">
        <v>82</v>
      </c>
      <c r="W19" s="485" t="s">
        <v>82</v>
      </c>
      <c r="X19" s="485" t="s">
        <v>82</v>
      </c>
      <c r="Y19" s="485" t="s">
        <v>82</v>
      </c>
      <c r="Z19" s="485" t="s">
        <v>82</v>
      </c>
      <c r="AA19" s="485" t="s">
        <v>82</v>
      </c>
      <c r="AB19" s="485" t="s">
        <v>82</v>
      </c>
      <c r="AC19" s="485" t="s">
        <v>82</v>
      </c>
      <c r="AD19" s="485" t="s">
        <v>82</v>
      </c>
      <c r="AE19" s="485" t="s">
        <v>82</v>
      </c>
      <c r="AF19" s="485" t="s">
        <v>82</v>
      </c>
      <c r="AG19" s="486" t="s">
        <v>82</v>
      </c>
      <c r="AH19" s="149">
        <f t="shared" si="3"/>
        <v>2</v>
      </c>
      <c r="AI19" s="189">
        <v>0</v>
      </c>
      <c r="AJ19" s="273">
        <f t="shared" si="4"/>
        <v>2</v>
      </c>
      <c r="AK19" s="62" t="s">
        <v>106</v>
      </c>
      <c r="AL19" s="66" t="s">
        <v>89</v>
      </c>
      <c r="AM19" s="234"/>
    </row>
    <row r="20" spans="1:43" x14ac:dyDescent="0.2">
      <c r="A20" s="56" t="s">
        <v>66</v>
      </c>
      <c r="B20" s="60" t="s">
        <v>21</v>
      </c>
      <c r="C20" s="4" t="s">
        <v>3</v>
      </c>
      <c r="D20" s="487" t="s">
        <v>82</v>
      </c>
      <c r="E20" s="487" t="s">
        <v>82</v>
      </c>
      <c r="F20" s="485" t="s">
        <v>82</v>
      </c>
      <c r="G20" s="485" t="s">
        <v>82</v>
      </c>
      <c r="H20" s="485" t="s">
        <v>82</v>
      </c>
      <c r="I20" s="485" t="s">
        <v>82</v>
      </c>
      <c r="J20" s="485" t="s">
        <v>82</v>
      </c>
      <c r="K20" s="485" t="s">
        <v>82</v>
      </c>
      <c r="L20" s="485" t="s">
        <v>82</v>
      </c>
      <c r="M20" s="485" t="s">
        <v>82</v>
      </c>
      <c r="N20" s="485" t="s">
        <v>82</v>
      </c>
      <c r="O20" s="485" t="s">
        <v>82</v>
      </c>
      <c r="P20" s="485" t="s">
        <v>82</v>
      </c>
      <c r="Q20" s="485" t="s">
        <v>82</v>
      </c>
      <c r="R20" s="485" t="s">
        <v>82</v>
      </c>
      <c r="S20" s="485" t="s">
        <v>82</v>
      </c>
      <c r="T20" s="485" t="s">
        <v>82</v>
      </c>
      <c r="U20" s="485" t="s">
        <v>82</v>
      </c>
      <c r="V20" s="485" t="s">
        <v>82</v>
      </c>
      <c r="W20" s="485" t="s">
        <v>82</v>
      </c>
      <c r="X20" s="485" t="s">
        <v>82</v>
      </c>
      <c r="Y20" s="485" t="s">
        <v>82</v>
      </c>
      <c r="Z20" s="485" t="s">
        <v>82</v>
      </c>
      <c r="AA20" s="485" t="s">
        <v>82</v>
      </c>
      <c r="AB20" s="485" t="s">
        <v>82</v>
      </c>
      <c r="AC20" s="485" t="s">
        <v>82</v>
      </c>
      <c r="AD20" s="485" t="s">
        <v>82</v>
      </c>
      <c r="AE20" s="485" t="s">
        <v>82</v>
      </c>
      <c r="AF20" s="485" t="s">
        <v>82</v>
      </c>
      <c r="AG20" s="486" t="s">
        <v>82</v>
      </c>
      <c r="AH20" s="149">
        <f t="shared" si="3"/>
        <v>0</v>
      </c>
      <c r="AI20" s="189">
        <v>0</v>
      </c>
      <c r="AJ20" s="190">
        <f t="shared" si="4"/>
        <v>0</v>
      </c>
      <c r="AK20" s="56" t="s">
        <v>66</v>
      </c>
      <c r="AL20" s="32" t="s">
        <v>89</v>
      </c>
    </row>
    <row r="21" spans="1:43" hidden="1" x14ac:dyDescent="0.2">
      <c r="A21" s="56" t="s">
        <v>67</v>
      </c>
      <c r="B21" s="60" t="s">
        <v>11</v>
      </c>
      <c r="C21" s="4" t="s">
        <v>12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96"/>
      <c r="AH21" s="149">
        <f t="shared" si="3"/>
        <v>0</v>
      </c>
      <c r="AI21" s="189">
        <v>0</v>
      </c>
      <c r="AJ21" s="190">
        <f t="shared" si="4"/>
        <v>0</v>
      </c>
      <c r="AK21" s="56" t="s">
        <v>67</v>
      </c>
      <c r="AL21" s="177"/>
    </row>
    <row r="22" spans="1:43" hidden="1" x14ac:dyDescent="0.2">
      <c r="A22" s="56" t="s">
        <v>68</v>
      </c>
      <c r="B22" s="60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96"/>
      <c r="AH22" s="149">
        <f t="shared" si="3"/>
        <v>0</v>
      </c>
      <c r="AI22" s="189">
        <v>0</v>
      </c>
      <c r="AJ22" s="190">
        <f t="shared" si="4"/>
        <v>0</v>
      </c>
      <c r="AK22" s="56" t="s">
        <v>68</v>
      </c>
      <c r="AL22" s="177"/>
    </row>
    <row r="23" spans="1:43" x14ac:dyDescent="0.2">
      <c r="A23" s="56" t="s">
        <v>147</v>
      </c>
      <c r="B23" s="60" t="s">
        <v>148</v>
      </c>
      <c r="C23" s="4" t="s">
        <v>149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96"/>
      <c r="AH23" s="149">
        <f>SUM(D23:AG23)</f>
        <v>0</v>
      </c>
      <c r="AI23" s="189">
        <v>0</v>
      </c>
      <c r="AJ23" s="190">
        <f>+AI23+AH23</f>
        <v>0</v>
      </c>
      <c r="AK23" s="56" t="s">
        <v>147</v>
      </c>
      <c r="AL23" s="66" t="s">
        <v>89</v>
      </c>
    </row>
    <row r="24" spans="1:43" x14ac:dyDescent="0.2">
      <c r="A24" s="56" t="s">
        <v>142</v>
      </c>
      <c r="B24" s="60" t="s">
        <v>146</v>
      </c>
      <c r="C24" s="4" t="s">
        <v>143</v>
      </c>
      <c r="D24" s="485" t="s">
        <v>82</v>
      </c>
      <c r="E24" s="485" t="s">
        <v>82</v>
      </c>
      <c r="F24" s="485" t="s">
        <v>82</v>
      </c>
      <c r="G24" s="485" t="s">
        <v>82</v>
      </c>
      <c r="H24" s="485" t="s">
        <v>82</v>
      </c>
      <c r="I24" s="485" t="s">
        <v>82</v>
      </c>
      <c r="J24" s="485" t="s">
        <v>82</v>
      </c>
      <c r="K24" s="485" t="s">
        <v>82</v>
      </c>
      <c r="L24" s="485" t="s">
        <v>82</v>
      </c>
      <c r="M24" s="485" t="s">
        <v>82</v>
      </c>
      <c r="N24" s="485" t="s">
        <v>82</v>
      </c>
      <c r="O24" s="485" t="s">
        <v>82</v>
      </c>
      <c r="P24" s="485" t="s">
        <v>82</v>
      </c>
      <c r="Q24" s="485" t="s">
        <v>82</v>
      </c>
      <c r="R24" s="485" t="s">
        <v>82</v>
      </c>
      <c r="S24" s="485" t="s">
        <v>82</v>
      </c>
      <c r="T24" s="485" t="s">
        <v>82</v>
      </c>
      <c r="U24" s="485" t="s">
        <v>82</v>
      </c>
      <c r="V24" s="485" t="s">
        <v>82</v>
      </c>
      <c r="W24" s="485" t="s">
        <v>82</v>
      </c>
      <c r="X24" s="485" t="s">
        <v>82</v>
      </c>
      <c r="Y24" s="485" t="s">
        <v>82</v>
      </c>
      <c r="Z24" s="485" t="s">
        <v>82</v>
      </c>
      <c r="AA24" s="485" t="s">
        <v>82</v>
      </c>
      <c r="AB24" s="485" t="s">
        <v>82</v>
      </c>
      <c r="AC24" s="485" t="s">
        <v>82</v>
      </c>
      <c r="AD24" s="485" t="s">
        <v>82</v>
      </c>
      <c r="AE24" s="485" t="s">
        <v>82</v>
      </c>
      <c r="AF24" s="485" t="s">
        <v>82</v>
      </c>
      <c r="AG24" s="486" t="s">
        <v>82</v>
      </c>
      <c r="AH24" s="149">
        <f t="shared" ref="AH24" si="7">SUM(D24:AG24)</f>
        <v>0</v>
      </c>
      <c r="AI24" s="189">
        <v>0</v>
      </c>
      <c r="AJ24" s="190">
        <f t="shared" ref="AJ24" si="8">+AI24+AH24</f>
        <v>0</v>
      </c>
      <c r="AK24" s="56" t="s">
        <v>142</v>
      </c>
      <c r="AL24" s="66" t="s">
        <v>89</v>
      </c>
    </row>
    <row r="25" spans="1:43" hidden="1" x14ac:dyDescent="0.2">
      <c r="A25" s="56" t="s">
        <v>69</v>
      </c>
      <c r="B25" s="60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96"/>
      <c r="AH25" s="149">
        <f t="shared" si="3"/>
        <v>0</v>
      </c>
      <c r="AI25" s="189">
        <v>0</v>
      </c>
      <c r="AJ25" s="190">
        <f t="shared" si="4"/>
        <v>0</v>
      </c>
      <c r="AK25" s="56" t="s">
        <v>69</v>
      </c>
      <c r="AL25" s="177"/>
      <c r="AN25" s="496"/>
      <c r="AO25" s="497"/>
      <c r="AP25" s="498"/>
      <c r="AQ25" s="239">
        <v>1</v>
      </c>
    </row>
    <row r="26" spans="1:43" s="25" customFormat="1" x14ac:dyDescent="0.2">
      <c r="A26" s="62" t="s">
        <v>111</v>
      </c>
      <c r="B26" s="148" t="s">
        <v>112</v>
      </c>
      <c r="C26" s="14" t="s">
        <v>113</v>
      </c>
      <c r="D26" s="485" t="s">
        <v>82</v>
      </c>
      <c r="E26" s="485" t="s">
        <v>82</v>
      </c>
      <c r="F26" s="485" t="s">
        <v>82</v>
      </c>
      <c r="G26" s="485" t="s">
        <v>82</v>
      </c>
      <c r="H26" s="488" t="s">
        <v>82</v>
      </c>
      <c r="I26" s="485" t="s">
        <v>82</v>
      </c>
      <c r="J26" s="485" t="s">
        <v>82</v>
      </c>
      <c r="K26" s="485" t="s">
        <v>82</v>
      </c>
      <c r="L26" s="485" t="s">
        <v>82</v>
      </c>
      <c r="M26" s="485" t="s">
        <v>82</v>
      </c>
      <c r="N26" s="485" t="s">
        <v>82</v>
      </c>
      <c r="O26" s="485" t="s">
        <v>82</v>
      </c>
      <c r="P26" s="485" t="s">
        <v>82</v>
      </c>
      <c r="Q26" s="485" t="s">
        <v>82</v>
      </c>
      <c r="R26" s="485" t="s">
        <v>82</v>
      </c>
      <c r="S26" s="485" t="s">
        <v>82</v>
      </c>
      <c r="T26" s="485" t="s">
        <v>82</v>
      </c>
      <c r="U26" s="485" t="s">
        <v>82</v>
      </c>
      <c r="V26" s="485" t="s">
        <v>82</v>
      </c>
      <c r="W26" s="485" t="s">
        <v>82</v>
      </c>
      <c r="X26" s="485" t="s">
        <v>82</v>
      </c>
      <c r="Y26" s="485" t="s">
        <v>82</v>
      </c>
      <c r="Z26" s="485" t="s">
        <v>82</v>
      </c>
      <c r="AA26" s="485" t="s">
        <v>82</v>
      </c>
      <c r="AB26" s="485" t="s">
        <v>82</v>
      </c>
      <c r="AC26" s="485" t="s">
        <v>82</v>
      </c>
      <c r="AD26" s="485" t="s">
        <v>82</v>
      </c>
      <c r="AE26" s="485" t="s">
        <v>82</v>
      </c>
      <c r="AF26" s="485" t="s">
        <v>82</v>
      </c>
      <c r="AG26" s="486" t="s">
        <v>82</v>
      </c>
      <c r="AH26" s="149">
        <f t="shared" si="3"/>
        <v>0</v>
      </c>
      <c r="AI26" s="189">
        <v>0</v>
      </c>
      <c r="AJ26" s="273">
        <f t="shared" si="4"/>
        <v>0</v>
      </c>
      <c r="AK26" s="62" t="s">
        <v>111</v>
      </c>
      <c r="AL26" s="66" t="s">
        <v>89</v>
      </c>
    </row>
    <row r="27" spans="1:43" hidden="1" x14ac:dyDescent="0.2">
      <c r="A27" s="56" t="s">
        <v>104</v>
      </c>
      <c r="B27" s="60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96"/>
      <c r="AH27" s="149">
        <f t="shared" si="3"/>
        <v>0</v>
      </c>
      <c r="AI27" s="189">
        <v>0</v>
      </c>
      <c r="AJ27" s="190">
        <f t="shared" si="4"/>
        <v>0</v>
      </c>
      <c r="AK27" s="56" t="s">
        <v>104</v>
      </c>
      <c r="AL27" s="177"/>
    </row>
    <row r="28" spans="1:43" x14ac:dyDescent="0.2">
      <c r="A28" s="56" t="s">
        <v>86</v>
      </c>
      <c r="B28" s="60" t="s">
        <v>87</v>
      </c>
      <c r="C28" s="4" t="s">
        <v>2</v>
      </c>
      <c r="D28" s="485" t="s">
        <v>82</v>
      </c>
      <c r="E28" s="485" t="s">
        <v>82</v>
      </c>
      <c r="F28" s="485" t="s">
        <v>82</v>
      </c>
      <c r="G28" s="485" t="s">
        <v>82</v>
      </c>
      <c r="H28" s="485" t="s">
        <v>82</v>
      </c>
      <c r="I28" s="485" t="s">
        <v>82</v>
      </c>
      <c r="J28" s="485" t="s">
        <v>82</v>
      </c>
      <c r="K28" s="485" t="s">
        <v>82</v>
      </c>
      <c r="L28" s="485" t="s">
        <v>82</v>
      </c>
      <c r="M28" s="485" t="s">
        <v>82</v>
      </c>
      <c r="N28" s="485" t="s">
        <v>82</v>
      </c>
      <c r="O28" s="485" t="s">
        <v>82</v>
      </c>
      <c r="P28" s="485" t="s">
        <v>82</v>
      </c>
      <c r="Q28" s="485" t="s">
        <v>82</v>
      </c>
      <c r="R28" s="485" t="s">
        <v>82</v>
      </c>
      <c r="S28" s="485" t="s">
        <v>82</v>
      </c>
      <c r="T28" s="485" t="s">
        <v>82</v>
      </c>
      <c r="U28" s="485" t="s">
        <v>82</v>
      </c>
      <c r="V28" s="485" t="s">
        <v>82</v>
      </c>
      <c r="W28" s="485" t="s">
        <v>82</v>
      </c>
      <c r="X28" s="485" t="s">
        <v>82</v>
      </c>
      <c r="Y28" s="485" t="s">
        <v>82</v>
      </c>
      <c r="Z28" s="485" t="s">
        <v>82</v>
      </c>
      <c r="AA28" s="485" t="s">
        <v>82</v>
      </c>
      <c r="AB28" s="485" t="s">
        <v>82</v>
      </c>
      <c r="AC28" s="485" t="s">
        <v>82</v>
      </c>
      <c r="AD28" s="485" t="s">
        <v>82</v>
      </c>
      <c r="AE28" s="485" t="s">
        <v>82</v>
      </c>
      <c r="AF28" s="485" t="s">
        <v>82</v>
      </c>
      <c r="AG28" s="486" t="s">
        <v>82</v>
      </c>
      <c r="AH28" s="149">
        <f t="shared" si="3"/>
        <v>0</v>
      </c>
      <c r="AI28" s="189">
        <v>0</v>
      </c>
      <c r="AJ28" s="190">
        <f t="shared" si="4"/>
        <v>0</v>
      </c>
      <c r="AK28" s="56" t="s">
        <v>86</v>
      </c>
      <c r="AL28" s="32" t="s">
        <v>89</v>
      </c>
    </row>
    <row r="29" spans="1:43" hidden="1" x14ac:dyDescent="0.2">
      <c r="A29" s="56" t="s">
        <v>96</v>
      </c>
      <c r="B29" s="60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96"/>
      <c r="AH29" s="149">
        <f t="shared" si="3"/>
        <v>0</v>
      </c>
      <c r="AI29" s="189">
        <v>0</v>
      </c>
      <c r="AJ29" s="190">
        <f t="shared" si="4"/>
        <v>0</v>
      </c>
      <c r="AK29" s="56" t="s">
        <v>96</v>
      </c>
      <c r="AL29" s="66"/>
    </row>
    <row r="30" spans="1:43" x14ac:dyDescent="0.2">
      <c r="A30" s="56" t="s">
        <v>70</v>
      </c>
      <c r="B30" s="60" t="s">
        <v>30</v>
      </c>
      <c r="C30" s="4" t="s">
        <v>31</v>
      </c>
      <c r="D30" s="53"/>
      <c r="E30" s="53"/>
      <c r="F30" s="53"/>
      <c r="G30" s="28"/>
      <c r="H30" s="28"/>
      <c r="I30" s="28"/>
      <c r="J30" s="28"/>
      <c r="K30" s="53"/>
      <c r="L30" s="53"/>
      <c r="M30" s="53"/>
      <c r="N30" s="53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53"/>
      <c r="AC30" s="28"/>
      <c r="AD30" s="28"/>
      <c r="AE30" s="53"/>
      <c r="AF30" s="53"/>
      <c r="AG30" s="98"/>
      <c r="AH30" s="149">
        <f t="shared" si="3"/>
        <v>0</v>
      </c>
      <c r="AI30" s="189">
        <v>0</v>
      </c>
      <c r="AJ30" s="190">
        <f t="shared" si="4"/>
        <v>0</v>
      </c>
      <c r="AK30" s="56" t="s">
        <v>70</v>
      </c>
      <c r="AL30" s="32" t="s">
        <v>89</v>
      </c>
    </row>
    <row r="31" spans="1:43" x14ac:dyDescent="0.2">
      <c r="A31" s="56" t="s">
        <v>71</v>
      </c>
      <c r="B31" s="60" t="s">
        <v>9</v>
      </c>
      <c r="C31" s="4" t="s">
        <v>10</v>
      </c>
      <c r="D31" s="485" t="s">
        <v>82</v>
      </c>
      <c r="E31" s="485" t="s">
        <v>82</v>
      </c>
      <c r="F31" s="485" t="s">
        <v>82</v>
      </c>
      <c r="G31" s="492" t="s">
        <v>82</v>
      </c>
      <c r="H31" s="485" t="s">
        <v>82</v>
      </c>
      <c r="I31" s="485" t="s">
        <v>82</v>
      </c>
      <c r="J31" s="485" t="s">
        <v>82</v>
      </c>
      <c r="K31" s="485" t="s">
        <v>82</v>
      </c>
      <c r="L31" s="485" t="s">
        <v>82</v>
      </c>
      <c r="M31" s="485" t="s">
        <v>82</v>
      </c>
      <c r="N31" s="492" t="s">
        <v>82</v>
      </c>
      <c r="O31" s="485" t="s">
        <v>82</v>
      </c>
      <c r="P31" s="485" t="s">
        <v>82</v>
      </c>
      <c r="Q31" s="485" t="s">
        <v>82</v>
      </c>
      <c r="R31" s="239">
        <v>1</v>
      </c>
      <c r="S31" s="239">
        <v>1</v>
      </c>
      <c r="T31" s="239">
        <v>1</v>
      </c>
      <c r="U31" s="239">
        <v>1</v>
      </c>
      <c r="V31" s="239">
        <v>1</v>
      </c>
      <c r="W31" s="485" t="s">
        <v>82</v>
      </c>
      <c r="X31" s="485" t="s">
        <v>82</v>
      </c>
      <c r="Y31" s="485" t="s">
        <v>82</v>
      </c>
      <c r="Z31" s="485" t="s">
        <v>82</v>
      </c>
      <c r="AA31" s="485" t="s">
        <v>82</v>
      </c>
      <c r="AB31" s="492" t="s">
        <v>82</v>
      </c>
      <c r="AC31" s="239">
        <v>1</v>
      </c>
      <c r="AD31" s="485" t="s">
        <v>82</v>
      </c>
      <c r="AE31" s="485" t="s">
        <v>82</v>
      </c>
      <c r="AF31" s="485" t="s">
        <v>82</v>
      </c>
      <c r="AG31" s="486" t="s">
        <v>82</v>
      </c>
      <c r="AH31" s="149">
        <f t="shared" si="3"/>
        <v>6</v>
      </c>
      <c r="AI31" s="189">
        <v>0</v>
      </c>
      <c r="AJ31" s="190">
        <f t="shared" si="4"/>
        <v>6</v>
      </c>
      <c r="AK31" s="56" t="s">
        <v>71</v>
      </c>
      <c r="AL31" s="32" t="s">
        <v>89</v>
      </c>
      <c r="AO31" s="501">
        <f ca="1">NOW()</f>
        <v>42506.824719791664</v>
      </c>
    </row>
    <row r="32" spans="1:43" x14ac:dyDescent="0.2">
      <c r="A32" s="56" t="s">
        <v>72</v>
      </c>
      <c r="B32" s="60" t="s">
        <v>27</v>
      </c>
      <c r="C32" s="4" t="s">
        <v>28</v>
      </c>
      <c r="D32" s="485" t="s">
        <v>82</v>
      </c>
      <c r="E32" s="485" t="s">
        <v>82</v>
      </c>
      <c r="F32" s="485" t="s">
        <v>82</v>
      </c>
      <c r="G32" s="485" t="s">
        <v>82</v>
      </c>
      <c r="H32" s="367">
        <v>1</v>
      </c>
      <c r="I32" s="485" t="s">
        <v>82</v>
      </c>
      <c r="J32" s="485" t="s">
        <v>82</v>
      </c>
      <c r="K32" s="485" t="s">
        <v>82</v>
      </c>
      <c r="L32" s="485" t="s">
        <v>82</v>
      </c>
      <c r="M32" s="485" t="s">
        <v>82</v>
      </c>
      <c r="N32" s="485" t="s">
        <v>82</v>
      </c>
      <c r="O32" s="485" t="s">
        <v>82</v>
      </c>
      <c r="P32" s="485" t="s">
        <v>82</v>
      </c>
      <c r="Q32" s="485" t="s">
        <v>82</v>
      </c>
      <c r="R32" s="485" t="s">
        <v>82</v>
      </c>
      <c r="S32" s="485" t="s">
        <v>82</v>
      </c>
      <c r="T32" s="485" t="s">
        <v>82</v>
      </c>
      <c r="U32" s="485" t="s">
        <v>82</v>
      </c>
      <c r="V32" s="485" t="s">
        <v>82</v>
      </c>
      <c r="W32" s="485" t="s">
        <v>82</v>
      </c>
      <c r="X32" s="485" t="s">
        <v>82</v>
      </c>
      <c r="Y32" s="485" t="s">
        <v>82</v>
      </c>
      <c r="Z32" s="485" t="s">
        <v>82</v>
      </c>
      <c r="AA32" s="485" t="s">
        <v>82</v>
      </c>
      <c r="AB32" s="485" t="s">
        <v>82</v>
      </c>
      <c r="AC32" s="485" t="s">
        <v>82</v>
      </c>
      <c r="AD32" s="485" t="s">
        <v>82</v>
      </c>
      <c r="AE32" s="485" t="s">
        <v>82</v>
      </c>
      <c r="AF32" s="485" t="s">
        <v>82</v>
      </c>
      <c r="AG32" s="486" t="s">
        <v>82</v>
      </c>
      <c r="AH32" s="149">
        <f t="shared" si="3"/>
        <v>1</v>
      </c>
      <c r="AI32" s="189">
        <f>2*0.0476</f>
        <v>9.5200000000000007E-2</v>
      </c>
      <c r="AJ32" s="190">
        <f t="shared" si="4"/>
        <v>1.0952</v>
      </c>
      <c r="AK32" s="56" t="s">
        <v>72</v>
      </c>
      <c r="AL32" s="32" t="s">
        <v>89</v>
      </c>
      <c r="AO32" s="500">
        <f ca="1">NOW()</f>
        <v>42506.824719791664</v>
      </c>
    </row>
    <row r="33" spans="1:38" x14ac:dyDescent="0.2">
      <c r="A33" s="56" t="s">
        <v>79</v>
      </c>
      <c r="B33" s="60" t="s">
        <v>80</v>
      </c>
      <c r="C33" s="4" t="s">
        <v>8</v>
      </c>
      <c r="D33" s="485" t="s">
        <v>82</v>
      </c>
      <c r="E33" s="485" t="s">
        <v>82</v>
      </c>
      <c r="F33" s="485" t="s">
        <v>82</v>
      </c>
      <c r="G33" s="485" t="s">
        <v>82</v>
      </c>
      <c r="H33" s="485" t="s">
        <v>82</v>
      </c>
      <c r="I33" s="485" t="s">
        <v>82</v>
      </c>
      <c r="J33" s="485" t="s">
        <v>82</v>
      </c>
      <c r="K33" s="485" t="s">
        <v>82</v>
      </c>
      <c r="L33" s="485" t="s">
        <v>82</v>
      </c>
      <c r="M33" s="485" t="s">
        <v>82</v>
      </c>
      <c r="N33" s="485" t="s">
        <v>82</v>
      </c>
      <c r="O33" s="485" t="s">
        <v>82</v>
      </c>
      <c r="P33" s="485" t="s">
        <v>82</v>
      </c>
      <c r="Q33" s="485" t="s">
        <v>82</v>
      </c>
      <c r="R33" s="485" t="s">
        <v>82</v>
      </c>
      <c r="S33" s="485" t="s">
        <v>82</v>
      </c>
      <c r="T33" s="485" t="s">
        <v>82</v>
      </c>
      <c r="U33" s="485" t="s">
        <v>82</v>
      </c>
      <c r="V33" s="485" t="s">
        <v>82</v>
      </c>
      <c r="W33" s="485" t="s">
        <v>82</v>
      </c>
      <c r="X33" s="485" t="s">
        <v>82</v>
      </c>
      <c r="Y33" s="485" t="s">
        <v>82</v>
      </c>
      <c r="Z33" s="485" t="s">
        <v>82</v>
      </c>
      <c r="AA33" s="485" t="s">
        <v>82</v>
      </c>
      <c r="AB33" s="485" t="s">
        <v>82</v>
      </c>
      <c r="AC33" s="485" t="s">
        <v>82</v>
      </c>
      <c r="AD33" s="485" t="s">
        <v>82</v>
      </c>
      <c r="AE33" s="485" t="s">
        <v>82</v>
      </c>
      <c r="AF33" s="485" t="s">
        <v>82</v>
      </c>
      <c r="AG33" s="486" t="s">
        <v>82</v>
      </c>
      <c r="AH33" s="149">
        <f t="shared" si="3"/>
        <v>0</v>
      </c>
      <c r="AI33" s="189">
        <v>0</v>
      </c>
      <c r="AJ33" s="190">
        <f t="shared" si="4"/>
        <v>0</v>
      </c>
      <c r="AK33" s="56" t="s">
        <v>79</v>
      </c>
      <c r="AL33" s="32" t="s">
        <v>89</v>
      </c>
    </row>
    <row r="34" spans="1:38" hidden="1" x14ac:dyDescent="0.2">
      <c r="A34" s="56" t="s">
        <v>73</v>
      </c>
      <c r="B34" s="60" t="s">
        <v>16</v>
      </c>
      <c r="C34" s="4" t="s">
        <v>17</v>
      </c>
      <c r="D34" s="28"/>
      <c r="E34" s="28"/>
      <c r="F34" s="28"/>
      <c r="G34" s="10"/>
      <c r="H34" s="28"/>
      <c r="I34" s="28"/>
      <c r="J34" s="28"/>
      <c r="K34" s="28"/>
      <c r="L34" s="28"/>
      <c r="M34" s="28"/>
      <c r="N34" s="10"/>
      <c r="O34" s="28"/>
      <c r="P34" s="28"/>
      <c r="Q34" s="28"/>
      <c r="R34" s="28"/>
      <c r="S34" s="28"/>
      <c r="T34" s="28"/>
      <c r="U34" s="10"/>
      <c r="V34" s="28"/>
      <c r="W34" s="28"/>
      <c r="X34" s="28"/>
      <c r="Y34" s="28"/>
      <c r="Z34" s="28"/>
      <c r="AA34" s="28"/>
      <c r="AB34" s="10"/>
      <c r="AC34" s="28"/>
      <c r="AD34" s="28"/>
      <c r="AE34" s="28"/>
      <c r="AF34" s="28"/>
      <c r="AG34" s="96"/>
      <c r="AH34" s="149">
        <f t="shared" si="3"/>
        <v>0</v>
      </c>
      <c r="AI34" s="189">
        <v>0</v>
      </c>
      <c r="AJ34" s="190">
        <f t="shared" si="4"/>
        <v>0</v>
      </c>
      <c r="AK34" s="56" t="s">
        <v>73</v>
      </c>
      <c r="AL34" s="32"/>
    </row>
    <row r="35" spans="1:38" x14ac:dyDescent="0.2">
      <c r="A35" s="323" t="s">
        <v>139</v>
      </c>
      <c r="B35" s="331" t="s">
        <v>140</v>
      </c>
      <c r="C35" s="324" t="s">
        <v>145</v>
      </c>
      <c r="D35" s="488" t="s">
        <v>82</v>
      </c>
      <c r="E35" s="488" t="s">
        <v>82</v>
      </c>
      <c r="F35" s="488" t="s">
        <v>82</v>
      </c>
      <c r="G35" s="489" t="s">
        <v>82</v>
      </c>
      <c r="H35" s="488" t="s">
        <v>82</v>
      </c>
      <c r="I35" s="490" t="s">
        <v>82</v>
      </c>
      <c r="J35" s="490" t="s">
        <v>82</v>
      </c>
      <c r="K35" s="488" t="s">
        <v>82</v>
      </c>
      <c r="L35" s="488" t="s">
        <v>82</v>
      </c>
      <c r="M35" s="488" t="s">
        <v>82</v>
      </c>
      <c r="N35" s="489" t="s">
        <v>82</v>
      </c>
      <c r="O35" s="488" t="s">
        <v>82</v>
      </c>
      <c r="P35" s="490" t="s">
        <v>82</v>
      </c>
      <c r="Q35" s="490" t="s">
        <v>82</v>
      </c>
      <c r="R35" s="488" t="s">
        <v>82</v>
      </c>
      <c r="S35" s="488" t="s">
        <v>82</v>
      </c>
      <c r="T35" s="488" t="s">
        <v>82</v>
      </c>
      <c r="U35" s="489" t="s">
        <v>82</v>
      </c>
      <c r="V35" s="488" t="s">
        <v>82</v>
      </c>
      <c r="W35" s="490" t="s">
        <v>82</v>
      </c>
      <c r="X35" s="490" t="s">
        <v>82</v>
      </c>
      <c r="Y35" s="488" t="s">
        <v>82</v>
      </c>
      <c r="Z35" s="488" t="s">
        <v>82</v>
      </c>
      <c r="AA35" s="488" t="s">
        <v>82</v>
      </c>
      <c r="AB35" s="489" t="s">
        <v>82</v>
      </c>
      <c r="AC35" s="488" t="s">
        <v>82</v>
      </c>
      <c r="AD35" s="490" t="s">
        <v>82</v>
      </c>
      <c r="AE35" s="488" t="s">
        <v>82</v>
      </c>
      <c r="AF35" s="488" t="s">
        <v>82</v>
      </c>
      <c r="AG35" s="491" t="s">
        <v>82</v>
      </c>
      <c r="AH35" s="149">
        <f t="shared" ref="AH35" si="9">SUM(D35:AG35)</f>
        <v>0</v>
      </c>
      <c r="AI35" s="189">
        <v>0</v>
      </c>
      <c r="AJ35" s="190">
        <f t="shared" ref="AJ35" si="10">+AI35+AH35</f>
        <v>0</v>
      </c>
      <c r="AK35" s="323" t="s">
        <v>139</v>
      </c>
      <c r="AL35" s="32" t="s">
        <v>89</v>
      </c>
    </row>
    <row r="36" spans="1:38" ht="13.5" thickBot="1" x14ac:dyDescent="0.25">
      <c r="A36" s="63" t="s">
        <v>74</v>
      </c>
      <c r="B36" s="64" t="s">
        <v>14</v>
      </c>
      <c r="C36" s="7" t="s">
        <v>230</v>
      </c>
      <c r="D36" s="366">
        <v>1</v>
      </c>
      <c r="E36" s="493" t="s">
        <v>82</v>
      </c>
      <c r="F36" s="493" t="s">
        <v>82</v>
      </c>
      <c r="G36" s="493" t="s">
        <v>82</v>
      </c>
      <c r="H36" s="493" t="s">
        <v>82</v>
      </c>
      <c r="I36" s="494" t="s">
        <v>82</v>
      </c>
      <c r="J36" s="494" t="s">
        <v>82</v>
      </c>
      <c r="K36" s="493" t="s">
        <v>82</v>
      </c>
      <c r="L36" s="493" t="s">
        <v>82</v>
      </c>
      <c r="M36" s="493" t="s">
        <v>82</v>
      </c>
      <c r="N36" s="493" t="s">
        <v>82</v>
      </c>
      <c r="O36" s="493" t="s">
        <v>82</v>
      </c>
      <c r="P36" s="494" t="s">
        <v>82</v>
      </c>
      <c r="Q36" s="494" t="s">
        <v>82</v>
      </c>
      <c r="R36" s="493" t="s">
        <v>82</v>
      </c>
      <c r="S36" s="493" t="s">
        <v>82</v>
      </c>
      <c r="T36" s="493" t="s">
        <v>82</v>
      </c>
      <c r="U36" s="493" t="s">
        <v>82</v>
      </c>
      <c r="V36" s="493" t="s">
        <v>82</v>
      </c>
      <c r="W36" s="494" t="s">
        <v>82</v>
      </c>
      <c r="X36" s="494" t="s">
        <v>82</v>
      </c>
      <c r="Y36" s="493" t="s">
        <v>82</v>
      </c>
      <c r="Z36" s="493" t="s">
        <v>82</v>
      </c>
      <c r="AA36" s="493" t="s">
        <v>82</v>
      </c>
      <c r="AB36" s="493" t="s">
        <v>82</v>
      </c>
      <c r="AC36" s="493" t="s">
        <v>82</v>
      </c>
      <c r="AD36" s="494" t="s">
        <v>82</v>
      </c>
      <c r="AE36" s="493" t="s">
        <v>82</v>
      </c>
      <c r="AF36" s="366">
        <v>1</v>
      </c>
      <c r="AG36" s="495" t="s">
        <v>82</v>
      </c>
      <c r="AH36" s="149">
        <f t="shared" si="3"/>
        <v>2</v>
      </c>
      <c r="AI36" s="189">
        <v>0</v>
      </c>
      <c r="AJ36" s="176">
        <f>+AI36+AH36</f>
        <v>2</v>
      </c>
      <c r="AK36" s="63" t="s">
        <v>74</v>
      </c>
      <c r="AL36" s="32" t="s">
        <v>89</v>
      </c>
    </row>
    <row r="37" spans="1:38" ht="13.5" hidden="1" thickBot="1" x14ac:dyDescent="0.25">
      <c r="D37" s="65">
        <v>40330</v>
      </c>
      <c r="E37" s="150">
        <v>40331</v>
      </c>
      <c r="F37" s="65">
        <v>40332</v>
      </c>
      <c r="G37" s="65">
        <v>40333</v>
      </c>
      <c r="H37" s="65">
        <v>40334</v>
      </c>
      <c r="I37" s="65">
        <v>40335</v>
      </c>
      <c r="J37" s="65">
        <v>40336</v>
      </c>
      <c r="K37" s="65">
        <v>40337</v>
      </c>
      <c r="L37" s="150">
        <v>40338</v>
      </c>
      <c r="M37" s="65">
        <v>40339</v>
      </c>
      <c r="N37" s="65">
        <v>40340</v>
      </c>
      <c r="O37" s="65">
        <v>40341</v>
      </c>
      <c r="P37" s="65">
        <v>40342</v>
      </c>
      <c r="Q37" s="65">
        <v>40343</v>
      </c>
      <c r="R37" s="65">
        <v>40344</v>
      </c>
      <c r="S37" s="65">
        <v>40345</v>
      </c>
      <c r="T37" s="65">
        <v>40346</v>
      </c>
      <c r="U37" s="65">
        <v>40347</v>
      </c>
      <c r="V37" s="65">
        <v>40348</v>
      </c>
      <c r="W37" s="65">
        <v>40349</v>
      </c>
      <c r="X37" s="65">
        <v>40350</v>
      </c>
      <c r="Y37" s="65">
        <v>40351</v>
      </c>
      <c r="Z37" s="65">
        <v>40352</v>
      </c>
      <c r="AA37" s="65">
        <v>40353</v>
      </c>
      <c r="AB37" s="65">
        <v>40354</v>
      </c>
      <c r="AC37" s="65">
        <v>40355</v>
      </c>
      <c r="AD37" s="65">
        <v>40356</v>
      </c>
      <c r="AE37" s="65">
        <v>40357</v>
      </c>
      <c r="AF37" s="65">
        <v>40358</v>
      </c>
      <c r="AG37" s="99">
        <v>40359</v>
      </c>
      <c r="AH37" s="38">
        <f>SUM(AH10:AH36)</f>
        <v>18</v>
      </c>
      <c r="AI37" s="303">
        <f>SUM(AI10:AI36)</f>
        <v>0.19120000000000001</v>
      </c>
      <c r="AJ37" s="38">
        <f>SUM(AJ10:AJ36)</f>
        <v>18.191199999999998</v>
      </c>
    </row>
    <row r="41" spans="1:38" ht="15" x14ac:dyDescent="0.25">
      <c r="R41" s="23" t="s">
        <v>77</v>
      </c>
      <c r="AD41" s="15"/>
    </row>
    <row r="42" spans="1:38" ht="15" x14ac:dyDescent="0.25">
      <c r="M42" s="23" t="s">
        <v>47</v>
      </c>
    </row>
  </sheetData>
  <autoFilter ref="A9:AL37">
    <filterColumn colId="37">
      <filters>
        <filter val="SAV"/>
      </filters>
    </filterColumn>
  </autoFilter>
  <mergeCells count="4">
    <mergeCell ref="AH1:AH7"/>
    <mergeCell ref="AI1:AI7"/>
    <mergeCell ref="AJ1:AJ7"/>
    <mergeCell ref="D4:M4"/>
  </mergeCells>
  <phoneticPr fontId="2" type="noConversion"/>
  <conditionalFormatting sqref="D37:AG37 AH8:AH9 D7:AG7">
    <cfRule type="timePeriod" dxfId="249" priority="77" stopIfTrue="1" timePeriod="today">
      <formula>FLOOR(D7,1)=TODAY()</formula>
    </cfRule>
  </conditionalFormatting>
  <conditionalFormatting sqref="A10:C36">
    <cfRule type="expression" dxfId="248" priority="83" stopIfTrue="1">
      <formula>$A10=$AO$5</formula>
    </cfRule>
  </conditionalFormatting>
  <conditionalFormatting sqref="D7:AG11 D13:AG13 D12:X12 AC12:AG12 D15:AG37 H14:X14 AC14:AG14">
    <cfRule type="expression" dxfId="247" priority="93">
      <formula>D$8=1</formula>
    </cfRule>
    <cfRule type="expression" dxfId="246" priority="94">
      <formula>D$8=7</formula>
    </cfRule>
  </conditionalFormatting>
  <conditionalFormatting sqref="F37">
    <cfRule type="expression" dxfId="245" priority="38">
      <formula>F$8=1</formula>
    </cfRule>
    <cfRule type="expression" dxfId="244" priority="39">
      <formula>F$8=7</formula>
    </cfRule>
  </conditionalFormatting>
  <conditionalFormatting sqref="H32">
    <cfRule type="expression" dxfId="243" priority="14" stopIfTrue="1">
      <formula>$A32=$AO$5</formula>
    </cfRule>
  </conditionalFormatting>
  <conditionalFormatting sqref="H26">
    <cfRule type="expression" dxfId="242" priority="13" stopIfTrue="1">
      <formula>$A26=$AO$5</formula>
    </cfRule>
  </conditionalFormatting>
  <conditionalFormatting sqref="B4">
    <cfRule type="expression" dxfId="241" priority="11">
      <formula>B$8=1</formula>
    </cfRule>
    <cfRule type="expression" dxfId="240" priority="12">
      <formula>B$8=7</formula>
    </cfRule>
  </conditionalFormatting>
  <conditionalFormatting sqref="AQ25">
    <cfRule type="expression" dxfId="239" priority="9">
      <formula>AQ$8=1</formula>
    </cfRule>
    <cfRule type="expression" dxfId="238" priority="10">
      <formula>AQ$8=7</formula>
    </cfRule>
  </conditionalFormatting>
  <conditionalFormatting sqref="AB12">
    <cfRule type="expression" dxfId="237" priority="7">
      <formula>AB$8=1</formula>
    </cfRule>
    <cfRule type="expression" dxfId="236" priority="8">
      <formula>AB$8=7</formula>
    </cfRule>
  </conditionalFormatting>
  <conditionalFormatting sqref="AB14">
    <cfRule type="expression" dxfId="235" priority="5">
      <formula>AB$8=1</formula>
    </cfRule>
    <cfRule type="expression" dxfId="234" priority="6">
      <formula>AB$8=7</formula>
    </cfRule>
  </conditionalFormatting>
  <conditionalFormatting sqref="G14">
    <cfRule type="expression" dxfId="233" priority="1">
      <formula>G$8=1</formula>
    </cfRule>
    <cfRule type="expression" dxfId="232" priority="2">
      <formula>G$8=7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K21"/>
  <sheetViews>
    <sheetView showGridLines="0" topLeftCell="N2" workbookViewId="0">
      <selection activeCell="AJ10" sqref="AJ10"/>
    </sheetView>
  </sheetViews>
  <sheetFormatPr baseColWidth="10" defaultColWidth="11.42578125" defaultRowHeight="15" x14ac:dyDescent="0.25"/>
  <cols>
    <col min="1" max="1" width="14.85546875" style="470" customWidth="1"/>
    <col min="2" max="37" width="9.140625" style="470" customWidth="1"/>
    <col min="38" max="16384" width="11.42578125" style="470"/>
  </cols>
  <sheetData>
    <row r="1" spans="1:37" x14ac:dyDescent="0.25">
      <c r="A1" s="513" t="s">
        <v>183</v>
      </c>
      <c r="B1" s="469" t="s">
        <v>184</v>
      </c>
      <c r="C1" s="510" t="s">
        <v>185</v>
      </c>
      <c r="D1" s="511"/>
      <c r="E1" s="511"/>
      <c r="F1" s="511"/>
      <c r="G1" s="511"/>
      <c r="H1" s="511"/>
      <c r="I1" s="512"/>
      <c r="J1" s="510" t="s">
        <v>186</v>
      </c>
      <c r="K1" s="511"/>
      <c r="L1" s="511"/>
      <c r="M1" s="511"/>
      <c r="N1" s="511"/>
      <c r="O1" s="511"/>
      <c r="P1" s="512"/>
      <c r="Q1" s="510" t="s">
        <v>187</v>
      </c>
      <c r="R1" s="511"/>
      <c r="S1" s="511"/>
      <c r="T1" s="511"/>
      <c r="U1" s="511"/>
      <c r="V1" s="511"/>
      <c r="W1" s="512"/>
      <c r="X1" s="510" t="s">
        <v>188</v>
      </c>
      <c r="Y1" s="511"/>
      <c r="Z1" s="511"/>
      <c r="AA1" s="511"/>
      <c r="AB1" s="511"/>
      <c r="AC1" s="511"/>
      <c r="AD1" s="512"/>
      <c r="AE1" s="510" t="s">
        <v>189</v>
      </c>
      <c r="AF1" s="511"/>
      <c r="AG1" s="511"/>
      <c r="AH1" s="511"/>
      <c r="AI1" s="511"/>
      <c r="AJ1" s="511"/>
      <c r="AK1" s="512"/>
    </row>
    <row r="2" spans="1:37" x14ac:dyDescent="0.25">
      <c r="A2" s="514"/>
      <c r="B2" s="471"/>
      <c r="C2" s="472">
        <v>42156</v>
      </c>
      <c r="D2" s="472">
        <v>42157</v>
      </c>
      <c r="E2" s="472">
        <v>42158</v>
      </c>
      <c r="F2" s="472">
        <v>42159</v>
      </c>
      <c r="G2" s="472">
        <v>42160</v>
      </c>
      <c r="H2" s="472">
        <v>42161</v>
      </c>
      <c r="I2" s="472">
        <v>42162</v>
      </c>
      <c r="J2" s="472">
        <v>42163</v>
      </c>
      <c r="K2" s="472">
        <v>42164</v>
      </c>
      <c r="L2" s="472">
        <v>42165</v>
      </c>
      <c r="M2" s="472">
        <v>42166</v>
      </c>
      <c r="N2" s="472">
        <v>42167</v>
      </c>
      <c r="O2" s="472">
        <v>42168</v>
      </c>
      <c r="P2" s="472">
        <v>42169</v>
      </c>
      <c r="Q2" s="472">
        <v>42170</v>
      </c>
      <c r="R2" s="472">
        <v>42171</v>
      </c>
      <c r="S2" s="472">
        <v>42172</v>
      </c>
      <c r="T2" s="472">
        <v>42173</v>
      </c>
      <c r="U2" s="472">
        <v>42174</v>
      </c>
      <c r="V2" s="472">
        <v>42175</v>
      </c>
      <c r="W2" s="472">
        <v>42176</v>
      </c>
      <c r="X2" s="472">
        <v>42177</v>
      </c>
      <c r="Y2" s="472">
        <v>42178</v>
      </c>
      <c r="Z2" s="472">
        <v>42179</v>
      </c>
      <c r="AA2" s="472">
        <v>42180</v>
      </c>
      <c r="AB2" s="472">
        <v>42181</v>
      </c>
      <c r="AC2" s="472">
        <v>42182</v>
      </c>
      <c r="AD2" s="472">
        <v>42183</v>
      </c>
      <c r="AE2" s="472">
        <v>42184</v>
      </c>
      <c r="AF2" s="472">
        <v>42185</v>
      </c>
      <c r="AG2" s="472">
        <v>42186</v>
      </c>
      <c r="AH2" s="472">
        <v>42187</v>
      </c>
      <c r="AI2" s="472">
        <v>42188</v>
      </c>
      <c r="AJ2" s="472">
        <v>42189</v>
      </c>
      <c r="AK2" s="472">
        <v>42190</v>
      </c>
    </row>
    <row r="3" spans="1:37" ht="22.5" x14ac:dyDescent="0.25">
      <c r="A3" s="473" t="s">
        <v>190</v>
      </c>
      <c r="B3" s="474" t="s">
        <v>191</v>
      </c>
      <c r="C3" s="474" t="s">
        <v>191</v>
      </c>
      <c r="D3" s="474" t="s">
        <v>191</v>
      </c>
      <c r="E3" s="474" t="s">
        <v>191</v>
      </c>
      <c r="F3" s="474" t="s">
        <v>191</v>
      </c>
      <c r="G3" s="474" t="s">
        <v>191</v>
      </c>
      <c r="H3" s="474" t="s">
        <v>191</v>
      </c>
      <c r="I3" s="474" t="s">
        <v>191</v>
      </c>
      <c r="J3" s="474" t="s">
        <v>191</v>
      </c>
      <c r="K3" s="474" t="s">
        <v>191</v>
      </c>
      <c r="L3" s="474" t="s">
        <v>191</v>
      </c>
      <c r="M3" s="474" t="s">
        <v>191</v>
      </c>
      <c r="N3" s="474" t="s">
        <v>191</v>
      </c>
      <c r="O3" s="474" t="s">
        <v>191</v>
      </c>
      <c r="P3" s="474" t="s">
        <v>191</v>
      </c>
      <c r="Q3" s="474" t="s">
        <v>191</v>
      </c>
      <c r="R3" s="474" t="s">
        <v>191</v>
      </c>
      <c r="S3" s="474" t="s">
        <v>191</v>
      </c>
      <c r="T3" s="474" t="s">
        <v>191</v>
      </c>
      <c r="U3" s="474" t="s">
        <v>191</v>
      </c>
      <c r="V3" s="474" t="s">
        <v>191</v>
      </c>
      <c r="W3" s="474" t="s">
        <v>191</v>
      </c>
      <c r="X3" s="474" t="s">
        <v>191</v>
      </c>
      <c r="Y3" s="474" t="s">
        <v>191</v>
      </c>
      <c r="Z3" s="474" t="s">
        <v>191</v>
      </c>
      <c r="AA3" s="474" t="s">
        <v>191</v>
      </c>
      <c r="AB3" s="474" t="s">
        <v>191</v>
      </c>
      <c r="AC3" s="474" t="s">
        <v>191</v>
      </c>
      <c r="AD3" s="474" t="s">
        <v>191</v>
      </c>
      <c r="AE3" s="474" t="s">
        <v>191</v>
      </c>
      <c r="AF3" s="474" t="s">
        <v>191</v>
      </c>
      <c r="AG3" s="474" t="s">
        <v>191</v>
      </c>
      <c r="AH3" s="474" t="s">
        <v>191</v>
      </c>
      <c r="AI3" s="474" t="s">
        <v>191</v>
      </c>
      <c r="AJ3" s="474" t="s">
        <v>191</v>
      </c>
      <c r="AK3" s="474" t="s">
        <v>191</v>
      </c>
    </row>
    <row r="4" spans="1:37" ht="22.5" x14ac:dyDescent="0.25">
      <c r="A4" s="473" t="s">
        <v>192</v>
      </c>
      <c r="B4" s="474" t="s">
        <v>191</v>
      </c>
      <c r="C4" s="474" t="s">
        <v>191</v>
      </c>
      <c r="D4" s="474" t="s">
        <v>191</v>
      </c>
      <c r="E4" s="474" t="s">
        <v>191</v>
      </c>
      <c r="F4" s="474" t="s">
        <v>191</v>
      </c>
      <c r="G4" s="474" t="s">
        <v>191</v>
      </c>
      <c r="H4" s="474" t="s">
        <v>191</v>
      </c>
      <c r="I4" s="474" t="s">
        <v>191</v>
      </c>
      <c r="J4" s="474" t="s">
        <v>191</v>
      </c>
      <c r="K4" s="474" t="s">
        <v>191</v>
      </c>
      <c r="L4" s="474" t="s">
        <v>191</v>
      </c>
      <c r="M4" s="474" t="s">
        <v>191</v>
      </c>
      <c r="N4" s="474" t="s">
        <v>191</v>
      </c>
      <c r="O4" s="474" t="s">
        <v>191</v>
      </c>
      <c r="P4" s="474" t="s">
        <v>191</v>
      </c>
      <c r="Q4" s="474" t="s">
        <v>191</v>
      </c>
      <c r="R4" s="474" t="s">
        <v>191</v>
      </c>
      <c r="S4" s="474" t="s">
        <v>191</v>
      </c>
      <c r="T4" s="474" t="s">
        <v>191</v>
      </c>
      <c r="U4" s="474" t="s">
        <v>191</v>
      </c>
      <c r="V4" s="474" t="s">
        <v>191</v>
      </c>
      <c r="W4" s="474" t="s">
        <v>191</v>
      </c>
      <c r="X4" s="474" t="s">
        <v>191</v>
      </c>
      <c r="Y4" s="474" t="s">
        <v>191</v>
      </c>
      <c r="Z4" s="474" t="s">
        <v>191</v>
      </c>
      <c r="AA4" s="474" t="s">
        <v>191</v>
      </c>
      <c r="AB4" s="474" t="s">
        <v>191</v>
      </c>
      <c r="AC4" s="474" t="s">
        <v>191</v>
      </c>
      <c r="AD4" s="474" t="s">
        <v>191</v>
      </c>
      <c r="AE4" s="474" t="s">
        <v>191</v>
      </c>
      <c r="AF4" s="474" t="s">
        <v>191</v>
      </c>
      <c r="AG4" s="474" t="s">
        <v>191</v>
      </c>
      <c r="AH4" s="474" t="s">
        <v>191</v>
      </c>
      <c r="AI4" s="474" t="s">
        <v>191</v>
      </c>
      <c r="AJ4" s="474" t="s">
        <v>191</v>
      </c>
      <c r="AK4" s="474" t="s">
        <v>191</v>
      </c>
    </row>
    <row r="5" spans="1:37" ht="22.5" x14ac:dyDescent="0.25">
      <c r="A5" s="473" t="s">
        <v>193</v>
      </c>
      <c r="B5" s="474" t="s">
        <v>191</v>
      </c>
      <c r="C5" s="475" t="s">
        <v>235</v>
      </c>
      <c r="D5" s="475" t="s">
        <v>235</v>
      </c>
      <c r="E5" s="476" t="s">
        <v>231</v>
      </c>
      <c r="F5" s="476" t="s">
        <v>231</v>
      </c>
      <c r="G5" s="477" t="s">
        <v>194</v>
      </c>
      <c r="H5" s="474" t="s">
        <v>191</v>
      </c>
      <c r="I5" s="476" t="s">
        <v>254</v>
      </c>
      <c r="J5" s="476" t="s">
        <v>254</v>
      </c>
      <c r="K5" s="476" t="s">
        <v>254</v>
      </c>
      <c r="L5" s="476" t="s">
        <v>254</v>
      </c>
      <c r="M5" s="476" t="s">
        <v>254</v>
      </c>
      <c r="N5" s="476" t="s">
        <v>235</v>
      </c>
      <c r="O5" s="474" t="s">
        <v>191</v>
      </c>
      <c r="P5" s="474" t="s">
        <v>191</v>
      </c>
      <c r="Q5" s="476" t="s">
        <v>195</v>
      </c>
      <c r="R5" s="476" t="s">
        <v>196</v>
      </c>
      <c r="S5" s="476" t="s">
        <v>196</v>
      </c>
      <c r="T5" s="475" t="s">
        <v>235</v>
      </c>
      <c r="U5" s="483" t="s">
        <v>235</v>
      </c>
      <c r="V5" s="474" t="s">
        <v>191</v>
      </c>
      <c r="W5" s="474" t="s">
        <v>191</v>
      </c>
      <c r="X5" s="476" t="s">
        <v>197</v>
      </c>
      <c r="Y5" s="476" t="s">
        <v>197</v>
      </c>
      <c r="Z5" s="476" t="s">
        <v>197</v>
      </c>
      <c r="AA5" s="476" t="s">
        <v>197</v>
      </c>
      <c r="AB5" s="476" t="s">
        <v>197</v>
      </c>
      <c r="AC5" s="474" t="s">
        <v>191</v>
      </c>
      <c r="AD5" s="474" t="s">
        <v>191</v>
      </c>
      <c r="AE5" s="476" t="s">
        <v>198</v>
      </c>
      <c r="AF5" s="476" t="s">
        <v>198</v>
      </c>
      <c r="AG5" s="476" t="s">
        <v>198</v>
      </c>
      <c r="AH5" s="476" t="s">
        <v>197</v>
      </c>
      <c r="AI5" s="476" t="s">
        <v>197</v>
      </c>
      <c r="AJ5" s="474" t="s">
        <v>191</v>
      </c>
      <c r="AK5" s="474" t="s">
        <v>191</v>
      </c>
    </row>
    <row r="6" spans="1:37" ht="22.5" x14ac:dyDescent="0.25">
      <c r="A6" s="473" t="s">
        <v>199</v>
      </c>
      <c r="B6" s="474" t="s">
        <v>191</v>
      </c>
      <c r="C6" s="474" t="s">
        <v>191</v>
      </c>
      <c r="D6" s="474" t="s">
        <v>191</v>
      </c>
      <c r="E6" s="474" t="s">
        <v>191</v>
      </c>
      <c r="F6" s="474" t="s">
        <v>191</v>
      </c>
      <c r="G6" s="474" t="s">
        <v>191</v>
      </c>
      <c r="H6" s="474" t="s">
        <v>191</v>
      </c>
      <c r="I6" s="474" t="s">
        <v>191</v>
      </c>
      <c r="J6" s="474" t="s">
        <v>191</v>
      </c>
      <c r="K6" s="474" t="s">
        <v>191</v>
      </c>
      <c r="L6" s="474" t="s">
        <v>191</v>
      </c>
      <c r="M6" s="474" t="s">
        <v>191</v>
      </c>
      <c r="N6" s="474" t="s">
        <v>191</v>
      </c>
      <c r="O6" s="474" t="s">
        <v>191</v>
      </c>
      <c r="P6" s="474" t="s">
        <v>191</v>
      </c>
      <c r="Q6" s="474" t="s">
        <v>191</v>
      </c>
      <c r="R6" s="474" t="s">
        <v>191</v>
      </c>
      <c r="S6" s="474" t="s">
        <v>191</v>
      </c>
      <c r="T6" s="474" t="s">
        <v>191</v>
      </c>
      <c r="U6" s="474" t="s">
        <v>191</v>
      </c>
      <c r="V6" s="474" t="s">
        <v>191</v>
      </c>
      <c r="W6" s="474" t="s">
        <v>191</v>
      </c>
      <c r="X6" s="474" t="s">
        <v>191</v>
      </c>
      <c r="Y6" s="474" t="s">
        <v>191</v>
      </c>
      <c r="Z6" s="474" t="s">
        <v>191</v>
      </c>
      <c r="AA6" s="474" t="s">
        <v>191</v>
      </c>
      <c r="AB6" s="474" t="s">
        <v>191</v>
      </c>
      <c r="AC6" s="474" t="s">
        <v>191</v>
      </c>
      <c r="AD6" s="474" t="s">
        <v>191</v>
      </c>
      <c r="AE6" s="474" t="s">
        <v>191</v>
      </c>
      <c r="AF6" s="474" t="s">
        <v>191</v>
      </c>
      <c r="AG6" s="474" t="s">
        <v>191</v>
      </c>
      <c r="AH6" s="474" t="s">
        <v>191</v>
      </c>
      <c r="AI6" s="474" t="s">
        <v>191</v>
      </c>
      <c r="AJ6" s="474" t="s">
        <v>191</v>
      </c>
      <c r="AK6" s="474" t="s">
        <v>191</v>
      </c>
    </row>
    <row r="7" spans="1:37" ht="22.5" x14ac:dyDescent="0.25">
      <c r="A7" s="473" t="s">
        <v>200</v>
      </c>
      <c r="B7" s="474" t="s">
        <v>191</v>
      </c>
      <c r="C7" s="474" t="s">
        <v>191</v>
      </c>
      <c r="D7" s="474" t="s">
        <v>191</v>
      </c>
      <c r="E7" s="474" t="s">
        <v>191</v>
      </c>
      <c r="F7" s="474" t="s">
        <v>191</v>
      </c>
      <c r="G7" s="474" t="s">
        <v>191</v>
      </c>
      <c r="H7" s="474" t="s">
        <v>191</v>
      </c>
      <c r="I7" s="474" t="s">
        <v>191</v>
      </c>
      <c r="J7" s="474" t="s">
        <v>191</v>
      </c>
      <c r="K7" s="474" t="s">
        <v>191</v>
      </c>
      <c r="L7" s="474" t="s">
        <v>191</v>
      </c>
      <c r="M7" s="474" t="s">
        <v>191</v>
      </c>
      <c r="N7" s="474" t="s">
        <v>191</v>
      </c>
      <c r="O7" s="474" t="s">
        <v>191</v>
      </c>
      <c r="P7" s="474" t="s">
        <v>191</v>
      </c>
      <c r="Q7" s="474" t="s">
        <v>191</v>
      </c>
      <c r="R7" s="474" t="s">
        <v>191</v>
      </c>
      <c r="S7" s="474" t="s">
        <v>191</v>
      </c>
      <c r="T7" s="474" t="s">
        <v>191</v>
      </c>
      <c r="U7" s="474" t="s">
        <v>191</v>
      </c>
      <c r="V7" s="474" t="s">
        <v>191</v>
      </c>
      <c r="W7" s="474" t="s">
        <v>191</v>
      </c>
      <c r="X7" s="474" t="s">
        <v>191</v>
      </c>
      <c r="Y7" s="474" t="s">
        <v>191</v>
      </c>
      <c r="Z7" s="474" t="s">
        <v>191</v>
      </c>
      <c r="AA7" s="474" t="s">
        <v>191</v>
      </c>
      <c r="AB7" s="474" t="s">
        <v>191</v>
      </c>
      <c r="AC7" s="474" t="s">
        <v>191</v>
      </c>
      <c r="AD7" s="474" t="s">
        <v>191</v>
      </c>
      <c r="AE7" s="474" t="s">
        <v>191</v>
      </c>
      <c r="AF7" s="474" t="s">
        <v>191</v>
      </c>
      <c r="AG7" s="474" t="s">
        <v>191</v>
      </c>
      <c r="AH7" s="474" t="s">
        <v>191</v>
      </c>
      <c r="AI7" s="474" t="s">
        <v>191</v>
      </c>
      <c r="AJ7" s="474" t="s">
        <v>191</v>
      </c>
      <c r="AK7" s="474" t="s">
        <v>191</v>
      </c>
    </row>
    <row r="8" spans="1:37" ht="22.5" x14ac:dyDescent="0.25">
      <c r="A8" s="479" t="s">
        <v>201</v>
      </c>
      <c r="B8" s="474" t="s">
        <v>191</v>
      </c>
      <c r="C8" s="476" t="s">
        <v>195</v>
      </c>
      <c r="D8" s="480" t="s">
        <v>233</v>
      </c>
      <c r="E8" s="480" t="s">
        <v>234</v>
      </c>
      <c r="F8" s="480" t="s">
        <v>234</v>
      </c>
      <c r="G8" s="480" t="s">
        <v>234</v>
      </c>
      <c r="H8" s="474" t="s">
        <v>191</v>
      </c>
      <c r="I8" s="474" t="s">
        <v>191</v>
      </c>
      <c r="J8" s="480" t="s">
        <v>293</v>
      </c>
      <c r="K8" s="475" t="s">
        <v>235</v>
      </c>
      <c r="L8" s="481" t="s">
        <v>294</v>
      </c>
      <c r="M8" s="476" t="s">
        <v>253</v>
      </c>
      <c r="N8" s="476" t="s">
        <v>253</v>
      </c>
      <c r="O8" s="474" t="s">
        <v>191</v>
      </c>
      <c r="P8" s="474" t="s">
        <v>191</v>
      </c>
      <c r="Q8" s="477" t="s">
        <v>194</v>
      </c>
      <c r="R8" s="477" t="s">
        <v>194</v>
      </c>
      <c r="S8" s="477" t="s">
        <v>194</v>
      </c>
      <c r="T8" s="477" t="s">
        <v>194</v>
      </c>
      <c r="U8" s="477" t="s">
        <v>194</v>
      </c>
      <c r="V8" s="474" t="s">
        <v>191</v>
      </c>
      <c r="W8" s="474" t="s">
        <v>191</v>
      </c>
      <c r="X8" s="476" t="s">
        <v>295</v>
      </c>
      <c r="Y8" s="480" t="s">
        <v>261</v>
      </c>
      <c r="Z8" s="475" t="s">
        <v>235</v>
      </c>
      <c r="AA8" s="480" t="s">
        <v>262</v>
      </c>
      <c r="AB8" s="477" t="s">
        <v>194</v>
      </c>
      <c r="AC8" s="474" t="s">
        <v>191</v>
      </c>
      <c r="AD8" s="474" t="s">
        <v>191</v>
      </c>
      <c r="AE8" s="476" t="s">
        <v>197</v>
      </c>
      <c r="AF8" s="476" t="s">
        <v>235</v>
      </c>
      <c r="AG8" s="476" t="s">
        <v>235</v>
      </c>
      <c r="AH8" s="476" t="s">
        <v>235</v>
      </c>
      <c r="AI8" s="476" t="s">
        <v>235</v>
      </c>
      <c r="AJ8" s="474" t="s">
        <v>191</v>
      </c>
      <c r="AK8" s="474" t="s">
        <v>191</v>
      </c>
    </row>
    <row r="9" spans="1:37" ht="22.5" x14ac:dyDescent="0.25">
      <c r="A9" s="479" t="s">
        <v>203</v>
      </c>
      <c r="B9" s="474" t="s">
        <v>191</v>
      </c>
      <c r="C9" s="476" t="s">
        <v>232</v>
      </c>
      <c r="D9" s="476" t="s">
        <v>232</v>
      </c>
      <c r="E9" s="476" t="s">
        <v>232</v>
      </c>
      <c r="F9" s="476" t="s">
        <v>232</v>
      </c>
      <c r="G9" s="476" t="s">
        <v>195</v>
      </c>
      <c r="H9" s="474" t="s">
        <v>191</v>
      </c>
      <c r="I9" s="476" t="s">
        <v>239</v>
      </c>
      <c r="J9" s="476" t="s">
        <v>239</v>
      </c>
      <c r="K9" s="476" t="s">
        <v>239</v>
      </c>
      <c r="L9" s="476" t="s">
        <v>239</v>
      </c>
      <c r="M9" s="476" t="s">
        <v>239</v>
      </c>
      <c r="N9" s="476" t="s">
        <v>205</v>
      </c>
      <c r="O9" s="474" t="s">
        <v>191</v>
      </c>
      <c r="P9" s="474" t="s">
        <v>191</v>
      </c>
      <c r="Q9" s="475" t="s">
        <v>235</v>
      </c>
      <c r="R9" s="476" t="s">
        <v>197</v>
      </c>
      <c r="S9" s="474" t="s">
        <v>191</v>
      </c>
      <c r="T9" s="475" t="s">
        <v>235</v>
      </c>
      <c r="U9" s="476" t="s">
        <v>195</v>
      </c>
      <c r="V9" s="474" t="s">
        <v>191</v>
      </c>
      <c r="W9" s="474" t="s">
        <v>191</v>
      </c>
      <c r="X9" s="476" t="s">
        <v>235</v>
      </c>
      <c r="Y9" s="476" t="s">
        <v>235</v>
      </c>
      <c r="Z9" s="476" t="s">
        <v>260</v>
      </c>
      <c r="AA9" s="476" t="s">
        <v>260</v>
      </c>
      <c r="AB9" s="476" t="s">
        <v>260</v>
      </c>
      <c r="AC9" s="474" t="s">
        <v>191</v>
      </c>
      <c r="AD9" s="474" t="s">
        <v>191</v>
      </c>
      <c r="AE9" s="475" t="s">
        <v>235</v>
      </c>
      <c r="AF9" s="475" t="s">
        <v>235</v>
      </c>
      <c r="AG9" s="480" t="s">
        <v>255</v>
      </c>
      <c r="AH9" s="480" t="s">
        <v>255</v>
      </c>
      <c r="AI9" s="480" t="s">
        <v>256</v>
      </c>
      <c r="AJ9" s="474" t="s">
        <v>191</v>
      </c>
      <c r="AK9" s="474" t="s">
        <v>191</v>
      </c>
    </row>
    <row r="10" spans="1:37" ht="22.5" x14ac:dyDescent="0.25">
      <c r="A10" s="479" t="s">
        <v>206</v>
      </c>
      <c r="B10" s="474" t="s">
        <v>191</v>
      </c>
      <c r="C10" s="480" t="s">
        <v>237</v>
      </c>
      <c r="D10" s="480" t="s">
        <v>237</v>
      </c>
      <c r="E10" s="476" t="s">
        <v>238</v>
      </c>
      <c r="F10" s="476" t="s">
        <v>238</v>
      </c>
      <c r="G10" s="476" t="s">
        <v>238</v>
      </c>
      <c r="H10" s="474" t="s">
        <v>191</v>
      </c>
      <c r="I10" s="476" t="s">
        <v>239</v>
      </c>
      <c r="J10" s="476" t="s">
        <v>239</v>
      </c>
      <c r="K10" s="476" t="s">
        <v>239</v>
      </c>
      <c r="L10" s="476" t="s">
        <v>239</v>
      </c>
      <c r="M10" s="476" t="s">
        <v>239</v>
      </c>
      <c r="N10" s="476" t="s">
        <v>204</v>
      </c>
      <c r="O10" s="474" t="s">
        <v>191</v>
      </c>
      <c r="P10" s="474" t="s">
        <v>191</v>
      </c>
      <c r="Q10" s="476" t="s">
        <v>244</v>
      </c>
      <c r="R10" s="476" t="s">
        <v>244</v>
      </c>
      <c r="S10" s="481" t="s">
        <v>245</v>
      </c>
      <c r="T10" s="481" t="s">
        <v>245</v>
      </c>
      <c r="U10" s="481" t="s">
        <v>245</v>
      </c>
      <c r="V10" s="474" t="s">
        <v>191</v>
      </c>
      <c r="W10" s="474" t="s">
        <v>191</v>
      </c>
      <c r="X10" s="476" t="s">
        <v>207</v>
      </c>
      <c r="Y10" s="476" t="s">
        <v>207</v>
      </c>
      <c r="Z10" s="476" t="s">
        <v>207</v>
      </c>
      <c r="AA10" s="475" t="s">
        <v>235</v>
      </c>
      <c r="AB10" s="475" t="s">
        <v>235</v>
      </c>
      <c r="AC10" s="474" t="s">
        <v>191</v>
      </c>
      <c r="AD10" s="474" t="s">
        <v>191</v>
      </c>
      <c r="AE10" s="476" t="s">
        <v>195</v>
      </c>
      <c r="AF10" s="475" t="s">
        <v>235</v>
      </c>
      <c r="AG10" s="476" t="s">
        <v>263</v>
      </c>
      <c r="AH10" s="476" t="s">
        <v>263</v>
      </c>
      <c r="AI10" s="480" t="s">
        <v>264</v>
      </c>
      <c r="AJ10" s="480" t="s">
        <v>264</v>
      </c>
      <c r="AK10" s="474" t="s">
        <v>191</v>
      </c>
    </row>
    <row r="11" spans="1:37" ht="22.5" x14ac:dyDescent="0.25">
      <c r="A11" s="479" t="s">
        <v>229</v>
      </c>
      <c r="B11" s="474" t="s">
        <v>191</v>
      </c>
      <c r="C11" s="477" t="s">
        <v>194</v>
      </c>
      <c r="D11" s="475" t="s">
        <v>235</v>
      </c>
      <c r="E11" s="476" t="s">
        <v>197</v>
      </c>
      <c r="F11" s="476" t="s">
        <v>197</v>
      </c>
      <c r="G11" s="476" t="s">
        <v>197</v>
      </c>
      <c r="H11" s="474" t="s">
        <v>191</v>
      </c>
      <c r="I11" s="474" t="s">
        <v>191</v>
      </c>
      <c r="J11" s="476" t="s">
        <v>240</v>
      </c>
      <c r="K11" s="476" t="s">
        <v>240</v>
      </c>
      <c r="L11" s="476" t="s">
        <v>240</v>
      </c>
      <c r="M11" s="476" t="s">
        <v>240</v>
      </c>
      <c r="N11" s="476" t="s">
        <v>240</v>
      </c>
      <c r="O11" s="474" t="s">
        <v>191</v>
      </c>
      <c r="P11" s="474" t="s">
        <v>191</v>
      </c>
      <c r="Q11" s="476" t="s">
        <v>208</v>
      </c>
      <c r="R11" s="476" t="s">
        <v>208</v>
      </c>
      <c r="S11" s="476" t="s">
        <v>208</v>
      </c>
      <c r="T11" s="476" t="s">
        <v>208</v>
      </c>
      <c r="U11" s="476" t="s">
        <v>208</v>
      </c>
      <c r="V11" s="474" t="s">
        <v>191</v>
      </c>
      <c r="W11" s="474" t="s">
        <v>191</v>
      </c>
      <c r="X11" s="480" t="s">
        <v>209</v>
      </c>
      <c r="Y11" s="480" t="s">
        <v>210</v>
      </c>
      <c r="Z11" s="475" t="s">
        <v>235</v>
      </c>
      <c r="AA11" s="476" t="s">
        <v>259</v>
      </c>
      <c r="AB11" s="476" t="s">
        <v>259</v>
      </c>
      <c r="AC11" s="474" t="s">
        <v>191</v>
      </c>
      <c r="AD11" s="474" t="s">
        <v>191</v>
      </c>
      <c r="AE11" s="477" t="s">
        <v>194</v>
      </c>
      <c r="AF11" s="477" t="s">
        <v>194</v>
      </c>
      <c r="AG11" s="477" t="s">
        <v>194</v>
      </c>
      <c r="AH11" s="477" t="s">
        <v>194</v>
      </c>
      <c r="AI11" s="477" t="s">
        <v>194</v>
      </c>
      <c r="AJ11" s="474" t="s">
        <v>191</v>
      </c>
      <c r="AK11" s="474" t="s">
        <v>191</v>
      </c>
    </row>
    <row r="12" spans="1:37" ht="22.5" x14ac:dyDescent="0.25">
      <c r="A12" s="479" t="s">
        <v>211</v>
      </c>
      <c r="B12" s="474" t="s">
        <v>191</v>
      </c>
      <c r="C12" s="476" t="s">
        <v>236</v>
      </c>
      <c r="D12" s="476" t="s">
        <v>236</v>
      </c>
      <c r="E12" s="476" t="s">
        <v>236</v>
      </c>
      <c r="F12" s="480" t="s">
        <v>212</v>
      </c>
      <c r="G12" s="476" t="s">
        <v>196</v>
      </c>
      <c r="H12" s="474" t="s">
        <v>191</v>
      </c>
      <c r="I12" s="474" t="s">
        <v>191</v>
      </c>
      <c r="J12" s="477" t="s">
        <v>194</v>
      </c>
      <c r="K12" s="477" t="s">
        <v>194</v>
      </c>
      <c r="L12" s="477" t="s">
        <v>194</v>
      </c>
      <c r="M12" s="477" t="s">
        <v>194</v>
      </c>
      <c r="N12" s="477" t="s">
        <v>194</v>
      </c>
      <c r="O12" s="474" t="s">
        <v>191</v>
      </c>
      <c r="P12" s="474" t="s">
        <v>191</v>
      </c>
      <c r="Q12" s="481" t="s">
        <v>236</v>
      </c>
      <c r="R12" s="481" t="s">
        <v>236</v>
      </c>
      <c r="S12" s="481" t="s">
        <v>236</v>
      </c>
      <c r="T12" s="481" t="s">
        <v>213</v>
      </c>
      <c r="U12" s="481" t="s">
        <v>213</v>
      </c>
      <c r="V12" s="474" t="s">
        <v>191</v>
      </c>
      <c r="W12" s="474" t="s">
        <v>191</v>
      </c>
      <c r="X12" s="475" t="s">
        <v>235</v>
      </c>
      <c r="Y12" s="481" t="s">
        <v>258</v>
      </c>
      <c r="Z12" s="481" t="s">
        <v>258</v>
      </c>
      <c r="AA12" s="481" t="s">
        <v>258</v>
      </c>
      <c r="AB12" s="481" t="s">
        <v>258</v>
      </c>
      <c r="AC12" s="474" t="s">
        <v>191</v>
      </c>
      <c r="AD12" s="474" t="s">
        <v>191</v>
      </c>
      <c r="AE12" s="476" t="s">
        <v>257</v>
      </c>
      <c r="AF12" s="476" t="s">
        <v>258</v>
      </c>
      <c r="AG12" s="476" t="s">
        <v>258</v>
      </c>
      <c r="AH12" s="476" t="s">
        <v>258</v>
      </c>
      <c r="AI12" s="477" t="s">
        <v>194</v>
      </c>
      <c r="AJ12" s="474" t="s">
        <v>191</v>
      </c>
      <c r="AK12" s="474" t="s">
        <v>191</v>
      </c>
    </row>
    <row r="13" spans="1:37" ht="22.5" x14ac:dyDescent="0.25">
      <c r="A13" s="479" t="s">
        <v>214</v>
      </c>
      <c r="B13" s="474" t="s">
        <v>191</v>
      </c>
      <c r="C13" s="476" t="s">
        <v>197</v>
      </c>
      <c r="D13" s="476" t="s">
        <v>197</v>
      </c>
      <c r="E13" s="476" t="s">
        <v>207</v>
      </c>
      <c r="F13" s="476" t="s">
        <v>207</v>
      </c>
      <c r="G13" s="476" t="s">
        <v>207</v>
      </c>
      <c r="H13" s="474" t="s">
        <v>191</v>
      </c>
      <c r="I13" s="474" t="s">
        <v>191</v>
      </c>
      <c r="J13" s="481" t="s">
        <v>236</v>
      </c>
      <c r="K13" s="481" t="s">
        <v>236</v>
      </c>
      <c r="L13" s="481" t="s">
        <v>236</v>
      </c>
      <c r="M13" s="481" t="s">
        <v>236</v>
      </c>
      <c r="N13" s="481" t="s">
        <v>236</v>
      </c>
      <c r="O13" s="474" t="s">
        <v>191</v>
      </c>
      <c r="P13" s="474" t="s">
        <v>191</v>
      </c>
      <c r="Q13" s="481" t="s">
        <v>236</v>
      </c>
      <c r="R13" s="481" t="s">
        <v>236</v>
      </c>
      <c r="S13" s="480" t="s">
        <v>246</v>
      </c>
      <c r="T13" s="475" t="s">
        <v>235</v>
      </c>
      <c r="U13" s="481" t="s">
        <v>215</v>
      </c>
      <c r="V13" s="474" t="s">
        <v>191</v>
      </c>
      <c r="W13" s="474" t="s">
        <v>191</v>
      </c>
      <c r="X13" s="480" t="s">
        <v>216</v>
      </c>
      <c r="Y13" s="480" t="s">
        <v>216</v>
      </c>
      <c r="Z13" s="480" t="s">
        <v>216</v>
      </c>
      <c r="AA13" s="475" t="s">
        <v>235</v>
      </c>
      <c r="AB13" s="475" t="s">
        <v>235</v>
      </c>
      <c r="AC13" s="474" t="s">
        <v>191</v>
      </c>
      <c r="AD13" s="474" t="s">
        <v>191</v>
      </c>
      <c r="AE13" s="475" t="s">
        <v>235</v>
      </c>
      <c r="AF13" s="481" t="s">
        <v>217</v>
      </c>
      <c r="AG13" s="481" t="s">
        <v>217</v>
      </c>
      <c r="AH13" s="476" t="s">
        <v>217</v>
      </c>
      <c r="AI13" s="476" t="s">
        <v>197</v>
      </c>
      <c r="AJ13" s="474" t="s">
        <v>191</v>
      </c>
      <c r="AK13" s="474" t="s">
        <v>191</v>
      </c>
    </row>
    <row r="14" spans="1:37" ht="22.5" x14ac:dyDescent="0.25">
      <c r="A14" s="479" t="s">
        <v>218</v>
      </c>
      <c r="B14" s="474" t="s">
        <v>191</v>
      </c>
      <c r="C14" s="481" t="s">
        <v>291</v>
      </c>
      <c r="D14" s="480" t="s">
        <v>290</v>
      </c>
      <c r="E14" s="476" t="s">
        <v>241</v>
      </c>
      <c r="F14" s="476" t="s">
        <v>241</v>
      </c>
      <c r="G14" s="480" t="s">
        <v>202</v>
      </c>
      <c r="H14" s="474" t="s">
        <v>191</v>
      </c>
      <c r="I14" s="476" t="s">
        <v>204</v>
      </c>
      <c r="J14" s="476" t="s">
        <v>239</v>
      </c>
      <c r="K14" s="476" t="s">
        <v>239</v>
      </c>
      <c r="L14" s="476" t="s">
        <v>239</v>
      </c>
      <c r="M14" s="476" t="s">
        <v>239</v>
      </c>
      <c r="N14" s="476" t="s">
        <v>195</v>
      </c>
      <c r="O14" s="474" t="s">
        <v>191</v>
      </c>
      <c r="P14" s="474" t="s">
        <v>191</v>
      </c>
      <c r="Q14" s="476" t="s">
        <v>197</v>
      </c>
      <c r="R14" s="480" t="s">
        <v>247</v>
      </c>
      <c r="S14" s="476" t="s">
        <v>197</v>
      </c>
      <c r="T14" s="476" t="s">
        <v>197</v>
      </c>
      <c r="U14" s="476" t="s">
        <v>197</v>
      </c>
      <c r="V14" s="474" t="s">
        <v>191</v>
      </c>
      <c r="W14" s="474" t="s">
        <v>191</v>
      </c>
      <c r="X14" s="474" t="s">
        <v>191</v>
      </c>
      <c r="Y14" s="480" t="s">
        <v>219</v>
      </c>
      <c r="Z14" s="475" t="s">
        <v>235</v>
      </c>
      <c r="AA14" s="481" t="s">
        <v>220</v>
      </c>
      <c r="AB14" s="475" t="s">
        <v>235</v>
      </c>
      <c r="AC14" s="474" t="s">
        <v>191</v>
      </c>
      <c r="AD14" s="474" t="s">
        <v>191</v>
      </c>
      <c r="AE14" s="480" t="s">
        <v>297</v>
      </c>
      <c r="AF14" s="480" t="s">
        <v>297</v>
      </c>
      <c r="AG14" s="480" t="s">
        <v>297</v>
      </c>
      <c r="AH14" s="481" t="s">
        <v>221</v>
      </c>
      <c r="AI14" s="475" t="s">
        <v>235</v>
      </c>
      <c r="AJ14" s="474" t="s">
        <v>191</v>
      </c>
      <c r="AK14" s="474" t="s">
        <v>191</v>
      </c>
    </row>
    <row r="15" spans="1:37" ht="22.5" x14ac:dyDescent="0.25">
      <c r="A15" s="479" t="s">
        <v>222</v>
      </c>
      <c r="B15" s="474" t="s">
        <v>191</v>
      </c>
      <c r="C15" s="480" t="s">
        <v>223</v>
      </c>
      <c r="D15" s="480" t="s">
        <v>223</v>
      </c>
      <c r="E15" s="480" t="s">
        <v>223</v>
      </c>
      <c r="F15" s="475" t="s">
        <v>235</v>
      </c>
      <c r="G15" s="475" t="s">
        <v>235</v>
      </c>
      <c r="H15" s="474" t="s">
        <v>191</v>
      </c>
      <c r="I15" s="474" t="s">
        <v>191</v>
      </c>
      <c r="J15" s="476" t="s">
        <v>241</v>
      </c>
      <c r="K15" s="476" t="s">
        <v>241</v>
      </c>
      <c r="L15" s="476" t="s">
        <v>241</v>
      </c>
      <c r="M15" s="476" t="s">
        <v>241</v>
      </c>
      <c r="N15" s="476" t="s">
        <v>241</v>
      </c>
      <c r="O15" s="474" t="s">
        <v>191</v>
      </c>
      <c r="P15" s="474" t="s">
        <v>191</v>
      </c>
      <c r="Q15" s="478" t="s">
        <v>248</v>
      </c>
      <c r="R15" s="480" t="s">
        <v>249</v>
      </c>
      <c r="S15" s="480" t="s">
        <v>249</v>
      </c>
      <c r="T15" s="480" t="s">
        <v>249</v>
      </c>
      <c r="U15" s="475" t="s">
        <v>235</v>
      </c>
      <c r="V15" s="474" t="s">
        <v>191</v>
      </c>
      <c r="W15" s="474" t="s">
        <v>191</v>
      </c>
      <c r="X15" s="480" t="s">
        <v>269</v>
      </c>
      <c r="Y15" s="480" t="s">
        <v>269</v>
      </c>
      <c r="Z15" s="480" t="s">
        <v>269</v>
      </c>
      <c r="AA15" s="480" t="s">
        <v>270</v>
      </c>
      <c r="AB15" s="480" t="s">
        <v>270</v>
      </c>
      <c r="AC15" s="474" t="s">
        <v>191</v>
      </c>
      <c r="AD15" s="474" t="s">
        <v>191</v>
      </c>
      <c r="AE15" s="480" t="s">
        <v>209</v>
      </c>
      <c r="AF15" s="480" t="s">
        <v>209</v>
      </c>
      <c r="AG15" s="480" t="s">
        <v>209</v>
      </c>
      <c r="AH15" s="480" t="s">
        <v>209</v>
      </c>
      <c r="AI15" s="480" t="s">
        <v>209</v>
      </c>
      <c r="AJ15" s="474" t="s">
        <v>191</v>
      </c>
      <c r="AK15" s="474" t="s">
        <v>191</v>
      </c>
    </row>
    <row r="16" spans="1:37" ht="33.75" x14ac:dyDescent="0.25">
      <c r="A16" s="479" t="s">
        <v>274</v>
      </c>
      <c r="B16" s="474" t="s">
        <v>191</v>
      </c>
      <c r="C16" s="477" t="s">
        <v>194</v>
      </c>
      <c r="D16" s="477" t="s">
        <v>194</v>
      </c>
      <c r="E16" s="475" t="s">
        <v>235</v>
      </c>
      <c r="F16" s="481" t="s">
        <v>289</v>
      </c>
      <c r="G16" s="475" t="s">
        <v>235</v>
      </c>
      <c r="H16" s="474" t="s">
        <v>191</v>
      </c>
      <c r="I16" s="474" t="s">
        <v>191</v>
      </c>
      <c r="J16" s="475" t="s">
        <v>235</v>
      </c>
      <c r="K16" s="476" t="s">
        <v>288</v>
      </c>
      <c r="L16" s="476" t="s">
        <v>288</v>
      </c>
      <c r="M16" s="476" t="s">
        <v>288</v>
      </c>
      <c r="N16" s="476" t="s">
        <v>288</v>
      </c>
      <c r="O16" s="474" t="s">
        <v>191</v>
      </c>
      <c r="P16" s="474" t="s">
        <v>191</v>
      </c>
      <c r="Q16" s="481" t="s">
        <v>287</v>
      </c>
      <c r="R16" s="480" t="s">
        <v>250</v>
      </c>
      <c r="S16" s="480" t="s">
        <v>250</v>
      </c>
      <c r="T16" s="476" t="s">
        <v>251</v>
      </c>
      <c r="U16" s="476" t="s">
        <v>251</v>
      </c>
      <c r="V16" s="474" t="s">
        <v>191</v>
      </c>
      <c r="W16" s="474" t="s">
        <v>191</v>
      </c>
      <c r="X16" s="474" t="s">
        <v>191</v>
      </c>
      <c r="Y16" s="484" t="s">
        <v>260</v>
      </c>
      <c r="Z16" s="484" t="s">
        <v>260</v>
      </c>
      <c r="AA16" s="476" t="s">
        <v>271</v>
      </c>
      <c r="AB16" s="476" t="s">
        <v>271</v>
      </c>
      <c r="AC16" s="474" t="s">
        <v>191</v>
      </c>
      <c r="AD16" s="474" t="s">
        <v>191</v>
      </c>
      <c r="AE16" s="480" t="s">
        <v>224</v>
      </c>
      <c r="AF16" s="481" t="s">
        <v>268</v>
      </c>
      <c r="AG16" s="481" t="s">
        <v>268</v>
      </c>
      <c r="AH16" s="476" t="s">
        <v>267</v>
      </c>
      <c r="AI16" s="476" t="s">
        <v>267</v>
      </c>
      <c r="AJ16" s="474" t="s">
        <v>191</v>
      </c>
      <c r="AK16" s="474" t="s">
        <v>191</v>
      </c>
    </row>
    <row r="17" spans="1:37" ht="33.75" x14ac:dyDescent="0.25">
      <c r="A17" s="479" t="s">
        <v>225</v>
      </c>
      <c r="B17" s="474" t="s">
        <v>191</v>
      </c>
      <c r="C17" s="476" t="s">
        <v>292</v>
      </c>
      <c r="D17" s="476" t="s">
        <v>292</v>
      </c>
      <c r="E17" s="480" t="s">
        <v>242</v>
      </c>
      <c r="F17" s="475" t="s">
        <v>235</v>
      </c>
      <c r="G17" s="475" t="s">
        <v>235</v>
      </c>
      <c r="H17" s="474" t="s">
        <v>191</v>
      </c>
      <c r="I17" s="476" t="s">
        <v>204</v>
      </c>
      <c r="J17" s="476" t="s">
        <v>239</v>
      </c>
      <c r="K17" s="476" t="s">
        <v>239</v>
      </c>
      <c r="L17" s="476" t="s">
        <v>239</v>
      </c>
      <c r="M17" s="476" t="s">
        <v>239</v>
      </c>
      <c r="N17" s="476" t="s">
        <v>243</v>
      </c>
      <c r="O17" s="474" t="s">
        <v>191</v>
      </c>
      <c r="P17" s="474" t="s">
        <v>191</v>
      </c>
      <c r="Q17" s="476" t="s">
        <v>252</v>
      </c>
      <c r="R17" s="476" t="s">
        <v>252</v>
      </c>
      <c r="S17" s="475" t="s">
        <v>235</v>
      </c>
      <c r="T17" s="475" t="s">
        <v>235</v>
      </c>
      <c r="U17" s="476" t="s">
        <v>195</v>
      </c>
      <c r="V17" s="474" t="s">
        <v>191</v>
      </c>
      <c r="W17" s="474" t="s">
        <v>191</v>
      </c>
      <c r="X17" s="476" t="s">
        <v>226</v>
      </c>
      <c r="Y17" s="476" t="s">
        <v>226</v>
      </c>
      <c r="Z17" s="476" t="s">
        <v>226</v>
      </c>
      <c r="AA17" s="476" t="s">
        <v>296</v>
      </c>
      <c r="AB17" s="475" t="s">
        <v>235</v>
      </c>
      <c r="AC17" s="474" t="s">
        <v>191</v>
      </c>
      <c r="AD17" s="474" t="s">
        <v>191</v>
      </c>
      <c r="AE17" s="477" t="s">
        <v>194</v>
      </c>
      <c r="AF17" s="476" t="s">
        <v>265</v>
      </c>
      <c r="AG17" s="476" t="s">
        <v>265</v>
      </c>
      <c r="AH17" s="476" t="s">
        <v>266</v>
      </c>
      <c r="AI17" s="476" t="s">
        <v>266</v>
      </c>
      <c r="AJ17" s="474" t="s">
        <v>191</v>
      </c>
      <c r="AK17" s="474" t="s">
        <v>191</v>
      </c>
    </row>
    <row r="18" spans="1:37" ht="22.5" x14ac:dyDescent="0.25">
      <c r="A18" s="482" t="s">
        <v>227</v>
      </c>
      <c r="B18" s="474" t="s">
        <v>191</v>
      </c>
      <c r="C18" s="474" t="s">
        <v>191</v>
      </c>
      <c r="D18" s="474" t="s">
        <v>191</v>
      </c>
      <c r="E18" s="474" t="s">
        <v>191</v>
      </c>
      <c r="F18" s="474" t="s">
        <v>191</v>
      </c>
      <c r="G18" s="476" t="s">
        <v>272</v>
      </c>
      <c r="H18" s="474" t="s">
        <v>191</v>
      </c>
      <c r="I18" s="474" t="s">
        <v>191</v>
      </c>
      <c r="J18" s="474" t="s">
        <v>191</v>
      </c>
      <c r="K18" s="474" t="s">
        <v>191</v>
      </c>
      <c r="L18" s="474" t="s">
        <v>191</v>
      </c>
      <c r="M18" s="474" t="s">
        <v>191</v>
      </c>
      <c r="N18" s="474" t="s">
        <v>191</v>
      </c>
      <c r="O18" s="474" t="s">
        <v>191</v>
      </c>
      <c r="P18" s="474" t="s">
        <v>191</v>
      </c>
      <c r="Q18" s="474" t="s">
        <v>191</v>
      </c>
      <c r="R18" s="474" t="s">
        <v>191</v>
      </c>
      <c r="S18" s="474" t="s">
        <v>191</v>
      </c>
      <c r="T18" s="474" t="s">
        <v>191</v>
      </c>
      <c r="U18" s="474" t="s">
        <v>191</v>
      </c>
      <c r="V18" s="474" t="s">
        <v>191</v>
      </c>
      <c r="W18" s="474" t="s">
        <v>191</v>
      </c>
      <c r="X18" s="474" t="s">
        <v>191</v>
      </c>
      <c r="Y18" s="481" t="s">
        <v>286</v>
      </c>
      <c r="Z18" s="474" t="s">
        <v>191</v>
      </c>
      <c r="AA18" s="474" t="s">
        <v>191</v>
      </c>
      <c r="AB18" s="474" t="s">
        <v>191</v>
      </c>
      <c r="AC18" s="474" t="s">
        <v>191</v>
      </c>
      <c r="AD18" s="474" t="s">
        <v>191</v>
      </c>
      <c r="AE18" s="474" t="s">
        <v>191</v>
      </c>
      <c r="AF18" s="474" t="s">
        <v>191</v>
      </c>
      <c r="AG18" s="474" t="s">
        <v>191</v>
      </c>
      <c r="AH18" s="474" t="s">
        <v>191</v>
      </c>
      <c r="AI18" s="474" t="s">
        <v>191</v>
      </c>
      <c r="AJ18" s="474" t="s">
        <v>191</v>
      </c>
      <c r="AK18" s="474" t="s">
        <v>191</v>
      </c>
    </row>
    <row r="19" spans="1:37" ht="15" hidden="1" customHeight="1" x14ac:dyDescent="0.25">
      <c r="K19" s="470" t="s">
        <v>273</v>
      </c>
      <c r="M19" s="509">
        <f ca="1">NOW()</f>
        <v>42506.824719791664</v>
      </c>
      <c r="N19" s="509"/>
    </row>
    <row r="21" spans="1:37" x14ac:dyDescent="0.25">
      <c r="K21" s="470" t="s">
        <v>273</v>
      </c>
      <c r="M21" s="508">
        <f ca="1">NOW()</f>
        <v>42506.824719791664</v>
      </c>
      <c r="N21" s="508"/>
    </row>
  </sheetData>
  <mergeCells count="8">
    <mergeCell ref="M21:N21"/>
    <mergeCell ref="M19:N19"/>
    <mergeCell ref="AE1:AK1"/>
    <mergeCell ref="A1:A2"/>
    <mergeCell ref="C1:I1"/>
    <mergeCell ref="J1:P1"/>
    <mergeCell ref="Q1:W1"/>
    <mergeCell ref="X1:AD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O42"/>
  <sheetViews>
    <sheetView showGridLines="0" zoomScaleNormal="100" workbookViewId="0">
      <selection activeCell="AJ19" sqref="AJ19"/>
    </sheetView>
  </sheetViews>
  <sheetFormatPr baseColWidth="10" defaultColWidth="11.42578125" defaultRowHeight="12.75" x14ac:dyDescent="0.2"/>
  <cols>
    <col min="1" max="1" width="4" customWidth="1"/>
    <col min="2" max="2" width="13.7109375" bestFit="1" customWidth="1"/>
    <col min="3" max="3" width="8.42578125" customWidth="1"/>
    <col min="4" max="15" width="3.7109375" customWidth="1"/>
    <col min="16" max="16" width="3.7109375" style="22" customWidth="1"/>
    <col min="17" max="29" width="3.7109375" customWidth="1"/>
    <col min="30" max="30" width="3.42578125" customWidth="1"/>
    <col min="31" max="34" width="3.7109375" customWidth="1"/>
    <col min="35" max="35" width="4.28515625" customWidth="1"/>
    <col min="36" max="36" width="5.5703125" bestFit="1" customWidth="1"/>
    <col min="37" max="37" width="5.5703125" customWidth="1"/>
    <col min="38" max="40" width="3.7109375" customWidth="1"/>
    <col min="41" max="41" width="7.7109375" customWidth="1"/>
    <col min="42" max="49" width="3.7109375" customWidth="1"/>
  </cols>
  <sheetData>
    <row r="1" spans="1:41" ht="12" customHeight="1" x14ac:dyDescent="0.2">
      <c r="B1" s="37"/>
      <c r="C1" s="2" t="s">
        <v>18</v>
      </c>
      <c r="D1" s="2"/>
      <c r="E1" s="2"/>
      <c r="F1" s="3"/>
      <c r="G1" s="3"/>
      <c r="H1" s="3"/>
      <c r="I1" s="2"/>
      <c r="J1" s="2"/>
      <c r="K1" s="2"/>
      <c r="L1" s="2"/>
      <c r="M1" s="2"/>
      <c r="W1" s="2"/>
      <c r="X1" s="2"/>
      <c r="Y1" s="2"/>
      <c r="Z1" s="2"/>
      <c r="AA1" s="2"/>
      <c r="AB1" s="2"/>
      <c r="AC1" s="2"/>
      <c r="AD1" s="1"/>
      <c r="AG1" s="1"/>
      <c r="AI1" s="503" t="s">
        <v>150</v>
      </c>
      <c r="AJ1" s="517" t="s">
        <v>51</v>
      </c>
      <c r="AK1" s="503" t="s">
        <v>59</v>
      </c>
    </row>
    <row r="2" spans="1:41" ht="14.25" customHeight="1" x14ac:dyDescent="0.2">
      <c r="B2" s="46"/>
      <c r="C2" s="2" t="s">
        <v>13</v>
      </c>
      <c r="D2" s="2"/>
      <c r="E2" s="2"/>
      <c r="F2" s="3"/>
      <c r="G2" s="3"/>
      <c r="H2" s="3"/>
      <c r="I2" s="2"/>
      <c r="J2" s="2"/>
      <c r="K2" s="2"/>
      <c r="L2" s="2"/>
      <c r="M2" s="2"/>
      <c r="N2" s="129" t="str">
        <f>+CONCATENATE("ABSENCES ",MONTH($D$7),"/",YEAR($D$7))</f>
        <v>ABSENCES 7/2015</v>
      </c>
      <c r="O2" s="2"/>
      <c r="P2" s="116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"/>
      <c r="AG2" s="1"/>
      <c r="AI2" s="515"/>
      <c r="AJ2" s="516"/>
      <c r="AK2" s="504"/>
    </row>
    <row r="3" spans="1:41" ht="12" customHeight="1" x14ac:dyDescent="0.2">
      <c r="B3" s="11"/>
      <c r="C3" s="3" t="s">
        <v>22</v>
      </c>
      <c r="D3" s="3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116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1"/>
      <c r="AG3" s="1"/>
      <c r="AI3" s="515"/>
      <c r="AJ3" s="516"/>
      <c r="AK3" s="504"/>
    </row>
    <row r="4" spans="1:41" ht="12" customHeight="1" thickBot="1" x14ac:dyDescent="0.25">
      <c r="A4" s="3"/>
      <c r="B4" s="395"/>
      <c r="C4" s="3" t="s">
        <v>167</v>
      </c>
      <c r="D4" s="518">
        <f>+D7</f>
        <v>42186</v>
      </c>
      <c r="E4" s="518"/>
      <c r="F4" s="518"/>
      <c r="G4" s="518"/>
      <c r="H4" s="518"/>
      <c r="I4" s="518"/>
      <c r="J4" s="518"/>
      <c r="K4" s="518"/>
      <c r="L4" s="518"/>
      <c r="M4" s="518"/>
      <c r="N4" s="2"/>
      <c r="O4" s="2"/>
      <c r="P4" s="116"/>
      <c r="Q4" s="2"/>
      <c r="S4" s="2"/>
      <c r="T4" s="2"/>
      <c r="U4" s="2" t="s">
        <v>82</v>
      </c>
      <c r="V4" s="2"/>
      <c r="W4" s="2"/>
      <c r="X4" s="2"/>
      <c r="Y4" s="2"/>
      <c r="Z4" s="2"/>
      <c r="AA4" s="2"/>
      <c r="AB4" s="2"/>
      <c r="AC4" s="2"/>
      <c r="AD4" s="1"/>
      <c r="AG4" s="1"/>
      <c r="AI4" s="515"/>
      <c r="AJ4" s="516"/>
      <c r="AK4" s="504"/>
    </row>
    <row r="5" spans="1:41" ht="15" customHeight="1" thickBot="1" x14ac:dyDescent="0.3">
      <c r="A5" s="3"/>
      <c r="D5">
        <f t="shared" ref="D5:I5" si="0">IF(TEXT(D7,"jjjj")="mercredi",WEEKNUM(F7),IF(TEXT(D7,"jjjj")="mardi","semaine",""))</f>
        <v>27</v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E5" si="1">IF(TEXT(J7,"jjjj")="mercredi",WEEKNUM(L7),IF(TEXT(J7,"jjjj")="mardi","semaine",""))</f>
        <v>semaine</v>
      </c>
      <c r="K5">
        <f t="shared" si="1"/>
        <v>28</v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>semaine</v>
      </c>
      <c r="R5">
        <f t="shared" si="1"/>
        <v>29</v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>semaine</v>
      </c>
      <c r="Y5">
        <f t="shared" si="1"/>
        <v>30</v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>semaine</v>
      </c>
      <c r="AF5">
        <f>IF(TEXT(AF7,"jjjj")="mercredi",WEEKNUM(AG7),IF(TEXT(AF7,"jjjj")="mardi","semaine",""))</f>
        <v>31</v>
      </c>
      <c r="AG5">
        <f>IF(TEXT(AF7,"jjjj")="mercredi",WEEKNUM(AI7),IF(TEXT(AG7,"jjjj")="mardi","semaine",""))</f>
        <v>0</v>
      </c>
      <c r="AI5" s="515"/>
      <c r="AJ5" s="516"/>
      <c r="AK5" s="504"/>
      <c r="AO5" s="384" t="str">
        <f>+recap!B6</f>
        <v>SK</v>
      </c>
    </row>
    <row r="6" spans="1:41" ht="17.25" customHeight="1" thickBot="1" x14ac:dyDescent="0.25">
      <c r="A6" s="9"/>
      <c r="B6" s="3"/>
      <c r="C6" s="6"/>
      <c r="AI6" s="515"/>
      <c r="AJ6" s="516"/>
      <c r="AK6" s="504"/>
    </row>
    <row r="7" spans="1:41" ht="15" customHeight="1" thickBot="1" x14ac:dyDescent="0.25">
      <c r="A7" s="82" t="s">
        <v>60</v>
      </c>
      <c r="B7" s="83" t="s">
        <v>0</v>
      </c>
      <c r="C7" s="315" t="s">
        <v>1</v>
      </c>
      <c r="D7" s="313">
        <f>+juin!AG7+1</f>
        <v>42186</v>
      </c>
      <c r="E7" s="107">
        <f>+D7+1</f>
        <v>42187</v>
      </c>
      <c r="F7" s="107">
        <f t="shared" ref="F7:AH7" si="2">+E7+1</f>
        <v>42188</v>
      </c>
      <c r="G7" s="107">
        <f t="shared" si="2"/>
        <v>42189</v>
      </c>
      <c r="H7" s="107">
        <f t="shared" si="2"/>
        <v>42190</v>
      </c>
      <c r="I7" s="107">
        <f t="shared" si="2"/>
        <v>42191</v>
      </c>
      <c r="J7" s="107">
        <f t="shared" si="2"/>
        <v>42192</v>
      </c>
      <c r="K7" s="107">
        <f t="shared" si="2"/>
        <v>42193</v>
      </c>
      <c r="L7" s="107">
        <f t="shared" si="2"/>
        <v>42194</v>
      </c>
      <c r="M7" s="107">
        <f t="shared" si="2"/>
        <v>42195</v>
      </c>
      <c r="N7" s="107">
        <f t="shared" si="2"/>
        <v>42196</v>
      </c>
      <c r="O7" s="107">
        <f t="shared" si="2"/>
        <v>42197</v>
      </c>
      <c r="P7" s="107">
        <f t="shared" si="2"/>
        <v>42198</v>
      </c>
      <c r="Q7" s="304">
        <f t="shared" si="2"/>
        <v>42199</v>
      </c>
      <c r="R7" s="107">
        <f t="shared" si="2"/>
        <v>42200</v>
      </c>
      <c r="S7" s="107">
        <f t="shared" si="2"/>
        <v>42201</v>
      </c>
      <c r="T7" s="107">
        <f t="shared" si="2"/>
        <v>42202</v>
      </c>
      <c r="U7" s="107">
        <f t="shared" si="2"/>
        <v>42203</v>
      </c>
      <c r="V7" s="107">
        <f t="shared" si="2"/>
        <v>42204</v>
      </c>
      <c r="W7" s="107">
        <f t="shared" si="2"/>
        <v>42205</v>
      </c>
      <c r="X7" s="107">
        <f t="shared" si="2"/>
        <v>42206</v>
      </c>
      <c r="Y7" s="107">
        <f t="shared" si="2"/>
        <v>42207</v>
      </c>
      <c r="Z7" s="107">
        <f t="shared" si="2"/>
        <v>42208</v>
      </c>
      <c r="AA7" s="107">
        <f t="shared" si="2"/>
        <v>42209</v>
      </c>
      <c r="AB7" s="107">
        <f t="shared" si="2"/>
        <v>42210</v>
      </c>
      <c r="AC7" s="107">
        <f t="shared" si="2"/>
        <v>42211</v>
      </c>
      <c r="AD7" s="107">
        <f t="shared" si="2"/>
        <v>42212</v>
      </c>
      <c r="AE7" s="107">
        <f t="shared" si="2"/>
        <v>42213</v>
      </c>
      <c r="AF7" s="107">
        <f t="shared" si="2"/>
        <v>42214</v>
      </c>
      <c r="AG7" s="107">
        <f>+AF7+1</f>
        <v>42215</v>
      </c>
      <c r="AH7" s="107">
        <f t="shared" si="2"/>
        <v>42216</v>
      </c>
      <c r="AI7" s="516"/>
      <c r="AJ7" s="516"/>
      <c r="AK7" s="504"/>
      <c r="AL7" s="180" t="s">
        <v>60</v>
      </c>
      <c r="AM7" s="180" t="s">
        <v>93</v>
      </c>
    </row>
    <row r="8" spans="1:41" ht="13.5" hidden="1" thickBot="1" x14ac:dyDescent="0.25">
      <c r="A8" s="132"/>
      <c r="B8" s="3"/>
      <c r="C8" s="159" t="s">
        <v>83</v>
      </c>
      <c r="D8" s="314">
        <f t="shared" ref="D8:AH8" si="3">WEEKDAY(D7)</f>
        <v>4</v>
      </c>
      <c r="E8" s="197">
        <f t="shared" si="3"/>
        <v>5</v>
      </c>
      <c r="F8" s="197">
        <f t="shared" si="3"/>
        <v>6</v>
      </c>
      <c r="G8" s="197">
        <f t="shared" si="3"/>
        <v>7</v>
      </c>
      <c r="H8" s="197">
        <f t="shared" si="3"/>
        <v>1</v>
      </c>
      <c r="I8" s="197">
        <f t="shared" si="3"/>
        <v>2</v>
      </c>
      <c r="J8" s="197">
        <f t="shared" si="3"/>
        <v>3</v>
      </c>
      <c r="K8" s="197">
        <f t="shared" si="3"/>
        <v>4</v>
      </c>
      <c r="L8" s="197">
        <f t="shared" si="3"/>
        <v>5</v>
      </c>
      <c r="M8" s="197">
        <f t="shared" si="3"/>
        <v>6</v>
      </c>
      <c r="N8" s="197">
        <f t="shared" si="3"/>
        <v>7</v>
      </c>
      <c r="O8" s="197">
        <f t="shared" si="3"/>
        <v>1</v>
      </c>
      <c r="P8" s="197">
        <f t="shared" si="3"/>
        <v>2</v>
      </c>
      <c r="Q8" s="305">
        <f t="shared" si="3"/>
        <v>3</v>
      </c>
      <c r="R8" s="197">
        <f t="shared" si="3"/>
        <v>4</v>
      </c>
      <c r="S8" s="197">
        <f t="shared" si="3"/>
        <v>5</v>
      </c>
      <c r="T8" s="197">
        <f t="shared" si="3"/>
        <v>6</v>
      </c>
      <c r="U8" s="197">
        <f t="shared" si="3"/>
        <v>7</v>
      </c>
      <c r="V8" s="197">
        <f t="shared" si="3"/>
        <v>1</v>
      </c>
      <c r="W8" s="197">
        <f t="shared" si="3"/>
        <v>2</v>
      </c>
      <c r="X8" s="197">
        <f t="shared" si="3"/>
        <v>3</v>
      </c>
      <c r="Y8" s="197">
        <f t="shared" si="3"/>
        <v>4</v>
      </c>
      <c r="Z8" s="197">
        <f t="shared" si="3"/>
        <v>5</v>
      </c>
      <c r="AA8" s="197">
        <f t="shared" si="3"/>
        <v>6</v>
      </c>
      <c r="AB8" s="197">
        <f t="shared" si="3"/>
        <v>7</v>
      </c>
      <c r="AC8" s="197">
        <f t="shared" si="3"/>
        <v>1</v>
      </c>
      <c r="AD8" s="197">
        <f t="shared" si="3"/>
        <v>2</v>
      </c>
      <c r="AE8" s="197">
        <f t="shared" si="3"/>
        <v>3</v>
      </c>
      <c r="AF8" s="197">
        <f t="shared" si="3"/>
        <v>4</v>
      </c>
      <c r="AG8" s="197">
        <f t="shared" si="3"/>
        <v>5</v>
      </c>
      <c r="AH8" s="198">
        <f t="shared" si="3"/>
        <v>6</v>
      </c>
      <c r="AI8" s="119"/>
      <c r="AJ8" s="126"/>
      <c r="AK8" s="134"/>
      <c r="AL8" s="179"/>
    </row>
    <row r="9" spans="1:41" ht="10.5" customHeight="1" x14ac:dyDescent="0.2">
      <c r="A9" s="200"/>
      <c r="B9" s="201"/>
      <c r="C9" s="316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306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5"/>
      <c r="AL9" s="201"/>
      <c r="AM9" s="206"/>
    </row>
    <row r="10" spans="1:41" ht="13.5" customHeight="1" x14ac:dyDescent="0.2">
      <c r="A10" s="80" t="s">
        <v>119</v>
      </c>
      <c r="B10" s="81" t="s">
        <v>121</v>
      </c>
      <c r="C10" s="163" t="s">
        <v>122</v>
      </c>
      <c r="D10" s="93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281">
        <v>1</v>
      </c>
      <c r="Q10" s="286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7">
        <f>SUM(D10:AH10)</f>
        <v>1</v>
      </c>
      <c r="AJ10" s="189">
        <v>0</v>
      </c>
      <c r="AK10" s="86">
        <f>+AJ10+AI10</f>
        <v>1</v>
      </c>
      <c r="AL10" s="80" t="s">
        <v>119</v>
      </c>
      <c r="AM10" s="191" t="s">
        <v>91</v>
      </c>
    </row>
    <row r="11" spans="1:41" x14ac:dyDescent="0.2">
      <c r="A11" s="56" t="s">
        <v>62</v>
      </c>
      <c r="B11" s="60" t="s">
        <v>25</v>
      </c>
      <c r="C11" s="154" t="s">
        <v>26</v>
      </c>
      <c r="D11" s="96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39">
        <v>1</v>
      </c>
      <c r="Q11" s="287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52"/>
      <c r="AI11" s="57">
        <f t="shared" ref="AI11:AI17" si="4">SUM(D11:AH11)</f>
        <v>1</v>
      </c>
      <c r="AJ11" s="189">
        <v>0</v>
      </c>
      <c r="AK11" s="86">
        <f t="shared" ref="AK11:AK31" si="5">+AJ11+AI11</f>
        <v>1</v>
      </c>
      <c r="AL11" s="56" t="s">
        <v>62</v>
      </c>
      <c r="AM11" s="177"/>
    </row>
    <row r="12" spans="1:41" x14ac:dyDescent="0.2">
      <c r="A12" s="62" t="s">
        <v>63</v>
      </c>
      <c r="B12" s="60" t="s">
        <v>4</v>
      </c>
      <c r="C12" s="317" t="s">
        <v>5</v>
      </c>
      <c r="D12" s="96"/>
      <c r="E12" s="28"/>
      <c r="F12" s="239">
        <v>1</v>
      </c>
      <c r="G12" s="28"/>
      <c r="H12" s="28"/>
      <c r="I12" s="239">
        <v>1</v>
      </c>
      <c r="J12" s="239">
        <v>1</v>
      </c>
      <c r="K12" s="28"/>
      <c r="L12" s="28"/>
      <c r="M12" s="28"/>
      <c r="N12" s="28"/>
      <c r="O12" s="28"/>
      <c r="P12" s="239">
        <v>1</v>
      </c>
      <c r="Q12" s="287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10"/>
      <c r="AF12" s="10"/>
      <c r="AG12" s="10"/>
      <c r="AH12" s="10"/>
      <c r="AI12" s="57">
        <f t="shared" si="4"/>
        <v>4</v>
      </c>
      <c r="AJ12" s="189">
        <v>0</v>
      </c>
      <c r="AK12" s="86">
        <f t="shared" si="5"/>
        <v>4</v>
      </c>
      <c r="AL12" s="56" t="s">
        <v>63</v>
      </c>
      <c r="AM12" s="32" t="s">
        <v>89</v>
      </c>
    </row>
    <row r="13" spans="1:41" x14ac:dyDescent="0.2">
      <c r="A13" s="62" t="s">
        <v>103</v>
      </c>
      <c r="B13" s="60" t="s">
        <v>100</v>
      </c>
      <c r="C13" s="317" t="s">
        <v>102</v>
      </c>
      <c r="D13" s="96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39">
        <v>1</v>
      </c>
      <c r="Q13" s="287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52"/>
      <c r="AI13" s="57">
        <f t="shared" si="4"/>
        <v>1</v>
      </c>
      <c r="AJ13" s="189">
        <v>0</v>
      </c>
      <c r="AK13" s="86">
        <f t="shared" si="5"/>
        <v>1</v>
      </c>
      <c r="AL13" s="56" t="s">
        <v>103</v>
      </c>
      <c r="AM13" s="32" t="s">
        <v>89</v>
      </c>
    </row>
    <row r="14" spans="1:41" x14ac:dyDescent="0.2">
      <c r="A14" s="62" t="s">
        <v>64</v>
      </c>
      <c r="B14" s="60" t="s">
        <v>32</v>
      </c>
      <c r="C14" s="317" t="s">
        <v>33</v>
      </c>
      <c r="D14" s="96"/>
      <c r="E14" s="28"/>
      <c r="F14" s="28"/>
      <c r="G14" s="28"/>
      <c r="H14" s="28"/>
      <c r="I14" s="28"/>
      <c r="J14" s="28"/>
      <c r="K14" s="28"/>
      <c r="L14" s="28"/>
      <c r="M14" s="239">
        <v>1</v>
      </c>
      <c r="N14" s="28"/>
      <c r="O14" s="28"/>
      <c r="P14" s="239">
        <v>1</v>
      </c>
      <c r="Q14" s="287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52"/>
      <c r="AI14" s="57">
        <f t="shared" si="4"/>
        <v>2</v>
      </c>
      <c r="AJ14" s="189">
        <v>0</v>
      </c>
      <c r="AK14" s="86">
        <f t="shared" si="5"/>
        <v>2</v>
      </c>
      <c r="AL14" s="62" t="s">
        <v>64</v>
      </c>
      <c r="AM14" s="177"/>
    </row>
    <row r="15" spans="1:41" x14ac:dyDescent="0.2">
      <c r="A15" s="62" t="s">
        <v>120</v>
      </c>
      <c r="B15" s="60" t="s">
        <v>123</v>
      </c>
      <c r="C15" s="317" t="s">
        <v>124</v>
      </c>
      <c r="D15" s="96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39">
        <v>1</v>
      </c>
      <c r="Q15" s="287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52"/>
      <c r="AI15" s="57">
        <f t="shared" si="4"/>
        <v>1</v>
      </c>
      <c r="AJ15" s="189">
        <v>0</v>
      </c>
      <c r="AK15" s="86">
        <f t="shared" si="5"/>
        <v>1</v>
      </c>
      <c r="AL15" s="62" t="s">
        <v>120</v>
      </c>
      <c r="AM15" s="32" t="s">
        <v>89</v>
      </c>
    </row>
    <row r="16" spans="1:41" x14ac:dyDescent="0.2">
      <c r="A16" s="62" t="s">
        <v>132</v>
      </c>
      <c r="B16" s="60" t="s">
        <v>133</v>
      </c>
      <c r="C16" s="317" t="s">
        <v>134</v>
      </c>
      <c r="D16" s="96"/>
      <c r="E16" s="28"/>
      <c r="F16" s="28"/>
      <c r="G16" s="28"/>
      <c r="H16" s="28"/>
      <c r="I16" s="28"/>
      <c r="J16" s="28"/>
      <c r="K16" s="28"/>
      <c r="L16" s="28"/>
      <c r="M16" s="239">
        <v>1</v>
      </c>
      <c r="N16" s="28"/>
      <c r="O16" s="28"/>
      <c r="P16" s="28"/>
      <c r="Q16" s="287"/>
      <c r="R16" s="28"/>
      <c r="S16" s="28"/>
      <c r="T16" s="28"/>
      <c r="U16" s="28"/>
      <c r="V16" s="28"/>
      <c r="W16" s="239">
        <v>1</v>
      </c>
      <c r="X16" s="239">
        <v>1</v>
      </c>
      <c r="Y16" s="239">
        <v>1</v>
      </c>
      <c r="Z16" s="239">
        <v>1</v>
      </c>
      <c r="AA16" s="239">
        <v>1</v>
      </c>
      <c r="AB16" s="28"/>
      <c r="AC16" s="28"/>
      <c r="AD16" s="239">
        <v>1</v>
      </c>
      <c r="AE16" s="239">
        <v>1</v>
      </c>
      <c r="AF16" s="239">
        <v>1</v>
      </c>
      <c r="AG16" s="239">
        <v>1</v>
      </c>
      <c r="AH16" s="281">
        <v>1</v>
      </c>
      <c r="AI16" s="57">
        <f t="shared" ref="AI16" si="6">SUM(D16:AH16)</f>
        <v>11</v>
      </c>
      <c r="AJ16" s="189">
        <v>0</v>
      </c>
      <c r="AK16" s="86">
        <f t="shared" ref="AK16" si="7">+AJ16+AI16</f>
        <v>11</v>
      </c>
      <c r="AL16" s="62" t="s">
        <v>132</v>
      </c>
      <c r="AM16" s="32" t="s">
        <v>89</v>
      </c>
    </row>
    <row r="17" spans="1:39" x14ac:dyDescent="0.2">
      <c r="A17" s="62" t="s">
        <v>65</v>
      </c>
      <c r="B17" s="60" t="s">
        <v>19</v>
      </c>
      <c r="C17" s="317" t="s">
        <v>20</v>
      </c>
      <c r="D17" s="96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39">
        <v>1</v>
      </c>
      <c r="Q17" s="287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52"/>
      <c r="AI17" s="57">
        <f t="shared" si="4"/>
        <v>1</v>
      </c>
      <c r="AJ17" s="189">
        <v>0</v>
      </c>
      <c r="AK17" s="86">
        <f t="shared" si="5"/>
        <v>1</v>
      </c>
      <c r="AL17" s="62" t="s">
        <v>65</v>
      </c>
      <c r="AM17" s="177"/>
    </row>
    <row r="18" spans="1:39" s="25" customFormat="1" x14ac:dyDescent="0.2">
      <c r="A18" s="62" t="s">
        <v>106</v>
      </c>
      <c r="B18" s="148" t="s">
        <v>107</v>
      </c>
      <c r="C18" s="318" t="s">
        <v>108</v>
      </c>
      <c r="D18" s="96"/>
      <c r="E18" s="28"/>
      <c r="F18" s="28"/>
      <c r="G18" s="28"/>
      <c r="H18" s="28"/>
      <c r="I18" s="28"/>
      <c r="J18" s="28"/>
      <c r="K18" s="311"/>
      <c r="L18" s="28"/>
      <c r="M18" s="28"/>
      <c r="N18" s="28"/>
      <c r="O18" s="28"/>
      <c r="P18" s="239">
        <v>1</v>
      </c>
      <c r="Q18" s="287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52"/>
      <c r="AI18" s="149">
        <f>SUM(D18:AH18)</f>
        <v>1</v>
      </c>
      <c r="AJ18" s="189">
        <v>4.7600000000000003E-2</v>
      </c>
      <c r="AK18" s="244">
        <f>+AJ18+AI18</f>
        <v>1.0476000000000001</v>
      </c>
      <c r="AL18" s="62" t="s">
        <v>106</v>
      </c>
      <c r="AM18" s="66" t="s">
        <v>89</v>
      </c>
    </row>
    <row r="19" spans="1:39" x14ac:dyDescent="0.2">
      <c r="A19" s="56" t="s">
        <v>66</v>
      </c>
      <c r="B19" s="60" t="s">
        <v>21</v>
      </c>
      <c r="C19" s="317" t="s">
        <v>3</v>
      </c>
      <c r="D19" s="96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39">
        <v>1</v>
      </c>
      <c r="Q19" s="287"/>
      <c r="R19" s="10"/>
      <c r="S19" s="10"/>
      <c r="T19" s="10"/>
      <c r="U19" s="10"/>
      <c r="V19" s="10"/>
      <c r="W19" s="10"/>
      <c r="X19" s="10"/>
      <c r="Y19" s="10"/>
      <c r="Z19" s="349"/>
      <c r="AA19" s="28"/>
      <c r="AB19" s="10"/>
      <c r="AC19" s="28"/>
      <c r="AD19" s="28"/>
      <c r="AE19" s="10"/>
      <c r="AF19" s="239">
        <v>0.5</v>
      </c>
      <c r="AG19" s="10"/>
      <c r="AH19" s="350"/>
      <c r="AI19" s="57">
        <f t="shared" ref="AI19:AI35" si="8">SUM(D19:AH19)</f>
        <v>1.5</v>
      </c>
      <c r="AJ19" s="189">
        <v>0</v>
      </c>
      <c r="AK19" s="86">
        <f t="shared" si="5"/>
        <v>1.5</v>
      </c>
      <c r="AL19" s="56" t="s">
        <v>66</v>
      </c>
      <c r="AM19" s="32" t="s">
        <v>89</v>
      </c>
    </row>
    <row r="20" spans="1:39" x14ac:dyDescent="0.2">
      <c r="A20" s="56" t="s">
        <v>67</v>
      </c>
      <c r="B20" s="60" t="s">
        <v>11</v>
      </c>
      <c r="C20" s="317" t="s">
        <v>12</v>
      </c>
      <c r="D20" s="96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7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52"/>
      <c r="AI20" s="57">
        <f t="shared" si="8"/>
        <v>0</v>
      </c>
      <c r="AJ20" s="189">
        <v>0</v>
      </c>
      <c r="AK20" s="86">
        <f t="shared" si="5"/>
        <v>0</v>
      </c>
      <c r="AL20" s="56" t="s">
        <v>67</v>
      </c>
      <c r="AM20" s="177"/>
    </row>
    <row r="21" spans="1:39" x14ac:dyDescent="0.2">
      <c r="A21" s="56" t="s">
        <v>68</v>
      </c>
      <c r="B21" s="60" t="s">
        <v>6</v>
      </c>
      <c r="C21" s="317" t="s">
        <v>7</v>
      </c>
      <c r="D21" s="96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39">
        <v>1</v>
      </c>
      <c r="Q21" s="287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52"/>
      <c r="AI21" s="57">
        <f t="shared" si="8"/>
        <v>1</v>
      </c>
      <c r="AJ21" s="189">
        <v>0</v>
      </c>
      <c r="AK21" s="86">
        <f t="shared" si="5"/>
        <v>1</v>
      </c>
      <c r="AL21" s="56" t="s">
        <v>68</v>
      </c>
      <c r="AM21" s="177"/>
    </row>
    <row r="22" spans="1:39" x14ac:dyDescent="0.2">
      <c r="A22" s="56" t="s">
        <v>147</v>
      </c>
      <c r="B22" s="60" t="s">
        <v>148</v>
      </c>
      <c r="C22" s="317" t="s">
        <v>149</v>
      </c>
      <c r="D22" s="368">
        <v>1</v>
      </c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39">
        <v>1</v>
      </c>
      <c r="Q22" s="287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52"/>
      <c r="AI22" s="57">
        <f t="shared" ref="AI22" si="9">SUM(D22:AH22)</f>
        <v>2</v>
      </c>
      <c r="AJ22" s="189">
        <v>0</v>
      </c>
      <c r="AK22" s="86">
        <f t="shared" ref="AK22" si="10">+AJ22+AI22</f>
        <v>2</v>
      </c>
      <c r="AL22" s="56" t="s">
        <v>142</v>
      </c>
      <c r="AM22" s="66" t="s">
        <v>89</v>
      </c>
    </row>
    <row r="23" spans="1:39" x14ac:dyDescent="0.2">
      <c r="A23" s="362" t="s">
        <v>147</v>
      </c>
      <c r="B23" s="60" t="s">
        <v>146</v>
      </c>
      <c r="C23" s="363" t="s">
        <v>143</v>
      </c>
      <c r="D23" s="96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39">
        <v>1</v>
      </c>
      <c r="Q23" s="287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52"/>
      <c r="AI23" s="57">
        <f t="shared" si="8"/>
        <v>1</v>
      </c>
      <c r="AJ23" s="189">
        <v>0</v>
      </c>
      <c r="AK23" s="86">
        <f t="shared" si="5"/>
        <v>1</v>
      </c>
      <c r="AL23" s="56" t="s">
        <v>69</v>
      </c>
      <c r="AM23" s="177"/>
    </row>
    <row r="24" spans="1:39" x14ac:dyDescent="0.2">
      <c r="A24" s="56" t="s">
        <v>69</v>
      </c>
      <c r="B24" s="60" t="s">
        <v>23</v>
      </c>
      <c r="C24" s="317" t="s">
        <v>24</v>
      </c>
      <c r="D24" s="96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39">
        <v>1</v>
      </c>
      <c r="Q24" s="287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52"/>
      <c r="AI24" s="57">
        <f t="shared" si="8"/>
        <v>1</v>
      </c>
      <c r="AJ24" s="189">
        <v>0</v>
      </c>
      <c r="AK24" s="86">
        <f t="shared" si="5"/>
        <v>1</v>
      </c>
      <c r="AL24" s="56" t="s">
        <v>142</v>
      </c>
      <c r="AM24" s="66" t="s">
        <v>89</v>
      </c>
    </row>
    <row r="25" spans="1:39" s="25" customFormat="1" x14ac:dyDescent="0.2">
      <c r="A25" s="62" t="s">
        <v>111</v>
      </c>
      <c r="B25" s="148" t="s">
        <v>112</v>
      </c>
      <c r="C25" s="318" t="s">
        <v>113</v>
      </c>
      <c r="D25" s="96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39">
        <v>1</v>
      </c>
      <c r="Q25" s="287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52"/>
      <c r="AI25" s="149">
        <f>SUM(D25:AH25)</f>
        <v>1</v>
      </c>
      <c r="AJ25" s="189">
        <v>0</v>
      </c>
      <c r="AK25" s="244">
        <f>+AJ25+AI25</f>
        <v>1</v>
      </c>
      <c r="AL25" s="62" t="s">
        <v>111</v>
      </c>
      <c r="AM25" s="66" t="s">
        <v>89</v>
      </c>
    </row>
    <row r="26" spans="1:39" x14ac:dyDescent="0.2">
      <c r="A26" s="56" t="s">
        <v>104</v>
      </c>
      <c r="B26" s="60" t="s">
        <v>101</v>
      </c>
      <c r="C26" s="317" t="s">
        <v>105</v>
      </c>
      <c r="D26" s="96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7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52"/>
      <c r="AI26" s="57">
        <f t="shared" si="8"/>
        <v>0</v>
      </c>
      <c r="AJ26" s="189">
        <v>0</v>
      </c>
      <c r="AK26" s="86">
        <f t="shared" si="5"/>
        <v>0</v>
      </c>
      <c r="AL26" s="56" t="s">
        <v>104</v>
      </c>
      <c r="AM26" s="177"/>
    </row>
    <row r="27" spans="1:39" x14ac:dyDescent="0.2">
      <c r="A27" s="56" t="s">
        <v>86</v>
      </c>
      <c r="B27" s="60" t="s">
        <v>87</v>
      </c>
      <c r="C27" s="317" t="s">
        <v>2</v>
      </c>
      <c r="D27" s="96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39">
        <v>1</v>
      </c>
      <c r="Q27" s="287"/>
      <c r="R27" s="10"/>
      <c r="S27" s="10"/>
      <c r="T27" s="10"/>
      <c r="U27" s="10"/>
      <c r="V27" s="10"/>
      <c r="W27" s="10"/>
      <c r="X27" s="10"/>
      <c r="Y27" s="10"/>
      <c r="Z27" s="10"/>
      <c r="AA27" s="239">
        <v>1</v>
      </c>
      <c r="AB27" s="10"/>
      <c r="AC27" s="28"/>
      <c r="AD27" s="239">
        <v>1</v>
      </c>
      <c r="AE27" s="239">
        <v>1</v>
      </c>
      <c r="AF27" s="239">
        <v>1</v>
      </c>
      <c r="AG27" s="239">
        <v>1</v>
      </c>
      <c r="AH27" s="239">
        <v>1</v>
      </c>
      <c r="AI27" s="57">
        <f t="shared" si="8"/>
        <v>7</v>
      </c>
      <c r="AJ27" s="189">
        <v>0</v>
      </c>
      <c r="AK27" s="86">
        <f t="shared" si="5"/>
        <v>7</v>
      </c>
      <c r="AL27" s="56" t="s">
        <v>86</v>
      </c>
      <c r="AM27" s="32" t="s">
        <v>89</v>
      </c>
    </row>
    <row r="28" spans="1:39" x14ac:dyDescent="0.2">
      <c r="A28" s="56" t="s">
        <v>96</v>
      </c>
      <c r="B28" s="60" t="s">
        <v>97</v>
      </c>
      <c r="C28" s="317" t="s">
        <v>98</v>
      </c>
      <c r="D28" s="96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39">
        <v>1</v>
      </c>
      <c r="Q28" s="287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52"/>
      <c r="AI28" s="57">
        <f t="shared" si="8"/>
        <v>1</v>
      </c>
      <c r="AJ28" s="189">
        <v>0</v>
      </c>
      <c r="AK28" s="86">
        <f t="shared" si="5"/>
        <v>1</v>
      </c>
      <c r="AL28" s="56" t="s">
        <v>96</v>
      </c>
      <c r="AM28" s="66"/>
    </row>
    <row r="29" spans="1:39" x14ac:dyDescent="0.2">
      <c r="A29" s="56" t="s">
        <v>70</v>
      </c>
      <c r="B29" s="60" t="s">
        <v>30</v>
      </c>
      <c r="C29" s="317" t="s">
        <v>31</v>
      </c>
      <c r="D29" s="96"/>
      <c r="E29" s="28"/>
      <c r="F29" s="28"/>
      <c r="G29" s="28"/>
      <c r="H29" s="53"/>
      <c r="I29" s="53"/>
      <c r="J29" s="369">
        <v>1</v>
      </c>
      <c r="K29" s="53"/>
      <c r="L29" s="53"/>
      <c r="M29" s="239">
        <v>1</v>
      </c>
      <c r="N29" s="28"/>
      <c r="O29" s="53"/>
      <c r="P29" s="369">
        <v>1</v>
      </c>
      <c r="Q29" s="358"/>
      <c r="R29" s="53"/>
      <c r="S29" s="53"/>
      <c r="T29" s="28"/>
      <c r="U29" s="28"/>
      <c r="V29" s="53"/>
      <c r="W29" s="53"/>
      <c r="X29" s="53"/>
      <c r="Y29" s="53"/>
      <c r="Z29" s="369">
        <v>1</v>
      </c>
      <c r="AA29" s="28"/>
      <c r="AB29" s="28"/>
      <c r="AC29" s="53"/>
      <c r="AD29" s="53"/>
      <c r="AE29" s="53"/>
      <c r="AF29" s="53"/>
      <c r="AG29" s="28"/>
      <c r="AH29" s="52"/>
      <c r="AI29" s="57">
        <f t="shared" si="8"/>
        <v>4</v>
      </c>
      <c r="AJ29" s="189">
        <v>0</v>
      </c>
      <c r="AK29" s="86">
        <f t="shared" si="5"/>
        <v>4</v>
      </c>
      <c r="AL29" s="56" t="s">
        <v>70</v>
      </c>
      <c r="AM29" s="32" t="s">
        <v>89</v>
      </c>
    </row>
    <row r="30" spans="1:39" x14ac:dyDescent="0.2">
      <c r="A30" s="56" t="s">
        <v>71</v>
      </c>
      <c r="B30" s="60" t="s">
        <v>9</v>
      </c>
      <c r="C30" s="317" t="s">
        <v>10</v>
      </c>
      <c r="D30" s="96"/>
      <c r="E30" s="28"/>
      <c r="F30" s="28"/>
      <c r="G30" s="28"/>
      <c r="H30" s="28"/>
      <c r="I30" s="239">
        <v>1</v>
      </c>
      <c r="J30" s="239">
        <v>1</v>
      </c>
      <c r="K30" s="239">
        <v>1</v>
      </c>
      <c r="L30" s="239">
        <v>1</v>
      </c>
      <c r="M30" s="239">
        <v>1</v>
      </c>
      <c r="N30" s="28"/>
      <c r="O30" s="28"/>
      <c r="P30" s="239">
        <v>1</v>
      </c>
      <c r="Q30" s="287"/>
      <c r="R30" s="239">
        <v>1</v>
      </c>
      <c r="S30" s="239">
        <v>1</v>
      </c>
      <c r="T30" s="239">
        <v>1</v>
      </c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10"/>
      <c r="AF30" s="10"/>
      <c r="AG30" s="10"/>
      <c r="AH30" s="350"/>
      <c r="AI30" s="57">
        <f t="shared" si="8"/>
        <v>9</v>
      </c>
      <c r="AJ30" s="189">
        <v>0</v>
      </c>
      <c r="AK30" s="86">
        <f t="shared" si="5"/>
        <v>9</v>
      </c>
      <c r="AL30" s="56" t="s">
        <v>71</v>
      </c>
      <c r="AM30" s="32" t="s">
        <v>89</v>
      </c>
    </row>
    <row r="31" spans="1:39" x14ac:dyDescent="0.2">
      <c r="A31" s="56" t="s">
        <v>72</v>
      </c>
      <c r="B31" s="60" t="s">
        <v>27</v>
      </c>
      <c r="C31" s="317" t="s">
        <v>28</v>
      </c>
      <c r="D31" s="96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39">
        <v>1</v>
      </c>
      <c r="Q31" s="287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39">
        <v>1</v>
      </c>
      <c r="AE31" s="239">
        <v>1</v>
      </c>
      <c r="AF31" s="239">
        <v>1</v>
      </c>
      <c r="AG31" s="239">
        <v>1</v>
      </c>
      <c r="AH31" s="281">
        <v>1</v>
      </c>
      <c r="AI31" s="57">
        <f t="shared" si="8"/>
        <v>6</v>
      </c>
      <c r="AJ31" s="189">
        <v>0</v>
      </c>
      <c r="AK31" s="86">
        <f t="shared" si="5"/>
        <v>6</v>
      </c>
      <c r="AL31" s="56" t="s">
        <v>72</v>
      </c>
      <c r="AM31" s="32" t="s">
        <v>89</v>
      </c>
    </row>
    <row r="32" spans="1:39" x14ac:dyDescent="0.2">
      <c r="A32" s="56" t="s">
        <v>79</v>
      </c>
      <c r="B32" s="60" t="s">
        <v>80</v>
      </c>
      <c r="C32" s="317" t="s">
        <v>8</v>
      </c>
      <c r="D32" s="96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39">
        <v>1</v>
      </c>
      <c r="Q32" s="287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52"/>
      <c r="AI32" s="57">
        <f t="shared" si="8"/>
        <v>1</v>
      </c>
      <c r="AJ32" s="189">
        <v>0</v>
      </c>
      <c r="AK32" s="44">
        <f t="shared" ref="AK32:AK35" si="11">+AJ32+AI32</f>
        <v>1</v>
      </c>
      <c r="AL32" s="56" t="s">
        <v>79</v>
      </c>
      <c r="AM32" s="32" t="s">
        <v>89</v>
      </c>
    </row>
    <row r="33" spans="1:39" x14ac:dyDescent="0.2">
      <c r="A33" s="56" t="s">
        <v>73</v>
      </c>
      <c r="B33" s="60" t="s">
        <v>16</v>
      </c>
      <c r="C33" s="317" t="s">
        <v>17</v>
      </c>
      <c r="D33" s="96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39">
        <v>1</v>
      </c>
      <c r="Q33" s="287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39">
        <v>1</v>
      </c>
      <c r="AE33" s="239">
        <v>1</v>
      </c>
      <c r="AF33" s="239">
        <v>1</v>
      </c>
      <c r="AG33" s="239">
        <v>1</v>
      </c>
      <c r="AH33" s="281">
        <v>1</v>
      </c>
      <c r="AI33" s="57">
        <f t="shared" si="8"/>
        <v>6</v>
      </c>
      <c r="AJ33" s="189">
        <v>0</v>
      </c>
      <c r="AK33" s="44">
        <f t="shared" si="11"/>
        <v>6</v>
      </c>
      <c r="AL33" s="56" t="s">
        <v>73</v>
      </c>
      <c r="AM33" s="177"/>
    </row>
    <row r="34" spans="1:39" x14ac:dyDescent="0.2">
      <c r="A34" s="323" t="s">
        <v>139</v>
      </c>
      <c r="B34" s="331" t="s">
        <v>140</v>
      </c>
      <c r="C34" s="354" t="s">
        <v>145</v>
      </c>
      <c r="D34" s="328"/>
      <c r="E34" s="325"/>
      <c r="F34" s="327"/>
      <c r="G34" s="327"/>
      <c r="H34" s="325"/>
      <c r="I34" s="325"/>
      <c r="J34" s="325"/>
      <c r="K34" s="325"/>
      <c r="L34" s="325"/>
      <c r="M34" s="325"/>
      <c r="N34" s="327"/>
      <c r="O34" s="28"/>
      <c r="P34" s="367">
        <v>1</v>
      </c>
      <c r="Q34" s="330"/>
      <c r="R34" s="325"/>
      <c r="S34" s="325"/>
      <c r="T34" s="325"/>
      <c r="U34" s="28"/>
      <c r="V34" s="325"/>
      <c r="W34" s="325"/>
      <c r="X34" s="325"/>
      <c r="Y34" s="325"/>
      <c r="Z34" s="325"/>
      <c r="AA34" s="325"/>
      <c r="AB34" s="327"/>
      <c r="AC34" s="325"/>
      <c r="AD34" s="367">
        <v>1</v>
      </c>
      <c r="AE34" s="367">
        <v>1</v>
      </c>
      <c r="AF34" s="239">
        <v>1</v>
      </c>
      <c r="AG34" s="385">
        <v>1</v>
      </c>
      <c r="AH34" s="281">
        <v>1</v>
      </c>
      <c r="AI34" s="57">
        <f t="shared" ref="AI34" si="12">SUM(D34:AH34)</f>
        <v>6</v>
      </c>
      <c r="AJ34" s="189">
        <v>0</v>
      </c>
      <c r="AK34" s="44">
        <f t="shared" ref="AK34" si="13">+AJ34+AI34</f>
        <v>6</v>
      </c>
      <c r="AL34" s="323" t="s">
        <v>139</v>
      </c>
      <c r="AM34" s="32" t="s">
        <v>89</v>
      </c>
    </row>
    <row r="35" spans="1:39" ht="13.5" thickBot="1" x14ac:dyDescent="0.25">
      <c r="A35" s="63" t="s">
        <v>74</v>
      </c>
      <c r="B35" s="64" t="s">
        <v>14</v>
      </c>
      <c r="C35" s="208" t="s">
        <v>15</v>
      </c>
      <c r="D35" s="370">
        <v>1</v>
      </c>
      <c r="E35" s="366">
        <v>1</v>
      </c>
      <c r="F35" s="371">
        <v>1</v>
      </c>
      <c r="G35" s="371"/>
      <c r="H35" s="366"/>
      <c r="I35" s="366">
        <v>1</v>
      </c>
      <c r="J35" s="366">
        <v>1</v>
      </c>
      <c r="K35" s="366">
        <v>1</v>
      </c>
      <c r="L35" s="366">
        <v>1</v>
      </c>
      <c r="M35" s="366">
        <v>1</v>
      </c>
      <c r="N35" s="30"/>
      <c r="O35" s="28"/>
      <c r="P35" s="31"/>
      <c r="Q35" s="288"/>
      <c r="R35" s="31"/>
      <c r="S35" s="31"/>
      <c r="T35" s="31"/>
      <c r="U35" s="28"/>
      <c r="V35" s="31"/>
      <c r="W35" s="31"/>
      <c r="X35" s="31"/>
      <c r="Y35" s="31"/>
      <c r="Z35" s="31"/>
      <c r="AA35" s="31"/>
      <c r="AB35" s="30"/>
      <c r="AC35" s="31"/>
      <c r="AD35" s="31"/>
      <c r="AE35" s="31"/>
      <c r="AF35" s="28"/>
      <c r="AG35" s="30"/>
      <c r="AH35" s="52"/>
      <c r="AI35" s="277">
        <f t="shared" si="8"/>
        <v>8</v>
      </c>
      <c r="AJ35" s="55">
        <v>0</v>
      </c>
      <c r="AK35" s="45">
        <f t="shared" si="11"/>
        <v>8</v>
      </c>
      <c r="AL35" s="63" t="s">
        <v>74</v>
      </c>
      <c r="AM35" s="178" t="s">
        <v>89</v>
      </c>
    </row>
    <row r="36" spans="1:39" ht="13.5" thickBot="1" x14ac:dyDescent="0.25">
      <c r="D36" s="65">
        <v>40360</v>
      </c>
      <c r="E36" s="65">
        <v>40361</v>
      </c>
      <c r="F36" s="65">
        <v>40362</v>
      </c>
      <c r="G36" s="65">
        <v>40363</v>
      </c>
      <c r="H36" s="65">
        <v>40364</v>
      </c>
      <c r="I36" s="65">
        <v>40365</v>
      </c>
      <c r="J36" s="65">
        <v>40366</v>
      </c>
      <c r="K36" s="65">
        <v>40367</v>
      </c>
      <c r="L36" s="65">
        <v>40368</v>
      </c>
      <c r="M36" s="65">
        <v>40369</v>
      </c>
      <c r="N36" s="65">
        <v>40370</v>
      </c>
      <c r="O36" s="65">
        <v>40371</v>
      </c>
      <c r="P36" s="65">
        <v>40372</v>
      </c>
      <c r="Q36" s="150">
        <v>40373</v>
      </c>
      <c r="R36" s="65">
        <v>40374</v>
      </c>
      <c r="S36" s="65">
        <v>40375</v>
      </c>
      <c r="T36" s="65">
        <v>40376</v>
      </c>
      <c r="U36" s="65">
        <v>40377</v>
      </c>
      <c r="V36" s="65">
        <v>40378</v>
      </c>
      <c r="W36" s="65">
        <v>40379</v>
      </c>
      <c r="X36" s="65">
        <v>40380</v>
      </c>
      <c r="Y36" s="65">
        <v>40381</v>
      </c>
      <c r="Z36" s="65">
        <v>40382</v>
      </c>
      <c r="AA36" s="65">
        <v>40383</v>
      </c>
      <c r="AB36" s="65">
        <v>40384</v>
      </c>
      <c r="AC36" s="65">
        <v>40385</v>
      </c>
      <c r="AD36" s="65">
        <v>40386</v>
      </c>
      <c r="AE36" s="65">
        <v>40387</v>
      </c>
      <c r="AF36" s="65">
        <v>40388</v>
      </c>
      <c r="AG36" s="65">
        <v>40389</v>
      </c>
      <c r="AH36" s="65">
        <v>40390</v>
      </c>
      <c r="AI36" s="38">
        <f>SUM(AI10:AI35)</f>
        <v>78.5</v>
      </c>
      <c r="AJ36" s="38">
        <f>SUM(AJ10:AJ35)</f>
        <v>4.7600000000000003E-2</v>
      </c>
      <c r="AK36" s="38">
        <f>SUM(AK10:AK35)</f>
        <v>78.547600000000003</v>
      </c>
    </row>
    <row r="37" spans="1:39" ht="13.5" thickTop="1" x14ac:dyDescent="0.2">
      <c r="AI37" s="105"/>
      <c r="AJ37" s="105"/>
      <c r="AK37" s="105"/>
    </row>
    <row r="41" spans="1:39" x14ac:dyDescent="0.2">
      <c r="AD41" s="15"/>
    </row>
    <row r="42" spans="1:39" ht="15" x14ac:dyDescent="0.25">
      <c r="M42" s="23" t="s">
        <v>47</v>
      </c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36:AH36 D7:AI9">
    <cfRule type="timePeriod" dxfId="231" priority="69" stopIfTrue="1" timePeriod="today">
      <formula>FLOOR(D7,1)=TODAY()</formula>
    </cfRule>
  </conditionalFormatting>
  <conditionalFormatting sqref="AL10:AL22 A32:C32 AL25:AL35">
    <cfRule type="expression" dxfId="230" priority="68" stopIfTrue="1">
      <formula>$A10=$Q$4</formula>
    </cfRule>
  </conditionalFormatting>
  <conditionalFormatting sqref="V33:V36 AC33:AC36 Z32:AB36 AD32:AD36 W7:Y36 V7:V31 AE7:AH36 D7:U36 Z7:AD30">
    <cfRule type="expression" dxfId="229" priority="114">
      <formula>D$8=1</formula>
    </cfRule>
    <cfRule type="expression" dxfId="228" priority="115">
      <formula>D$8=7</formula>
    </cfRule>
  </conditionalFormatting>
  <conditionalFormatting sqref="AM24:AM35 AM10:AM22">
    <cfRule type="expression" dxfId="227" priority="26">
      <formula>$A10=$AP$5</formula>
    </cfRule>
  </conditionalFormatting>
  <conditionalFormatting sqref="AD31">
    <cfRule type="expression" dxfId="226" priority="19">
      <formula>AD$8=1</formula>
    </cfRule>
    <cfRule type="expression" dxfId="225" priority="20">
      <formula>AD$8=7</formula>
    </cfRule>
  </conditionalFormatting>
  <conditionalFormatting sqref="V32">
    <cfRule type="expression" dxfId="224" priority="134">
      <formula>AC$8=1</formula>
    </cfRule>
    <cfRule type="expression" dxfId="223" priority="135">
      <formula>AC$8=7</formula>
    </cfRule>
  </conditionalFormatting>
  <conditionalFormatting sqref="AC31:AC32">
    <cfRule type="expression" dxfId="222" priority="17">
      <formula>AC$8=1</formula>
    </cfRule>
    <cfRule type="expression" dxfId="221" priority="18">
      <formula>AC$8=7</formula>
    </cfRule>
  </conditionalFormatting>
  <conditionalFormatting sqref="F32">
    <cfRule type="expression" dxfId="220" priority="13">
      <formula>F$8=1</formula>
    </cfRule>
    <cfRule type="expression" dxfId="219" priority="14">
      <formula>F$8=7</formula>
    </cfRule>
  </conditionalFormatting>
  <conditionalFormatting sqref="G32">
    <cfRule type="expression" dxfId="218" priority="11">
      <formula>G$8=1</formula>
    </cfRule>
    <cfRule type="expression" dxfId="217" priority="12">
      <formula>G$8=7</formula>
    </cfRule>
  </conditionalFormatting>
  <conditionalFormatting sqref="A10:C35 AI10:AM35">
    <cfRule type="expression" dxfId="216" priority="10">
      <formula>"$B$5=$A10"</formula>
    </cfRule>
  </conditionalFormatting>
  <conditionalFormatting sqref="AB31">
    <cfRule type="expression" dxfId="215" priority="8">
      <formula>AB$8=1</formula>
    </cfRule>
    <cfRule type="expression" dxfId="214" priority="9">
      <formula>AB$8=7</formula>
    </cfRule>
  </conditionalFormatting>
  <conditionalFormatting sqref="AL23">
    <cfRule type="expression" dxfId="213" priority="427" stopIfTrue="1">
      <formula>$A24=$Q$4</formula>
    </cfRule>
  </conditionalFormatting>
  <conditionalFormatting sqref="AL24">
    <cfRule type="expression" dxfId="212" priority="428" stopIfTrue="1">
      <formula>#REF!=$Q$4</formula>
    </cfRule>
  </conditionalFormatting>
  <conditionalFormatting sqref="AM23">
    <cfRule type="expression" dxfId="211" priority="430">
      <formula>$A24=$AP$5</formula>
    </cfRule>
  </conditionalFormatting>
  <conditionalFormatting sqref="AM24">
    <cfRule type="expression" dxfId="210" priority="431">
      <formula>#REF!=$AP$5</formula>
    </cfRule>
  </conditionalFormatting>
  <conditionalFormatting sqref="AM22">
    <cfRule type="expression" dxfId="209" priority="5">
      <formula>#REF!=$AP$5</formula>
    </cfRule>
  </conditionalFormatting>
  <conditionalFormatting sqref="B4">
    <cfRule type="expression" dxfId="208" priority="1">
      <formula>B$8=1</formula>
    </cfRule>
    <cfRule type="expression" dxfId="207" priority="2">
      <formula>B$8=7</formula>
    </cfRule>
  </conditionalFormatting>
  <conditionalFormatting sqref="AM24:AM25 AM22">
    <cfRule type="expression" dxfId="206" priority="572" stopIfTrue="1">
      <formula>$A22=#REF!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42"/>
  <sheetViews>
    <sheetView showGridLines="0" zoomScaleNormal="100" workbookViewId="0">
      <selection activeCell="AJ31" sqref="AJ31"/>
    </sheetView>
  </sheetViews>
  <sheetFormatPr baseColWidth="10" defaultRowHeight="12.75" x14ac:dyDescent="0.2"/>
  <cols>
    <col min="1" max="1" width="3.7109375" customWidth="1"/>
    <col min="2" max="2" width="13.7109375" bestFit="1" customWidth="1"/>
    <col min="3" max="3" width="8.7109375" customWidth="1"/>
    <col min="4" max="35" width="3.7109375" customWidth="1"/>
    <col min="36" max="36" width="3.5703125" bestFit="1" customWidth="1"/>
    <col min="37" max="37" width="4.28515625" customWidth="1"/>
    <col min="38" max="39" width="3.7109375" customWidth="1"/>
    <col min="40" max="43" width="10.5703125" customWidth="1"/>
    <col min="44" max="48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1"/>
      <c r="AI1" s="519" t="s">
        <v>150</v>
      </c>
      <c r="AJ1" s="517" t="s">
        <v>51</v>
      </c>
      <c r="AK1" s="506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8/2015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1"/>
      <c r="AI2" s="515"/>
      <c r="AJ2" s="516"/>
      <c r="AK2" s="516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1"/>
      <c r="AI3" s="515"/>
      <c r="AJ3" s="516"/>
      <c r="AK3" s="516"/>
    </row>
    <row r="4" spans="1:42" ht="12" customHeight="1" thickBot="1" x14ac:dyDescent="0.25">
      <c r="A4" s="3"/>
      <c r="B4" s="395"/>
      <c r="C4" s="3" t="s">
        <v>167</v>
      </c>
      <c r="D4" s="507">
        <f>+D7</f>
        <v>42217</v>
      </c>
      <c r="E4" s="507"/>
      <c r="F4" s="507"/>
      <c r="G4" s="507"/>
      <c r="H4" s="507"/>
      <c r="I4" s="507"/>
      <c r="J4" s="507"/>
      <c r="K4" s="507"/>
      <c r="L4" s="507"/>
      <c r="M4" s="507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1"/>
      <c r="AI4" s="515"/>
      <c r="AJ4" s="516"/>
      <c r="AK4" s="516"/>
    </row>
    <row r="5" spans="1:42" ht="17.25" customHeight="1" thickBot="1" x14ac:dyDescent="0.25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>semaine</v>
      </c>
      <c r="H5">
        <f t="shared" si="0"/>
        <v>32</v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>semaine</v>
      </c>
      <c r="O5">
        <f t="shared" si="1"/>
        <v>33</v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>semaine</v>
      </c>
      <c r="V5">
        <f t="shared" si="1"/>
        <v>34</v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>semaine</v>
      </c>
      <c r="AC5">
        <f t="shared" si="1"/>
        <v>35</v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/>
      </c>
      <c r="AI5" s="515"/>
      <c r="AJ5" s="516"/>
      <c r="AK5" s="516"/>
      <c r="AO5" s="139" t="s">
        <v>138</v>
      </c>
    </row>
    <row r="6" spans="1:42" ht="17.25" customHeight="1" thickBot="1" x14ac:dyDescent="0.25">
      <c r="B6" s="3"/>
      <c r="C6" s="3"/>
      <c r="D6" s="6"/>
      <c r="E6" s="6"/>
      <c r="F6" s="6"/>
      <c r="G6" s="6"/>
      <c r="H6" s="6"/>
      <c r="I6" s="6"/>
      <c r="J6" s="6"/>
      <c r="K6" s="6"/>
      <c r="L6" s="6"/>
      <c r="M6" s="6"/>
      <c r="N6" s="2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"/>
      <c r="AF6" s="5"/>
      <c r="AG6" s="5"/>
      <c r="AH6" s="1"/>
      <c r="AI6" s="515"/>
      <c r="AJ6" s="516"/>
      <c r="AK6" s="516"/>
    </row>
    <row r="7" spans="1:42" ht="13.5" thickBot="1" x14ac:dyDescent="0.25">
      <c r="A7" s="82" t="s">
        <v>60</v>
      </c>
      <c r="B7" s="83" t="s">
        <v>0</v>
      </c>
      <c r="C7" s="84" t="s">
        <v>1</v>
      </c>
      <c r="D7" s="107">
        <f>+juillet!AH7+1</f>
        <v>42217</v>
      </c>
      <c r="E7" s="107">
        <f>+D7+1</f>
        <v>42218</v>
      </c>
      <c r="F7" s="107">
        <f t="shared" ref="F7:AH7" si="2">+E7+1</f>
        <v>42219</v>
      </c>
      <c r="G7" s="107">
        <f t="shared" si="2"/>
        <v>42220</v>
      </c>
      <c r="H7" s="107">
        <f t="shared" si="2"/>
        <v>42221</v>
      </c>
      <c r="I7" s="107">
        <f t="shared" si="2"/>
        <v>42222</v>
      </c>
      <c r="J7" s="107">
        <f t="shared" si="2"/>
        <v>42223</v>
      </c>
      <c r="K7" s="107">
        <f t="shared" si="2"/>
        <v>42224</v>
      </c>
      <c r="L7" s="107">
        <f t="shared" si="2"/>
        <v>42225</v>
      </c>
      <c r="M7" s="107">
        <f t="shared" si="2"/>
        <v>42226</v>
      </c>
      <c r="N7" s="107">
        <f t="shared" si="2"/>
        <v>42227</v>
      </c>
      <c r="O7" s="107">
        <f t="shared" si="2"/>
        <v>42228</v>
      </c>
      <c r="P7" s="107">
        <f t="shared" si="2"/>
        <v>42229</v>
      </c>
      <c r="Q7" s="107">
        <f t="shared" si="2"/>
        <v>42230</v>
      </c>
      <c r="R7" s="304">
        <f t="shared" si="2"/>
        <v>42231</v>
      </c>
      <c r="S7" s="107">
        <f t="shared" si="2"/>
        <v>42232</v>
      </c>
      <c r="T7" s="107">
        <f t="shared" si="2"/>
        <v>42233</v>
      </c>
      <c r="U7" s="107">
        <f t="shared" si="2"/>
        <v>42234</v>
      </c>
      <c r="V7" s="107">
        <f t="shared" si="2"/>
        <v>42235</v>
      </c>
      <c r="W7" s="107">
        <f t="shared" si="2"/>
        <v>42236</v>
      </c>
      <c r="X7" s="107">
        <f t="shared" si="2"/>
        <v>42237</v>
      </c>
      <c r="Y7" s="107">
        <f t="shared" si="2"/>
        <v>42238</v>
      </c>
      <c r="Z7" s="107">
        <f t="shared" si="2"/>
        <v>42239</v>
      </c>
      <c r="AA7" s="107">
        <f t="shared" si="2"/>
        <v>42240</v>
      </c>
      <c r="AB7" s="107">
        <f t="shared" si="2"/>
        <v>42241</v>
      </c>
      <c r="AC7" s="107">
        <f t="shared" si="2"/>
        <v>42242</v>
      </c>
      <c r="AD7" s="107">
        <f t="shared" si="2"/>
        <v>42243</v>
      </c>
      <c r="AE7" s="107">
        <f t="shared" si="2"/>
        <v>42244</v>
      </c>
      <c r="AF7" s="107">
        <f t="shared" si="2"/>
        <v>42245</v>
      </c>
      <c r="AG7" s="107">
        <f>+AF7+1</f>
        <v>42246</v>
      </c>
      <c r="AH7" s="107">
        <f t="shared" si="2"/>
        <v>42247</v>
      </c>
      <c r="AI7" s="520"/>
      <c r="AJ7" s="516" t="s">
        <v>51</v>
      </c>
      <c r="AK7" s="516" t="s">
        <v>51</v>
      </c>
      <c r="AL7" s="180" t="s">
        <v>60</v>
      </c>
      <c r="AM7" s="180" t="s">
        <v>93</v>
      </c>
    </row>
    <row r="8" spans="1:42" ht="13.5" hidden="1" thickBot="1" x14ac:dyDescent="0.25">
      <c r="A8" s="184"/>
      <c r="B8" s="59"/>
      <c r="C8" s="185" t="s">
        <v>83</v>
      </c>
      <c r="D8" s="186">
        <f t="shared" ref="D8:AH8" si="3">WEEKDAY(D7)</f>
        <v>7</v>
      </c>
      <c r="E8" s="186">
        <f t="shared" si="3"/>
        <v>1</v>
      </c>
      <c r="F8" s="186">
        <f t="shared" si="3"/>
        <v>2</v>
      </c>
      <c r="G8" s="186">
        <f t="shared" si="3"/>
        <v>3</v>
      </c>
      <c r="H8" s="186">
        <f t="shared" si="3"/>
        <v>4</v>
      </c>
      <c r="I8" s="186">
        <f t="shared" si="3"/>
        <v>5</v>
      </c>
      <c r="J8" s="186">
        <f t="shared" si="3"/>
        <v>6</v>
      </c>
      <c r="K8" s="186">
        <f t="shared" si="3"/>
        <v>7</v>
      </c>
      <c r="L8" s="186">
        <f t="shared" si="3"/>
        <v>1</v>
      </c>
      <c r="M8" s="186">
        <f t="shared" si="3"/>
        <v>2</v>
      </c>
      <c r="N8" s="186">
        <f t="shared" si="3"/>
        <v>3</v>
      </c>
      <c r="O8" s="186">
        <f t="shared" si="3"/>
        <v>4</v>
      </c>
      <c r="P8" s="186">
        <f t="shared" si="3"/>
        <v>5</v>
      </c>
      <c r="Q8" s="186">
        <f t="shared" si="3"/>
        <v>6</v>
      </c>
      <c r="R8" s="187">
        <f t="shared" si="3"/>
        <v>7</v>
      </c>
      <c r="S8" s="186">
        <f t="shared" si="3"/>
        <v>1</v>
      </c>
      <c r="T8" s="186">
        <f t="shared" si="3"/>
        <v>2</v>
      </c>
      <c r="U8" s="186">
        <f t="shared" si="3"/>
        <v>3</v>
      </c>
      <c r="V8" s="186">
        <f t="shared" si="3"/>
        <v>4</v>
      </c>
      <c r="W8" s="186">
        <f t="shared" si="3"/>
        <v>5</v>
      </c>
      <c r="X8" s="186">
        <f t="shared" si="3"/>
        <v>6</v>
      </c>
      <c r="Y8" s="186">
        <f t="shared" si="3"/>
        <v>7</v>
      </c>
      <c r="Z8" s="186">
        <f t="shared" si="3"/>
        <v>1</v>
      </c>
      <c r="AA8" s="186">
        <f t="shared" si="3"/>
        <v>2</v>
      </c>
      <c r="AB8" s="186">
        <f t="shared" si="3"/>
        <v>3</v>
      </c>
      <c r="AC8" s="186">
        <f t="shared" si="3"/>
        <v>4</v>
      </c>
      <c r="AD8" s="186">
        <f t="shared" si="3"/>
        <v>5</v>
      </c>
      <c r="AE8" s="186">
        <f t="shared" si="3"/>
        <v>6</v>
      </c>
      <c r="AF8" s="186">
        <f t="shared" si="3"/>
        <v>7</v>
      </c>
      <c r="AG8" s="188">
        <f t="shared" si="3"/>
        <v>1</v>
      </c>
      <c r="AH8" s="188">
        <f t="shared" si="3"/>
        <v>2</v>
      </c>
      <c r="AI8" s="175"/>
      <c r="AJ8" s="126"/>
      <c r="AK8" s="126"/>
      <c r="AL8" s="179"/>
    </row>
    <row r="9" spans="1:42" ht="10.5" customHeight="1" x14ac:dyDescent="0.25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37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4"/>
      <c r="AL9" s="201"/>
      <c r="AM9" s="206"/>
      <c r="AN9" s="23" t="s">
        <v>137</v>
      </c>
      <c r="AP9" s="23" t="s">
        <v>137</v>
      </c>
    </row>
    <row r="10" spans="1:42" x14ac:dyDescent="0.2">
      <c r="A10" s="160" t="s">
        <v>119</v>
      </c>
      <c r="B10" s="92" t="s">
        <v>121</v>
      </c>
      <c r="C10" s="85" t="s">
        <v>122</v>
      </c>
      <c r="D10" s="52"/>
      <c r="E10" s="52"/>
      <c r="F10" s="274"/>
      <c r="G10" s="274"/>
      <c r="H10" s="274"/>
      <c r="I10" s="274"/>
      <c r="J10" s="52"/>
      <c r="K10" s="52"/>
      <c r="L10" s="52"/>
      <c r="M10" s="388">
        <v>1</v>
      </c>
      <c r="N10" s="388">
        <v>1</v>
      </c>
      <c r="O10" s="388">
        <v>1</v>
      </c>
      <c r="P10" s="281">
        <v>1</v>
      </c>
      <c r="Q10" s="281">
        <v>1</v>
      </c>
      <c r="R10" s="281"/>
      <c r="S10" s="239"/>
      <c r="T10" s="388">
        <v>1</v>
      </c>
      <c r="U10" s="388">
        <v>1</v>
      </c>
      <c r="V10" s="388">
        <v>1</v>
      </c>
      <c r="W10" s="281">
        <v>1</v>
      </c>
      <c r="X10" s="281">
        <v>1</v>
      </c>
      <c r="Y10" s="281"/>
      <c r="Z10" s="281"/>
      <c r="AA10" s="388">
        <v>1</v>
      </c>
      <c r="AB10" s="388">
        <v>1</v>
      </c>
      <c r="AC10" s="388">
        <v>1</v>
      </c>
      <c r="AD10" s="281">
        <v>1</v>
      </c>
      <c r="AE10" s="281">
        <v>1</v>
      </c>
      <c r="AF10" s="52"/>
      <c r="AG10" s="52"/>
      <c r="AH10" s="162"/>
      <c r="AI10" s="54">
        <f>SUM(D10:AH10)</f>
        <v>15</v>
      </c>
      <c r="AJ10" s="86">
        <v>0</v>
      </c>
      <c r="AK10" s="86">
        <f>+AJ10+AI10</f>
        <v>15</v>
      </c>
      <c r="AL10" s="80" t="s">
        <v>119</v>
      </c>
      <c r="AM10" s="191"/>
    </row>
    <row r="11" spans="1:42" x14ac:dyDescent="0.2">
      <c r="A11" s="76" t="s">
        <v>62</v>
      </c>
      <c r="B11" s="88" t="s">
        <v>25</v>
      </c>
      <c r="C11" s="12" t="s">
        <v>26</v>
      </c>
      <c r="D11" s="28"/>
      <c r="E11" s="28"/>
      <c r="F11" s="53"/>
      <c r="G11" s="53"/>
      <c r="H11" s="53"/>
      <c r="I11" s="53"/>
      <c r="J11" s="28"/>
      <c r="K11" s="28"/>
      <c r="L11" s="28"/>
      <c r="M11" s="369">
        <v>1</v>
      </c>
      <c r="N11" s="369">
        <v>1</v>
      </c>
      <c r="O11" s="369">
        <v>1</v>
      </c>
      <c r="P11" s="239">
        <v>1</v>
      </c>
      <c r="Q11" s="239">
        <v>1</v>
      </c>
      <c r="R11" s="239"/>
      <c r="S11" s="239"/>
      <c r="T11" s="369">
        <v>1</v>
      </c>
      <c r="U11" s="369">
        <v>1</v>
      </c>
      <c r="V11" s="369">
        <v>1</v>
      </c>
      <c r="W11" s="239">
        <v>1</v>
      </c>
      <c r="X11" s="239">
        <v>1</v>
      </c>
      <c r="Y11" s="239"/>
      <c r="Z11" s="239"/>
      <c r="AA11" s="369">
        <v>1</v>
      </c>
      <c r="AB11" s="369">
        <v>1</v>
      </c>
      <c r="AC11" s="369">
        <v>1</v>
      </c>
      <c r="AD11" s="239">
        <v>1</v>
      </c>
      <c r="AE11" s="239">
        <v>1</v>
      </c>
      <c r="AF11" s="28"/>
      <c r="AG11" s="28"/>
      <c r="AH11" s="320"/>
      <c r="AI11" s="54">
        <f t="shared" ref="AI11:AI35" si="4">SUM(D11:AH11)</f>
        <v>15</v>
      </c>
      <c r="AJ11" s="86">
        <v>0</v>
      </c>
      <c r="AK11" s="86">
        <f t="shared" ref="AK11:AK31" si="5">+AJ11+AI11</f>
        <v>15</v>
      </c>
      <c r="AL11" s="56" t="s">
        <v>62</v>
      </c>
      <c r="AM11" s="177"/>
    </row>
    <row r="12" spans="1:42" x14ac:dyDescent="0.2">
      <c r="A12" s="77" t="s">
        <v>63</v>
      </c>
      <c r="B12" s="88" t="s">
        <v>4</v>
      </c>
      <c r="C12" s="4" t="s">
        <v>5</v>
      </c>
      <c r="D12" s="10"/>
      <c r="E12" s="28"/>
      <c r="F12" s="28"/>
      <c r="G12" s="10"/>
      <c r="H12" s="10"/>
      <c r="I12" s="10"/>
      <c r="J12" s="10"/>
      <c r="K12" s="10"/>
      <c r="L12" s="28"/>
      <c r="M12" s="239">
        <v>1</v>
      </c>
      <c r="N12" s="239">
        <v>1</v>
      </c>
      <c r="O12" s="239">
        <v>1</v>
      </c>
      <c r="P12" s="239">
        <v>1</v>
      </c>
      <c r="Q12" s="239">
        <v>1</v>
      </c>
      <c r="R12" s="28"/>
      <c r="S12" s="28"/>
      <c r="T12" s="239">
        <v>1</v>
      </c>
      <c r="U12" s="239">
        <v>1</v>
      </c>
      <c r="V12" s="239">
        <v>1</v>
      </c>
      <c r="W12" s="239">
        <v>1</v>
      </c>
      <c r="X12" s="239">
        <v>1</v>
      </c>
      <c r="Y12" s="28"/>
      <c r="Z12" s="28"/>
      <c r="AA12" s="369">
        <v>1</v>
      </c>
      <c r="AB12" s="239">
        <v>1</v>
      </c>
      <c r="AC12" s="239">
        <v>1</v>
      </c>
      <c r="AD12" s="239">
        <v>1</v>
      </c>
      <c r="AE12" s="239">
        <v>1</v>
      </c>
      <c r="AF12" s="28"/>
      <c r="AG12" s="28"/>
      <c r="AH12" s="162"/>
      <c r="AI12" s="54">
        <f t="shared" si="4"/>
        <v>15</v>
      </c>
      <c r="AJ12" s="86">
        <v>0</v>
      </c>
      <c r="AK12" s="86">
        <f t="shared" si="5"/>
        <v>15</v>
      </c>
      <c r="AL12" s="56" t="s">
        <v>63</v>
      </c>
      <c r="AM12" s="32" t="s">
        <v>89</v>
      </c>
    </row>
    <row r="13" spans="1:42" x14ac:dyDescent="0.2">
      <c r="A13" s="77" t="s">
        <v>103</v>
      </c>
      <c r="B13" s="88" t="s">
        <v>100</v>
      </c>
      <c r="C13" s="4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53"/>
      <c r="AC13" s="53"/>
      <c r="AD13" s="28"/>
      <c r="AE13" s="28"/>
      <c r="AF13" s="10"/>
      <c r="AG13" s="28"/>
      <c r="AH13" s="380">
        <v>1</v>
      </c>
      <c r="AI13" s="54">
        <f t="shared" si="4"/>
        <v>1</v>
      </c>
      <c r="AJ13" s="86">
        <v>0</v>
      </c>
      <c r="AK13" s="86">
        <f t="shared" si="5"/>
        <v>1</v>
      </c>
      <c r="AL13" s="56" t="s">
        <v>103</v>
      </c>
      <c r="AM13" s="32" t="s">
        <v>89</v>
      </c>
    </row>
    <row r="14" spans="1:42" x14ac:dyDescent="0.2">
      <c r="A14" s="62" t="s">
        <v>64</v>
      </c>
      <c r="B14" s="60" t="s">
        <v>32</v>
      </c>
      <c r="C14" s="4" t="s">
        <v>33</v>
      </c>
      <c r="D14" s="28"/>
      <c r="E14" s="28"/>
      <c r="F14" s="369">
        <v>1</v>
      </c>
      <c r="G14" s="369">
        <v>1</v>
      </c>
      <c r="H14" s="369">
        <v>1</v>
      </c>
      <c r="I14" s="239">
        <v>1</v>
      </c>
      <c r="J14" s="239">
        <v>1</v>
      </c>
      <c r="K14" s="239"/>
      <c r="L14" s="239"/>
      <c r="M14" s="239">
        <v>1</v>
      </c>
      <c r="N14" s="369">
        <v>1</v>
      </c>
      <c r="O14" s="369">
        <v>1</v>
      </c>
      <c r="P14" s="239">
        <v>1</v>
      </c>
      <c r="Q14" s="239">
        <v>1</v>
      </c>
      <c r="R14" s="239"/>
      <c r="S14" s="239"/>
      <c r="T14" s="369">
        <v>1</v>
      </c>
      <c r="U14" s="369">
        <v>1</v>
      </c>
      <c r="V14" s="369">
        <v>1</v>
      </c>
      <c r="W14" s="239">
        <v>1</v>
      </c>
      <c r="X14" s="239">
        <v>1</v>
      </c>
      <c r="Y14" s="28"/>
      <c r="Z14" s="28"/>
      <c r="AA14" s="53"/>
      <c r="AB14" s="53"/>
      <c r="AC14" s="53"/>
      <c r="AD14" s="28"/>
      <c r="AE14" s="28"/>
      <c r="AF14" s="28"/>
      <c r="AG14" s="28"/>
      <c r="AH14" s="162"/>
      <c r="AI14" s="54">
        <f t="shared" si="4"/>
        <v>15</v>
      </c>
      <c r="AJ14" s="86">
        <v>0</v>
      </c>
      <c r="AK14" s="86">
        <f t="shared" si="5"/>
        <v>15</v>
      </c>
      <c r="AL14" s="62" t="s">
        <v>64</v>
      </c>
      <c r="AM14" s="177"/>
    </row>
    <row r="15" spans="1:42" x14ac:dyDescent="0.2">
      <c r="A15" s="62" t="s">
        <v>120</v>
      </c>
      <c r="B15" s="60" t="s">
        <v>123</v>
      </c>
      <c r="C15" s="4" t="s">
        <v>124</v>
      </c>
      <c r="D15" s="28"/>
      <c r="E15" s="28"/>
      <c r="F15" s="53"/>
      <c r="G15" s="53"/>
      <c r="H15" s="53"/>
      <c r="I15" s="28"/>
      <c r="J15" s="28"/>
      <c r="K15" s="28"/>
      <c r="L15" s="28"/>
      <c r="M15" s="28"/>
      <c r="N15" s="53"/>
      <c r="O15" s="53"/>
      <c r="P15" s="28"/>
      <c r="Q15" s="28"/>
      <c r="R15" s="28"/>
      <c r="S15" s="28"/>
      <c r="T15" s="369">
        <v>1</v>
      </c>
      <c r="U15" s="369">
        <v>1</v>
      </c>
      <c r="V15" s="369">
        <v>1</v>
      </c>
      <c r="W15" s="239">
        <v>1</v>
      </c>
      <c r="X15" s="239">
        <v>1</v>
      </c>
      <c r="Y15" s="28"/>
      <c r="Z15" s="28"/>
      <c r="AA15" s="369">
        <v>1</v>
      </c>
      <c r="AB15" s="369">
        <v>1</v>
      </c>
      <c r="AC15" s="369">
        <v>1</v>
      </c>
      <c r="AD15" s="239">
        <v>1</v>
      </c>
      <c r="AE15" s="239">
        <v>1</v>
      </c>
      <c r="AF15" s="10"/>
      <c r="AG15" s="28"/>
      <c r="AH15" s="380">
        <v>1</v>
      </c>
      <c r="AI15" s="54">
        <f t="shared" si="4"/>
        <v>11</v>
      </c>
      <c r="AJ15" s="86">
        <v>0</v>
      </c>
      <c r="AK15" s="86">
        <f t="shared" si="5"/>
        <v>11</v>
      </c>
      <c r="AL15" s="62" t="s">
        <v>120</v>
      </c>
      <c r="AM15" s="66" t="s">
        <v>89</v>
      </c>
    </row>
    <row r="16" spans="1:42" x14ac:dyDescent="0.2">
      <c r="A16" s="62" t="s">
        <v>132</v>
      </c>
      <c r="B16" s="60" t="s">
        <v>133</v>
      </c>
      <c r="C16" s="4" t="s">
        <v>134</v>
      </c>
      <c r="D16" s="28"/>
      <c r="E16" s="28"/>
      <c r="F16" s="369">
        <v>1</v>
      </c>
      <c r="G16" s="369">
        <v>1</v>
      </c>
      <c r="H16" s="369">
        <v>1</v>
      </c>
      <c r="I16" s="239">
        <v>1</v>
      </c>
      <c r="J16" s="239">
        <v>1</v>
      </c>
      <c r="K16" s="28"/>
      <c r="L16" s="28"/>
      <c r="M16" s="28"/>
      <c r="N16" s="53"/>
      <c r="O16" s="53"/>
      <c r="P16" s="28"/>
      <c r="Q16" s="28"/>
      <c r="R16" s="28"/>
      <c r="S16" s="28"/>
      <c r="T16" s="53"/>
      <c r="U16" s="53"/>
      <c r="V16" s="53"/>
      <c r="W16" s="28"/>
      <c r="X16" s="28"/>
      <c r="Y16" s="28"/>
      <c r="Z16" s="28"/>
      <c r="AA16" s="53"/>
      <c r="AB16" s="53"/>
      <c r="AC16" s="53"/>
      <c r="AD16" s="28"/>
      <c r="AE16" s="28"/>
      <c r="AF16" s="28"/>
      <c r="AG16" s="28"/>
      <c r="AH16" s="162"/>
      <c r="AI16" s="54">
        <f t="shared" ref="AI16" si="6">SUM(D16:AH16)</f>
        <v>5</v>
      </c>
      <c r="AJ16" s="86">
        <v>0</v>
      </c>
      <c r="AK16" s="86">
        <f t="shared" ref="AK16" si="7">+AJ16+AI16</f>
        <v>5</v>
      </c>
      <c r="AL16" s="62" t="s">
        <v>132</v>
      </c>
      <c r="AM16" s="66" t="s">
        <v>89</v>
      </c>
    </row>
    <row r="17" spans="1:40" x14ac:dyDescent="0.2">
      <c r="A17" s="77" t="s">
        <v>65</v>
      </c>
      <c r="B17" s="89" t="s">
        <v>19</v>
      </c>
      <c r="C17" s="14" t="s">
        <v>20</v>
      </c>
      <c r="D17" s="28"/>
      <c r="E17" s="28"/>
      <c r="F17" s="239">
        <v>1</v>
      </c>
      <c r="G17" s="239">
        <v>1</v>
      </c>
      <c r="H17" s="239">
        <v>1</v>
      </c>
      <c r="I17" s="239">
        <v>1</v>
      </c>
      <c r="J17" s="239">
        <v>1</v>
      </c>
      <c r="K17" s="239"/>
      <c r="L17" s="239"/>
      <c r="M17" s="239">
        <v>1</v>
      </c>
      <c r="N17" s="369">
        <v>1</v>
      </c>
      <c r="O17" s="369">
        <v>1</v>
      </c>
      <c r="P17" s="369">
        <v>1</v>
      </c>
      <c r="Q17" s="239">
        <v>1</v>
      </c>
      <c r="R17" s="239"/>
      <c r="S17" s="239"/>
      <c r="T17" s="369">
        <v>1</v>
      </c>
      <c r="U17" s="369">
        <v>1</v>
      </c>
      <c r="V17" s="369">
        <v>1</v>
      </c>
      <c r="W17" s="239">
        <v>1</v>
      </c>
      <c r="X17" s="239">
        <v>1</v>
      </c>
      <c r="Y17" s="28"/>
      <c r="Z17" s="28"/>
      <c r="AA17" s="53"/>
      <c r="AB17" s="53"/>
      <c r="AC17" s="53"/>
      <c r="AD17" s="28"/>
      <c r="AE17" s="28"/>
      <c r="AF17" s="28"/>
      <c r="AG17" s="28"/>
      <c r="AH17" s="162"/>
      <c r="AI17" s="54">
        <f t="shared" si="4"/>
        <v>15</v>
      </c>
      <c r="AJ17" s="86">
        <v>0</v>
      </c>
      <c r="AK17" s="86">
        <f t="shared" si="5"/>
        <v>15</v>
      </c>
      <c r="AL17" s="62" t="s">
        <v>65</v>
      </c>
      <c r="AM17" s="177"/>
    </row>
    <row r="18" spans="1:40" s="25" customFormat="1" x14ac:dyDescent="0.2">
      <c r="A18" s="77" t="s">
        <v>106</v>
      </c>
      <c r="B18" s="89" t="s">
        <v>107</v>
      </c>
      <c r="C18" s="14" t="s">
        <v>108</v>
      </c>
      <c r="D18" s="28"/>
      <c r="E18" s="28"/>
      <c r="F18" s="28"/>
      <c r="G18" s="28"/>
      <c r="H18" s="28"/>
      <c r="I18" s="28"/>
      <c r="J18" s="28"/>
      <c r="K18" s="28"/>
      <c r="L18" s="28"/>
      <c r="M18" s="239">
        <v>1</v>
      </c>
      <c r="N18" s="369">
        <v>1</v>
      </c>
      <c r="O18" s="369">
        <v>1</v>
      </c>
      <c r="P18" s="369">
        <v>1</v>
      </c>
      <c r="Q18" s="239">
        <v>1</v>
      </c>
      <c r="R18" s="28"/>
      <c r="S18" s="28"/>
      <c r="T18" s="369">
        <v>1</v>
      </c>
      <c r="U18" s="369">
        <v>1</v>
      </c>
      <c r="V18" s="369">
        <v>1</v>
      </c>
      <c r="W18" s="239">
        <v>1</v>
      </c>
      <c r="X18" s="239">
        <v>1</v>
      </c>
      <c r="Y18" s="28"/>
      <c r="Z18" s="28"/>
      <c r="AA18" s="369">
        <v>1</v>
      </c>
      <c r="AB18" s="369">
        <v>1</v>
      </c>
      <c r="AC18" s="369">
        <v>1</v>
      </c>
      <c r="AD18" s="239">
        <v>1</v>
      </c>
      <c r="AE18" s="239">
        <v>1</v>
      </c>
      <c r="AF18" s="28"/>
      <c r="AG18" s="28"/>
      <c r="AH18" s="162"/>
      <c r="AI18" s="278">
        <f>SUM(D18:AH18)</f>
        <v>15</v>
      </c>
      <c r="AJ18" s="244">
        <v>0</v>
      </c>
      <c r="AK18" s="244">
        <f>+AJ18+AI18</f>
        <v>15</v>
      </c>
      <c r="AL18" s="62" t="s">
        <v>106</v>
      </c>
      <c r="AM18" s="66" t="s">
        <v>89</v>
      </c>
    </row>
    <row r="19" spans="1:40" x14ac:dyDescent="0.2">
      <c r="A19" s="76" t="s">
        <v>66</v>
      </c>
      <c r="B19" s="89" t="s">
        <v>21</v>
      </c>
      <c r="C19" s="14" t="s">
        <v>3</v>
      </c>
      <c r="D19" s="28"/>
      <c r="E19" s="28"/>
      <c r="F19" s="28"/>
      <c r="G19" s="28"/>
      <c r="H19" s="28"/>
      <c r="I19" s="28"/>
      <c r="J19" s="28"/>
      <c r="K19" s="28"/>
      <c r="L19" s="28"/>
      <c r="M19" s="239">
        <v>1</v>
      </c>
      <c r="N19" s="239">
        <v>1</v>
      </c>
      <c r="O19" s="239">
        <v>1</v>
      </c>
      <c r="P19" s="239">
        <v>1</v>
      </c>
      <c r="Q19" s="239">
        <v>1</v>
      </c>
      <c r="R19" s="28"/>
      <c r="S19" s="28"/>
      <c r="T19" s="239">
        <v>1</v>
      </c>
      <c r="U19" s="239">
        <v>1</v>
      </c>
      <c r="V19" s="239">
        <v>1</v>
      </c>
      <c r="W19" s="239">
        <v>1</v>
      </c>
      <c r="X19" s="239">
        <v>1</v>
      </c>
      <c r="Y19" s="28"/>
      <c r="Z19" s="28"/>
      <c r="AA19" s="239">
        <v>1</v>
      </c>
      <c r="AB19" s="239">
        <v>1</v>
      </c>
      <c r="AC19" s="239">
        <v>1</v>
      </c>
      <c r="AD19" s="239">
        <v>1</v>
      </c>
      <c r="AE19" s="239">
        <v>1</v>
      </c>
      <c r="AF19" s="28"/>
      <c r="AG19" s="28"/>
      <c r="AH19" s="380">
        <v>1</v>
      </c>
      <c r="AI19" s="54">
        <f t="shared" si="4"/>
        <v>16</v>
      </c>
      <c r="AJ19" s="86">
        <v>0</v>
      </c>
      <c r="AK19" s="86">
        <f t="shared" si="5"/>
        <v>16</v>
      </c>
      <c r="AL19" s="56" t="s">
        <v>66</v>
      </c>
      <c r="AM19" s="32" t="s">
        <v>89</v>
      </c>
      <c r="AN19" s="230"/>
    </row>
    <row r="20" spans="1:40" x14ac:dyDescent="0.2">
      <c r="A20" s="76" t="s">
        <v>67</v>
      </c>
      <c r="B20" s="89" t="s">
        <v>11</v>
      </c>
      <c r="C20" s="14" t="s">
        <v>12</v>
      </c>
      <c r="D20" s="53"/>
      <c r="E20" s="53"/>
      <c r="F20" s="369">
        <v>1</v>
      </c>
      <c r="G20" s="369">
        <v>1</v>
      </c>
      <c r="H20" s="369">
        <v>1</v>
      </c>
      <c r="I20" s="239">
        <v>1</v>
      </c>
      <c r="J20" s="239">
        <v>1</v>
      </c>
      <c r="K20" s="239"/>
      <c r="L20" s="239"/>
      <c r="M20" s="239">
        <v>1</v>
      </c>
      <c r="N20" s="369">
        <v>1</v>
      </c>
      <c r="O20" s="369">
        <v>1</v>
      </c>
      <c r="P20" s="239">
        <v>1</v>
      </c>
      <c r="Q20" s="239">
        <v>1</v>
      </c>
      <c r="R20" s="239"/>
      <c r="S20" s="239"/>
      <c r="T20" s="369">
        <v>1</v>
      </c>
      <c r="U20" s="369">
        <v>1</v>
      </c>
      <c r="V20" s="369">
        <v>1</v>
      </c>
      <c r="W20" s="239">
        <v>1</v>
      </c>
      <c r="X20" s="239">
        <v>1</v>
      </c>
      <c r="Y20" s="28"/>
      <c r="Z20" s="28"/>
      <c r="AA20" s="53"/>
      <c r="AB20" s="28"/>
      <c r="AC20" s="28"/>
      <c r="AD20" s="28"/>
      <c r="AE20" s="28"/>
      <c r="AF20" s="28"/>
      <c r="AG20" s="28"/>
      <c r="AH20" s="162"/>
      <c r="AI20" s="54">
        <f t="shared" si="4"/>
        <v>15</v>
      </c>
      <c r="AJ20" s="86">
        <v>0</v>
      </c>
      <c r="AK20" s="86">
        <f t="shared" si="5"/>
        <v>15</v>
      </c>
      <c r="AL20" s="56" t="s">
        <v>67</v>
      </c>
      <c r="AM20" s="177"/>
    </row>
    <row r="21" spans="1:40" x14ac:dyDescent="0.2">
      <c r="A21" s="76" t="s">
        <v>68</v>
      </c>
      <c r="B21" s="89" t="s">
        <v>6</v>
      </c>
      <c r="C21" s="14" t="s">
        <v>7</v>
      </c>
      <c r="D21" s="28"/>
      <c r="E21" s="28"/>
      <c r="F21" s="239">
        <v>1</v>
      </c>
      <c r="G21" s="239">
        <v>1</v>
      </c>
      <c r="H21" s="239">
        <v>1</v>
      </c>
      <c r="I21" s="239">
        <v>1</v>
      </c>
      <c r="J21" s="239">
        <v>1</v>
      </c>
      <c r="K21" s="239"/>
      <c r="L21" s="239"/>
      <c r="M21" s="239">
        <v>1</v>
      </c>
      <c r="N21" s="239">
        <v>1</v>
      </c>
      <c r="O21" s="239">
        <v>1</v>
      </c>
      <c r="P21" s="369">
        <v>1</v>
      </c>
      <c r="Q21" s="239">
        <v>1</v>
      </c>
      <c r="R21" s="239"/>
      <c r="S21" s="239"/>
      <c r="T21" s="239">
        <v>1</v>
      </c>
      <c r="U21" s="239">
        <v>1</v>
      </c>
      <c r="V21" s="239">
        <v>1</v>
      </c>
      <c r="W21" s="239">
        <v>1</v>
      </c>
      <c r="X21" s="239">
        <v>1</v>
      </c>
      <c r="Y21" s="28"/>
      <c r="Z21" s="28"/>
      <c r="AA21" s="28"/>
      <c r="AB21" s="28"/>
      <c r="AC21" s="28"/>
      <c r="AD21" s="28"/>
      <c r="AE21" s="28"/>
      <c r="AF21" s="28"/>
      <c r="AG21" s="28"/>
      <c r="AH21" s="162"/>
      <c r="AI21" s="54">
        <f t="shared" si="4"/>
        <v>15</v>
      </c>
      <c r="AJ21" s="86">
        <v>0</v>
      </c>
      <c r="AK21" s="86">
        <f t="shared" si="5"/>
        <v>15</v>
      </c>
      <c r="AL21" s="56" t="s">
        <v>68</v>
      </c>
      <c r="AM21" s="177"/>
    </row>
    <row r="22" spans="1:40" x14ac:dyDescent="0.2">
      <c r="A22" s="76" t="s">
        <v>147</v>
      </c>
      <c r="B22" s="148" t="s">
        <v>148</v>
      </c>
      <c r="C22" s="14" t="s">
        <v>149</v>
      </c>
      <c r="D22" s="28"/>
      <c r="E22" s="28"/>
      <c r="F22" s="239">
        <v>1</v>
      </c>
      <c r="G22" s="239">
        <v>1</v>
      </c>
      <c r="H22" s="239">
        <v>1</v>
      </c>
      <c r="I22" s="239">
        <v>1</v>
      </c>
      <c r="J22" s="239">
        <v>1</v>
      </c>
      <c r="K22" s="28"/>
      <c r="L22" s="28"/>
      <c r="M22" s="239">
        <v>1</v>
      </c>
      <c r="N22" s="239">
        <v>1</v>
      </c>
      <c r="O22" s="239">
        <v>1</v>
      </c>
      <c r="P22" s="369">
        <v>1</v>
      </c>
      <c r="Q22" s="239">
        <v>1</v>
      </c>
      <c r="R22" s="28"/>
      <c r="S22" s="28"/>
      <c r="T22" s="239">
        <v>1</v>
      </c>
      <c r="U22" s="239">
        <v>1</v>
      </c>
      <c r="V22" s="239">
        <v>1</v>
      </c>
      <c r="W22" s="239">
        <v>1</v>
      </c>
      <c r="X22" s="239">
        <v>1</v>
      </c>
      <c r="Y22" s="28"/>
      <c r="Z22" s="28"/>
      <c r="AA22" s="28"/>
      <c r="AB22" s="28"/>
      <c r="AC22" s="28"/>
      <c r="AD22" s="28"/>
      <c r="AE22" s="28"/>
      <c r="AF22" s="28"/>
      <c r="AG22" s="28"/>
      <c r="AH22" s="162"/>
      <c r="AI22" s="54">
        <f t="shared" ref="AI22" si="8">SUM(D22:AH22)</f>
        <v>15</v>
      </c>
      <c r="AJ22" s="86">
        <v>0</v>
      </c>
      <c r="AK22" s="86">
        <f t="shared" ref="AK22" si="9">+AJ22+AI22</f>
        <v>15</v>
      </c>
      <c r="AL22" s="56" t="s">
        <v>142</v>
      </c>
      <c r="AM22" s="177" t="s">
        <v>89</v>
      </c>
    </row>
    <row r="23" spans="1:40" x14ac:dyDescent="0.2">
      <c r="A23" s="132" t="s">
        <v>142</v>
      </c>
      <c r="B23" s="89" t="s">
        <v>146</v>
      </c>
      <c r="C23" s="364" t="s">
        <v>143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53"/>
      <c r="O23" s="53"/>
      <c r="P23" s="28"/>
      <c r="Q23" s="28"/>
      <c r="R23" s="28"/>
      <c r="S23" s="28"/>
      <c r="T23" s="53"/>
      <c r="U23" s="53"/>
      <c r="V23" s="53"/>
      <c r="W23" s="28"/>
      <c r="X23" s="28"/>
      <c r="Y23" s="28"/>
      <c r="Z23" s="28"/>
      <c r="AA23" s="53"/>
      <c r="AB23" s="369">
        <v>1</v>
      </c>
      <c r="AC23" s="53"/>
      <c r="AD23" s="28"/>
      <c r="AE23" s="28"/>
      <c r="AF23" s="28"/>
      <c r="AG23" s="28"/>
      <c r="AH23" s="162"/>
      <c r="AI23" s="54">
        <f t="shared" si="4"/>
        <v>1</v>
      </c>
      <c r="AJ23" s="86">
        <v>0</v>
      </c>
      <c r="AK23" s="86">
        <f t="shared" si="5"/>
        <v>1</v>
      </c>
      <c r="AL23" s="56" t="s">
        <v>69</v>
      </c>
      <c r="AM23" s="177"/>
    </row>
    <row r="24" spans="1:40" x14ac:dyDescent="0.2">
      <c r="A24" s="76" t="s">
        <v>69</v>
      </c>
      <c r="B24" s="148" t="s">
        <v>23</v>
      </c>
      <c r="C24" s="14" t="s">
        <v>24</v>
      </c>
      <c r="D24" s="28"/>
      <c r="E24" s="28"/>
      <c r="F24" s="239">
        <v>1</v>
      </c>
      <c r="G24" s="239">
        <v>1</v>
      </c>
      <c r="H24" s="239">
        <v>1</v>
      </c>
      <c r="I24" s="239">
        <v>1</v>
      </c>
      <c r="J24" s="239">
        <v>1</v>
      </c>
      <c r="K24" s="239"/>
      <c r="L24" s="239"/>
      <c r="M24" s="239">
        <v>1</v>
      </c>
      <c r="N24" s="369">
        <v>1</v>
      </c>
      <c r="O24" s="369">
        <v>1</v>
      </c>
      <c r="P24" s="239">
        <v>1</v>
      </c>
      <c r="Q24" s="239">
        <v>1</v>
      </c>
      <c r="R24" s="28"/>
      <c r="S24" s="28"/>
      <c r="T24" s="53"/>
      <c r="U24" s="53"/>
      <c r="V24" s="53"/>
      <c r="W24" s="28"/>
      <c r="X24" s="28"/>
      <c r="Y24" s="28"/>
      <c r="Z24" s="28"/>
      <c r="AA24" s="53"/>
      <c r="AB24" s="53"/>
      <c r="AC24" s="53"/>
      <c r="AD24" s="28"/>
      <c r="AE24" s="28"/>
      <c r="AF24" s="28"/>
      <c r="AG24" s="28"/>
      <c r="AH24" s="162"/>
      <c r="AI24" s="54">
        <f t="shared" si="4"/>
        <v>10</v>
      </c>
      <c r="AJ24" s="86">
        <v>0</v>
      </c>
      <c r="AK24" s="86">
        <f t="shared" si="5"/>
        <v>10</v>
      </c>
      <c r="AL24" s="56"/>
      <c r="AM24" s="177"/>
    </row>
    <row r="25" spans="1:40" s="25" customFormat="1" x14ac:dyDescent="0.2">
      <c r="A25" s="77" t="s">
        <v>111</v>
      </c>
      <c r="B25" s="89" t="s">
        <v>112</v>
      </c>
      <c r="C25" s="14" t="s">
        <v>113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53"/>
      <c r="O25" s="53"/>
      <c r="P25" s="28"/>
      <c r="Q25" s="28"/>
      <c r="R25" s="28"/>
      <c r="S25" s="28"/>
      <c r="T25" s="53"/>
      <c r="U25" s="53"/>
      <c r="V25" s="53"/>
      <c r="W25" s="28"/>
      <c r="X25" s="28"/>
      <c r="Y25" s="28"/>
      <c r="Z25" s="28"/>
      <c r="AA25" s="53"/>
      <c r="AB25" s="53"/>
      <c r="AC25" s="53"/>
      <c r="AD25" s="28"/>
      <c r="AE25" s="28"/>
      <c r="AF25" s="28"/>
      <c r="AG25" s="28"/>
      <c r="AH25" s="162"/>
      <c r="AI25" s="278">
        <f>SUM(D25:AH25)</f>
        <v>0</v>
      </c>
      <c r="AJ25" s="244">
        <v>0</v>
      </c>
      <c r="AK25" s="244">
        <f>+AJ25+AI25</f>
        <v>0</v>
      </c>
      <c r="AL25" s="62" t="s">
        <v>111</v>
      </c>
      <c r="AM25" s="66" t="s">
        <v>89</v>
      </c>
    </row>
    <row r="26" spans="1:40" x14ac:dyDescent="0.2">
      <c r="A26" s="76" t="s">
        <v>104</v>
      </c>
      <c r="B26" s="89" t="s">
        <v>101</v>
      </c>
      <c r="C26" s="14" t="s">
        <v>105</v>
      </c>
      <c r="D26" s="53"/>
      <c r="E26" s="53"/>
      <c r="F26" s="53"/>
      <c r="G26" s="53"/>
      <c r="H26" s="53"/>
      <c r="I26" s="53"/>
      <c r="J26" s="28"/>
      <c r="K26" s="53"/>
      <c r="L26" s="53"/>
      <c r="M26" s="369">
        <v>1</v>
      </c>
      <c r="N26" s="369">
        <v>1</v>
      </c>
      <c r="O26" s="369">
        <v>1</v>
      </c>
      <c r="P26" s="239">
        <v>1</v>
      </c>
      <c r="Q26" s="239">
        <v>1</v>
      </c>
      <c r="R26" s="28"/>
      <c r="S26" s="28"/>
      <c r="T26" s="53"/>
      <c r="U26" s="53"/>
      <c r="V26" s="53"/>
      <c r="W26" s="28"/>
      <c r="X26" s="28"/>
      <c r="Y26" s="28"/>
      <c r="Z26" s="28"/>
      <c r="AA26" s="53"/>
      <c r="AB26" s="53"/>
      <c r="AC26" s="53"/>
      <c r="AD26" s="28"/>
      <c r="AE26" s="28"/>
      <c r="AF26" s="28"/>
      <c r="AG26" s="28"/>
      <c r="AH26" s="162"/>
      <c r="AI26" s="54">
        <f t="shared" si="4"/>
        <v>5</v>
      </c>
      <c r="AJ26" s="86">
        <v>0</v>
      </c>
      <c r="AK26" s="86">
        <f t="shared" si="5"/>
        <v>5</v>
      </c>
      <c r="AL26" s="56" t="s">
        <v>104</v>
      </c>
      <c r="AM26" s="177"/>
    </row>
    <row r="27" spans="1:40" x14ac:dyDescent="0.2">
      <c r="A27" s="76" t="s">
        <v>86</v>
      </c>
      <c r="B27" s="89" t="s">
        <v>87</v>
      </c>
      <c r="C27" s="14" t="s">
        <v>2</v>
      </c>
      <c r="D27" s="10"/>
      <c r="E27" s="28"/>
      <c r="F27" s="239">
        <v>1</v>
      </c>
      <c r="G27" s="239">
        <v>1</v>
      </c>
      <c r="H27" s="239">
        <v>1</v>
      </c>
      <c r="I27" s="239">
        <v>1</v>
      </c>
      <c r="J27" s="239">
        <v>1</v>
      </c>
      <c r="K27" s="28"/>
      <c r="L27" s="28"/>
      <c r="M27" s="239">
        <v>1</v>
      </c>
      <c r="N27" s="369">
        <v>1</v>
      </c>
      <c r="O27" s="369">
        <v>1</v>
      </c>
      <c r="P27" s="239">
        <v>1</v>
      </c>
      <c r="Q27" s="239">
        <v>1</v>
      </c>
      <c r="R27" s="28"/>
      <c r="S27" s="28"/>
      <c r="T27" s="53"/>
      <c r="U27" s="53"/>
      <c r="V27" s="53"/>
      <c r="W27" s="28"/>
      <c r="X27" s="28"/>
      <c r="Y27" s="28"/>
      <c r="Z27" s="28"/>
      <c r="AA27" s="53"/>
      <c r="AB27" s="53"/>
      <c r="AC27" s="53"/>
      <c r="AD27" s="28"/>
      <c r="AE27" s="28"/>
      <c r="AF27" s="28"/>
      <c r="AG27" s="28"/>
      <c r="AH27" s="162"/>
      <c r="AI27" s="54">
        <f t="shared" si="4"/>
        <v>10</v>
      </c>
      <c r="AJ27" s="86">
        <v>0</v>
      </c>
      <c r="AK27" s="86">
        <f t="shared" si="5"/>
        <v>10</v>
      </c>
      <c r="AL27" s="56" t="s">
        <v>86</v>
      </c>
      <c r="AM27" s="32" t="s">
        <v>89</v>
      </c>
    </row>
    <row r="28" spans="1:40" x14ac:dyDescent="0.2">
      <c r="A28" s="76" t="s">
        <v>96</v>
      </c>
      <c r="B28" s="89" t="s">
        <v>97</v>
      </c>
      <c r="C28" s="14" t="s">
        <v>98</v>
      </c>
      <c r="D28" s="53"/>
      <c r="E28" s="53"/>
      <c r="F28" s="369">
        <v>1</v>
      </c>
      <c r="G28" s="369">
        <v>1</v>
      </c>
      <c r="H28" s="369">
        <v>1</v>
      </c>
      <c r="I28" s="239">
        <v>1</v>
      </c>
      <c r="J28" s="239">
        <v>1</v>
      </c>
      <c r="K28" s="239"/>
      <c r="L28" s="239"/>
      <c r="M28" s="239">
        <v>1</v>
      </c>
      <c r="N28" s="369">
        <v>1</v>
      </c>
      <c r="O28" s="369">
        <v>1</v>
      </c>
      <c r="P28" s="239">
        <v>1</v>
      </c>
      <c r="Q28" s="239">
        <v>1</v>
      </c>
      <c r="R28" s="239"/>
      <c r="S28" s="239"/>
      <c r="T28" s="369">
        <v>1</v>
      </c>
      <c r="U28" s="369">
        <v>1</v>
      </c>
      <c r="V28" s="369">
        <v>1</v>
      </c>
      <c r="W28" s="281">
        <v>1</v>
      </c>
      <c r="X28" s="281">
        <v>1</v>
      </c>
      <c r="Y28" s="28"/>
      <c r="Z28" s="28"/>
      <c r="AA28" s="53"/>
      <c r="AB28" s="53"/>
      <c r="AC28" s="53"/>
      <c r="AD28" s="52"/>
      <c r="AE28" s="52"/>
      <c r="AF28" s="28"/>
      <c r="AG28" s="28"/>
      <c r="AH28" s="162"/>
      <c r="AI28" s="54">
        <f t="shared" si="4"/>
        <v>15</v>
      </c>
      <c r="AJ28" s="86">
        <v>0</v>
      </c>
      <c r="AK28" s="86">
        <f t="shared" si="5"/>
        <v>15</v>
      </c>
      <c r="AL28" s="56" t="s">
        <v>96</v>
      </c>
      <c r="AM28" s="66"/>
    </row>
    <row r="29" spans="1:40" x14ac:dyDescent="0.2">
      <c r="A29" s="76" t="s">
        <v>70</v>
      </c>
      <c r="B29" s="89" t="s">
        <v>30</v>
      </c>
      <c r="C29" s="14" t="s">
        <v>31</v>
      </c>
      <c r="D29" s="28"/>
      <c r="E29" s="28"/>
      <c r="F29" s="53"/>
      <c r="G29" s="53"/>
      <c r="H29" s="53"/>
      <c r="I29" s="28"/>
      <c r="J29" s="28"/>
      <c r="K29" s="28"/>
      <c r="L29" s="28"/>
      <c r="M29" s="239">
        <v>1</v>
      </c>
      <c r="N29" s="53"/>
      <c r="O29" s="53"/>
      <c r="P29" s="28"/>
      <c r="Q29" s="28"/>
      <c r="R29" s="28"/>
      <c r="S29" s="28"/>
      <c r="T29" s="53"/>
      <c r="U29" s="53"/>
      <c r="V29" s="53"/>
      <c r="W29" s="28"/>
      <c r="X29" s="28"/>
      <c r="Y29" s="28"/>
      <c r="Z29" s="28"/>
      <c r="AA29" s="369">
        <v>1</v>
      </c>
      <c r="AB29" s="369">
        <v>1</v>
      </c>
      <c r="AC29" s="369">
        <v>1</v>
      </c>
      <c r="AD29" s="281">
        <v>1</v>
      </c>
      <c r="AE29" s="281">
        <v>1</v>
      </c>
      <c r="AF29" s="53"/>
      <c r="AG29" s="53"/>
      <c r="AH29" s="380">
        <v>1</v>
      </c>
      <c r="AI29" s="54">
        <f t="shared" si="4"/>
        <v>7</v>
      </c>
      <c r="AJ29" s="86">
        <v>0</v>
      </c>
      <c r="AK29" s="86">
        <f t="shared" si="5"/>
        <v>7</v>
      </c>
      <c r="AL29" s="56" t="s">
        <v>70</v>
      </c>
      <c r="AM29" s="32" t="s">
        <v>89</v>
      </c>
    </row>
    <row r="30" spans="1:40" ht="12" customHeight="1" x14ac:dyDescent="0.2">
      <c r="A30" s="76" t="s">
        <v>71</v>
      </c>
      <c r="B30" s="89" t="s">
        <v>9</v>
      </c>
      <c r="C30" s="14" t="s">
        <v>10</v>
      </c>
      <c r="D30" s="10"/>
      <c r="E30" s="28"/>
      <c r="F30" s="28"/>
      <c r="G30" s="10"/>
      <c r="H30" s="10"/>
      <c r="I30" s="10"/>
      <c r="J30" s="10"/>
      <c r="K30" s="349"/>
      <c r="L30" s="53"/>
      <c r="M30" s="53"/>
      <c r="N30" s="349"/>
      <c r="O30" s="349"/>
      <c r="P30" s="10"/>
      <c r="Q30" s="10"/>
      <c r="R30" s="28"/>
      <c r="S30" s="28"/>
      <c r="T30" s="53"/>
      <c r="U30" s="53"/>
      <c r="V30" s="53"/>
      <c r="W30" s="28"/>
      <c r="X30" s="28"/>
      <c r="Y30" s="28"/>
      <c r="Z30" s="28"/>
      <c r="AA30" s="369">
        <v>1</v>
      </c>
      <c r="AB30" s="369">
        <v>1</v>
      </c>
      <c r="AC30" s="369">
        <v>1</v>
      </c>
      <c r="AD30" s="239">
        <v>1</v>
      </c>
      <c r="AE30" s="239">
        <v>1</v>
      </c>
      <c r="AF30" s="28"/>
      <c r="AG30" s="28"/>
      <c r="AH30" s="320"/>
      <c r="AI30" s="54">
        <f t="shared" si="4"/>
        <v>5</v>
      </c>
      <c r="AJ30" s="86">
        <v>0</v>
      </c>
      <c r="AK30" s="86">
        <f t="shared" si="5"/>
        <v>5</v>
      </c>
      <c r="AL30" s="56" t="s">
        <v>71</v>
      </c>
      <c r="AM30" s="32" t="s">
        <v>89</v>
      </c>
    </row>
    <row r="31" spans="1:40" x14ac:dyDescent="0.2">
      <c r="A31" s="76" t="s">
        <v>72</v>
      </c>
      <c r="B31" s="88" t="s">
        <v>27</v>
      </c>
      <c r="C31" s="4" t="s">
        <v>28</v>
      </c>
      <c r="D31" s="28"/>
      <c r="E31" s="28"/>
      <c r="F31" s="311"/>
      <c r="G31" s="311"/>
      <c r="H31" s="311"/>
      <c r="I31" s="311"/>
      <c r="J31" s="311"/>
      <c r="K31" s="311"/>
      <c r="L31" s="311"/>
      <c r="M31" s="392"/>
      <c r="N31" s="392"/>
      <c r="O31" s="392"/>
      <c r="P31" s="392"/>
      <c r="Q31" s="393"/>
      <c r="R31" s="392"/>
      <c r="S31" s="394"/>
      <c r="T31" s="394"/>
      <c r="U31" s="394"/>
      <c r="V31" s="394"/>
      <c r="W31" s="392"/>
      <c r="X31" s="392"/>
      <c r="Y31" s="392"/>
      <c r="Z31" s="392"/>
      <c r="AA31" s="392"/>
      <c r="AB31" s="392"/>
      <c r="AC31" s="392"/>
      <c r="AD31" s="392"/>
      <c r="AE31" s="392"/>
      <c r="AF31" s="28"/>
      <c r="AG31" s="28"/>
      <c r="AH31" s="320"/>
      <c r="AI31" s="54">
        <f t="shared" si="4"/>
        <v>0</v>
      </c>
      <c r="AJ31" s="86">
        <f>20*0.0476</f>
        <v>0.95200000000000007</v>
      </c>
      <c r="AK31" s="86">
        <f t="shared" si="5"/>
        <v>0.95200000000000007</v>
      </c>
      <c r="AL31" s="56" t="s">
        <v>72</v>
      </c>
      <c r="AM31" s="32" t="s">
        <v>89</v>
      </c>
    </row>
    <row r="32" spans="1:40" x14ac:dyDescent="0.2">
      <c r="A32" s="56" t="s">
        <v>79</v>
      </c>
      <c r="B32" s="60" t="s">
        <v>80</v>
      </c>
      <c r="C32" s="4" t="s">
        <v>8</v>
      </c>
      <c r="D32" s="28"/>
      <c r="E32" s="28"/>
      <c r="F32" s="239">
        <v>1</v>
      </c>
      <c r="G32" s="239">
        <v>1</v>
      </c>
      <c r="H32" s="239">
        <v>1</v>
      </c>
      <c r="I32" s="239">
        <v>1</v>
      </c>
      <c r="J32" s="239">
        <v>1</v>
      </c>
      <c r="K32" s="28"/>
      <c r="L32" s="28"/>
      <c r="M32" s="239">
        <v>1</v>
      </c>
      <c r="N32" s="369">
        <v>1</v>
      </c>
      <c r="O32" s="369">
        <v>1</v>
      </c>
      <c r="P32" s="239">
        <v>1</v>
      </c>
      <c r="Q32" s="239">
        <v>1</v>
      </c>
      <c r="R32" s="28"/>
      <c r="S32" s="28"/>
      <c r="T32" s="369">
        <v>1</v>
      </c>
      <c r="U32" s="369">
        <v>1</v>
      </c>
      <c r="V32" s="369">
        <v>1</v>
      </c>
      <c r="W32" s="239">
        <v>1</v>
      </c>
      <c r="X32" s="239">
        <v>1</v>
      </c>
      <c r="Y32" s="10"/>
      <c r="Z32" s="28"/>
      <c r="AA32" s="28"/>
      <c r="AB32" s="28"/>
      <c r="AC32" s="28"/>
      <c r="AD32" s="28"/>
      <c r="AE32" s="28"/>
      <c r="AF32" s="28"/>
      <c r="AG32" s="28"/>
      <c r="AH32" s="162"/>
      <c r="AI32" s="54">
        <f t="shared" si="4"/>
        <v>15</v>
      </c>
      <c r="AJ32" s="86">
        <v>0</v>
      </c>
      <c r="AK32" s="44">
        <f t="shared" ref="AK32:AK35" si="10">+AJ32+AI32</f>
        <v>15</v>
      </c>
      <c r="AL32" s="56" t="s">
        <v>79</v>
      </c>
      <c r="AM32" s="32" t="s">
        <v>89</v>
      </c>
    </row>
    <row r="33" spans="1:39" x14ac:dyDescent="0.2">
      <c r="A33" s="76" t="s">
        <v>73</v>
      </c>
      <c r="B33" s="88" t="s">
        <v>16</v>
      </c>
      <c r="C33" s="4" t="s">
        <v>17</v>
      </c>
      <c r="D33" s="53"/>
      <c r="E33" s="28"/>
      <c r="F33" s="239">
        <v>1</v>
      </c>
      <c r="G33" s="239">
        <v>1</v>
      </c>
      <c r="H33" s="239">
        <v>1</v>
      </c>
      <c r="I33" s="239">
        <v>1</v>
      </c>
      <c r="J33" s="239">
        <v>1</v>
      </c>
      <c r="K33" s="239"/>
      <c r="L33" s="239"/>
      <c r="M33" s="239">
        <v>1</v>
      </c>
      <c r="N33" s="239">
        <v>1</v>
      </c>
      <c r="O33" s="239">
        <v>1</v>
      </c>
      <c r="P33" s="239">
        <v>1</v>
      </c>
      <c r="Q33" s="239">
        <v>1</v>
      </c>
      <c r="R33" s="28"/>
      <c r="S33" s="28"/>
      <c r="T33" s="53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162"/>
      <c r="AI33" s="54">
        <f t="shared" si="4"/>
        <v>10</v>
      </c>
      <c r="AJ33" s="86">
        <v>0</v>
      </c>
      <c r="AK33" s="44">
        <f t="shared" si="10"/>
        <v>10</v>
      </c>
      <c r="AL33" s="56" t="s">
        <v>73</v>
      </c>
      <c r="AM33" s="177"/>
    </row>
    <row r="34" spans="1:39" x14ac:dyDescent="0.2">
      <c r="A34" s="353" t="s">
        <v>139</v>
      </c>
      <c r="B34" s="355" t="s">
        <v>140</v>
      </c>
      <c r="C34" s="324" t="s">
        <v>145</v>
      </c>
      <c r="D34" s="348"/>
      <c r="E34" s="327"/>
      <c r="F34" s="239">
        <v>1</v>
      </c>
      <c r="G34" s="239">
        <v>1</v>
      </c>
      <c r="H34" s="239">
        <v>1</v>
      </c>
      <c r="I34" s="239">
        <v>1</v>
      </c>
      <c r="J34" s="239">
        <v>1</v>
      </c>
      <c r="K34" s="325"/>
      <c r="L34" s="327"/>
      <c r="M34" s="325"/>
      <c r="N34" s="327"/>
      <c r="O34" s="28"/>
      <c r="P34" s="325"/>
      <c r="Q34" s="325"/>
      <c r="R34" s="325"/>
      <c r="S34" s="327"/>
      <c r="T34" s="348"/>
      <c r="U34" s="327"/>
      <c r="V34" s="325"/>
      <c r="W34" s="325"/>
      <c r="X34" s="325"/>
      <c r="Y34" s="325"/>
      <c r="Z34" s="325"/>
      <c r="AA34" s="325"/>
      <c r="AB34" s="327"/>
      <c r="AC34" s="325"/>
      <c r="AD34" s="325"/>
      <c r="AE34" s="325"/>
      <c r="AF34" s="325"/>
      <c r="AG34" s="325"/>
      <c r="AH34" s="162"/>
      <c r="AI34" s="54">
        <f t="shared" ref="AI34" si="11">SUM(D34:AH34)</f>
        <v>5</v>
      </c>
      <c r="AJ34" s="86">
        <v>0</v>
      </c>
      <c r="AK34" s="44">
        <f t="shared" ref="AK34" si="12">+AJ34+AI34</f>
        <v>5</v>
      </c>
      <c r="AL34" s="323" t="s">
        <v>139</v>
      </c>
      <c r="AM34" s="32" t="s">
        <v>89</v>
      </c>
    </row>
    <row r="35" spans="1:39" ht="13.5" thickBot="1" x14ac:dyDescent="0.25">
      <c r="A35" s="210" t="s">
        <v>74</v>
      </c>
      <c r="B35" s="90" t="s">
        <v>14</v>
      </c>
      <c r="C35" s="7" t="s">
        <v>15</v>
      </c>
      <c r="D35" s="31"/>
      <c r="E35" s="30"/>
      <c r="F35" s="31"/>
      <c r="G35" s="351"/>
      <c r="H35" s="352"/>
      <c r="I35" s="352"/>
      <c r="J35" s="351"/>
      <c r="K35" s="352"/>
      <c r="L35" s="30"/>
      <c r="M35" s="31"/>
      <c r="N35" s="351"/>
      <c r="O35" s="10"/>
      <c r="P35" s="352"/>
      <c r="Q35" s="352"/>
      <c r="R35" s="31"/>
      <c r="S35" s="30"/>
      <c r="T35" s="31"/>
      <c r="U35" s="30"/>
      <c r="V35" s="31"/>
      <c r="W35" s="31"/>
      <c r="X35" s="31"/>
      <c r="Y35" s="31"/>
      <c r="Z35" s="31"/>
      <c r="AA35" s="100"/>
      <c r="AB35" s="30"/>
      <c r="AC35" s="31"/>
      <c r="AD35" s="31"/>
      <c r="AE35" s="31"/>
      <c r="AF35" s="31"/>
      <c r="AG35" s="31"/>
      <c r="AH35" s="100"/>
      <c r="AI35" s="54">
        <f t="shared" si="4"/>
        <v>0</v>
      </c>
      <c r="AJ35" s="45">
        <v>0</v>
      </c>
      <c r="AK35" s="45">
        <f t="shared" si="10"/>
        <v>0</v>
      </c>
      <c r="AL35" s="63" t="s">
        <v>74</v>
      </c>
      <c r="AM35" s="178" t="s">
        <v>89</v>
      </c>
    </row>
    <row r="36" spans="1:39" ht="13.5" thickBot="1" x14ac:dyDescent="0.25">
      <c r="D36" s="209">
        <v>40391</v>
      </c>
      <c r="E36" s="209">
        <v>40392</v>
      </c>
      <c r="F36" s="209">
        <v>40393</v>
      </c>
      <c r="G36" s="209">
        <v>40394</v>
      </c>
      <c r="H36" s="209">
        <v>40395</v>
      </c>
      <c r="I36" s="209">
        <v>40396</v>
      </c>
      <c r="J36" s="209">
        <v>40397</v>
      </c>
      <c r="K36" s="209">
        <v>40398</v>
      </c>
      <c r="L36" s="209">
        <v>40399</v>
      </c>
      <c r="M36" s="209">
        <v>40400</v>
      </c>
      <c r="N36" s="209">
        <v>40401</v>
      </c>
      <c r="O36" s="209">
        <v>40402</v>
      </c>
      <c r="P36" s="209">
        <v>40403</v>
      </c>
      <c r="Q36" s="209">
        <v>40404</v>
      </c>
      <c r="R36" s="238">
        <v>40405</v>
      </c>
      <c r="S36" s="209">
        <v>40406</v>
      </c>
      <c r="T36" s="209">
        <v>40407</v>
      </c>
      <c r="U36" s="209">
        <v>40408</v>
      </c>
      <c r="V36" s="209">
        <v>40409</v>
      </c>
      <c r="W36" s="209">
        <v>40410</v>
      </c>
      <c r="X36" s="209">
        <v>40411</v>
      </c>
      <c r="Y36" s="209">
        <v>40412</v>
      </c>
      <c r="Z36" s="209">
        <v>40413</v>
      </c>
      <c r="AA36" s="209">
        <v>40414</v>
      </c>
      <c r="AB36" s="209">
        <v>40415</v>
      </c>
      <c r="AC36" s="209">
        <v>40416</v>
      </c>
      <c r="AD36" s="209">
        <v>40417</v>
      </c>
      <c r="AE36" s="209">
        <v>40418</v>
      </c>
      <c r="AF36" s="209">
        <v>40419</v>
      </c>
      <c r="AG36" s="209">
        <v>40420</v>
      </c>
      <c r="AH36" s="209">
        <v>40421</v>
      </c>
      <c r="AI36" s="38">
        <f>SUM(AI10:AI35)</f>
        <v>251</v>
      </c>
      <c r="AJ36" s="38">
        <f>SUM(AJ10:AJ35)</f>
        <v>0.95200000000000007</v>
      </c>
      <c r="AK36" s="47">
        <f>SUM(AK10:AK35)</f>
        <v>251.952</v>
      </c>
    </row>
    <row r="42" spans="1:39" ht="15" x14ac:dyDescent="0.25">
      <c r="S42" s="23" t="s">
        <v>47</v>
      </c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36:AH36 D7:AH9">
    <cfRule type="timePeriod" dxfId="205" priority="60" stopIfTrue="1" timePeriod="today">
      <formula>FLOOR(D7,1)=TODAY()</formula>
    </cfRule>
  </conditionalFormatting>
  <conditionalFormatting sqref="A10:C22 AI10:AM22 AI25:AM33 A25:C35 A23:A24 C23:C24 AI35:AM35 AJ34:AM34">
    <cfRule type="expression" dxfId="204" priority="65" stopIfTrue="1">
      <formula>$A10=$AO$5</formula>
    </cfRule>
  </conditionalFormatting>
  <conditionalFormatting sqref="D7:AH33 D35:AH36 D34:AG34">
    <cfRule type="expression" dxfId="203" priority="73">
      <formula>D$8=1</formula>
    </cfRule>
    <cfRule type="expression" dxfId="202" priority="74">
      <formula>D$8=7</formula>
    </cfRule>
  </conditionalFormatting>
  <conditionalFormatting sqref="B23 AI23:AM23 AI24">
    <cfRule type="expression" dxfId="201" priority="432" stopIfTrue="1">
      <formula>$A24=$AO$5</formula>
    </cfRule>
  </conditionalFormatting>
  <conditionalFormatting sqref="AJ24:AM24 B24">
    <cfRule type="expression" dxfId="200" priority="435" stopIfTrue="1">
      <formula>#REF!=$AO$5</formula>
    </cfRule>
  </conditionalFormatting>
  <conditionalFormatting sqref="AI34">
    <cfRule type="expression" dxfId="199" priority="3" stopIfTrue="1">
      <formula>$A34=$AO$5</formula>
    </cfRule>
  </conditionalFormatting>
  <conditionalFormatting sqref="AH34">
    <cfRule type="expression" dxfId="198" priority="4">
      <formula>AH$8=1</formula>
    </cfRule>
    <cfRule type="expression" dxfId="197" priority="5">
      <formula>AH$8=7</formula>
    </cfRule>
  </conditionalFormatting>
  <conditionalFormatting sqref="B4">
    <cfRule type="expression" dxfId="196" priority="1">
      <formula>B$8=1</formula>
    </cfRule>
    <cfRule type="expression" dxfId="195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O36"/>
  <sheetViews>
    <sheetView showGridLines="0" workbookViewId="0">
      <selection activeCell="AI27" sqref="AI27"/>
    </sheetView>
  </sheetViews>
  <sheetFormatPr baseColWidth="10" defaultRowHeight="12.75" x14ac:dyDescent="0.2"/>
  <cols>
    <col min="1" max="1" width="3.140625" customWidth="1"/>
    <col min="2" max="2" width="13.7109375" bestFit="1" customWidth="1"/>
    <col min="3" max="3" width="8.7109375" customWidth="1"/>
    <col min="4" max="18" width="3.7109375" customWidth="1"/>
    <col min="19" max="19" width="3.28515625" customWidth="1"/>
    <col min="20" max="33" width="3.7109375" customWidth="1"/>
    <col min="34" max="34" width="4.5703125" customWidth="1"/>
    <col min="35" max="35" width="4.28515625" customWidth="1"/>
    <col min="36" max="36" width="4.7109375" customWidth="1"/>
    <col min="37" max="49" width="3.7109375" customWidth="1"/>
  </cols>
  <sheetData>
    <row r="1" spans="1:41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X1" s="2"/>
      <c r="Y1" s="2"/>
      <c r="Z1" s="2"/>
      <c r="AA1" s="2"/>
      <c r="AB1" s="2"/>
      <c r="AC1" s="2"/>
      <c r="AD1" s="2"/>
      <c r="AE1" s="1"/>
      <c r="AH1" s="521" t="s">
        <v>150</v>
      </c>
      <c r="AI1" s="517" t="s">
        <v>51</v>
      </c>
      <c r="AJ1" s="506" t="s">
        <v>59</v>
      </c>
    </row>
    <row r="2" spans="1:41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9/2015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1"/>
      <c r="AH2" s="521"/>
      <c r="AI2" s="516"/>
      <c r="AJ2" s="516"/>
    </row>
    <row r="3" spans="1:41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"/>
      <c r="AH3" s="521"/>
      <c r="AI3" s="516"/>
      <c r="AJ3" s="516"/>
    </row>
    <row r="4" spans="1:41" ht="12" customHeight="1" thickBot="1" x14ac:dyDescent="0.25">
      <c r="A4" s="3"/>
      <c r="B4" s="395"/>
      <c r="C4" s="3" t="s">
        <v>167</v>
      </c>
      <c r="D4" s="507">
        <f>+D7</f>
        <v>42248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521"/>
      <c r="AI4" s="516"/>
      <c r="AJ4" s="516"/>
    </row>
    <row r="5" spans="1:41" ht="17.25" customHeight="1" thickBot="1" x14ac:dyDescent="0.25">
      <c r="B5" s="3"/>
      <c r="C5" s="3"/>
      <c r="D5" t="str">
        <f t="shared" ref="D5:I5" si="0">IF(TEXT(D7,"jjjj")="mercredi",WEEKNUM(F7),IF(TEXT(D7,"jjjj")="mardi","semaine",""))</f>
        <v>semaine</v>
      </c>
      <c r="E5">
        <f t="shared" si="0"/>
        <v>36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>semaine</v>
      </c>
      <c r="L5">
        <f t="shared" si="1"/>
        <v>37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>
        <f t="shared" si="1"/>
        <v>38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>
        <f t="shared" si="1"/>
        <v>39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 t="e">
        <f t="shared" si="1"/>
        <v>#VALUE!</v>
      </c>
      <c r="AH5" s="521"/>
      <c r="AI5" s="516"/>
      <c r="AJ5" s="516"/>
      <c r="AO5" s="58" t="s">
        <v>106</v>
      </c>
    </row>
    <row r="6" spans="1:41" ht="17.25" customHeight="1" thickBot="1" x14ac:dyDescent="0.25">
      <c r="B6" s="3"/>
      <c r="AH6" s="521"/>
      <c r="AI6" s="516"/>
      <c r="AJ6" s="516"/>
    </row>
    <row r="7" spans="1:41" ht="13.5" thickBot="1" x14ac:dyDescent="0.25">
      <c r="A7" s="66" t="s">
        <v>60</v>
      </c>
      <c r="B7" s="59" t="s">
        <v>0</v>
      </c>
      <c r="C7" s="42" t="s">
        <v>1</v>
      </c>
      <c r="D7" s="106">
        <f>+aout!AH7+1</f>
        <v>42248</v>
      </c>
      <c r="E7" s="107">
        <f>+D7+1</f>
        <v>42249</v>
      </c>
      <c r="F7" s="107">
        <f t="shared" ref="F7:AF7" si="2">+E7+1</f>
        <v>42250</v>
      </c>
      <c r="G7" s="107">
        <f t="shared" si="2"/>
        <v>42251</v>
      </c>
      <c r="H7" s="107">
        <f t="shared" si="2"/>
        <v>42252</v>
      </c>
      <c r="I7" s="107">
        <f t="shared" si="2"/>
        <v>42253</v>
      </c>
      <c r="J7" s="107">
        <f t="shared" si="2"/>
        <v>42254</v>
      </c>
      <c r="K7" s="107">
        <f t="shared" si="2"/>
        <v>42255</v>
      </c>
      <c r="L7" s="107">
        <f t="shared" si="2"/>
        <v>42256</v>
      </c>
      <c r="M7" s="107">
        <f t="shared" si="2"/>
        <v>42257</v>
      </c>
      <c r="N7" s="107">
        <f t="shared" si="2"/>
        <v>42258</v>
      </c>
      <c r="O7" s="107">
        <f t="shared" si="2"/>
        <v>42259</v>
      </c>
      <c r="P7" s="107">
        <f t="shared" si="2"/>
        <v>42260</v>
      </c>
      <c r="Q7" s="107">
        <f t="shared" si="2"/>
        <v>42261</v>
      </c>
      <c r="R7" s="107">
        <f t="shared" si="2"/>
        <v>42262</v>
      </c>
      <c r="S7" s="107">
        <f t="shared" si="2"/>
        <v>42263</v>
      </c>
      <c r="T7" s="107">
        <f t="shared" si="2"/>
        <v>42264</v>
      </c>
      <c r="U7" s="107">
        <f t="shared" si="2"/>
        <v>42265</v>
      </c>
      <c r="V7" s="107">
        <f t="shared" si="2"/>
        <v>42266</v>
      </c>
      <c r="W7" s="107">
        <f t="shared" si="2"/>
        <v>42267</v>
      </c>
      <c r="X7" s="107">
        <f t="shared" si="2"/>
        <v>42268</v>
      </c>
      <c r="Y7" s="107">
        <f t="shared" si="2"/>
        <v>42269</v>
      </c>
      <c r="Z7" s="107">
        <f t="shared" si="2"/>
        <v>42270</v>
      </c>
      <c r="AA7" s="107">
        <f t="shared" si="2"/>
        <v>42271</v>
      </c>
      <c r="AB7" s="107">
        <f t="shared" si="2"/>
        <v>42272</v>
      </c>
      <c r="AC7" s="107">
        <f t="shared" si="2"/>
        <v>42273</v>
      </c>
      <c r="AD7" s="107">
        <f t="shared" si="2"/>
        <v>42274</v>
      </c>
      <c r="AE7" s="107">
        <f t="shared" si="2"/>
        <v>42275</v>
      </c>
      <c r="AF7" s="107">
        <f t="shared" si="2"/>
        <v>42276</v>
      </c>
      <c r="AG7" s="107">
        <f>+AF7+1</f>
        <v>42277</v>
      </c>
      <c r="AH7" s="517"/>
      <c r="AI7" s="516" t="s">
        <v>51</v>
      </c>
      <c r="AJ7" s="516" t="s">
        <v>51</v>
      </c>
      <c r="AK7" s="180" t="s">
        <v>60</v>
      </c>
      <c r="AL7" s="180" t="s">
        <v>93</v>
      </c>
    </row>
    <row r="8" spans="1:41" ht="13.5" hidden="1" thickBot="1" x14ac:dyDescent="0.25">
      <c r="A8" s="184"/>
      <c r="B8" s="59"/>
      <c r="C8" s="185" t="s">
        <v>83</v>
      </c>
      <c r="D8" s="186">
        <f t="shared" ref="D8:AG8" si="3">WEEKDAY(D7)</f>
        <v>3</v>
      </c>
      <c r="E8" s="186">
        <f t="shared" si="3"/>
        <v>4</v>
      </c>
      <c r="F8" s="186">
        <f t="shared" si="3"/>
        <v>5</v>
      </c>
      <c r="G8" s="186">
        <f t="shared" si="3"/>
        <v>6</v>
      </c>
      <c r="H8" s="186">
        <f t="shared" si="3"/>
        <v>7</v>
      </c>
      <c r="I8" s="186">
        <f t="shared" si="3"/>
        <v>1</v>
      </c>
      <c r="J8" s="186">
        <f t="shared" si="3"/>
        <v>2</v>
      </c>
      <c r="K8" s="186">
        <f t="shared" si="3"/>
        <v>3</v>
      </c>
      <c r="L8" s="186">
        <f t="shared" si="3"/>
        <v>4</v>
      </c>
      <c r="M8" s="186">
        <f t="shared" si="3"/>
        <v>5</v>
      </c>
      <c r="N8" s="186">
        <f t="shared" si="3"/>
        <v>6</v>
      </c>
      <c r="O8" s="186">
        <f t="shared" si="3"/>
        <v>7</v>
      </c>
      <c r="P8" s="186">
        <f t="shared" si="3"/>
        <v>1</v>
      </c>
      <c r="Q8" s="186">
        <f t="shared" si="3"/>
        <v>2</v>
      </c>
      <c r="R8" s="186">
        <f t="shared" si="3"/>
        <v>3</v>
      </c>
      <c r="S8" s="186">
        <f t="shared" si="3"/>
        <v>4</v>
      </c>
      <c r="T8" s="186">
        <f t="shared" si="3"/>
        <v>5</v>
      </c>
      <c r="U8" s="186">
        <f t="shared" si="3"/>
        <v>6</v>
      </c>
      <c r="V8" s="186">
        <f t="shared" si="3"/>
        <v>7</v>
      </c>
      <c r="W8" s="186">
        <f t="shared" si="3"/>
        <v>1</v>
      </c>
      <c r="X8" s="186">
        <f t="shared" si="3"/>
        <v>2</v>
      </c>
      <c r="Y8" s="186">
        <f t="shared" si="3"/>
        <v>3</v>
      </c>
      <c r="Z8" s="186">
        <f t="shared" si="3"/>
        <v>4</v>
      </c>
      <c r="AA8" s="186">
        <f t="shared" si="3"/>
        <v>5</v>
      </c>
      <c r="AB8" s="186">
        <f t="shared" si="3"/>
        <v>6</v>
      </c>
      <c r="AC8" s="186">
        <f t="shared" si="3"/>
        <v>7</v>
      </c>
      <c r="AD8" s="186">
        <f t="shared" si="3"/>
        <v>1</v>
      </c>
      <c r="AE8" s="186">
        <f t="shared" si="3"/>
        <v>2</v>
      </c>
      <c r="AF8" s="186">
        <f t="shared" si="3"/>
        <v>3</v>
      </c>
      <c r="AG8" s="188">
        <f t="shared" si="3"/>
        <v>4</v>
      </c>
      <c r="AH8" s="188"/>
      <c r="AI8" s="126"/>
      <c r="AJ8" s="126"/>
      <c r="AK8" s="114"/>
    </row>
    <row r="9" spans="1:41" ht="9.7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4"/>
      <c r="AJ9" s="204"/>
      <c r="AK9" s="201"/>
      <c r="AL9" s="206"/>
    </row>
    <row r="10" spans="1:41" x14ac:dyDescent="0.2">
      <c r="A10" s="160" t="s">
        <v>119</v>
      </c>
      <c r="B10" s="92" t="s">
        <v>121</v>
      </c>
      <c r="C10" s="211" t="s">
        <v>122</v>
      </c>
      <c r="D10" s="93"/>
      <c r="E10" s="52"/>
      <c r="F10" s="52"/>
      <c r="G10" s="93"/>
      <c r="H10" s="52"/>
      <c r="I10" s="52"/>
      <c r="J10" s="52"/>
      <c r="K10" s="52"/>
      <c r="L10" s="52"/>
      <c r="M10" s="52"/>
      <c r="N10" s="93"/>
      <c r="O10" s="52"/>
      <c r="P10" s="52"/>
      <c r="Q10" s="52"/>
      <c r="R10" s="52"/>
      <c r="S10" s="52"/>
      <c r="T10" s="52"/>
      <c r="U10" s="93"/>
      <c r="V10" s="52"/>
      <c r="W10" s="52"/>
      <c r="X10" s="52"/>
      <c r="Y10" s="52"/>
      <c r="Z10" s="52"/>
      <c r="AA10" s="52"/>
      <c r="AB10" s="93"/>
      <c r="AC10" s="52"/>
      <c r="AD10" s="52"/>
      <c r="AE10" s="52"/>
      <c r="AF10" s="52"/>
      <c r="AG10" s="52"/>
      <c r="AH10" s="149">
        <f>SUM(D10:AG10)</f>
        <v>0</v>
      </c>
      <c r="AI10" s="86">
        <v>0</v>
      </c>
      <c r="AJ10" s="86">
        <f>+AI10+AH10</f>
        <v>0</v>
      </c>
      <c r="AK10" s="160" t="s">
        <v>119</v>
      </c>
      <c r="AL10" s="191"/>
    </row>
    <row r="11" spans="1:41" x14ac:dyDescent="0.2">
      <c r="A11" s="76" t="s">
        <v>62</v>
      </c>
      <c r="B11" s="88" t="s">
        <v>25</v>
      </c>
      <c r="C11" s="103" t="s">
        <v>26</v>
      </c>
      <c r="D11" s="96"/>
      <c r="E11" s="28"/>
      <c r="F11" s="28"/>
      <c r="G11" s="96"/>
      <c r="H11" s="28"/>
      <c r="I11" s="28"/>
      <c r="J11" s="28"/>
      <c r="K11" s="28"/>
      <c r="L11" s="28"/>
      <c r="M11" s="28"/>
      <c r="N11" s="96"/>
      <c r="O11" s="28"/>
      <c r="P11" s="28"/>
      <c r="Q11" s="28"/>
      <c r="R11" s="28"/>
      <c r="S11" s="28"/>
      <c r="T11" s="28"/>
      <c r="U11" s="96"/>
      <c r="V11" s="28"/>
      <c r="W11" s="28"/>
      <c r="X11" s="28"/>
      <c r="Y11" s="28"/>
      <c r="Z11" s="28"/>
      <c r="AA11" s="28"/>
      <c r="AB11" s="96"/>
      <c r="AC11" s="28"/>
      <c r="AD11" s="28"/>
      <c r="AE11" s="28"/>
      <c r="AF11" s="28"/>
      <c r="AG11" s="28"/>
      <c r="AH11" s="149">
        <f t="shared" ref="AH11:AH35" si="4">SUM(D11:AG11)</f>
        <v>0</v>
      </c>
      <c r="AI11" s="86">
        <v>0</v>
      </c>
      <c r="AJ11" s="86">
        <f t="shared" ref="AJ11:AJ33" si="5">+AI11+AH11</f>
        <v>0</v>
      </c>
      <c r="AK11" s="76" t="s">
        <v>62</v>
      </c>
      <c r="AL11" s="177"/>
    </row>
    <row r="12" spans="1:41" x14ac:dyDescent="0.2">
      <c r="A12" s="77" t="s">
        <v>63</v>
      </c>
      <c r="B12" s="88" t="s">
        <v>4</v>
      </c>
      <c r="C12" s="32" t="s">
        <v>5</v>
      </c>
      <c r="D12" s="98"/>
      <c r="E12" s="53"/>
      <c r="F12" s="53"/>
      <c r="G12" s="96"/>
      <c r="H12" s="28"/>
      <c r="I12" s="53"/>
      <c r="J12" s="53"/>
      <c r="K12" s="53"/>
      <c r="L12" s="53"/>
      <c r="M12" s="53"/>
      <c r="N12" s="96"/>
      <c r="O12" s="28"/>
      <c r="P12" s="53"/>
      <c r="Q12" s="53"/>
      <c r="R12" s="53"/>
      <c r="S12" s="53"/>
      <c r="T12" s="28"/>
      <c r="U12" s="96"/>
      <c r="V12" s="28"/>
      <c r="W12" s="53"/>
      <c r="X12" s="53"/>
      <c r="Y12" s="53"/>
      <c r="Z12" s="53"/>
      <c r="AA12" s="28"/>
      <c r="AB12" s="96"/>
      <c r="AC12" s="28"/>
      <c r="AD12" s="53"/>
      <c r="AE12" s="53"/>
      <c r="AF12" s="53"/>
      <c r="AG12" s="53"/>
      <c r="AH12" s="149">
        <f t="shared" si="4"/>
        <v>0</v>
      </c>
      <c r="AI12" s="86">
        <v>0</v>
      </c>
      <c r="AJ12" s="86">
        <f t="shared" si="5"/>
        <v>0</v>
      </c>
      <c r="AK12" s="77" t="s">
        <v>63</v>
      </c>
      <c r="AL12" s="32" t="s">
        <v>89</v>
      </c>
    </row>
    <row r="13" spans="1:41" x14ac:dyDescent="0.2">
      <c r="A13" s="77" t="s">
        <v>103</v>
      </c>
      <c r="B13" s="88" t="s">
        <v>100</v>
      </c>
      <c r="C13" s="32" t="s">
        <v>102</v>
      </c>
      <c r="D13" s="369">
        <v>1</v>
      </c>
      <c r="E13" s="369">
        <v>1</v>
      </c>
      <c r="F13" s="239">
        <v>1</v>
      </c>
      <c r="G13" s="368">
        <v>1</v>
      </c>
      <c r="H13" s="28"/>
      <c r="I13" s="53"/>
      <c r="J13" s="369">
        <v>1</v>
      </c>
      <c r="K13" s="369">
        <v>1</v>
      </c>
      <c r="L13" s="369">
        <v>1</v>
      </c>
      <c r="M13" s="239">
        <v>1</v>
      </c>
      <c r="N13" s="368">
        <v>1</v>
      </c>
      <c r="O13" s="28"/>
      <c r="P13" s="53"/>
      <c r="Q13" s="53"/>
      <c r="R13" s="53"/>
      <c r="S13" s="53"/>
      <c r="T13" s="28"/>
      <c r="U13" s="96"/>
      <c r="V13" s="28"/>
      <c r="W13" s="53"/>
      <c r="X13" s="53"/>
      <c r="Y13" s="53"/>
      <c r="Z13" s="53"/>
      <c r="AA13" s="28"/>
      <c r="AB13" s="96"/>
      <c r="AC13" s="28"/>
      <c r="AD13" s="53"/>
      <c r="AE13" s="53"/>
      <c r="AF13" s="53"/>
      <c r="AG13" s="53"/>
      <c r="AH13" s="149">
        <f t="shared" si="4"/>
        <v>9</v>
      </c>
      <c r="AI13" s="86">
        <v>0</v>
      </c>
      <c r="AJ13" s="86">
        <f t="shared" si="5"/>
        <v>9</v>
      </c>
      <c r="AK13" s="77" t="s">
        <v>103</v>
      </c>
      <c r="AL13" s="32" t="s">
        <v>89</v>
      </c>
    </row>
    <row r="14" spans="1:41" x14ac:dyDescent="0.2">
      <c r="A14" s="77" t="s">
        <v>64</v>
      </c>
      <c r="B14" s="88" t="s">
        <v>32</v>
      </c>
      <c r="C14" s="32" t="s">
        <v>33</v>
      </c>
      <c r="D14" s="96"/>
      <c r="E14" s="28"/>
      <c r="F14" s="28"/>
      <c r="G14" s="96"/>
      <c r="H14" s="28"/>
      <c r="I14" s="28"/>
      <c r="J14" s="28"/>
      <c r="K14" s="28"/>
      <c r="L14" s="28"/>
      <c r="M14" s="28"/>
      <c r="N14" s="96"/>
      <c r="O14" s="28"/>
      <c r="P14" s="28"/>
      <c r="Q14" s="28"/>
      <c r="R14" s="28"/>
      <c r="S14" s="28"/>
      <c r="T14" s="28"/>
      <c r="U14" s="96"/>
      <c r="V14" s="28"/>
      <c r="W14" s="28"/>
      <c r="X14" s="28"/>
      <c r="Y14" s="28"/>
      <c r="Z14" s="28"/>
      <c r="AA14" s="28"/>
      <c r="AB14" s="96"/>
      <c r="AC14" s="28"/>
      <c r="AD14" s="28"/>
      <c r="AE14" s="28"/>
      <c r="AF14" s="28"/>
      <c r="AG14" s="28"/>
      <c r="AH14" s="149">
        <f t="shared" si="4"/>
        <v>0</v>
      </c>
      <c r="AI14" s="86">
        <v>0</v>
      </c>
      <c r="AJ14" s="86">
        <f t="shared" si="5"/>
        <v>0</v>
      </c>
      <c r="AK14" s="77" t="s">
        <v>64</v>
      </c>
      <c r="AL14" s="177"/>
    </row>
    <row r="15" spans="1:41" x14ac:dyDescent="0.2">
      <c r="A15" s="77" t="s">
        <v>120</v>
      </c>
      <c r="B15" s="60" t="s">
        <v>123</v>
      </c>
      <c r="C15" s="32" t="s">
        <v>124</v>
      </c>
      <c r="D15" s="369">
        <v>1</v>
      </c>
      <c r="E15" s="369">
        <v>1</v>
      </c>
      <c r="F15" s="239">
        <v>1</v>
      </c>
      <c r="G15" s="368">
        <v>1</v>
      </c>
      <c r="H15" s="28"/>
      <c r="I15" s="28"/>
      <c r="J15" s="28"/>
      <c r="K15" s="28"/>
      <c r="L15" s="28"/>
      <c r="M15" s="28"/>
      <c r="N15" s="96"/>
      <c r="O15" s="28"/>
      <c r="P15" s="28"/>
      <c r="Q15" s="28"/>
      <c r="R15" s="28"/>
      <c r="S15" s="28"/>
      <c r="T15" s="28"/>
      <c r="U15" s="96"/>
      <c r="V15" s="28"/>
      <c r="W15" s="28"/>
      <c r="X15" s="28"/>
      <c r="Y15" s="28"/>
      <c r="Z15" s="28"/>
      <c r="AA15" s="28"/>
      <c r="AB15" s="96"/>
      <c r="AC15" s="28"/>
      <c r="AD15" s="28"/>
      <c r="AE15" s="28"/>
      <c r="AF15" s="28"/>
      <c r="AG15" s="28"/>
      <c r="AH15" s="149">
        <f t="shared" si="4"/>
        <v>4</v>
      </c>
      <c r="AI15" s="86">
        <v>0</v>
      </c>
      <c r="AJ15" s="86">
        <f t="shared" si="5"/>
        <v>4</v>
      </c>
      <c r="AK15" s="77" t="s">
        <v>120</v>
      </c>
      <c r="AL15" s="32" t="s">
        <v>89</v>
      </c>
    </row>
    <row r="16" spans="1:41" x14ac:dyDescent="0.2">
      <c r="A16" s="77" t="s">
        <v>132</v>
      </c>
      <c r="B16" s="60" t="s">
        <v>133</v>
      </c>
      <c r="C16" s="32" t="s">
        <v>134</v>
      </c>
      <c r="D16" s="96"/>
      <c r="E16" s="28"/>
      <c r="F16" s="28"/>
      <c r="G16" s="96"/>
      <c r="H16" s="28"/>
      <c r="I16" s="28"/>
      <c r="J16" s="28"/>
      <c r="K16" s="28"/>
      <c r="L16" s="28"/>
      <c r="M16" s="28"/>
      <c r="N16" s="96"/>
      <c r="O16" s="28"/>
      <c r="P16" s="28"/>
      <c r="Q16" s="28"/>
      <c r="R16" s="28"/>
      <c r="S16" s="28"/>
      <c r="T16" s="28"/>
      <c r="U16" s="96"/>
      <c r="V16" s="28"/>
      <c r="W16" s="28"/>
      <c r="X16" s="28"/>
      <c r="Y16" s="28"/>
      <c r="Z16" s="28"/>
      <c r="AA16" s="28"/>
      <c r="AB16" s="96"/>
      <c r="AC16" s="28"/>
      <c r="AD16" s="28"/>
      <c r="AE16" s="28"/>
      <c r="AF16" s="28"/>
      <c r="AG16" s="28"/>
      <c r="AH16" s="149">
        <f t="shared" ref="AH16" si="6">SUM(D16:AG16)</f>
        <v>0</v>
      </c>
      <c r="AI16" s="86">
        <v>0</v>
      </c>
      <c r="AJ16" s="86">
        <f t="shared" ref="AJ16" si="7">+AI16+AH16</f>
        <v>0</v>
      </c>
      <c r="AK16" s="77" t="s">
        <v>132</v>
      </c>
      <c r="AL16" s="32" t="s">
        <v>89</v>
      </c>
    </row>
    <row r="17" spans="1:38" x14ac:dyDescent="0.2">
      <c r="A17" s="77" t="s">
        <v>65</v>
      </c>
      <c r="B17" s="88" t="s">
        <v>19</v>
      </c>
      <c r="C17" s="32" t="s">
        <v>20</v>
      </c>
      <c r="D17" s="96"/>
      <c r="E17" s="28"/>
      <c r="F17" s="53"/>
      <c r="G17" s="96"/>
      <c r="H17" s="28"/>
      <c r="I17" s="53"/>
      <c r="J17" s="53"/>
      <c r="K17" s="28"/>
      <c r="L17" s="28"/>
      <c r="M17" s="28"/>
      <c r="N17" s="96"/>
      <c r="O17" s="28"/>
      <c r="P17" s="28"/>
      <c r="Q17" s="28"/>
      <c r="R17" s="28"/>
      <c r="S17" s="28"/>
      <c r="T17" s="28"/>
      <c r="U17" s="96"/>
      <c r="V17" s="28"/>
      <c r="W17" s="28"/>
      <c r="X17" s="28"/>
      <c r="Y17" s="28"/>
      <c r="Z17" s="28"/>
      <c r="AA17" s="28"/>
      <c r="AB17" s="96"/>
      <c r="AC17" s="28"/>
      <c r="AD17" s="28"/>
      <c r="AE17" s="28"/>
      <c r="AF17" s="28"/>
      <c r="AG17" s="28"/>
      <c r="AH17" s="149">
        <f t="shared" si="4"/>
        <v>0</v>
      </c>
      <c r="AI17" s="86">
        <v>0</v>
      </c>
      <c r="AJ17" s="86">
        <f t="shared" si="5"/>
        <v>0</v>
      </c>
      <c r="AK17" s="77" t="s">
        <v>65</v>
      </c>
      <c r="AL17" s="177"/>
    </row>
    <row r="18" spans="1:38" s="25" customFormat="1" x14ac:dyDescent="0.2">
      <c r="A18" s="77" t="s">
        <v>106</v>
      </c>
      <c r="B18" s="89" t="s">
        <v>107</v>
      </c>
      <c r="C18" s="66" t="s">
        <v>108</v>
      </c>
      <c r="D18" s="53"/>
      <c r="E18" s="53"/>
      <c r="F18" s="28"/>
      <c r="G18" s="96"/>
      <c r="H18" s="28"/>
      <c r="I18" s="53"/>
      <c r="J18" s="53"/>
      <c r="K18" s="53"/>
      <c r="L18" s="53"/>
      <c r="M18" s="28"/>
      <c r="N18" s="368">
        <v>1</v>
      </c>
      <c r="O18" s="28"/>
      <c r="P18" s="28"/>
      <c r="Q18" s="28"/>
      <c r="R18" s="28"/>
      <c r="S18" s="28"/>
      <c r="T18" s="28"/>
      <c r="U18" s="96"/>
      <c r="V18" s="28"/>
      <c r="W18" s="28"/>
      <c r="X18" s="28"/>
      <c r="Y18" s="28"/>
      <c r="Z18" s="28"/>
      <c r="AA18" s="28"/>
      <c r="AB18" s="96"/>
      <c r="AC18" s="28"/>
      <c r="AD18" s="28"/>
      <c r="AE18" s="28"/>
      <c r="AF18" s="28"/>
      <c r="AG18" s="28"/>
      <c r="AH18" s="149">
        <f t="shared" si="4"/>
        <v>1</v>
      </c>
      <c r="AI18" s="244">
        <v>0</v>
      </c>
      <c r="AJ18" s="244">
        <f t="shared" si="5"/>
        <v>1</v>
      </c>
      <c r="AK18" s="77" t="s">
        <v>106</v>
      </c>
      <c r="AL18" s="66" t="s">
        <v>89</v>
      </c>
    </row>
    <row r="19" spans="1:38" x14ac:dyDescent="0.2">
      <c r="A19" s="76" t="s">
        <v>66</v>
      </c>
      <c r="B19" s="88" t="s">
        <v>21</v>
      </c>
      <c r="C19" s="32" t="s">
        <v>3</v>
      </c>
      <c r="D19" s="96"/>
      <c r="E19" s="28"/>
      <c r="F19" s="28"/>
      <c r="G19" s="96"/>
      <c r="H19" s="28"/>
      <c r="I19" s="28"/>
      <c r="J19" s="28"/>
      <c r="K19" s="28"/>
      <c r="L19" s="28"/>
      <c r="M19" s="28"/>
      <c r="N19" s="387" t="s">
        <v>159</v>
      </c>
      <c r="O19" s="28"/>
      <c r="P19" s="28"/>
      <c r="Q19" s="28"/>
      <c r="R19" s="28"/>
      <c r="S19" s="239">
        <v>0.5</v>
      </c>
      <c r="T19" s="28"/>
      <c r="U19" s="96"/>
      <c r="V19" s="28"/>
      <c r="W19" s="28"/>
      <c r="X19" s="28"/>
      <c r="Y19" s="28"/>
      <c r="Z19" s="28"/>
      <c r="AA19" s="28"/>
      <c r="AB19" s="96"/>
      <c r="AC19" s="28"/>
      <c r="AD19" s="28"/>
      <c r="AE19" s="28"/>
      <c r="AF19" s="28"/>
      <c r="AG19" s="28"/>
      <c r="AH19" s="149">
        <f t="shared" si="4"/>
        <v>0.5</v>
      </c>
      <c r="AI19" s="189">
        <f>0.05*0.048</f>
        <v>2.4000000000000002E-3</v>
      </c>
      <c r="AJ19" s="86">
        <f t="shared" si="5"/>
        <v>0.50239999999999996</v>
      </c>
      <c r="AK19" s="76" t="s">
        <v>66</v>
      </c>
      <c r="AL19" s="32" t="s">
        <v>89</v>
      </c>
    </row>
    <row r="20" spans="1:38" x14ac:dyDescent="0.2">
      <c r="A20" s="76" t="s">
        <v>67</v>
      </c>
      <c r="B20" s="88" t="s">
        <v>11</v>
      </c>
      <c r="C20" s="32" t="s">
        <v>12</v>
      </c>
      <c r="D20" s="96"/>
      <c r="E20" s="28"/>
      <c r="F20" s="28"/>
      <c r="G20" s="96"/>
      <c r="H20" s="28"/>
      <c r="I20" s="28"/>
      <c r="J20" s="28"/>
      <c r="K20" s="28"/>
      <c r="L20" s="28"/>
      <c r="M20" s="28"/>
      <c r="N20" s="96"/>
      <c r="O20" s="28"/>
      <c r="P20" s="28"/>
      <c r="Q20" s="28"/>
      <c r="R20" s="28"/>
      <c r="S20" s="28"/>
      <c r="T20" s="28"/>
      <c r="U20" s="96"/>
      <c r="V20" s="28"/>
      <c r="W20" s="28"/>
      <c r="X20" s="28"/>
      <c r="Y20" s="28"/>
      <c r="Z20" s="28"/>
      <c r="AA20" s="28"/>
      <c r="AB20" s="96"/>
      <c r="AC20" s="28"/>
      <c r="AD20" s="28"/>
      <c r="AE20" s="28"/>
      <c r="AF20" s="28"/>
      <c r="AG20" s="28"/>
      <c r="AH20" s="149">
        <f t="shared" si="4"/>
        <v>0</v>
      </c>
      <c r="AI20" s="86">
        <v>0</v>
      </c>
      <c r="AJ20" s="86">
        <f t="shared" si="5"/>
        <v>0</v>
      </c>
      <c r="AK20" s="76" t="s">
        <v>67</v>
      </c>
      <c r="AL20" s="177"/>
    </row>
    <row r="21" spans="1:38" x14ac:dyDescent="0.2">
      <c r="A21" s="76" t="s">
        <v>68</v>
      </c>
      <c r="B21" s="88" t="s">
        <v>6</v>
      </c>
      <c r="C21" s="32" t="s">
        <v>7</v>
      </c>
      <c r="D21" s="96"/>
      <c r="E21" s="28"/>
      <c r="F21" s="28"/>
      <c r="G21" s="96"/>
      <c r="H21" s="28"/>
      <c r="I21" s="28"/>
      <c r="J21" s="28"/>
      <c r="K21" s="28"/>
      <c r="L21" s="28"/>
      <c r="M21" s="28"/>
      <c r="N21" s="96"/>
      <c r="O21" s="28"/>
      <c r="P21" s="28"/>
      <c r="Q21" s="28"/>
      <c r="R21" s="28"/>
      <c r="S21" s="28"/>
      <c r="T21" s="28"/>
      <c r="U21" s="96"/>
      <c r="V21" s="28"/>
      <c r="W21" s="28"/>
      <c r="X21" s="28"/>
      <c r="Y21" s="28"/>
      <c r="Z21" s="28"/>
      <c r="AA21" s="28"/>
      <c r="AB21" s="96"/>
      <c r="AC21" s="28"/>
      <c r="AD21" s="28"/>
      <c r="AE21" s="28"/>
      <c r="AF21" s="28"/>
      <c r="AG21" s="28"/>
      <c r="AH21" s="149">
        <f t="shared" si="4"/>
        <v>0</v>
      </c>
      <c r="AI21" s="86">
        <v>0</v>
      </c>
      <c r="AJ21" s="86">
        <f t="shared" si="5"/>
        <v>0</v>
      </c>
      <c r="AK21" s="76" t="s">
        <v>68</v>
      </c>
      <c r="AL21" s="177"/>
    </row>
    <row r="22" spans="1:38" x14ac:dyDescent="0.2">
      <c r="A22" s="76" t="s">
        <v>147</v>
      </c>
      <c r="B22" s="88" t="s">
        <v>148</v>
      </c>
      <c r="C22" s="32" t="s">
        <v>149</v>
      </c>
      <c r="D22" s="96"/>
      <c r="E22" s="28"/>
      <c r="F22" s="28"/>
      <c r="G22" s="96"/>
      <c r="H22" s="28"/>
      <c r="I22" s="28"/>
      <c r="J22" s="28"/>
      <c r="K22" s="28"/>
      <c r="L22" s="28"/>
      <c r="M22" s="28"/>
      <c r="N22" s="96"/>
      <c r="O22" s="28"/>
      <c r="P22" s="28"/>
      <c r="Q22" s="239">
        <v>1</v>
      </c>
      <c r="R22" s="28"/>
      <c r="S22" s="28"/>
      <c r="T22" s="28"/>
      <c r="U22" s="96"/>
      <c r="V22" s="28"/>
      <c r="W22" s="28"/>
      <c r="X22" s="28"/>
      <c r="Y22" s="28"/>
      <c r="Z22" s="28"/>
      <c r="AA22" s="28"/>
      <c r="AB22" s="96"/>
      <c r="AC22" s="28"/>
      <c r="AD22" s="28"/>
      <c r="AE22" s="28"/>
      <c r="AF22" s="28"/>
      <c r="AG22" s="28"/>
      <c r="AH22" s="149">
        <f>SUM(D22:AG22)</f>
        <v>1</v>
      </c>
      <c r="AI22" s="86">
        <v>0</v>
      </c>
      <c r="AJ22" s="86">
        <f>+AI22+AH22</f>
        <v>1</v>
      </c>
      <c r="AK22" s="76" t="s">
        <v>147</v>
      </c>
      <c r="AL22" s="66" t="s">
        <v>89</v>
      </c>
    </row>
    <row r="23" spans="1:38" x14ac:dyDescent="0.2">
      <c r="A23" s="76" t="s">
        <v>142</v>
      </c>
      <c r="B23" s="88" t="s">
        <v>146</v>
      </c>
      <c r="C23" s="32" t="s">
        <v>143</v>
      </c>
      <c r="D23" s="96"/>
      <c r="E23" s="28"/>
      <c r="F23" s="28"/>
      <c r="G23" s="96"/>
      <c r="H23" s="28"/>
      <c r="I23" s="28"/>
      <c r="J23" s="28"/>
      <c r="K23" s="28"/>
      <c r="L23" s="28"/>
      <c r="M23" s="28"/>
      <c r="N23" s="96"/>
      <c r="O23" s="28"/>
      <c r="P23" s="28"/>
      <c r="Q23" s="28"/>
      <c r="R23" s="28"/>
      <c r="S23" s="28"/>
      <c r="T23" s="28"/>
      <c r="U23" s="96"/>
      <c r="V23" s="28"/>
      <c r="W23" s="28"/>
      <c r="X23" s="28"/>
      <c r="Y23" s="28"/>
      <c r="Z23" s="28"/>
      <c r="AA23" s="28"/>
      <c r="AB23" s="96"/>
      <c r="AC23" s="28"/>
      <c r="AD23" s="28"/>
      <c r="AE23" s="28"/>
      <c r="AF23" s="28"/>
      <c r="AG23" s="28"/>
      <c r="AH23" s="149">
        <f t="shared" ref="AH23" si="8">SUM(D23:AG23)</f>
        <v>0</v>
      </c>
      <c r="AI23" s="86">
        <v>0</v>
      </c>
      <c r="AJ23" s="86">
        <f t="shared" ref="AJ23" si="9">+AI23+AH23</f>
        <v>0</v>
      </c>
      <c r="AK23" s="76" t="s">
        <v>142</v>
      </c>
      <c r="AL23" s="66" t="s">
        <v>89</v>
      </c>
    </row>
    <row r="24" spans="1:38" x14ac:dyDescent="0.2">
      <c r="A24" s="76" t="s">
        <v>69</v>
      </c>
      <c r="B24" s="88" t="s">
        <v>23</v>
      </c>
      <c r="C24" s="32" t="s">
        <v>24</v>
      </c>
      <c r="D24" s="96"/>
      <c r="E24" s="28"/>
      <c r="F24" s="28"/>
      <c r="G24" s="96"/>
      <c r="H24" s="28"/>
      <c r="I24" s="28"/>
      <c r="J24" s="28"/>
      <c r="K24" s="28"/>
      <c r="L24" s="28"/>
      <c r="M24" s="28"/>
      <c r="N24" s="96"/>
      <c r="O24" s="28"/>
      <c r="P24" s="28"/>
      <c r="Q24" s="28"/>
      <c r="R24" s="28"/>
      <c r="S24" s="28"/>
      <c r="T24" s="28"/>
      <c r="U24" s="96"/>
      <c r="V24" s="28"/>
      <c r="W24" s="28"/>
      <c r="X24" s="28"/>
      <c r="Y24" s="28"/>
      <c r="Z24" s="28"/>
      <c r="AA24" s="28"/>
      <c r="AB24" s="96"/>
      <c r="AC24" s="28"/>
      <c r="AD24" s="28"/>
      <c r="AE24" s="28"/>
      <c r="AF24" s="28"/>
      <c r="AG24" s="28"/>
      <c r="AH24" s="149">
        <f t="shared" si="4"/>
        <v>0</v>
      </c>
      <c r="AI24" s="86">
        <v>0</v>
      </c>
      <c r="AJ24" s="86">
        <f t="shared" si="5"/>
        <v>0</v>
      </c>
      <c r="AK24" s="76" t="s">
        <v>69</v>
      </c>
      <c r="AL24" s="177"/>
    </row>
    <row r="25" spans="1:38" s="25" customFormat="1" x14ac:dyDescent="0.2">
      <c r="A25" s="77" t="s">
        <v>111</v>
      </c>
      <c r="B25" s="89" t="s">
        <v>112</v>
      </c>
      <c r="C25" s="66" t="s">
        <v>113</v>
      </c>
      <c r="D25" s="96"/>
      <c r="E25" s="28"/>
      <c r="F25" s="28"/>
      <c r="G25" s="96"/>
      <c r="H25" s="28"/>
      <c r="I25" s="28"/>
      <c r="J25" s="239">
        <v>1</v>
      </c>
      <c r="K25" s="369">
        <v>1</v>
      </c>
      <c r="L25" s="369">
        <v>1</v>
      </c>
      <c r="M25" s="239">
        <v>1</v>
      </c>
      <c r="N25" s="368">
        <v>1</v>
      </c>
      <c r="O25" s="28"/>
      <c r="P25" s="28"/>
      <c r="Q25" s="239">
        <v>1</v>
      </c>
      <c r="R25" s="369">
        <v>1</v>
      </c>
      <c r="S25" s="369">
        <v>1</v>
      </c>
      <c r="T25" s="239">
        <v>1</v>
      </c>
      <c r="U25" s="368">
        <v>1</v>
      </c>
      <c r="V25" s="28"/>
      <c r="W25" s="28"/>
      <c r="X25" s="239">
        <v>1</v>
      </c>
      <c r="Y25" s="369">
        <v>1</v>
      </c>
      <c r="Z25" s="369">
        <v>1</v>
      </c>
      <c r="AA25" s="239">
        <v>1</v>
      </c>
      <c r="AB25" s="368">
        <v>1</v>
      </c>
      <c r="AC25" s="28"/>
      <c r="AD25" s="28"/>
      <c r="AE25" s="28"/>
      <c r="AF25" s="28"/>
      <c r="AG25" s="28"/>
      <c r="AH25" s="149">
        <f t="shared" si="4"/>
        <v>15</v>
      </c>
      <c r="AI25" s="244">
        <v>0</v>
      </c>
      <c r="AJ25" s="244">
        <f t="shared" si="5"/>
        <v>15</v>
      </c>
      <c r="AK25" s="77" t="s">
        <v>111</v>
      </c>
      <c r="AL25" s="66" t="s">
        <v>89</v>
      </c>
    </row>
    <row r="26" spans="1:38" x14ac:dyDescent="0.2">
      <c r="A26" s="76" t="s">
        <v>104</v>
      </c>
      <c r="B26" s="88" t="s">
        <v>101</v>
      </c>
      <c r="C26" s="32" t="s">
        <v>105</v>
      </c>
      <c r="D26" s="96"/>
      <c r="E26" s="28"/>
      <c r="F26" s="239">
        <v>1</v>
      </c>
      <c r="G26" s="368">
        <v>1</v>
      </c>
      <c r="H26" s="239"/>
      <c r="I26" s="239"/>
      <c r="J26" s="239">
        <v>1</v>
      </c>
      <c r="K26" s="239">
        <v>1</v>
      </c>
      <c r="L26" s="239">
        <v>1</v>
      </c>
      <c r="M26" s="239">
        <v>1</v>
      </c>
      <c r="N26" s="368">
        <v>1</v>
      </c>
      <c r="O26" s="239"/>
      <c r="P26" s="239"/>
      <c r="Q26" s="239">
        <v>1</v>
      </c>
      <c r="R26" s="239">
        <v>1</v>
      </c>
      <c r="S26" s="239">
        <v>1</v>
      </c>
      <c r="T26" s="239">
        <v>1</v>
      </c>
      <c r="U26" s="368">
        <v>1</v>
      </c>
      <c r="V26" s="28"/>
      <c r="W26" s="28"/>
      <c r="X26" s="28"/>
      <c r="Y26" s="28"/>
      <c r="Z26" s="28"/>
      <c r="AA26" s="28"/>
      <c r="AB26" s="96"/>
      <c r="AC26" s="28"/>
      <c r="AD26" s="28"/>
      <c r="AE26" s="28"/>
      <c r="AF26" s="28"/>
      <c r="AG26" s="28"/>
      <c r="AH26" s="149">
        <f t="shared" si="4"/>
        <v>12</v>
      </c>
      <c r="AI26" s="86">
        <v>0</v>
      </c>
      <c r="AJ26" s="86">
        <f t="shared" si="5"/>
        <v>12</v>
      </c>
      <c r="AK26" s="76" t="s">
        <v>104</v>
      </c>
      <c r="AL26" s="177"/>
    </row>
    <row r="27" spans="1:38" x14ac:dyDescent="0.2">
      <c r="A27" s="76" t="s">
        <v>86</v>
      </c>
      <c r="B27" s="88" t="s">
        <v>87</v>
      </c>
      <c r="C27" s="32" t="s">
        <v>2</v>
      </c>
      <c r="D27" s="96"/>
      <c r="E27" s="28"/>
      <c r="F27" s="28"/>
      <c r="G27" s="96"/>
      <c r="H27" s="28"/>
      <c r="I27" s="28"/>
      <c r="J27" s="28"/>
      <c r="K27" s="28"/>
      <c r="L27" s="28"/>
      <c r="M27" s="409"/>
      <c r="N27" s="410"/>
      <c r="O27" s="409"/>
      <c r="P27" s="409"/>
      <c r="Q27" s="409"/>
      <c r="R27" s="409"/>
      <c r="S27" s="409"/>
      <c r="T27" s="409"/>
      <c r="U27" s="410"/>
      <c r="V27" s="409"/>
      <c r="W27" s="409"/>
      <c r="X27" s="409"/>
      <c r="Y27" s="409"/>
      <c r="Z27" s="409"/>
      <c r="AA27" s="409"/>
      <c r="AB27" s="410"/>
      <c r="AC27" s="409"/>
      <c r="AD27" s="409"/>
      <c r="AE27" s="409"/>
      <c r="AF27" s="409"/>
      <c r="AG27" s="409"/>
      <c r="AH27" s="149">
        <f t="shared" si="4"/>
        <v>0</v>
      </c>
      <c r="AI27" s="86">
        <f>15*0.0476</f>
        <v>0.71400000000000008</v>
      </c>
      <c r="AJ27" s="86">
        <f t="shared" si="5"/>
        <v>0.71400000000000008</v>
      </c>
      <c r="AK27" s="76" t="s">
        <v>86</v>
      </c>
      <c r="AL27" s="32" t="s">
        <v>89</v>
      </c>
    </row>
    <row r="28" spans="1:38" x14ac:dyDescent="0.2">
      <c r="A28" s="76" t="s">
        <v>96</v>
      </c>
      <c r="B28" s="88" t="s">
        <v>97</v>
      </c>
      <c r="C28" s="32" t="s">
        <v>98</v>
      </c>
      <c r="D28" s="93"/>
      <c r="E28" s="52"/>
      <c r="F28" s="28"/>
      <c r="G28" s="96"/>
      <c r="H28" s="28"/>
      <c r="I28" s="28"/>
      <c r="J28" s="28"/>
      <c r="K28" s="28"/>
      <c r="L28" s="28"/>
      <c r="M28" s="28"/>
      <c r="N28" s="96"/>
      <c r="O28" s="28"/>
      <c r="P28" s="28"/>
      <c r="Q28" s="28"/>
      <c r="R28" s="28"/>
      <c r="S28" s="28"/>
      <c r="T28" s="28"/>
      <c r="U28" s="96"/>
      <c r="V28" s="28"/>
      <c r="W28" s="28"/>
      <c r="X28" s="28"/>
      <c r="Y28" s="28"/>
      <c r="Z28" s="28"/>
      <c r="AA28" s="28"/>
      <c r="AB28" s="96"/>
      <c r="AC28" s="28"/>
      <c r="AD28" s="28"/>
      <c r="AE28" s="28"/>
      <c r="AF28" s="28"/>
      <c r="AG28" s="28"/>
      <c r="AH28" s="149">
        <f t="shared" si="4"/>
        <v>0</v>
      </c>
      <c r="AI28" s="86">
        <v>0</v>
      </c>
      <c r="AJ28" s="86">
        <f t="shared" si="5"/>
        <v>0</v>
      </c>
      <c r="AK28" s="76" t="s">
        <v>96</v>
      </c>
      <c r="AL28" s="66"/>
    </row>
    <row r="29" spans="1:38" x14ac:dyDescent="0.2">
      <c r="A29" s="76" t="s">
        <v>70</v>
      </c>
      <c r="B29" s="88" t="s">
        <v>30</v>
      </c>
      <c r="C29" s="32" t="s">
        <v>31</v>
      </c>
      <c r="D29" s="386">
        <v>1</v>
      </c>
      <c r="E29" s="281">
        <v>1</v>
      </c>
      <c r="F29" s="239">
        <v>1</v>
      </c>
      <c r="G29" s="368">
        <v>1</v>
      </c>
      <c r="H29" s="28"/>
      <c r="I29" s="28"/>
      <c r="J29" s="239">
        <v>0.5</v>
      </c>
      <c r="K29" s="28"/>
      <c r="L29" s="28"/>
      <c r="M29" s="28"/>
      <c r="N29" s="96"/>
      <c r="O29" s="28"/>
      <c r="P29" s="28"/>
      <c r="Q29" s="28"/>
      <c r="R29" s="28"/>
      <c r="S29" s="28"/>
      <c r="T29" s="28"/>
      <c r="U29" s="96"/>
      <c r="V29" s="28"/>
      <c r="W29" s="28"/>
      <c r="X29" s="28"/>
      <c r="Y29" s="311" t="s">
        <v>160</v>
      </c>
      <c r="Z29" s="28"/>
      <c r="AA29" s="28"/>
      <c r="AB29" s="96"/>
      <c r="AC29" s="28"/>
      <c r="AD29" s="28"/>
      <c r="AE29" s="28"/>
      <c r="AF29" s="28"/>
      <c r="AG29" s="28"/>
      <c r="AH29" s="149">
        <f t="shared" si="4"/>
        <v>4.5</v>
      </c>
      <c r="AI29" s="86">
        <v>0</v>
      </c>
      <c r="AJ29" s="86">
        <f t="shared" si="5"/>
        <v>4.5</v>
      </c>
      <c r="AK29" s="76" t="s">
        <v>70</v>
      </c>
      <c r="AL29" s="32" t="s">
        <v>89</v>
      </c>
    </row>
    <row r="30" spans="1:38" x14ac:dyDescent="0.2">
      <c r="A30" s="76" t="s">
        <v>71</v>
      </c>
      <c r="B30" s="88" t="s">
        <v>9</v>
      </c>
      <c r="C30" s="32" t="s">
        <v>10</v>
      </c>
      <c r="D30" s="96"/>
      <c r="E30" s="28"/>
      <c r="F30" s="28"/>
      <c r="G30" s="96"/>
      <c r="H30" s="28"/>
      <c r="I30" s="53"/>
      <c r="J30" s="53"/>
      <c r="K30" s="53"/>
      <c r="L30" s="53"/>
      <c r="M30" s="53"/>
      <c r="N30" s="96"/>
      <c r="O30" s="28"/>
      <c r="P30" s="53"/>
      <c r="Q30" s="53"/>
      <c r="R30" s="53"/>
      <c r="S30" s="28"/>
      <c r="T30" s="53"/>
      <c r="U30" s="96"/>
      <c r="V30" s="28"/>
      <c r="W30" s="53"/>
      <c r="X30" s="53"/>
      <c r="Y30" s="53"/>
      <c r="Z30" s="53"/>
      <c r="AA30" s="53"/>
      <c r="AB30" s="96"/>
      <c r="AC30" s="28"/>
      <c r="AD30" s="53"/>
      <c r="AE30" s="53"/>
      <c r="AF30" s="53"/>
      <c r="AG30" s="53"/>
      <c r="AH30" s="149">
        <f t="shared" si="4"/>
        <v>0</v>
      </c>
      <c r="AI30" s="86">
        <v>0</v>
      </c>
      <c r="AJ30" s="86">
        <f t="shared" si="5"/>
        <v>0</v>
      </c>
      <c r="AK30" s="76" t="s">
        <v>71</v>
      </c>
      <c r="AL30" s="32" t="s">
        <v>89</v>
      </c>
    </row>
    <row r="31" spans="1:38" x14ac:dyDescent="0.2">
      <c r="A31" s="76" t="s">
        <v>72</v>
      </c>
      <c r="B31" s="88" t="s">
        <v>27</v>
      </c>
      <c r="C31" s="32" t="s">
        <v>28</v>
      </c>
      <c r="D31" s="96"/>
      <c r="E31" s="28"/>
      <c r="F31" s="53"/>
      <c r="G31" s="96"/>
      <c r="H31" s="28"/>
      <c r="I31" s="53"/>
      <c r="J31" s="53"/>
      <c r="K31" s="53"/>
      <c r="L31" s="53"/>
      <c r="M31" s="28"/>
      <c r="N31" s="96"/>
      <c r="O31" s="28"/>
      <c r="P31" s="28"/>
      <c r="Q31" s="28"/>
      <c r="R31" s="53"/>
      <c r="S31" s="53"/>
      <c r="T31" s="28"/>
      <c r="U31" s="96"/>
      <c r="V31" s="28"/>
      <c r="W31" s="28"/>
      <c r="X31" s="28"/>
      <c r="Y31" s="28"/>
      <c r="Z31" s="28"/>
      <c r="AA31" s="28"/>
      <c r="AB31" s="96"/>
      <c r="AC31" s="28"/>
      <c r="AD31" s="28"/>
      <c r="AE31" s="28"/>
      <c r="AF31" s="28"/>
      <c r="AG31" s="28"/>
      <c r="AH31" s="149">
        <f t="shared" si="4"/>
        <v>0</v>
      </c>
      <c r="AI31" s="86">
        <v>0</v>
      </c>
      <c r="AJ31" s="86">
        <f t="shared" si="5"/>
        <v>0</v>
      </c>
      <c r="AK31" s="76" t="s">
        <v>72</v>
      </c>
      <c r="AL31" s="32" t="s">
        <v>89</v>
      </c>
    </row>
    <row r="32" spans="1:38" x14ac:dyDescent="0.2">
      <c r="A32" s="56" t="s">
        <v>79</v>
      </c>
      <c r="B32" s="60" t="s">
        <v>80</v>
      </c>
      <c r="C32" s="32" t="s">
        <v>8</v>
      </c>
      <c r="D32" s="96"/>
      <c r="E32" s="28"/>
      <c r="F32" s="28"/>
      <c r="G32" s="96"/>
      <c r="H32" s="28"/>
      <c r="I32" s="28"/>
      <c r="J32" s="28"/>
      <c r="K32" s="28"/>
      <c r="L32" s="28"/>
      <c r="M32" s="28"/>
      <c r="N32" s="96"/>
      <c r="O32" s="28"/>
      <c r="P32" s="28"/>
      <c r="Q32" s="28"/>
      <c r="R32" s="28"/>
      <c r="S32" s="28"/>
      <c r="T32" s="28"/>
      <c r="U32" s="96"/>
      <c r="V32" s="28"/>
      <c r="W32" s="28"/>
      <c r="X32" s="28"/>
      <c r="Y32" s="28"/>
      <c r="Z32" s="28"/>
      <c r="AA32" s="28"/>
      <c r="AB32" s="96"/>
      <c r="AC32" s="28"/>
      <c r="AD32" s="28"/>
      <c r="AE32" s="28"/>
      <c r="AF32" s="28"/>
      <c r="AG32" s="28"/>
      <c r="AH32" s="149">
        <f t="shared" si="4"/>
        <v>0</v>
      </c>
      <c r="AI32" s="86">
        <v>0</v>
      </c>
      <c r="AJ32" s="86">
        <f t="shared" si="5"/>
        <v>0</v>
      </c>
      <c r="AK32" s="56" t="s">
        <v>79</v>
      </c>
      <c r="AL32" s="32" t="s">
        <v>89</v>
      </c>
    </row>
    <row r="33" spans="1:38" x14ac:dyDescent="0.2">
      <c r="A33" s="76" t="s">
        <v>73</v>
      </c>
      <c r="B33" s="88" t="s">
        <v>16</v>
      </c>
      <c r="C33" s="32" t="s">
        <v>17</v>
      </c>
      <c r="D33" s="96"/>
      <c r="E33" s="28"/>
      <c r="F33" s="28"/>
      <c r="G33" s="96"/>
      <c r="H33" s="28"/>
      <c r="I33" s="28"/>
      <c r="J33" s="28"/>
      <c r="K33" s="28"/>
      <c r="L33" s="28"/>
      <c r="M33" s="28"/>
      <c r="N33" s="96"/>
      <c r="O33" s="28"/>
      <c r="P33" s="28"/>
      <c r="Q33" s="28"/>
      <c r="R33" s="28"/>
      <c r="S33" s="28"/>
      <c r="T33" s="28"/>
      <c r="U33" s="96"/>
      <c r="V33" s="28"/>
      <c r="W33" s="28"/>
      <c r="X33" s="28"/>
      <c r="Y33" s="28"/>
      <c r="Z33" s="28"/>
      <c r="AA33" s="28"/>
      <c r="AB33" s="96"/>
      <c r="AC33" s="28"/>
      <c r="AD33" s="28"/>
      <c r="AE33" s="28"/>
      <c r="AF33" s="28"/>
      <c r="AG33" s="28"/>
      <c r="AH33" s="149">
        <f t="shared" si="4"/>
        <v>0</v>
      </c>
      <c r="AI33" s="86">
        <v>0</v>
      </c>
      <c r="AJ33" s="86">
        <f t="shared" si="5"/>
        <v>0</v>
      </c>
      <c r="AK33" s="76" t="s">
        <v>73</v>
      </c>
      <c r="AL33" s="177"/>
    </row>
    <row r="34" spans="1:38" x14ac:dyDescent="0.2">
      <c r="A34" s="353" t="s">
        <v>139</v>
      </c>
      <c r="B34" s="390" t="s">
        <v>140</v>
      </c>
      <c r="C34" s="32" t="s">
        <v>145</v>
      </c>
      <c r="D34" s="328"/>
      <c r="E34" s="325"/>
      <c r="F34" s="325"/>
      <c r="G34" s="328"/>
      <c r="H34" s="325"/>
      <c r="I34" s="325"/>
      <c r="J34" s="325"/>
      <c r="K34" s="346"/>
      <c r="L34" s="346"/>
      <c r="M34" s="346"/>
      <c r="N34" s="389"/>
      <c r="O34" s="325"/>
      <c r="P34" s="325"/>
      <c r="Q34" s="325"/>
      <c r="R34" s="325"/>
      <c r="S34" s="325"/>
      <c r="T34" s="325"/>
      <c r="U34" s="328"/>
      <c r="V34" s="327"/>
      <c r="W34" s="325"/>
      <c r="X34" s="325"/>
      <c r="Y34" s="325"/>
      <c r="Z34" s="325"/>
      <c r="AA34" s="325"/>
      <c r="AB34" s="328"/>
      <c r="AC34" s="327"/>
      <c r="AD34" s="325"/>
      <c r="AE34" s="325"/>
      <c r="AF34" s="325"/>
      <c r="AG34" s="327"/>
      <c r="AH34" s="149">
        <f t="shared" ref="AH34" si="10">SUM(D34:AG34)</f>
        <v>0</v>
      </c>
      <c r="AI34" s="86">
        <f>4*0.0476</f>
        <v>0.19040000000000001</v>
      </c>
      <c r="AJ34" s="86">
        <f t="shared" ref="AJ34" si="11">+AI34+AH34</f>
        <v>0.19040000000000001</v>
      </c>
      <c r="AK34" s="353" t="s">
        <v>139</v>
      </c>
      <c r="AL34" s="32" t="s">
        <v>89</v>
      </c>
    </row>
    <row r="35" spans="1:38" ht="13.5" thickBot="1" x14ac:dyDescent="0.25">
      <c r="A35" s="210" t="s">
        <v>74</v>
      </c>
      <c r="B35" s="91" t="s">
        <v>14</v>
      </c>
      <c r="C35" s="104" t="s">
        <v>15</v>
      </c>
      <c r="D35" s="102"/>
      <c r="E35" s="100"/>
      <c r="F35" s="100"/>
      <c r="G35" s="108"/>
      <c r="H35" s="31"/>
      <c r="I35" s="31"/>
      <c r="J35" s="31"/>
      <c r="K35" s="31"/>
      <c r="L35" s="31"/>
      <c r="M35" s="31"/>
      <c r="N35" s="366">
        <v>1</v>
      </c>
      <c r="O35" s="31"/>
      <c r="P35" s="31"/>
      <c r="Q35" s="31"/>
      <c r="R35" s="31"/>
      <c r="S35" s="31"/>
      <c r="T35" s="31"/>
      <c r="U35" s="108"/>
      <c r="V35" s="30"/>
      <c r="W35" s="31"/>
      <c r="X35" s="31"/>
      <c r="Y35" s="31"/>
      <c r="Z35" s="31"/>
      <c r="AA35" s="31"/>
      <c r="AB35" s="108"/>
      <c r="AC35" s="30"/>
      <c r="AD35" s="31"/>
      <c r="AE35" s="31"/>
      <c r="AF35" s="31"/>
      <c r="AG35" s="94"/>
      <c r="AH35" s="241">
        <f t="shared" si="4"/>
        <v>1</v>
      </c>
      <c r="AI35" s="50">
        <v>0</v>
      </c>
      <c r="AJ35" s="50">
        <f>+AI35+AH35</f>
        <v>1</v>
      </c>
      <c r="AK35" s="210" t="s">
        <v>74</v>
      </c>
      <c r="AL35" s="178" t="s">
        <v>89</v>
      </c>
    </row>
    <row r="36" spans="1:38" ht="13.5" thickBot="1" x14ac:dyDescent="0.25">
      <c r="D36" s="212">
        <v>40422</v>
      </c>
      <c r="E36" s="99">
        <v>40423</v>
      </c>
      <c r="F36" s="99">
        <v>40424</v>
      </c>
      <c r="G36" s="99">
        <v>40425</v>
      </c>
      <c r="H36" s="99">
        <v>40426</v>
      </c>
      <c r="I36" s="99">
        <v>40427</v>
      </c>
      <c r="J36" s="99">
        <v>40428</v>
      </c>
      <c r="K36" s="99">
        <v>40429</v>
      </c>
      <c r="L36" s="99">
        <v>40430</v>
      </c>
      <c r="M36" s="99">
        <v>40431</v>
      </c>
      <c r="N36" s="99">
        <v>40432</v>
      </c>
      <c r="O36" s="99">
        <v>40433</v>
      </c>
      <c r="P36" s="99">
        <v>40434</v>
      </c>
      <c r="Q36" s="99">
        <v>40435</v>
      </c>
      <c r="R36" s="99">
        <v>40436</v>
      </c>
      <c r="S36" s="99">
        <v>40437</v>
      </c>
      <c r="T36" s="99">
        <v>40438</v>
      </c>
      <c r="U36" s="99">
        <v>40439</v>
      </c>
      <c r="V36" s="99">
        <v>40440</v>
      </c>
      <c r="W36" s="99">
        <v>40441</v>
      </c>
      <c r="X36" s="99">
        <v>40442</v>
      </c>
      <c r="Y36" s="99">
        <v>40443</v>
      </c>
      <c r="Z36" s="99">
        <v>40444</v>
      </c>
      <c r="AA36" s="99">
        <v>40445</v>
      </c>
      <c r="AB36" s="99">
        <v>40446</v>
      </c>
      <c r="AC36" s="99">
        <v>40447</v>
      </c>
      <c r="AD36" s="99">
        <v>40448</v>
      </c>
      <c r="AE36" s="99">
        <v>40449</v>
      </c>
      <c r="AF36" s="99">
        <v>40450</v>
      </c>
      <c r="AG36" s="213">
        <v>40451</v>
      </c>
      <c r="AH36" s="38">
        <f>SUM(AH10:AH35)</f>
        <v>48</v>
      </c>
      <c r="AI36" s="38">
        <f>SUM(AI10:AI35)</f>
        <v>0.90680000000000005</v>
      </c>
      <c r="AJ36" s="427">
        <f>SUM(AJ10:AJ35)</f>
        <v>48.906799999999997</v>
      </c>
    </row>
  </sheetData>
  <autoFilter ref="A9:AL36"/>
  <mergeCells count="4">
    <mergeCell ref="AH1:AH7"/>
    <mergeCell ref="AI1:AI7"/>
    <mergeCell ref="AJ1:AJ7"/>
    <mergeCell ref="D4:M4"/>
  </mergeCells>
  <phoneticPr fontId="2" type="noConversion"/>
  <conditionalFormatting sqref="D36:AG36 D8:AH9 D7:AG9">
    <cfRule type="timePeriod" dxfId="194" priority="62" stopIfTrue="1" timePeriod="today">
      <formula>FLOOR(D7,1)=TODAY()</formula>
    </cfRule>
  </conditionalFormatting>
  <conditionalFormatting sqref="AH10:AL35 A10:C35">
    <cfRule type="expression" dxfId="193" priority="64" stopIfTrue="1">
      <formula>$A10=$AO$5</formula>
    </cfRule>
  </conditionalFormatting>
  <conditionalFormatting sqref="D13:H13 D18:H18 D15:H15 R31:V31 R25:V25 S31:S36 E20:E21 E7:E18 D7:D21 F7:AG21 T24:AG36 S24:S29 D24:R36 D22:AG23">
    <cfRule type="expression" dxfId="192" priority="84" stopIfTrue="1">
      <formula>D$8=1</formula>
    </cfRule>
    <cfRule type="expression" dxfId="191" priority="85" stopIfTrue="1">
      <formula>D$8=7</formula>
    </cfRule>
  </conditionalFormatting>
  <conditionalFormatting sqref="D8:AH9">
    <cfRule type="expression" dxfId="190" priority="45">
      <formula>D$8=1</formula>
    </cfRule>
    <cfRule type="expression" dxfId="189" priority="46">
      <formula>D$8=7</formula>
    </cfRule>
  </conditionalFormatting>
  <conditionalFormatting sqref="AK10:AK35">
    <cfRule type="expression" dxfId="188" priority="44" stopIfTrue="1">
      <formula>$A10=$Q$4</formula>
    </cfRule>
  </conditionalFormatting>
  <conditionalFormatting sqref="S30">
    <cfRule type="expression" dxfId="187" priority="17" stopIfTrue="1">
      <formula>S$8=1</formula>
    </cfRule>
    <cfRule type="expression" dxfId="186" priority="18" stopIfTrue="1">
      <formula>S$8=7</formula>
    </cfRule>
  </conditionalFormatting>
  <conditionalFormatting sqref="AL10:AL35">
    <cfRule type="expression" dxfId="185" priority="12">
      <formula>$A10=$AP$5</formula>
    </cfRule>
  </conditionalFormatting>
  <conditionalFormatting sqref="H35:I35">
    <cfRule type="expression" dxfId="184" priority="7">
      <formula>H$8=1</formula>
    </cfRule>
    <cfRule type="expression" dxfId="183" priority="8">
      <formula>H$8=7</formula>
    </cfRule>
  </conditionalFormatting>
  <conditionalFormatting sqref="N35:P35">
    <cfRule type="expression" dxfId="182" priority="5">
      <formula>N$8=1</formula>
    </cfRule>
    <cfRule type="expression" dxfId="181" priority="6">
      <formula>N$8=7</formula>
    </cfRule>
  </conditionalFormatting>
  <conditionalFormatting sqref="S35">
    <cfRule type="expression" dxfId="180" priority="3">
      <formula>S$8=1</formula>
    </cfRule>
    <cfRule type="expression" dxfId="179" priority="4">
      <formula>S$8=7</formula>
    </cfRule>
  </conditionalFormatting>
  <conditionalFormatting sqref="B4">
    <cfRule type="expression" dxfId="178" priority="1">
      <formula>B$8=1</formula>
    </cfRule>
    <cfRule type="expression" dxfId="177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P43"/>
  <sheetViews>
    <sheetView showGridLines="0" zoomScaleNormal="100" workbookViewId="0">
      <selection activeCell="AQ11" sqref="AQ11"/>
    </sheetView>
  </sheetViews>
  <sheetFormatPr baseColWidth="10" defaultRowHeight="12.75" x14ac:dyDescent="0.2"/>
  <cols>
    <col min="1" max="1" width="2.85546875" customWidth="1"/>
    <col min="2" max="2" width="13.7109375" bestFit="1" customWidth="1"/>
    <col min="3" max="3" width="7.85546875" customWidth="1"/>
    <col min="4" max="11" width="3.7109375" customWidth="1"/>
    <col min="12" max="12" width="3.42578125" customWidth="1"/>
    <col min="13" max="13" width="3.5703125" customWidth="1"/>
    <col min="14" max="28" width="3.7109375" customWidth="1"/>
    <col min="29" max="29" width="4" customWidth="1"/>
    <col min="30" max="34" width="3.7109375" customWidth="1"/>
    <col min="35" max="36" width="4.28515625" customWidth="1"/>
    <col min="37" max="37" width="5.5703125" bestFit="1" customWidth="1"/>
    <col min="38" max="46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U1" s="2"/>
      <c r="V1" s="2"/>
      <c r="W1" s="2"/>
      <c r="AH1" s="67"/>
      <c r="AI1" s="522" t="s">
        <v>150</v>
      </c>
      <c r="AJ1" s="517" t="s">
        <v>51</v>
      </c>
      <c r="AK1" s="506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10/2015</v>
      </c>
      <c r="P2" s="2"/>
      <c r="Q2" s="2"/>
      <c r="R2" s="2"/>
      <c r="S2" s="2"/>
      <c r="T2" s="2"/>
      <c r="U2" s="2"/>
      <c r="V2" s="2"/>
      <c r="AH2" s="68"/>
      <c r="AI2" s="521"/>
      <c r="AJ2" s="516"/>
      <c r="AK2" s="516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AH3" s="68"/>
      <c r="AI3" s="521"/>
      <c r="AJ3" s="516"/>
      <c r="AK3" s="516"/>
    </row>
    <row r="4" spans="1:42" ht="12" customHeight="1" thickBot="1" x14ac:dyDescent="0.25">
      <c r="A4" s="3"/>
      <c r="B4" s="395"/>
      <c r="C4" s="3" t="s">
        <v>167</v>
      </c>
      <c r="D4" s="507">
        <f>+D7</f>
        <v>42278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AH4" s="68"/>
      <c r="AI4" s="521"/>
      <c r="AJ4" s="516"/>
      <c r="AK4" s="516"/>
    </row>
    <row r="5" spans="1:42" ht="17.25" customHeight="1" thickBot="1" x14ac:dyDescent="0.25">
      <c r="A5" s="3"/>
      <c r="B5" s="3"/>
      <c r="C5" s="8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>semaine</v>
      </c>
      <c r="J5">
        <f t="shared" ref="J5:AG5" si="1">IF(TEXT(J7,"jjjj")="mercredi",WEEKNUM(L7),IF(TEXT(J7,"jjjj")="mardi","semaine",""))</f>
        <v>41</v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>semaine</v>
      </c>
      <c r="Q5">
        <f t="shared" si="1"/>
        <v>42</v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>semaine</v>
      </c>
      <c r="X5">
        <f t="shared" si="1"/>
        <v>43</v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>semaine</v>
      </c>
      <c r="AE5">
        <f t="shared" si="1"/>
        <v>44</v>
      </c>
      <c r="AF5" t="str">
        <f t="shared" si="1"/>
        <v/>
      </c>
      <c r="AG5" t="str">
        <f t="shared" si="1"/>
        <v/>
      </c>
      <c r="AI5" s="521"/>
      <c r="AJ5" s="516"/>
      <c r="AK5" s="516"/>
      <c r="AP5" s="139" t="str">
        <f>+recap!B6</f>
        <v>SK</v>
      </c>
    </row>
    <row r="6" spans="1:42" ht="17.25" customHeight="1" thickBot="1" x14ac:dyDescent="0.25">
      <c r="B6" s="3"/>
      <c r="C6" s="3"/>
      <c r="D6" s="6"/>
      <c r="E6" s="6"/>
      <c r="F6" s="6"/>
      <c r="G6" s="6"/>
      <c r="H6" s="6"/>
      <c r="I6" s="6"/>
      <c r="J6" s="6"/>
      <c r="K6" s="6"/>
      <c r="L6" s="127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"/>
      <c r="AD6" s="5"/>
      <c r="AE6" s="5"/>
      <c r="AI6" s="521"/>
      <c r="AJ6" s="516"/>
      <c r="AK6" s="516"/>
    </row>
    <row r="7" spans="1:42" ht="13.5" customHeight="1" thickBot="1" x14ac:dyDescent="0.25">
      <c r="A7" s="82" t="s">
        <v>60</v>
      </c>
      <c r="B7" s="83" t="s">
        <v>0</v>
      </c>
      <c r="C7" s="84" t="s">
        <v>1</v>
      </c>
      <c r="D7" s="130">
        <f>+sept!AG7+1</f>
        <v>42278</v>
      </c>
      <c r="E7" s="131">
        <f>+D7+1</f>
        <v>42279</v>
      </c>
      <c r="F7" s="131">
        <f t="shared" ref="F7:AH7" si="2">+E7+1</f>
        <v>42280</v>
      </c>
      <c r="G7" s="131">
        <f t="shared" si="2"/>
        <v>42281</v>
      </c>
      <c r="H7" s="131">
        <f t="shared" si="2"/>
        <v>42282</v>
      </c>
      <c r="I7" s="131">
        <f t="shared" si="2"/>
        <v>42283</v>
      </c>
      <c r="J7" s="131">
        <f t="shared" si="2"/>
        <v>42284</v>
      </c>
      <c r="K7" s="131">
        <f t="shared" si="2"/>
        <v>42285</v>
      </c>
      <c r="L7" s="131">
        <f t="shared" si="2"/>
        <v>42286</v>
      </c>
      <c r="M7" s="131">
        <f t="shared" si="2"/>
        <v>42287</v>
      </c>
      <c r="N7" s="131">
        <f t="shared" si="2"/>
        <v>42288</v>
      </c>
      <c r="O7" s="131">
        <f t="shared" si="2"/>
        <v>42289</v>
      </c>
      <c r="P7" s="131">
        <f t="shared" si="2"/>
        <v>42290</v>
      </c>
      <c r="Q7" s="131">
        <f t="shared" si="2"/>
        <v>42291</v>
      </c>
      <c r="R7" s="131">
        <f t="shared" si="2"/>
        <v>42292</v>
      </c>
      <c r="S7" s="131">
        <f t="shared" si="2"/>
        <v>42293</v>
      </c>
      <c r="T7" s="131">
        <f t="shared" si="2"/>
        <v>42294</v>
      </c>
      <c r="U7" s="131">
        <f t="shared" si="2"/>
        <v>42295</v>
      </c>
      <c r="V7" s="131">
        <f t="shared" si="2"/>
        <v>42296</v>
      </c>
      <c r="W7" s="131">
        <f t="shared" si="2"/>
        <v>42297</v>
      </c>
      <c r="X7" s="131">
        <f t="shared" si="2"/>
        <v>42298</v>
      </c>
      <c r="Y7" s="131">
        <f t="shared" si="2"/>
        <v>42299</v>
      </c>
      <c r="Z7" s="131">
        <f t="shared" si="2"/>
        <v>42300</v>
      </c>
      <c r="AA7" s="131">
        <f t="shared" si="2"/>
        <v>42301</v>
      </c>
      <c r="AB7" s="131">
        <f t="shared" si="2"/>
        <v>42302</v>
      </c>
      <c r="AC7" s="131">
        <f t="shared" si="2"/>
        <v>42303</v>
      </c>
      <c r="AD7" s="131">
        <f t="shared" si="2"/>
        <v>42304</v>
      </c>
      <c r="AE7" s="131">
        <f t="shared" si="2"/>
        <v>42305</v>
      </c>
      <c r="AF7" s="131">
        <f t="shared" si="2"/>
        <v>42306</v>
      </c>
      <c r="AG7" s="131">
        <f>+AF7+1</f>
        <v>42307</v>
      </c>
      <c r="AH7" s="131">
        <f t="shared" si="2"/>
        <v>42308</v>
      </c>
      <c r="AI7" s="523"/>
      <c r="AJ7" s="516" t="s">
        <v>51</v>
      </c>
      <c r="AK7" s="516" t="s">
        <v>51</v>
      </c>
      <c r="AL7" s="180" t="s">
        <v>60</v>
      </c>
      <c r="AM7" s="180" t="s">
        <v>93</v>
      </c>
    </row>
    <row r="8" spans="1:42" ht="13.5" hidden="1" customHeight="1" thickBot="1" x14ac:dyDescent="0.25">
      <c r="A8" s="214"/>
      <c r="B8" s="133"/>
      <c r="C8" s="116" t="s">
        <v>83</v>
      </c>
      <c r="D8" s="125">
        <f t="shared" ref="D8:AH8" si="3">WEEKDAY(D7)</f>
        <v>5</v>
      </c>
      <c r="E8" s="125">
        <f t="shared" si="3"/>
        <v>6</v>
      </c>
      <c r="F8" s="125">
        <f t="shared" si="3"/>
        <v>7</v>
      </c>
      <c r="G8" s="125">
        <f t="shared" si="3"/>
        <v>1</v>
      </c>
      <c r="H8" s="125">
        <f t="shared" si="3"/>
        <v>2</v>
      </c>
      <c r="I8" s="125">
        <f t="shared" si="3"/>
        <v>3</v>
      </c>
      <c r="J8" s="125">
        <f t="shared" si="3"/>
        <v>4</v>
      </c>
      <c r="K8" s="125">
        <f t="shared" si="3"/>
        <v>5</v>
      </c>
      <c r="L8" s="125">
        <f t="shared" si="3"/>
        <v>6</v>
      </c>
      <c r="M8" s="125">
        <f t="shared" si="3"/>
        <v>7</v>
      </c>
      <c r="N8" s="125">
        <f t="shared" si="3"/>
        <v>1</v>
      </c>
      <c r="O8" s="125">
        <f t="shared" si="3"/>
        <v>2</v>
      </c>
      <c r="P8" s="125">
        <f t="shared" si="3"/>
        <v>3</v>
      </c>
      <c r="Q8" s="125">
        <f t="shared" si="3"/>
        <v>4</v>
      </c>
      <c r="R8" s="125">
        <f t="shared" si="3"/>
        <v>5</v>
      </c>
      <c r="S8" s="125">
        <f t="shared" si="3"/>
        <v>6</v>
      </c>
      <c r="T8" s="125">
        <f t="shared" si="3"/>
        <v>7</v>
      </c>
      <c r="U8" s="125">
        <f t="shared" si="3"/>
        <v>1</v>
      </c>
      <c r="V8" s="125">
        <f t="shared" si="3"/>
        <v>2</v>
      </c>
      <c r="W8" s="125">
        <f t="shared" si="3"/>
        <v>3</v>
      </c>
      <c r="X8" s="125">
        <f t="shared" si="3"/>
        <v>4</v>
      </c>
      <c r="Y8" s="125">
        <f t="shared" si="3"/>
        <v>5</v>
      </c>
      <c r="Z8" s="125">
        <f t="shared" si="3"/>
        <v>6</v>
      </c>
      <c r="AA8" s="125">
        <f t="shared" si="3"/>
        <v>7</v>
      </c>
      <c r="AB8" s="125">
        <f t="shared" si="3"/>
        <v>1</v>
      </c>
      <c r="AC8" s="125">
        <f t="shared" si="3"/>
        <v>2</v>
      </c>
      <c r="AD8" s="125">
        <f t="shared" si="3"/>
        <v>3</v>
      </c>
      <c r="AE8" s="125">
        <f t="shared" si="3"/>
        <v>4</v>
      </c>
      <c r="AF8" s="125">
        <f t="shared" si="3"/>
        <v>5</v>
      </c>
      <c r="AG8" s="125">
        <f t="shared" si="3"/>
        <v>6</v>
      </c>
      <c r="AH8" s="125">
        <f t="shared" si="3"/>
        <v>7</v>
      </c>
      <c r="AI8" s="174"/>
      <c r="AJ8" s="126"/>
      <c r="AK8" s="126"/>
      <c r="AL8" s="114"/>
    </row>
    <row r="9" spans="1:42" ht="11.25" customHeight="1" x14ac:dyDescent="0.2">
      <c r="A9" s="196"/>
      <c r="B9" s="194"/>
      <c r="C9" s="166"/>
      <c r="D9" s="192"/>
      <c r="E9" s="192"/>
      <c r="F9" s="192"/>
      <c r="G9" s="192"/>
      <c r="H9" s="192"/>
      <c r="I9" s="192"/>
      <c r="J9" s="192"/>
      <c r="K9" s="192"/>
      <c r="L9" s="192"/>
      <c r="M9" s="192"/>
      <c r="N9" s="192"/>
      <c r="O9" s="192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9"/>
      <c r="AJ9" s="199"/>
      <c r="AK9" s="199"/>
      <c r="AL9" s="194"/>
      <c r="AM9" s="195"/>
    </row>
    <row r="10" spans="1:42" x14ac:dyDescent="0.2">
      <c r="A10" s="191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>
        <f t="shared" ref="AI10:AI35" si="4">SUM(D10:AH10)</f>
        <v>0</v>
      </c>
      <c r="AJ10" s="86">
        <v>0</v>
      </c>
      <c r="AK10" s="242">
        <f>+AI10+AJ10</f>
        <v>0</v>
      </c>
      <c r="AL10" s="191" t="s">
        <v>119</v>
      </c>
      <c r="AM10" s="191"/>
    </row>
    <row r="11" spans="1:42" x14ac:dyDescent="0.2">
      <c r="A11" s="32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52"/>
      <c r="AI11" s="52">
        <f t="shared" si="4"/>
        <v>0</v>
      </c>
      <c r="AJ11" s="86">
        <v>0</v>
      </c>
      <c r="AK11" s="242">
        <f t="shared" ref="AK11:AK35" si="5">+AI11+AJ11</f>
        <v>0</v>
      </c>
      <c r="AL11" s="32" t="s">
        <v>62</v>
      </c>
      <c r="AM11" s="177"/>
    </row>
    <row r="12" spans="1:42" x14ac:dyDescent="0.2">
      <c r="A12" s="6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39">
        <v>1</v>
      </c>
      <c r="P12" s="239">
        <v>1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52"/>
      <c r="AI12" s="52">
        <f t="shared" si="4"/>
        <v>2</v>
      </c>
      <c r="AJ12" s="86">
        <v>0</v>
      </c>
      <c r="AK12" s="242">
        <f t="shared" si="5"/>
        <v>2</v>
      </c>
      <c r="AL12" s="66" t="s">
        <v>63</v>
      </c>
      <c r="AM12" s="32" t="s">
        <v>89</v>
      </c>
    </row>
    <row r="13" spans="1:42" x14ac:dyDescent="0.2">
      <c r="A13" s="6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52"/>
      <c r="AI13" s="52">
        <f t="shared" si="4"/>
        <v>0</v>
      </c>
      <c r="AJ13" s="86">
        <v>0</v>
      </c>
      <c r="AK13" s="242">
        <f t="shared" si="5"/>
        <v>0</v>
      </c>
      <c r="AL13" s="66" t="s">
        <v>103</v>
      </c>
      <c r="AM13" s="32" t="s">
        <v>89</v>
      </c>
    </row>
    <row r="14" spans="1:42" x14ac:dyDescent="0.2">
      <c r="A14" s="66" t="s">
        <v>64</v>
      </c>
      <c r="B14" s="88" t="s">
        <v>32</v>
      </c>
      <c r="C14" s="4" t="s">
        <v>33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52"/>
      <c r="AI14" s="52">
        <f t="shared" si="4"/>
        <v>0</v>
      </c>
      <c r="AJ14" s="86">
        <v>0</v>
      </c>
      <c r="AK14" s="242">
        <f t="shared" si="5"/>
        <v>0</v>
      </c>
      <c r="AL14" s="66" t="s">
        <v>64</v>
      </c>
      <c r="AM14" s="177"/>
    </row>
    <row r="15" spans="1:42" x14ac:dyDescent="0.2">
      <c r="A15" s="66" t="s">
        <v>120</v>
      </c>
      <c r="B15" s="60" t="s">
        <v>123</v>
      </c>
      <c r="C15" s="4" t="s">
        <v>124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52"/>
      <c r="AI15" s="52">
        <f t="shared" si="4"/>
        <v>0</v>
      </c>
      <c r="AJ15" s="86">
        <v>0</v>
      </c>
      <c r="AK15" s="242">
        <f t="shared" si="5"/>
        <v>0</v>
      </c>
      <c r="AL15" s="66" t="s">
        <v>120</v>
      </c>
      <c r="AM15" s="32" t="s">
        <v>89</v>
      </c>
    </row>
    <row r="16" spans="1:42" x14ac:dyDescent="0.2">
      <c r="A16" s="66" t="s">
        <v>132</v>
      </c>
      <c r="B16" s="60" t="s">
        <v>133</v>
      </c>
      <c r="C16" s="4" t="s">
        <v>134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52"/>
      <c r="AI16" s="52">
        <f t="shared" ref="AI16" si="6">SUM(D16:AH16)</f>
        <v>0</v>
      </c>
      <c r="AJ16" s="86">
        <v>0</v>
      </c>
      <c r="AK16" s="242">
        <f t="shared" ref="AK16" si="7">+AI16+AJ16</f>
        <v>0</v>
      </c>
      <c r="AL16" s="66" t="s">
        <v>132</v>
      </c>
      <c r="AM16" s="32" t="s">
        <v>89</v>
      </c>
    </row>
    <row r="17" spans="1:39" x14ac:dyDescent="0.2">
      <c r="A17" s="66" t="s">
        <v>65</v>
      </c>
      <c r="B17" s="88" t="s">
        <v>19</v>
      </c>
      <c r="C17" s="4" t="s">
        <v>20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39">
        <v>1</v>
      </c>
      <c r="AA17" s="28"/>
      <c r="AB17" s="28"/>
      <c r="AC17" s="28"/>
      <c r="AD17" s="28"/>
      <c r="AE17" s="28"/>
      <c r="AF17" s="28"/>
      <c r="AG17" s="28"/>
      <c r="AH17" s="52"/>
      <c r="AI17" s="52">
        <f t="shared" si="4"/>
        <v>1</v>
      </c>
      <c r="AJ17" s="86">
        <v>0</v>
      </c>
      <c r="AK17" s="242">
        <f t="shared" si="5"/>
        <v>1</v>
      </c>
      <c r="AL17" s="66" t="s">
        <v>65</v>
      </c>
      <c r="AM17" s="177"/>
    </row>
    <row r="18" spans="1:39" x14ac:dyDescent="0.2">
      <c r="A18" s="66" t="s">
        <v>106</v>
      </c>
      <c r="B18" s="88" t="s">
        <v>107</v>
      </c>
      <c r="C18" s="4" t="s">
        <v>108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39">
        <v>1</v>
      </c>
      <c r="AH18" s="52"/>
      <c r="AI18" s="52">
        <f>SUM(D18:AH18)</f>
        <v>1</v>
      </c>
      <c r="AJ18" s="86">
        <v>0</v>
      </c>
      <c r="AK18" s="242">
        <f>+AI18+AJ18</f>
        <v>1</v>
      </c>
      <c r="AL18" s="66" t="s">
        <v>106</v>
      </c>
      <c r="AM18" s="32" t="s">
        <v>89</v>
      </c>
    </row>
    <row r="19" spans="1:39" x14ac:dyDescent="0.2">
      <c r="A19" s="32" t="s">
        <v>66</v>
      </c>
      <c r="B19" s="88" t="s">
        <v>21</v>
      </c>
      <c r="C19" s="4" t="s">
        <v>3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311"/>
      <c r="S19" s="311"/>
      <c r="T19" s="28"/>
      <c r="U19" s="28"/>
      <c r="V19" s="311"/>
      <c r="W19" s="311"/>
      <c r="X19" s="311"/>
      <c r="Y19" s="28"/>
      <c r="Z19" s="28"/>
      <c r="AA19" s="28"/>
      <c r="AB19" s="28"/>
      <c r="AC19" s="239">
        <v>1</v>
      </c>
      <c r="AD19" s="239">
        <v>1</v>
      </c>
      <c r="AE19" s="239">
        <v>1</v>
      </c>
      <c r="AF19" s="239">
        <v>1</v>
      </c>
      <c r="AG19" s="239">
        <v>1</v>
      </c>
      <c r="AH19" s="52"/>
      <c r="AI19" s="52">
        <f t="shared" si="4"/>
        <v>5</v>
      </c>
      <c r="AJ19" s="86">
        <f>5*0.0476</f>
        <v>0.23800000000000002</v>
      </c>
      <c r="AK19" s="242">
        <f t="shared" si="5"/>
        <v>5.2380000000000004</v>
      </c>
      <c r="AL19" s="32" t="s">
        <v>66</v>
      </c>
      <c r="AM19" s="32" t="s">
        <v>89</v>
      </c>
    </row>
    <row r="20" spans="1:39" x14ac:dyDescent="0.2">
      <c r="A20" s="32" t="s">
        <v>67</v>
      </c>
      <c r="B20" s="88" t="s">
        <v>11</v>
      </c>
      <c r="C20" s="4" t="s">
        <v>12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39">
        <v>1</v>
      </c>
      <c r="AE20" s="28"/>
      <c r="AF20" s="28"/>
      <c r="AG20" s="28"/>
      <c r="AH20" s="52"/>
      <c r="AI20" s="52">
        <f t="shared" si="4"/>
        <v>1</v>
      </c>
      <c r="AJ20" s="86">
        <v>0</v>
      </c>
      <c r="AK20" s="242">
        <f t="shared" si="5"/>
        <v>1</v>
      </c>
      <c r="AL20" s="32" t="s">
        <v>67</v>
      </c>
      <c r="AM20" s="177"/>
    </row>
    <row r="21" spans="1:39" x14ac:dyDescent="0.2">
      <c r="A21" s="32" t="s">
        <v>68</v>
      </c>
      <c r="B21" s="88" t="s">
        <v>6</v>
      </c>
      <c r="C21" s="4" t="s">
        <v>7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52"/>
      <c r="AI21" s="52">
        <f t="shared" si="4"/>
        <v>0</v>
      </c>
      <c r="AJ21" s="86">
        <v>0</v>
      </c>
      <c r="AK21" s="242">
        <f t="shared" si="5"/>
        <v>0</v>
      </c>
      <c r="AL21" s="32" t="s">
        <v>68</v>
      </c>
      <c r="AM21" s="177"/>
    </row>
    <row r="22" spans="1:39" x14ac:dyDescent="0.2">
      <c r="A22" s="32" t="s">
        <v>147</v>
      </c>
      <c r="B22" s="60" t="s">
        <v>148</v>
      </c>
      <c r="C22" s="4" t="s">
        <v>149</v>
      </c>
      <c r="D22" s="311"/>
      <c r="E22" s="311"/>
      <c r="F22" s="311"/>
      <c r="G22" s="311"/>
      <c r="H22" s="311"/>
      <c r="I22" s="311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311"/>
      <c r="X22" s="311"/>
      <c r="Y22" s="311"/>
      <c r="Z22" s="311"/>
      <c r="AA22" s="28"/>
      <c r="AB22" s="28"/>
      <c r="AC22" s="28"/>
      <c r="AD22" s="28"/>
      <c r="AE22" s="239">
        <v>1</v>
      </c>
      <c r="AF22" s="28"/>
      <c r="AG22" s="28"/>
      <c r="AH22" s="52"/>
      <c r="AI22" s="52">
        <f t="shared" ref="AI22" si="8">SUM(D22:AH22)</f>
        <v>1</v>
      </c>
      <c r="AJ22" s="86">
        <f>8*0.0476</f>
        <v>0.38080000000000003</v>
      </c>
      <c r="AK22" s="242">
        <f t="shared" ref="AK22" si="9">+AI22+AJ22</f>
        <v>1.3808</v>
      </c>
      <c r="AL22" s="32" t="s">
        <v>147</v>
      </c>
      <c r="AM22" s="32" t="s">
        <v>89</v>
      </c>
    </row>
    <row r="23" spans="1:39" x14ac:dyDescent="0.2">
      <c r="A23" s="214" t="s">
        <v>142</v>
      </c>
      <c r="B23" s="88" t="s">
        <v>146</v>
      </c>
      <c r="C23" s="364" t="s">
        <v>143</v>
      </c>
      <c r="D23" s="28"/>
      <c r="E23" s="28"/>
      <c r="F23" s="28"/>
      <c r="G23" s="28"/>
      <c r="H23" s="28"/>
      <c r="I23" s="28"/>
      <c r="J23" s="239">
        <v>1</v>
      </c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52"/>
      <c r="AI23" s="52">
        <f>SUM(D23:AH23)</f>
        <v>1</v>
      </c>
      <c r="AJ23" s="86">
        <v>0</v>
      </c>
      <c r="AK23" s="242">
        <f t="shared" si="5"/>
        <v>1</v>
      </c>
      <c r="AL23" s="32" t="s">
        <v>142</v>
      </c>
      <c r="AM23" s="32" t="s">
        <v>89</v>
      </c>
    </row>
    <row r="24" spans="1:39" x14ac:dyDescent="0.2">
      <c r="A24" s="32" t="s">
        <v>69</v>
      </c>
      <c r="B24" s="60" t="s">
        <v>23</v>
      </c>
      <c r="C24" s="4" t="s">
        <v>24</v>
      </c>
      <c r="D24" s="28"/>
      <c r="E24" s="28"/>
      <c r="F24" s="28"/>
      <c r="G24" s="28"/>
      <c r="H24" s="239">
        <v>1</v>
      </c>
      <c r="I24" s="239">
        <v>0.5</v>
      </c>
      <c r="J24" s="239">
        <v>0.5</v>
      </c>
      <c r="K24" s="239">
        <v>1</v>
      </c>
      <c r="L24" s="239">
        <v>1</v>
      </c>
      <c r="M24" s="51"/>
      <c r="N24" s="28"/>
      <c r="O24" s="28"/>
      <c r="P24" s="28"/>
      <c r="Q24" s="28"/>
      <c r="R24" s="28"/>
      <c r="S24" s="28"/>
      <c r="T24" s="51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52"/>
      <c r="AI24" s="52">
        <f t="shared" si="4"/>
        <v>4</v>
      </c>
      <c r="AJ24" s="86">
        <v>0</v>
      </c>
      <c r="AK24" s="242">
        <f t="shared" si="5"/>
        <v>4</v>
      </c>
      <c r="AL24" s="32" t="s">
        <v>69</v>
      </c>
      <c r="AM24" s="177"/>
    </row>
    <row r="25" spans="1:39" s="25" customFormat="1" x14ac:dyDescent="0.2">
      <c r="A25" s="66" t="s">
        <v>111</v>
      </c>
      <c r="B25" s="148" t="s">
        <v>112</v>
      </c>
      <c r="C25" s="14" t="s">
        <v>113</v>
      </c>
      <c r="D25" s="28"/>
      <c r="E25" s="28"/>
      <c r="F25" s="28"/>
      <c r="G25" s="28"/>
      <c r="H25" s="28"/>
      <c r="I25" s="28"/>
      <c r="J25" s="28"/>
      <c r="K25" s="28"/>
      <c r="L25" s="28"/>
      <c r="M25" s="51"/>
      <c r="N25" s="28"/>
      <c r="O25" s="28"/>
      <c r="P25" s="28"/>
      <c r="Q25" s="28"/>
      <c r="R25" s="28"/>
      <c r="S25" s="28"/>
      <c r="T25" s="51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52"/>
      <c r="AI25" s="52">
        <f>SUM(D25:AH25)</f>
        <v>0</v>
      </c>
      <c r="AJ25" s="86">
        <v>0</v>
      </c>
      <c r="AK25" s="279">
        <f>+AI25+AJ25</f>
        <v>0</v>
      </c>
      <c r="AL25" s="66" t="s">
        <v>111</v>
      </c>
      <c r="AM25" s="66" t="s">
        <v>89</v>
      </c>
    </row>
    <row r="26" spans="1:39" x14ac:dyDescent="0.2">
      <c r="A26" s="32" t="s">
        <v>104</v>
      </c>
      <c r="B26" s="88" t="s">
        <v>101</v>
      </c>
      <c r="C26" s="4" t="s">
        <v>105</v>
      </c>
      <c r="D26" s="28"/>
      <c r="E26" s="28"/>
      <c r="F26" s="28"/>
      <c r="G26" s="28"/>
      <c r="H26" s="28"/>
      <c r="I26" s="28"/>
      <c r="J26" s="52"/>
      <c r="K26" s="52"/>
      <c r="L26" s="281">
        <v>1</v>
      </c>
      <c r="M26" s="52"/>
      <c r="N26" s="52"/>
      <c r="O26" s="239">
        <v>1</v>
      </c>
      <c r="P26" s="28"/>
      <c r="Q26" s="52"/>
      <c r="R26" s="52"/>
      <c r="S26" s="52"/>
      <c r="T26" s="52"/>
      <c r="U26" s="52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52"/>
      <c r="AI26" s="52">
        <f t="shared" si="4"/>
        <v>2</v>
      </c>
      <c r="AJ26" s="86">
        <v>0</v>
      </c>
      <c r="AK26" s="242">
        <f t="shared" si="5"/>
        <v>2</v>
      </c>
      <c r="AL26" s="32" t="s">
        <v>104</v>
      </c>
      <c r="AM26" s="177"/>
    </row>
    <row r="27" spans="1:39" x14ac:dyDescent="0.2">
      <c r="A27" s="32" t="s">
        <v>86</v>
      </c>
      <c r="B27" s="88" t="s">
        <v>87</v>
      </c>
      <c r="C27" s="4" t="s">
        <v>2</v>
      </c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392"/>
      <c r="O27" s="392"/>
      <c r="P27" s="392"/>
      <c r="Q27" s="392"/>
      <c r="R27" s="392"/>
      <c r="S27" s="392"/>
      <c r="T27" s="392"/>
      <c r="U27" s="392"/>
      <c r="V27" s="392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52"/>
      <c r="AI27" s="52">
        <f t="shared" si="4"/>
        <v>0</v>
      </c>
      <c r="AJ27" s="86">
        <f>13*0.0476</f>
        <v>0.61880000000000002</v>
      </c>
      <c r="AK27" s="242">
        <f t="shared" si="5"/>
        <v>0.61880000000000002</v>
      </c>
      <c r="AL27" s="32" t="s">
        <v>86</v>
      </c>
      <c r="AM27" s="32" t="s">
        <v>89</v>
      </c>
    </row>
    <row r="28" spans="1:39" x14ac:dyDescent="0.2">
      <c r="A28" s="32" t="s">
        <v>96</v>
      </c>
      <c r="B28" s="88" t="s">
        <v>97</v>
      </c>
      <c r="C28" s="4" t="s">
        <v>98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52"/>
      <c r="AI28" s="52">
        <f t="shared" si="4"/>
        <v>0</v>
      </c>
      <c r="AJ28" s="86">
        <v>0</v>
      </c>
      <c r="AK28" s="242">
        <f t="shared" si="5"/>
        <v>0</v>
      </c>
      <c r="AL28" s="32" t="s">
        <v>96</v>
      </c>
      <c r="AM28" s="66"/>
    </row>
    <row r="29" spans="1:39" ht="12" customHeight="1" x14ac:dyDescent="0.2">
      <c r="A29" s="32" t="s">
        <v>70</v>
      </c>
      <c r="B29" s="88" t="s">
        <v>30</v>
      </c>
      <c r="C29" s="4" t="s">
        <v>31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311" t="s">
        <v>161</v>
      </c>
      <c r="P29" s="311" t="s">
        <v>162</v>
      </c>
      <c r="Q29" s="28"/>
      <c r="R29" s="395"/>
      <c r="S29" s="311" t="s">
        <v>162</v>
      </c>
      <c r="T29" s="28"/>
      <c r="U29" s="28"/>
      <c r="V29" s="28"/>
      <c r="W29" s="28"/>
      <c r="X29" s="28"/>
      <c r="Y29" s="28"/>
      <c r="Z29" s="239">
        <v>1</v>
      </c>
      <c r="AA29" s="28"/>
      <c r="AB29" s="28"/>
      <c r="AC29" s="28"/>
      <c r="AD29" s="28"/>
      <c r="AE29" s="28"/>
      <c r="AF29" s="28"/>
      <c r="AG29" s="28"/>
      <c r="AH29" s="52"/>
      <c r="AI29" s="52">
        <f t="shared" si="4"/>
        <v>1</v>
      </c>
      <c r="AJ29" s="86">
        <v>0</v>
      </c>
      <c r="AK29" s="242">
        <f t="shared" si="5"/>
        <v>1</v>
      </c>
      <c r="AL29" s="32" t="s">
        <v>70</v>
      </c>
      <c r="AM29" s="32" t="s">
        <v>89</v>
      </c>
    </row>
    <row r="30" spans="1:39" x14ac:dyDescent="0.2">
      <c r="A30" s="32" t="s">
        <v>71</v>
      </c>
      <c r="B30" s="88" t="s">
        <v>9</v>
      </c>
      <c r="C30" s="12" t="s">
        <v>10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39">
        <v>1</v>
      </c>
      <c r="W30" s="239">
        <v>1</v>
      </c>
      <c r="X30" s="239">
        <v>1</v>
      </c>
      <c r="Y30" s="239">
        <v>1</v>
      </c>
      <c r="Z30" s="239">
        <v>1</v>
      </c>
      <c r="AA30" s="28"/>
      <c r="AB30" s="28"/>
      <c r="AC30" s="28"/>
      <c r="AD30" s="28"/>
      <c r="AE30" s="28"/>
      <c r="AF30" s="28"/>
      <c r="AG30" s="28"/>
      <c r="AH30" s="52"/>
      <c r="AI30" s="52">
        <f t="shared" si="4"/>
        <v>5</v>
      </c>
      <c r="AJ30" s="86">
        <v>0</v>
      </c>
      <c r="AK30" s="242">
        <f t="shared" si="5"/>
        <v>5</v>
      </c>
      <c r="AL30" s="32" t="s">
        <v>71</v>
      </c>
      <c r="AM30" s="32" t="s">
        <v>89</v>
      </c>
    </row>
    <row r="31" spans="1:39" x14ac:dyDescent="0.2">
      <c r="A31" s="32" t="s">
        <v>72</v>
      </c>
      <c r="B31" s="88" t="s">
        <v>27</v>
      </c>
      <c r="C31" s="4" t="s">
        <v>28</v>
      </c>
      <c r="D31" s="28"/>
      <c r="E31" s="28"/>
      <c r="F31" s="28"/>
      <c r="G31" s="28"/>
      <c r="H31" s="28"/>
      <c r="I31" s="28"/>
      <c r="J31" s="28"/>
      <c r="K31" s="239">
        <v>1</v>
      </c>
      <c r="L31" s="239">
        <v>1</v>
      </c>
      <c r="M31" s="239"/>
      <c r="N31" s="239"/>
      <c r="O31" s="239">
        <v>1</v>
      </c>
      <c r="P31" s="239">
        <v>1</v>
      </c>
      <c r="Q31" s="311"/>
      <c r="R31" s="311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52"/>
      <c r="AI31" s="52">
        <f t="shared" si="4"/>
        <v>4</v>
      </c>
      <c r="AJ31" s="86">
        <f>2*0.048</f>
        <v>9.6000000000000002E-2</v>
      </c>
      <c r="AK31" s="242">
        <f t="shared" si="5"/>
        <v>4.0960000000000001</v>
      </c>
      <c r="AL31" s="32" t="s">
        <v>72</v>
      </c>
      <c r="AM31" s="32" t="s">
        <v>89</v>
      </c>
    </row>
    <row r="32" spans="1:39" x14ac:dyDescent="0.2">
      <c r="A32" s="56" t="s">
        <v>79</v>
      </c>
      <c r="B32" s="60" t="s">
        <v>80</v>
      </c>
      <c r="C32" s="4" t="s">
        <v>8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52"/>
      <c r="AI32" s="52">
        <f t="shared" si="4"/>
        <v>0</v>
      </c>
      <c r="AJ32" s="86">
        <v>0</v>
      </c>
      <c r="AK32" s="322">
        <f t="shared" si="5"/>
        <v>0</v>
      </c>
      <c r="AL32" s="60" t="s">
        <v>79</v>
      </c>
      <c r="AM32" s="32" t="s">
        <v>89</v>
      </c>
    </row>
    <row r="33" spans="1:39" x14ac:dyDescent="0.2">
      <c r="A33" s="32" t="s">
        <v>73</v>
      </c>
      <c r="B33" s="88" t="s">
        <v>16</v>
      </c>
      <c r="C33" s="4" t="s">
        <v>17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52"/>
      <c r="AI33" s="52">
        <f t="shared" si="4"/>
        <v>0</v>
      </c>
      <c r="AJ33" s="86">
        <v>0</v>
      </c>
      <c r="AK33" s="242">
        <f t="shared" si="5"/>
        <v>0</v>
      </c>
      <c r="AL33" s="32" t="s">
        <v>73</v>
      </c>
      <c r="AM33" s="177"/>
    </row>
    <row r="34" spans="1:39" x14ac:dyDescent="0.2">
      <c r="A34" s="32" t="s">
        <v>139</v>
      </c>
      <c r="B34" s="355" t="s">
        <v>140</v>
      </c>
      <c r="C34" s="324" t="s">
        <v>145</v>
      </c>
      <c r="D34" s="28"/>
      <c r="E34" s="325"/>
      <c r="F34" s="327"/>
      <c r="G34" s="325"/>
      <c r="H34" s="327"/>
      <c r="I34" s="325"/>
      <c r="J34" s="325"/>
      <c r="K34" s="325"/>
      <c r="L34" s="325"/>
      <c r="M34" s="327"/>
      <c r="N34" s="325"/>
      <c r="O34" s="327"/>
      <c r="P34" s="325"/>
      <c r="Q34" s="325"/>
      <c r="R34" s="325"/>
      <c r="S34" s="325"/>
      <c r="T34" s="327"/>
      <c r="U34" s="325"/>
      <c r="V34" s="327"/>
      <c r="W34" s="325"/>
      <c r="X34" s="325"/>
      <c r="Y34" s="325"/>
      <c r="Z34" s="325"/>
      <c r="AA34" s="327"/>
      <c r="AB34" s="325"/>
      <c r="AC34" s="327"/>
      <c r="AD34" s="325"/>
      <c r="AE34" s="325"/>
      <c r="AF34" s="325"/>
      <c r="AG34" s="367">
        <v>1</v>
      </c>
      <c r="AH34" s="52"/>
      <c r="AI34" s="52">
        <f t="shared" ref="AI34" si="10">SUM(D34:AH34)</f>
        <v>1</v>
      </c>
      <c r="AJ34" s="86">
        <v>0</v>
      </c>
      <c r="AK34" s="242">
        <f t="shared" ref="AK34" si="11">+AI34+AJ34</f>
        <v>1</v>
      </c>
      <c r="AL34" s="32" t="s">
        <v>139</v>
      </c>
      <c r="AM34" s="32" t="s">
        <v>89</v>
      </c>
    </row>
    <row r="35" spans="1:39" ht="13.5" thickBot="1" x14ac:dyDescent="0.25">
      <c r="A35" s="32" t="s">
        <v>74</v>
      </c>
      <c r="B35" s="90" t="s">
        <v>14</v>
      </c>
      <c r="C35" s="7" t="s">
        <v>15</v>
      </c>
      <c r="D35" s="28"/>
      <c r="E35" s="31"/>
      <c r="F35" s="30"/>
      <c r="G35" s="31"/>
      <c r="H35" s="30"/>
      <c r="I35" s="31"/>
      <c r="J35" s="31"/>
      <c r="K35" s="31"/>
      <c r="L35" s="31"/>
      <c r="M35" s="30"/>
      <c r="N35" s="31"/>
      <c r="O35" s="30"/>
      <c r="P35" s="31"/>
      <c r="Q35" s="31"/>
      <c r="R35" s="31"/>
      <c r="S35" s="31"/>
      <c r="T35" s="30"/>
      <c r="U35" s="31"/>
      <c r="V35" s="30"/>
      <c r="W35" s="31"/>
      <c r="X35" s="31"/>
      <c r="Y35" s="31"/>
      <c r="Z35" s="31"/>
      <c r="AA35" s="30"/>
      <c r="AB35" s="31"/>
      <c r="AC35" s="371">
        <v>1</v>
      </c>
      <c r="AD35" s="31"/>
      <c r="AE35" s="31"/>
      <c r="AF35" s="31"/>
      <c r="AG35" s="31"/>
      <c r="AH35" s="52"/>
      <c r="AI35" s="52">
        <f t="shared" si="4"/>
        <v>1</v>
      </c>
      <c r="AJ35" s="45">
        <v>0</v>
      </c>
      <c r="AK35" s="242">
        <f t="shared" si="5"/>
        <v>1</v>
      </c>
      <c r="AL35" s="32" t="s">
        <v>74</v>
      </c>
      <c r="AM35" s="178" t="s">
        <v>89</v>
      </c>
    </row>
    <row r="36" spans="1:39" ht="13.5" thickBot="1" x14ac:dyDescent="0.25">
      <c r="D36" s="65">
        <v>40452</v>
      </c>
      <c r="E36" s="65">
        <v>40453</v>
      </c>
      <c r="F36" s="65">
        <v>40454</v>
      </c>
      <c r="G36" s="65">
        <v>40455</v>
      </c>
      <c r="H36" s="65">
        <v>40456</v>
      </c>
      <c r="I36" s="65">
        <v>40457</v>
      </c>
      <c r="J36" s="65">
        <v>40458</v>
      </c>
      <c r="K36" s="65">
        <v>40459</v>
      </c>
      <c r="L36" s="65">
        <v>40460</v>
      </c>
      <c r="M36" s="65">
        <v>40461</v>
      </c>
      <c r="N36" s="65">
        <v>40462</v>
      </c>
      <c r="O36" s="65">
        <v>40463</v>
      </c>
      <c r="P36" s="65">
        <v>40464</v>
      </c>
      <c r="Q36" s="65">
        <v>40465</v>
      </c>
      <c r="R36" s="65">
        <v>40466</v>
      </c>
      <c r="S36" s="65">
        <v>40467</v>
      </c>
      <c r="T36" s="65">
        <v>40468</v>
      </c>
      <c r="U36" s="65">
        <v>40469</v>
      </c>
      <c r="V36" s="65">
        <v>40470</v>
      </c>
      <c r="W36" s="65">
        <v>40471</v>
      </c>
      <c r="X36" s="65">
        <v>40472</v>
      </c>
      <c r="Y36" s="65">
        <v>40473</v>
      </c>
      <c r="Z36" s="65">
        <v>40474</v>
      </c>
      <c r="AA36" s="65">
        <v>40475</v>
      </c>
      <c r="AB36" s="65">
        <v>40476</v>
      </c>
      <c r="AC36" s="65">
        <v>40477</v>
      </c>
      <c r="AD36" s="65">
        <v>40478</v>
      </c>
      <c r="AE36" s="65">
        <v>40479</v>
      </c>
      <c r="AF36" s="65">
        <v>40480</v>
      </c>
      <c r="AG36" s="65">
        <v>40481</v>
      </c>
      <c r="AH36" s="107">
        <v>40482</v>
      </c>
      <c r="AI36" s="38">
        <f>SUM(AJ10:AJ35)</f>
        <v>1.3336000000000001</v>
      </c>
      <c r="AJ36" s="38">
        <f>SUM(AK10:AK35)</f>
        <v>31.333600000000001</v>
      </c>
      <c r="AK36" s="427">
        <f>SUM(AK10:AK35)</f>
        <v>31.333600000000001</v>
      </c>
    </row>
    <row r="41" spans="1:39" ht="15" x14ac:dyDescent="0.25">
      <c r="R41" s="23" t="s">
        <v>47</v>
      </c>
      <c r="AK41" s="229"/>
    </row>
    <row r="43" spans="1:39" x14ac:dyDescent="0.2">
      <c r="AC43" s="2"/>
    </row>
  </sheetData>
  <autoFilter ref="A9:AM36"/>
  <mergeCells count="4">
    <mergeCell ref="AI1:AI7"/>
    <mergeCell ref="AJ1:AJ7"/>
    <mergeCell ref="AK1:AK7"/>
    <mergeCell ref="D4:M4"/>
  </mergeCells>
  <phoneticPr fontId="2" type="noConversion"/>
  <conditionalFormatting sqref="D7:AH7">
    <cfRule type="timePeriod" dxfId="176" priority="79" stopIfTrue="1" timePeriod="today">
      <formula>FLOOR(D7,1)=TODAY()</formula>
    </cfRule>
  </conditionalFormatting>
  <conditionalFormatting sqref="D7:AH36">
    <cfRule type="expression" dxfId="175" priority="419">
      <formula>D$8=7</formula>
    </cfRule>
    <cfRule type="expression" dxfId="174" priority="420">
      <formula>D$8=1</formula>
    </cfRule>
  </conditionalFormatting>
  <conditionalFormatting sqref="A10:C35 AI10:AM35">
    <cfRule type="expression" dxfId="173" priority="7">
      <formula>$A10=$AP$5</formula>
    </cfRule>
  </conditionalFormatting>
  <conditionalFormatting sqref="B4">
    <cfRule type="expression" dxfId="172" priority="1">
      <formula>B$8=1</formula>
    </cfRule>
    <cfRule type="expression" dxfId="171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M44"/>
  <sheetViews>
    <sheetView showGridLines="0" workbookViewId="0">
      <selection activeCell="AI23" sqref="AI23"/>
    </sheetView>
  </sheetViews>
  <sheetFormatPr baseColWidth="10" defaultRowHeight="12.75" x14ac:dyDescent="0.2"/>
  <cols>
    <col min="1" max="1" width="4.140625" customWidth="1"/>
    <col min="2" max="2" width="13.7109375" bestFit="1" customWidth="1"/>
    <col min="3" max="3" width="8.7109375" customWidth="1"/>
    <col min="4" max="10" width="3.7109375" customWidth="1"/>
    <col min="11" max="11" width="3.85546875" customWidth="1"/>
    <col min="12" max="31" width="3.7109375" customWidth="1"/>
    <col min="32" max="32" width="3.5703125" customWidth="1"/>
    <col min="33" max="34" width="3.7109375" customWidth="1"/>
    <col min="35" max="35" width="5.42578125" customWidth="1"/>
    <col min="36" max="36" width="4.85546875" customWidth="1"/>
    <col min="37" max="46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2"/>
      <c r="AD1" s="2"/>
      <c r="AE1" s="1"/>
      <c r="AF1" s="19"/>
      <c r="AH1" s="503" t="s">
        <v>150</v>
      </c>
      <c r="AI1" s="517" t="s">
        <v>51</v>
      </c>
      <c r="AJ1" s="506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11/2015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B2" s="2"/>
      <c r="AC2" s="2"/>
      <c r="AE2" s="235"/>
      <c r="AF2" s="236"/>
      <c r="AH2" s="515"/>
      <c r="AI2" s="516"/>
      <c r="AJ2" s="516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1"/>
      <c r="AB3" s="2"/>
      <c r="AC3" s="2"/>
      <c r="AD3" s="2"/>
      <c r="AE3" s="1"/>
      <c r="AH3" s="515"/>
      <c r="AI3" s="516"/>
      <c r="AJ3" s="516"/>
    </row>
    <row r="4" spans="1:39" ht="12" customHeight="1" thickBot="1" x14ac:dyDescent="0.25">
      <c r="A4" s="3"/>
      <c r="B4" s="395"/>
      <c r="C4" s="3" t="s">
        <v>167</v>
      </c>
      <c r="D4" s="507">
        <f>+D7</f>
        <v>42309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R4" s="58" t="s">
        <v>71</v>
      </c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1"/>
      <c r="AH4" s="515"/>
      <c r="AI4" s="516"/>
      <c r="AJ4" s="516"/>
    </row>
    <row r="5" spans="1:39" ht="17.25" customHeight="1" x14ac:dyDescent="0.2">
      <c r="B5" s="3"/>
      <c r="C5" s="3"/>
      <c r="D5" t="str">
        <f t="shared" ref="D5:I5" si="0">IF(TEXT(D7,"jjjj")="mercredi",WEEKNUM(F7),IF(TEXT(D7,"jjjj")="mardi","semaine",""))</f>
        <v/>
      </c>
      <c r="E5" t="str">
        <f t="shared" si="0"/>
        <v/>
      </c>
      <c r="F5" t="str">
        <f t="shared" si="0"/>
        <v>semaine</v>
      </c>
      <c r="G5">
        <f t="shared" si="0"/>
        <v>45</v>
      </c>
      <c r="H5" t="str">
        <f t="shared" si="0"/>
        <v/>
      </c>
      <c r="I5" t="str">
        <f t="shared" si="0"/>
        <v/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>semaine</v>
      </c>
      <c r="N5">
        <f t="shared" si="1"/>
        <v>46</v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>semaine</v>
      </c>
      <c r="U5">
        <f t="shared" si="1"/>
        <v>47</v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>semaine</v>
      </c>
      <c r="AB5">
        <f t="shared" si="1"/>
        <v>48</v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/>
      </c>
      <c r="AG5" t="str">
        <f t="shared" si="1"/>
        <v/>
      </c>
      <c r="AH5" s="515"/>
      <c r="AI5" s="516"/>
      <c r="AJ5" s="516"/>
    </row>
    <row r="6" spans="1:39" ht="17.25" customHeight="1" thickBot="1" x14ac:dyDescent="0.25">
      <c r="B6" s="3"/>
      <c r="C6" s="3"/>
      <c r="AH6" s="515"/>
      <c r="AI6" s="516"/>
      <c r="AJ6" s="516"/>
    </row>
    <row r="7" spans="1:39" ht="12.75" customHeight="1" thickBot="1" x14ac:dyDescent="0.25">
      <c r="A7" s="82" t="s">
        <v>60</v>
      </c>
      <c r="B7" s="83" t="s">
        <v>0</v>
      </c>
      <c r="C7" s="84" t="s">
        <v>1</v>
      </c>
      <c r="D7" s="65">
        <f>+oct!AH7+1</f>
        <v>42309</v>
      </c>
      <c r="E7" s="65">
        <f>+D7+1</f>
        <v>42310</v>
      </c>
      <c r="F7" s="65">
        <f t="shared" ref="F7:AF7" si="2">+E7+1</f>
        <v>42311</v>
      </c>
      <c r="G7" s="65">
        <f t="shared" si="2"/>
        <v>42312</v>
      </c>
      <c r="H7" s="65">
        <f t="shared" si="2"/>
        <v>42313</v>
      </c>
      <c r="I7" s="65">
        <f t="shared" si="2"/>
        <v>42314</v>
      </c>
      <c r="J7" s="65">
        <f t="shared" si="2"/>
        <v>42315</v>
      </c>
      <c r="K7" s="65">
        <f t="shared" si="2"/>
        <v>42316</v>
      </c>
      <c r="L7" s="65">
        <f t="shared" si="2"/>
        <v>42317</v>
      </c>
      <c r="M7" s="65">
        <f t="shared" si="2"/>
        <v>42318</v>
      </c>
      <c r="N7" s="150">
        <f t="shared" si="2"/>
        <v>42319</v>
      </c>
      <c r="O7" s="65">
        <f t="shared" si="2"/>
        <v>42320</v>
      </c>
      <c r="P7" s="65">
        <f t="shared" si="2"/>
        <v>42321</v>
      </c>
      <c r="Q7" s="65">
        <f t="shared" si="2"/>
        <v>42322</v>
      </c>
      <c r="R7" s="65">
        <f t="shared" si="2"/>
        <v>42323</v>
      </c>
      <c r="S7" s="65">
        <f t="shared" si="2"/>
        <v>42324</v>
      </c>
      <c r="T7" s="65">
        <f t="shared" si="2"/>
        <v>42325</v>
      </c>
      <c r="U7" s="65">
        <f t="shared" si="2"/>
        <v>42326</v>
      </c>
      <c r="V7" s="65">
        <f t="shared" si="2"/>
        <v>42327</v>
      </c>
      <c r="W7" s="65">
        <f t="shared" si="2"/>
        <v>42328</v>
      </c>
      <c r="X7" s="65">
        <f t="shared" si="2"/>
        <v>42329</v>
      </c>
      <c r="Y7" s="65">
        <f t="shared" si="2"/>
        <v>42330</v>
      </c>
      <c r="Z7" s="65">
        <f t="shared" si="2"/>
        <v>42331</v>
      </c>
      <c r="AA7" s="65">
        <f t="shared" si="2"/>
        <v>42332</v>
      </c>
      <c r="AB7" s="65">
        <f t="shared" si="2"/>
        <v>42333</v>
      </c>
      <c r="AC7" s="65">
        <f t="shared" si="2"/>
        <v>42334</v>
      </c>
      <c r="AD7" s="65">
        <f t="shared" si="2"/>
        <v>42335</v>
      </c>
      <c r="AE7" s="65">
        <f t="shared" si="2"/>
        <v>42336</v>
      </c>
      <c r="AF7" s="65">
        <f t="shared" si="2"/>
        <v>42337</v>
      </c>
      <c r="AG7" s="65">
        <f>+AF7+1</f>
        <v>42338</v>
      </c>
      <c r="AH7" s="520"/>
      <c r="AI7" s="516" t="s">
        <v>51</v>
      </c>
      <c r="AJ7" s="516" t="s">
        <v>51</v>
      </c>
      <c r="AK7" s="180" t="s">
        <v>60</v>
      </c>
      <c r="AL7" s="180" t="s">
        <v>93</v>
      </c>
    </row>
    <row r="8" spans="1:39" ht="12.75" hidden="1" customHeight="1" thickBot="1" x14ac:dyDescent="0.25">
      <c r="A8" s="214"/>
      <c r="B8" s="133"/>
      <c r="C8" s="116" t="s">
        <v>83</v>
      </c>
      <c r="D8" s="181">
        <f t="shared" ref="D8:AG8" si="3">WEEKDAY(D7)</f>
        <v>1</v>
      </c>
      <c r="E8" s="181">
        <f t="shared" si="3"/>
        <v>2</v>
      </c>
      <c r="F8" s="181">
        <f t="shared" si="3"/>
        <v>3</v>
      </c>
      <c r="G8" s="181">
        <f t="shared" si="3"/>
        <v>4</v>
      </c>
      <c r="H8" s="181">
        <f t="shared" si="3"/>
        <v>5</v>
      </c>
      <c r="I8" s="181">
        <f t="shared" si="3"/>
        <v>6</v>
      </c>
      <c r="J8" s="181">
        <f t="shared" si="3"/>
        <v>7</v>
      </c>
      <c r="K8" s="181">
        <f t="shared" si="3"/>
        <v>1</v>
      </c>
      <c r="L8" s="181">
        <f t="shared" si="3"/>
        <v>2</v>
      </c>
      <c r="M8" s="181">
        <f t="shared" si="3"/>
        <v>3</v>
      </c>
      <c r="N8" s="293">
        <f t="shared" si="3"/>
        <v>4</v>
      </c>
      <c r="O8" s="181">
        <f t="shared" si="3"/>
        <v>5</v>
      </c>
      <c r="P8" s="181">
        <f t="shared" si="3"/>
        <v>6</v>
      </c>
      <c r="Q8" s="181">
        <f t="shared" si="3"/>
        <v>7</v>
      </c>
      <c r="R8" s="181">
        <f t="shared" si="3"/>
        <v>1</v>
      </c>
      <c r="S8" s="181">
        <f t="shared" si="3"/>
        <v>2</v>
      </c>
      <c r="T8" s="181">
        <f t="shared" si="3"/>
        <v>3</v>
      </c>
      <c r="U8" s="181">
        <f t="shared" si="3"/>
        <v>4</v>
      </c>
      <c r="V8" s="227">
        <f t="shared" si="3"/>
        <v>5</v>
      </c>
      <c r="W8" s="181">
        <f t="shared" si="3"/>
        <v>6</v>
      </c>
      <c r="X8" s="181">
        <f t="shared" si="3"/>
        <v>7</v>
      </c>
      <c r="Y8" s="181">
        <f t="shared" si="3"/>
        <v>1</v>
      </c>
      <c r="Z8" s="181">
        <f t="shared" si="3"/>
        <v>2</v>
      </c>
      <c r="AA8" s="181">
        <f t="shared" si="3"/>
        <v>3</v>
      </c>
      <c r="AB8" s="181">
        <f t="shared" si="3"/>
        <v>4</v>
      </c>
      <c r="AC8" s="181">
        <f t="shared" si="3"/>
        <v>5</v>
      </c>
      <c r="AD8" s="181">
        <f t="shared" si="3"/>
        <v>6</v>
      </c>
      <c r="AE8" s="181">
        <f t="shared" si="3"/>
        <v>7</v>
      </c>
      <c r="AF8" s="181">
        <f t="shared" si="3"/>
        <v>1</v>
      </c>
      <c r="AG8" s="181">
        <f t="shared" si="3"/>
        <v>2</v>
      </c>
      <c r="AH8" s="175"/>
      <c r="AI8" s="126"/>
      <c r="AJ8" s="126"/>
      <c r="AK8" s="114"/>
    </row>
    <row r="9" spans="1:39" ht="11.2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93"/>
      <c r="O9" s="203"/>
      <c r="P9" s="203"/>
      <c r="Q9" s="203"/>
      <c r="R9" s="203"/>
      <c r="S9" s="203"/>
      <c r="T9" s="203"/>
      <c r="U9" s="203"/>
      <c r="V9" s="203"/>
      <c r="W9" s="228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4"/>
      <c r="AI9" s="204"/>
      <c r="AJ9" s="204"/>
      <c r="AK9" s="201"/>
      <c r="AL9" s="206"/>
    </row>
    <row r="10" spans="1:39" x14ac:dyDescent="0.2">
      <c r="A10" s="80" t="s">
        <v>119</v>
      </c>
      <c r="B10" s="92" t="s">
        <v>121</v>
      </c>
      <c r="C10" s="9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293"/>
      <c r="O10" s="52"/>
      <c r="P10" s="28"/>
      <c r="Q10" s="28"/>
      <c r="R10" s="28"/>
      <c r="S10" s="28"/>
      <c r="T10" s="28"/>
      <c r="U10" s="28"/>
      <c r="V10" s="51"/>
      <c r="W10" s="28"/>
      <c r="X10" s="28"/>
      <c r="Y10" s="28"/>
      <c r="Z10" s="28"/>
      <c r="AA10" s="28"/>
      <c r="AB10" s="28"/>
      <c r="AC10" s="52"/>
      <c r="AD10" s="93"/>
      <c r="AE10" s="52"/>
      <c r="AF10" s="52"/>
      <c r="AG10" s="93"/>
      <c r="AH10" s="149">
        <f>SUM(D10:AG10)</f>
        <v>0</v>
      </c>
      <c r="AI10" s="189">
        <v>0</v>
      </c>
      <c r="AJ10" s="86">
        <f>+AI10+AH10</f>
        <v>0</v>
      </c>
      <c r="AK10" s="80" t="s">
        <v>119</v>
      </c>
      <c r="AL10" s="191"/>
    </row>
    <row r="11" spans="1:39" x14ac:dyDescent="0.2">
      <c r="A11" s="56" t="s">
        <v>62</v>
      </c>
      <c r="B11" s="88" t="s">
        <v>25</v>
      </c>
      <c r="C11" s="13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93"/>
      <c r="O11" s="28"/>
      <c r="P11" s="28"/>
      <c r="Q11" s="28"/>
      <c r="R11" s="28"/>
      <c r="S11" s="28"/>
      <c r="T11" s="28"/>
      <c r="U11" s="28"/>
      <c r="V11" s="51"/>
      <c r="W11" s="28"/>
      <c r="X11" s="28"/>
      <c r="Y11" s="28"/>
      <c r="Z11" s="28"/>
      <c r="AA11" s="28"/>
      <c r="AB11" s="28"/>
      <c r="AC11" s="28"/>
      <c r="AD11" s="96"/>
      <c r="AE11" s="28"/>
      <c r="AF11" s="28"/>
      <c r="AG11" s="96"/>
      <c r="AH11" s="149">
        <f t="shared" ref="AH11:AH36" si="4">SUM(D11:AG11)</f>
        <v>0</v>
      </c>
      <c r="AI11" s="189">
        <v>0</v>
      </c>
      <c r="AJ11" s="86">
        <f t="shared" ref="AJ11:AJ34" si="5">+AI11+AH11</f>
        <v>0</v>
      </c>
      <c r="AK11" s="56" t="s">
        <v>62</v>
      </c>
      <c r="AL11" s="177"/>
    </row>
    <row r="12" spans="1:39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93"/>
      <c r="O12" s="28"/>
      <c r="P12" s="28"/>
      <c r="Q12" s="28"/>
      <c r="R12" s="28"/>
      <c r="S12" s="28"/>
      <c r="T12" s="28"/>
      <c r="U12" s="28"/>
      <c r="V12" s="51"/>
      <c r="W12" s="28"/>
      <c r="X12" s="28"/>
      <c r="Y12" s="28"/>
      <c r="Z12" s="28"/>
      <c r="AA12" s="28"/>
      <c r="AB12" s="28"/>
      <c r="AC12" s="28"/>
      <c r="AD12" s="96"/>
      <c r="AE12" s="28"/>
      <c r="AF12" s="28"/>
      <c r="AG12" s="96"/>
      <c r="AH12" s="149">
        <f t="shared" si="4"/>
        <v>0</v>
      </c>
      <c r="AI12" s="189">
        <v>0</v>
      </c>
      <c r="AJ12" s="86">
        <f t="shared" si="5"/>
        <v>0</v>
      </c>
      <c r="AK12" s="56" t="s">
        <v>63</v>
      </c>
      <c r="AL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93"/>
      <c r="O13" s="239">
        <v>1</v>
      </c>
      <c r="P13" s="239">
        <v>1</v>
      </c>
      <c r="Q13" s="28"/>
      <c r="R13" s="28"/>
      <c r="S13" s="28"/>
      <c r="T13" s="28"/>
      <c r="U13" s="28"/>
      <c r="V13" s="51"/>
      <c r="W13" s="28"/>
      <c r="X13" s="28"/>
      <c r="Y13" s="28"/>
      <c r="Z13" s="28"/>
      <c r="AA13" s="28"/>
      <c r="AB13" s="28"/>
      <c r="AC13" s="28"/>
      <c r="AD13" s="96"/>
      <c r="AE13" s="28"/>
      <c r="AF13" s="28"/>
      <c r="AG13" s="96"/>
      <c r="AH13" s="149">
        <f t="shared" si="4"/>
        <v>2</v>
      </c>
      <c r="AI13" s="189">
        <v>0</v>
      </c>
      <c r="AJ13" s="86">
        <f t="shared" si="5"/>
        <v>2</v>
      </c>
      <c r="AK13" s="56" t="s">
        <v>103</v>
      </c>
      <c r="AL13" s="32" t="s">
        <v>89</v>
      </c>
    </row>
    <row r="14" spans="1:39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93"/>
      <c r="O14" s="53"/>
      <c r="P14" s="28"/>
      <c r="Q14" s="28"/>
      <c r="R14" s="28"/>
      <c r="S14" s="28"/>
      <c r="T14" s="28"/>
      <c r="U14" s="28"/>
      <c r="V14" s="51"/>
      <c r="W14" s="28"/>
      <c r="X14" s="28"/>
      <c r="Y14" s="28"/>
      <c r="Z14" s="28"/>
      <c r="AA14" s="28"/>
      <c r="AB14" s="28"/>
      <c r="AC14" s="28"/>
      <c r="AD14" s="96"/>
      <c r="AE14" s="28"/>
      <c r="AF14" s="28"/>
      <c r="AG14" s="96"/>
      <c r="AH14" s="149">
        <f t="shared" si="4"/>
        <v>0</v>
      </c>
      <c r="AI14" s="189">
        <v>0</v>
      </c>
      <c r="AJ14" s="86">
        <f t="shared" si="5"/>
        <v>0</v>
      </c>
      <c r="AK14" s="56" t="s">
        <v>163</v>
      </c>
      <c r="AL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8"/>
      <c r="E15" s="28"/>
      <c r="F15" s="28"/>
      <c r="G15" s="28"/>
      <c r="H15" s="10"/>
      <c r="I15" s="28"/>
      <c r="J15" s="28"/>
      <c r="K15" s="53"/>
      <c r="L15" s="53"/>
      <c r="M15" s="53"/>
      <c r="N15" s="293"/>
      <c r="O15" s="53"/>
      <c r="P15" s="28"/>
      <c r="Q15" s="28"/>
      <c r="R15" s="28"/>
      <c r="S15" s="28"/>
      <c r="T15" s="28"/>
      <c r="U15" s="28"/>
      <c r="V15" s="51"/>
      <c r="W15" s="28"/>
      <c r="X15" s="28"/>
      <c r="Y15" s="28"/>
      <c r="Z15" s="28"/>
      <c r="AA15" s="28"/>
      <c r="AB15" s="28"/>
      <c r="AC15" s="239">
        <v>1</v>
      </c>
      <c r="AD15" s="368">
        <v>1</v>
      </c>
      <c r="AE15" s="28"/>
      <c r="AF15" s="28"/>
      <c r="AG15" s="368">
        <v>1</v>
      </c>
      <c r="AH15" s="149">
        <f t="shared" si="4"/>
        <v>3</v>
      </c>
      <c r="AI15" s="189">
        <v>0</v>
      </c>
      <c r="AJ15" s="86">
        <f t="shared" si="5"/>
        <v>3</v>
      </c>
      <c r="AK15" s="62" t="s">
        <v>64</v>
      </c>
      <c r="AL15" s="177"/>
      <c r="AM15" s="25"/>
    </row>
    <row r="16" spans="1:39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10"/>
      <c r="I16" s="28"/>
      <c r="J16" s="28"/>
      <c r="K16" s="53"/>
      <c r="L16" s="53"/>
      <c r="M16" s="53"/>
      <c r="N16" s="293"/>
      <c r="O16" s="53"/>
      <c r="P16" s="28"/>
      <c r="Q16" s="28"/>
      <c r="R16" s="28"/>
      <c r="S16" s="28"/>
      <c r="T16" s="28"/>
      <c r="U16" s="28"/>
      <c r="V16" s="51"/>
      <c r="W16" s="239">
        <v>1</v>
      </c>
      <c r="X16" s="28"/>
      <c r="Y16" s="28"/>
      <c r="Z16" s="239">
        <v>1</v>
      </c>
      <c r="AA16" s="28"/>
      <c r="AB16" s="28"/>
      <c r="AC16" s="28"/>
      <c r="AD16" s="96"/>
      <c r="AE16" s="28"/>
      <c r="AF16" s="28"/>
      <c r="AG16" s="96"/>
      <c r="AH16" s="149">
        <f t="shared" si="4"/>
        <v>2</v>
      </c>
      <c r="AI16" s="189">
        <v>0</v>
      </c>
      <c r="AJ16" s="86">
        <f t="shared" si="5"/>
        <v>2</v>
      </c>
      <c r="AK16" s="62" t="s">
        <v>120</v>
      </c>
      <c r="AL16" s="32" t="s">
        <v>89</v>
      </c>
      <c r="AM16" s="25"/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10"/>
      <c r="I17" s="28"/>
      <c r="J17" s="28"/>
      <c r="K17" s="53"/>
      <c r="L17" s="53"/>
      <c r="M17" s="53"/>
      <c r="N17" s="293"/>
      <c r="O17" s="53"/>
      <c r="P17" s="28"/>
      <c r="Q17" s="28"/>
      <c r="R17" s="28"/>
      <c r="S17" s="28"/>
      <c r="T17" s="28"/>
      <c r="U17" s="28"/>
      <c r="V17" s="51"/>
      <c r="W17" s="28"/>
      <c r="X17" s="28"/>
      <c r="Y17" s="28"/>
      <c r="Z17" s="28"/>
      <c r="AA17" s="28"/>
      <c r="AB17" s="28"/>
      <c r="AC17" s="28"/>
      <c r="AD17" s="96"/>
      <c r="AE17" s="28"/>
      <c r="AF17" s="28"/>
      <c r="AG17" s="96"/>
      <c r="AH17" s="149">
        <f t="shared" ref="AH17" si="6">SUM(D17:AG17)</f>
        <v>0</v>
      </c>
      <c r="AI17" s="189">
        <v>0</v>
      </c>
      <c r="AJ17" s="86">
        <f t="shared" ref="AJ17" si="7">+AI17+AH17</f>
        <v>0</v>
      </c>
      <c r="AK17" s="62" t="s">
        <v>132</v>
      </c>
      <c r="AL17" s="32" t="s">
        <v>89</v>
      </c>
      <c r="AM17" s="25"/>
    </row>
    <row r="18" spans="1:39" x14ac:dyDescent="0.2">
      <c r="A18" s="62" t="s">
        <v>65</v>
      </c>
      <c r="B18" s="88" t="s">
        <v>19</v>
      </c>
      <c r="C18" s="4" t="s">
        <v>20</v>
      </c>
      <c r="D18" s="28"/>
      <c r="E18" s="28"/>
      <c r="F18" s="28"/>
      <c r="G18" s="28"/>
      <c r="H18" s="10"/>
      <c r="I18" s="28"/>
      <c r="J18" s="28"/>
      <c r="K18" s="28"/>
      <c r="L18" s="28"/>
      <c r="M18" s="28"/>
      <c r="N18" s="293"/>
      <c r="O18" s="28"/>
      <c r="P18" s="28"/>
      <c r="Q18" s="28"/>
      <c r="R18" s="28"/>
      <c r="S18" s="28"/>
      <c r="T18" s="28"/>
      <c r="U18" s="28"/>
      <c r="V18" s="51"/>
      <c r="W18" s="28"/>
      <c r="X18" s="28"/>
      <c r="Y18" s="28"/>
      <c r="Z18" s="28"/>
      <c r="AA18" s="28"/>
      <c r="AB18" s="28"/>
      <c r="AC18" s="28"/>
      <c r="AD18" s="96"/>
      <c r="AE18" s="28"/>
      <c r="AF18" s="28"/>
      <c r="AG18" s="96"/>
      <c r="AH18" s="149">
        <f t="shared" si="4"/>
        <v>0</v>
      </c>
      <c r="AI18" s="189">
        <v>0</v>
      </c>
      <c r="AJ18" s="86">
        <f t="shared" si="5"/>
        <v>0</v>
      </c>
      <c r="AK18" s="62" t="s">
        <v>65</v>
      </c>
      <c r="AL18" s="177"/>
    </row>
    <row r="19" spans="1:39" x14ac:dyDescent="0.2">
      <c r="A19" s="62" t="s">
        <v>106</v>
      </c>
      <c r="B19" s="89" t="s">
        <v>107</v>
      </c>
      <c r="C19" s="14" t="s">
        <v>108</v>
      </c>
      <c r="D19" s="28"/>
      <c r="E19" s="239">
        <v>1</v>
      </c>
      <c r="F19" s="28"/>
      <c r="G19" s="28"/>
      <c r="H19" s="10"/>
      <c r="I19" s="28"/>
      <c r="J19" s="28"/>
      <c r="K19" s="28"/>
      <c r="L19" s="239">
        <v>1</v>
      </c>
      <c r="M19" s="239">
        <v>1</v>
      </c>
      <c r="N19" s="293"/>
      <c r="O19" s="28"/>
      <c r="P19" s="28"/>
      <c r="Q19" s="28"/>
      <c r="R19" s="28"/>
      <c r="S19" s="28"/>
      <c r="T19" s="28"/>
      <c r="U19" s="28"/>
      <c r="V19" s="51"/>
      <c r="W19" s="28"/>
      <c r="X19" s="28"/>
      <c r="Y19" s="28"/>
      <c r="Z19" s="28"/>
      <c r="AA19" s="28"/>
      <c r="AB19" s="28"/>
      <c r="AC19" s="28"/>
      <c r="AD19" s="96"/>
      <c r="AE19" s="28"/>
      <c r="AF19" s="28"/>
      <c r="AG19" s="96"/>
      <c r="AH19" s="149">
        <f t="shared" si="4"/>
        <v>3</v>
      </c>
      <c r="AI19" s="245">
        <v>0</v>
      </c>
      <c r="AJ19" s="244">
        <f t="shared" si="5"/>
        <v>3</v>
      </c>
      <c r="AK19" s="62" t="s">
        <v>106</v>
      </c>
      <c r="AL19" s="233"/>
    </row>
    <row r="20" spans="1:39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93"/>
      <c r="O20" s="28"/>
      <c r="P20" s="28"/>
      <c r="Q20" s="28"/>
      <c r="R20" s="28"/>
      <c r="S20" s="28"/>
      <c r="T20" s="28"/>
      <c r="U20" s="28"/>
      <c r="V20" s="51"/>
      <c r="W20" s="28"/>
      <c r="X20" s="28"/>
      <c r="Y20" s="28"/>
      <c r="Z20" s="28"/>
      <c r="AA20" s="28"/>
      <c r="AB20" s="28"/>
      <c r="AC20" s="28"/>
      <c r="AD20" s="96"/>
      <c r="AE20" s="28"/>
      <c r="AF20" s="239"/>
      <c r="AG20" s="96"/>
      <c r="AH20" s="149">
        <f t="shared" si="4"/>
        <v>0</v>
      </c>
      <c r="AI20" s="189">
        <v>0</v>
      </c>
      <c r="AJ20" s="86">
        <f t="shared" si="5"/>
        <v>0</v>
      </c>
      <c r="AK20" s="56" t="s">
        <v>66</v>
      </c>
      <c r="AL20" s="32" t="s">
        <v>89</v>
      </c>
    </row>
    <row r="21" spans="1:39" x14ac:dyDescent="0.2">
      <c r="A21" s="56" t="s">
        <v>67</v>
      </c>
      <c r="B21" s="88" t="s">
        <v>11</v>
      </c>
      <c r="C21" s="4" t="s">
        <v>12</v>
      </c>
      <c r="D21" s="28"/>
      <c r="E21" s="28"/>
      <c r="F21" s="28"/>
      <c r="G21" s="28"/>
      <c r="H21" s="10"/>
      <c r="I21" s="28"/>
      <c r="J21" s="28"/>
      <c r="K21" s="28"/>
      <c r="L21" s="28"/>
      <c r="M21" s="28"/>
      <c r="N21" s="293"/>
      <c r="O21" s="28"/>
      <c r="P21" s="28"/>
      <c r="Q21" s="28"/>
      <c r="R21" s="28"/>
      <c r="S21" s="28"/>
      <c r="T21" s="28"/>
      <c r="U21" s="28"/>
      <c r="V21" s="51"/>
      <c r="W21" s="28"/>
      <c r="X21" s="28"/>
      <c r="Y21" s="28"/>
      <c r="Z21" s="28"/>
      <c r="AA21" s="28"/>
      <c r="AB21" s="28"/>
      <c r="AC21" s="28"/>
      <c r="AD21" s="96"/>
      <c r="AE21" s="28"/>
      <c r="AF21" s="28"/>
      <c r="AG21" s="96"/>
      <c r="AH21" s="149">
        <f t="shared" si="4"/>
        <v>0</v>
      </c>
      <c r="AI21" s="189">
        <v>0</v>
      </c>
      <c r="AJ21" s="86">
        <f t="shared" si="5"/>
        <v>0</v>
      </c>
      <c r="AK21" s="56" t="s">
        <v>67</v>
      </c>
      <c r="AL21" s="177"/>
    </row>
    <row r="22" spans="1:39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93"/>
      <c r="O22" s="28"/>
      <c r="P22" s="28"/>
      <c r="Q22" s="28"/>
      <c r="R22" s="28"/>
      <c r="S22" s="28"/>
      <c r="T22" s="28"/>
      <c r="U22" s="28"/>
      <c r="V22" s="51"/>
      <c r="W22" s="28"/>
      <c r="X22" s="28"/>
      <c r="Y22" s="28"/>
      <c r="Z22" s="28"/>
      <c r="AA22" s="28"/>
      <c r="AB22" s="28"/>
      <c r="AC22" s="28"/>
      <c r="AD22" s="96"/>
      <c r="AE22" s="28"/>
      <c r="AF22" s="28"/>
      <c r="AG22" s="96"/>
      <c r="AH22" s="149">
        <f t="shared" si="4"/>
        <v>0</v>
      </c>
      <c r="AI22" s="189">
        <v>0</v>
      </c>
      <c r="AJ22" s="86">
        <f t="shared" si="5"/>
        <v>0</v>
      </c>
      <c r="AK22" s="56" t="s">
        <v>68</v>
      </c>
      <c r="AL22" s="177"/>
    </row>
    <row r="23" spans="1:39" x14ac:dyDescent="0.2">
      <c r="A23" s="56" t="s">
        <v>147</v>
      </c>
      <c r="B23" s="60" t="s">
        <v>148</v>
      </c>
      <c r="C23" s="4" t="s">
        <v>149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93"/>
      <c r="O23" s="28"/>
      <c r="P23" s="28"/>
      <c r="Q23" s="28"/>
      <c r="R23" s="28"/>
      <c r="S23" s="28"/>
      <c r="T23" s="239">
        <v>0.5</v>
      </c>
      <c r="U23" s="311"/>
      <c r="V23" s="398"/>
      <c r="W23" s="311"/>
      <c r="X23" s="311"/>
      <c r="Y23" s="311"/>
      <c r="Z23" s="311"/>
      <c r="AA23" s="311"/>
      <c r="AB23" s="311"/>
      <c r="AC23" s="311"/>
      <c r="AD23" s="387"/>
      <c r="AE23" s="28"/>
      <c r="AF23" s="28"/>
      <c r="AG23" s="96"/>
      <c r="AH23" s="149">
        <f t="shared" si="4"/>
        <v>0.5</v>
      </c>
      <c r="AI23" s="189">
        <f>8*0.0476</f>
        <v>0.38080000000000003</v>
      </c>
      <c r="AJ23" s="86">
        <f t="shared" si="5"/>
        <v>0.88080000000000003</v>
      </c>
      <c r="AK23" s="56" t="s">
        <v>147</v>
      </c>
      <c r="AL23" s="177"/>
    </row>
    <row r="24" spans="1:39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239">
        <v>1</v>
      </c>
      <c r="M24" s="239">
        <v>1</v>
      </c>
      <c r="N24" s="293"/>
      <c r="O24" s="239">
        <v>1</v>
      </c>
      <c r="P24" s="239">
        <v>1</v>
      </c>
      <c r="Q24" s="239"/>
      <c r="R24" s="239"/>
      <c r="S24" s="239">
        <v>1</v>
      </c>
      <c r="T24" s="239">
        <v>1</v>
      </c>
      <c r="U24" s="239">
        <v>1</v>
      </c>
      <c r="V24" s="391">
        <v>1</v>
      </c>
      <c r="W24" s="239">
        <v>1</v>
      </c>
      <c r="X24" s="239"/>
      <c r="Y24" s="239"/>
      <c r="Z24" s="239">
        <v>1</v>
      </c>
      <c r="AA24" s="239">
        <v>1</v>
      </c>
      <c r="AB24" s="239">
        <v>1</v>
      </c>
      <c r="AC24" s="239">
        <v>1</v>
      </c>
      <c r="AD24" s="368">
        <v>1</v>
      </c>
      <c r="AE24" s="28"/>
      <c r="AF24" s="28"/>
      <c r="AG24" s="96"/>
      <c r="AH24" s="149">
        <f t="shared" si="4"/>
        <v>14</v>
      </c>
      <c r="AI24" s="189">
        <v>0</v>
      </c>
      <c r="AJ24" s="86">
        <f t="shared" si="5"/>
        <v>14</v>
      </c>
      <c r="AK24" s="56" t="s">
        <v>142</v>
      </c>
      <c r="AL24" s="66" t="s">
        <v>89</v>
      </c>
    </row>
    <row r="25" spans="1:39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93"/>
      <c r="O25" s="28"/>
      <c r="P25" s="28"/>
      <c r="Q25" s="28"/>
      <c r="R25" s="28"/>
      <c r="S25" s="28"/>
      <c r="T25" s="28"/>
      <c r="U25" s="28"/>
      <c r="V25" s="51"/>
      <c r="W25" s="28"/>
      <c r="X25" s="28"/>
      <c r="Y25" s="28"/>
      <c r="Z25" s="28"/>
      <c r="AA25" s="28"/>
      <c r="AB25" s="28"/>
      <c r="AC25" s="28"/>
      <c r="AD25" s="96"/>
      <c r="AE25" s="28"/>
      <c r="AF25" s="28"/>
      <c r="AG25" s="368">
        <v>1</v>
      </c>
      <c r="AH25" s="149">
        <f t="shared" si="4"/>
        <v>1</v>
      </c>
      <c r="AI25" s="189">
        <v>0</v>
      </c>
      <c r="AJ25" s="86">
        <f t="shared" si="5"/>
        <v>1</v>
      </c>
      <c r="AK25" s="56" t="s">
        <v>69</v>
      </c>
      <c r="AL25" s="177"/>
      <c r="AM25" s="17"/>
    </row>
    <row r="26" spans="1:39" s="25" customFormat="1" x14ac:dyDescent="0.2">
      <c r="A26" s="62" t="s">
        <v>111</v>
      </c>
      <c r="B26" s="89" t="s">
        <v>112</v>
      </c>
      <c r="C26" s="14" t="s">
        <v>113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93"/>
      <c r="O26" s="28"/>
      <c r="P26" s="28"/>
      <c r="Q26" s="28"/>
      <c r="R26" s="28"/>
      <c r="S26" s="28"/>
      <c r="T26" s="28"/>
      <c r="U26" s="28"/>
      <c r="V26" s="51"/>
      <c r="W26" s="28"/>
      <c r="X26" s="28"/>
      <c r="Y26" s="28"/>
      <c r="Z26" s="28"/>
      <c r="AA26" s="28"/>
      <c r="AB26" s="28"/>
      <c r="AC26" s="28"/>
      <c r="AD26" s="96"/>
      <c r="AE26" s="28"/>
      <c r="AF26" s="28"/>
      <c r="AG26" s="368">
        <v>1</v>
      </c>
      <c r="AH26" s="149">
        <f t="shared" si="4"/>
        <v>1</v>
      </c>
      <c r="AI26" s="245">
        <v>0</v>
      </c>
      <c r="AJ26" s="244">
        <f t="shared" si="5"/>
        <v>1</v>
      </c>
      <c r="AK26" s="62" t="s">
        <v>111</v>
      </c>
      <c r="AL26" s="66" t="s">
        <v>89</v>
      </c>
      <c r="AM26" s="276"/>
    </row>
    <row r="27" spans="1:39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93"/>
      <c r="O27" s="28"/>
      <c r="P27" s="28"/>
      <c r="Q27" s="28"/>
      <c r="R27" s="28"/>
      <c r="S27" s="28"/>
      <c r="T27" s="28"/>
      <c r="U27" s="28"/>
      <c r="V27" s="51"/>
      <c r="W27" s="28"/>
      <c r="X27" s="28"/>
      <c r="Y27" s="28"/>
      <c r="Z27" s="28"/>
      <c r="AA27" s="28"/>
      <c r="AB27" s="28"/>
      <c r="AC27" s="28"/>
      <c r="AD27" s="96"/>
      <c r="AE27" s="28"/>
      <c r="AF27" s="28"/>
      <c r="AG27" s="96"/>
      <c r="AH27" s="149">
        <f t="shared" si="4"/>
        <v>0</v>
      </c>
      <c r="AI27" s="189">
        <v>0</v>
      </c>
      <c r="AJ27" s="86">
        <f t="shared" si="5"/>
        <v>0</v>
      </c>
      <c r="AK27" s="56" t="s">
        <v>104</v>
      </c>
      <c r="AL27" s="177"/>
      <c r="AM27" s="17"/>
    </row>
    <row r="28" spans="1:39" x14ac:dyDescent="0.2">
      <c r="A28" s="56" t="s">
        <v>86</v>
      </c>
      <c r="B28" s="88" t="s">
        <v>87</v>
      </c>
      <c r="C28" s="4" t="s">
        <v>2</v>
      </c>
      <c r="D28" s="28"/>
      <c r="E28" s="28"/>
      <c r="F28" s="25"/>
      <c r="G28" s="28"/>
      <c r="H28" s="28"/>
      <c r="I28" s="28"/>
      <c r="J28" s="28"/>
      <c r="K28" s="28"/>
      <c r="L28" s="28"/>
      <c r="M28" s="28"/>
      <c r="N28" s="293"/>
      <c r="O28" s="28"/>
      <c r="P28" s="28"/>
      <c r="Q28" s="28"/>
      <c r="R28" s="28"/>
      <c r="S28" s="28"/>
      <c r="T28" s="28"/>
      <c r="U28" s="28"/>
      <c r="V28" s="51"/>
      <c r="W28" s="28"/>
      <c r="X28" s="28"/>
      <c r="Y28" s="28"/>
      <c r="Z28" s="28"/>
      <c r="AA28" s="28"/>
      <c r="AB28" s="28"/>
      <c r="AC28" s="28"/>
      <c r="AD28" s="96"/>
      <c r="AE28" s="28"/>
      <c r="AF28" s="28"/>
      <c r="AG28" s="96"/>
      <c r="AH28" s="149">
        <f t="shared" si="4"/>
        <v>0</v>
      </c>
      <c r="AI28" s="189">
        <v>0</v>
      </c>
      <c r="AJ28" s="86">
        <f t="shared" si="5"/>
        <v>0</v>
      </c>
      <c r="AK28" s="56" t="s">
        <v>86</v>
      </c>
      <c r="AL28" s="32" t="s">
        <v>89</v>
      </c>
      <c r="AM28" s="17"/>
    </row>
    <row r="29" spans="1:39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93"/>
      <c r="O29" s="28"/>
      <c r="P29" s="28"/>
      <c r="Q29" s="28"/>
      <c r="R29" s="28"/>
      <c r="S29" s="28"/>
      <c r="T29" s="28"/>
      <c r="U29" s="28"/>
      <c r="V29" s="51"/>
      <c r="W29" s="28"/>
      <c r="X29" s="28"/>
      <c r="Y29" s="28"/>
      <c r="Z29" s="28"/>
      <c r="AA29" s="28"/>
      <c r="AB29" s="28"/>
      <c r="AC29" s="28"/>
      <c r="AD29" s="96"/>
      <c r="AE29" s="28"/>
      <c r="AF29" s="28"/>
      <c r="AG29" s="96"/>
      <c r="AH29" s="149">
        <f t="shared" si="4"/>
        <v>0</v>
      </c>
      <c r="AI29" s="189">
        <v>0</v>
      </c>
      <c r="AJ29" s="86">
        <f t="shared" si="5"/>
        <v>0</v>
      </c>
      <c r="AK29" s="56" t="s">
        <v>96</v>
      </c>
      <c r="AL29" s="66"/>
      <c r="AM29" s="17"/>
    </row>
    <row r="30" spans="1:39" x14ac:dyDescent="0.2">
      <c r="A30" s="56" t="s">
        <v>70</v>
      </c>
      <c r="B30" s="88" t="s">
        <v>30</v>
      </c>
      <c r="C30" s="4" t="s">
        <v>31</v>
      </c>
      <c r="D30" s="28"/>
      <c r="E30" s="28"/>
      <c r="F30" s="395"/>
      <c r="G30" s="28"/>
      <c r="H30" s="28"/>
      <c r="I30" s="28"/>
      <c r="J30" s="28"/>
      <c r="K30" s="28"/>
      <c r="L30" s="28"/>
      <c r="M30" s="28"/>
      <c r="N30" s="293"/>
      <c r="O30" s="28"/>
      <c r="P30" s="28"/>
      <c r="Q30" s="28"/>
      <c r="R30" s="28"/>
      <c r="S30" s="28"/>
      <c r="T30" s="239">
        <v>0.5</v>
      </c>
      <c r="U30" s="28"/>
      <c r="V30" s="51"/>
      <c r="W30" s="28"/>
      <c r="X30" s="28"/>
      <c r="Y30" s="28"/>
      <c r="Z30" s="28"/>
      <c r="AA30" s="28"/>
      <c r="AB30" s="395"/>
      <c r="AC30" s="28"/>
      <c r="AD30" s="96"/>
      <c r="AE30" s="28"/>
      <c r="AF30" s="28"/>
      <c r="AG30" s="96"/>
      <c r="AH30" s="149">
        <f t="shared" si="4"/>
        <v>0.5</v>
      </c>
      <c r="AI30" s="189">
        <v>0</v>
      </c>
      <c r="AJ30" s="86">
        <f t="shared" si="5"/>
        <v>0.5</v>
      </c>
      <c r="AK30" s="56" t="s">
        <v>70</v>
      </c>
      <c r="AL30" s="32" t="s">
        <v>89</v>
      </c>
      <c r="AM30" s="17"/>
    </row>
    <row r="31" spans="1:39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8"/>
      <c r="M31" s="239">
        <v>1</v>
      </c>
      <c r="N31" s="293"/>
      <c r="O31" s="28"/>
      <c r="P31" s="28"/>
      <c r="Q31" s="28"/>
      <c r="R31" s="28"/>
      <c r="S31" s="28"/>
      <c r="T31" s="28"/>
      <c r="U31" s="28"/>
      <c r="V31" s="51"/>
      <c r="W31" s="28"/>
      <c r="X31" s="28"/>
      <c r="Y31" s="28"/>
      <c r="Z31" s="28"/>
      <c r="AA31" s="28"/>
      <c r="AB31" s="28"/>
      <c r="AC31" s="28"/>
      <c r="AD31" s="368">
        <v>1</v>
      </c>
      <c r="AE31" s="311"/>
      <c r="AF31" s="28"/>
      <c r="AG31" s="96"/>
      <c r="AH31" s="149">
        <f t="shared" si="4"/>
        <v>2</v>
      </c>
      <c r="AI31" s="189">
        <v>0</v>
      </c>
      <c r="AJ31" s="86">
        <f t="shared" si="5"/>
        <v>2</v>
      </c>
      <c r="AK31" s="56" t="s">
        <v>71</v>
      </c>
      <c r="AL31" s="32" t="s">
        <v>89</v>
      </c>
    </row>
    <row r="32" spans="1:39" x14ac:dyDescent="0.2">
      <c r="A32" s="56" t="s">
        <v>72</v>
      </c>
      <c r="B32" s="88" t="s">
        <v>27</v>
      </c>
      <c r="C32" s="4" t="s">
        <v>28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93"/>
      <c r="O32" s="28"/>
      <c r="P32" s="28"/>
      <c r="Q32" s="28"/>
      <c r="R32" s="28"/>
      <c r="S32" s="28"/>
      <c r="T32" s="28"/>
      <c r="U32" s="28"/>
      <c r="V32" s="51"/>
      <c r="W32" s="28"/>
      <c r="X32" s="28"/>
      <c r="Y32" s="28"/>
      <c r="Z32" s="28"/>
      <c r="AA32" s="28"/>
      <c r="AB32" s="28"/>
      <c r="AC32" s="28"/>
      <c r="AD32" s="96"/>
      <c r="AE32" s="28"/>
      <c r="AF32" s="28"/>
      <c r="AG32" s="96"/>
      <c r="AH32" s="149">
        <f t="shared" si="4"/>
        <v>0</v>
      </c>
      <c r="AI32" s="189">
        <v>0</v>
      </c>
      <c r="AJ32" s="86">
        <f t="shared" si="5"/>
        <v>0</v>
      </c>
      <c r="AK32" s="56" t="s">
        <v>72</v>
      </c>
      <c r="AL32" s="32" t="s">
        <v>89</v>
      </c>
    </row>
    <row r="33" spans="1:38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93"/>
      <c r="O33" s="239">
        <v>1</v>
      </c>
      <c r="P33" s="239">
        <v>1</v>
      </c>
      <c r="Q33" s="28"/>
      <c r="R33" s="28"/>
      <c r="S33" s="28"/>
      <c r="T33" s="28"/>
      <c r="U33" s="28"/>
      <c r="V33" s="51"/>
      <c r="W33" s="28"/>
      <c r="X33" s="28"/>
      <c r="Y33" s="28"/>
      <c r="Z33" s="28"/>
      <c r="AA33" s="28"/>
      <c r="AB33" s="28"/>
      <c r="AC33" s="28"/>
      <c r="AD33" s="96"/>
      <c r="AE33" s="28"/>
      <c r="AF33" s="28"/>
      <c r="AG33" s="96"/>
      <c r="AH33" s="149">
        <f t="shared" si="4"/>
        <v>2</v>
      </c>
      <c r="AI33" s="189">
        <v>0</v>
      </c>
      <c r="AJ33" s="86">
        <f t="shared" si="5"/>
        <v>2</v>
      </c>
      <c r="AK33" s="56" t="s">
        <v>79</v>
      </c>
      <c r="AL33" s="32" t="s">
        <v>89</v>
      </c>
    </row>
    <row r="34" spans="1:38" x14ac:dyDescent="0.2">
      <c r="A34" s="56" t="s">
        <v>73</v>
      </c>
      <c r="B34" s="88" t="s">
        <v>16</v>
      </c>
      <c r="C34" s="4" t="s">
        <v>17</v>
      </c>
      <c r="D34" s="28"/>
      <c r="E34" s="28"/>
      <c r="F34" s="28"/>
      <c r="G34" s="28"/>
      <c r="H34" s="10"/>
      <c r="I34" s="28"/>
      <c r="J34" s="28"/>
      <c r="K34" s="28"/>
      <c r="L34" s="28"/>
      <c r="M34" s="28"/>
      <c r="N34" s="293"/>
      <c r="O34" s="28"/>
      <c r="P34" s="28"/>
      <c r="Q34" s="28"/>
      <c r="R34" s="28"/>
      <c r="S34" s="28"/>
      <c r="T34" s="28"/>
      <c r="U34" s="28"/>
      <c r="V34" s="51"/>
      <c r="W34" s="28"/>
      <c r="X34" s="28"/>
      <c r="Y34" s="28"/>
      <c r="Z34" s="28"/>
      <c r="AA34" s="28"/>
      <c r="AB34" s="28"/>
      <c r="AC34" s="28"/>
      <c r="AD34" s="96"/>
      <c r="AE34" s="28"/>
      <c r="AF34" s="28"/>
      <c r="AG34" s="96"/>
      <c r="AH34" s="149">
        <f t="shared" si="4"/>
        <v>0</v>
      </c>
      <c r="AI34" s="189">
        <v>0</v>
      </c>
      <c r="AJ34" s="86">
        <f t="shared" si="5"/>
        <v>0</v>
      </c>
      <c r="AK34" s="56" t="s">
        <v>73</v>
      </c>
      <c r="AL34" s="177"/>
    </row>
    <row r="35" spans="1:38" x14ac:dyDescent="0.2">
      <c r="A35" s="323" t="s">
        <v>139</v>
      </c>
      <c r="B35" s="331" t="s">
        <v>140</v>
      </c>
      <c r="C35" s="324" t="s">
        <v>141</v>
      </c>
      <c r="D35" s="325"/>
      <c r="E35" s="325"/>
      <c r="F35" s="325"/>
      <c r="G35" s="325"/>
      <c r="H35" s="326"/>
      <c r="I35" s="325"/>
      <c r="J35" s="327"/>
      <c r="K35" s="325"/>
      <c r="L35" s="325"/>
      <c r="M35" s="325"/>
      <c r="N35" s="337"/>
      <c r="O35" s="367">
        <v>1</v>
      </c>
      <c r="P35" s="367">
        <v>1</v>
      </c>
      <c r="Q35" s="327"/>
      <c r="R35" s="325"/>
      <c r="S35" s="325"/>
      <c r="T35" s="325"/>
      <c r="U35" s="325"/>
      <c r="V35" s="327"/>
      <c r="W35" s="325"/>
      <c r="X35" s="327"/>
      <c r="Y35" s="325"/>
      <c r="Z35" s="28"/>
      <c r="AA35" s="28"/>
      <c r="AB35" s="325"/>
      <c r="AC35" s="325"/>
      <c r="AD35" s="328"/>
      <c r="AE35" s="327"/>
      <c r="AF35" s="325"/>
      <c r="AG35" s="328"/>
      <c r="AH35" s="149">
        <f t="shared" ref="AH35" si="8">SUM(D35:AG35)</f>
        <v>2</v>
      </c>
      <c r="AI35" s="189">
        <v>0</v>
      </c>
      <c r="AJ35" s="86">
        <f t="shared" ref="AJ35" si="9">+AI35+AH35</f>
        <v>2</v>
      </c>
      <c r="AK35" s="56" t="s">
        <v>139</v>
      </c>
      <c r="AL35" s="32" t="s">
        <v>89</v>
      </c>
    </row>
    <row r="36" spans="1:38" ht="13.5" thickBot="1" x14ac:dyDescent="0.25">
      <c r="A36" s="63" t="s">
        <v>74</v>
      </c>
      <c r="B36" s="90" t="s">
        <v>14</v>
      </c>
      <c r="C36" s="7" t="s">
        <v>15</v>
      </c>
      <c r="D36" s="31"/>
      <c r="E36" s="31"/>
      <c r="F36" s="31"/>
      <c r="G36" s="31"/>
      <c r="H36" s="31"/>
      <c r="I36" s="31"/>
      <c r="J36" s="30"/>
      <c r="K36" s="31"/>
      <c r="L36" s="366">
        <v>1</v>
      </c>
      <c r="M36" s="366">
        <v>1</v>
      </c>
      <c r="N36" s="294"/>
      <c r="O36" s="31"/>
      <c r="P36" s="31"/>
      <c r="Q36" s="30"/>
      <c r="R36" s="31"/>
      <c r="S36" s="31"/>
      <c r="T36" s="31"/>
      <c r="U36" s="31"/>
      <c r="V36" s="30"/>
      <c r="W36" s="31"/>
      <c r="X36" s="30"/>
      <c r="Y36" s="31"/>
      <c r="Z36" s="31"/>
      <c r="AA36" s="31"/>
      <c r="AB36" s="31"/>
      <c r="AC36" s="31"/>
      <c r="AD36" s="108"/>
      <c r="AE36" s="30"/>
      <c r="AF36" s="31"/>
      <c r="AG36" s="108"/>
      <c r="AH36" s="149">
        <f t="shared" si="4"/>
        <v>2</v>
      </c>
      <c r="AI36" s="189">
        <v>0</v>
      </c>
      <c r="AJ36" s="45">
        <f>+AI36+AH36</f>
        <v>2</v>
      </c>
      <c r="AK36" s="63" t="s">
        <v>74</v>
      </c>
      <c r="AL36" s="104" t="s">
        <v>89</v>
      </c>
    </row>
    <row r="37" spans="1:38" ht="13.5" thickBot="1" x14ac:dyDescent="0.25">
      <c r="D37" s="209">
        <v>40483</v>
      </c>
      <c r="E37" s="209">
        <v>40484</v>
      </c>
      <c r="F37" s="209">
        <v>40485</v>
      </c>
      <c r="G37" s="209">
        <v>40486</v>
      </c>
      <c r="H37" s="209">
        <v>40487</v>
      </c>
      <c r="I37" s="209">
        <v>40488</v>
      </c>
      <c r="J37" s="209">
        <v>40489</v>
      </c>
      <c r="K37" s="209">
        <v>40490</v>
      </c>
      <c r="L37" s="209">
        <v>40491</v>
      </c>
      <c r="M37" s="209">
        <v>40492</v>
      </c>
      <c r="N37" s="238">
        <v>40493</v>
      </c>
      <c r="O37" s="209">
        <v>40494</v>
      </c>
      <c r="P37" s="209">
        <v>40495</v>
      </c>
      <c r="Q37" s="209">
        <v>40496</v>
      </c>
      <c r="R37" s="209">
        <v>40497</v>
      </c>
      <c r="S37" s="209">
        <v>40498</v>
      </c>
      <c r="T37" s="209">
        <v>40499</v>
      </c>
      <c r="U37" s="209">
        <v>40500</v>
      </c>
      <c r="V37" s="209">
        <v>40501</v>
      </c>
      <c r="W37" s="209">
        <v>40502</v>
      </c>
      <c r="X37" s="209">
        <v>40503</v>
      </c>
      <c r="Y37" s="209">
        <v>40504</v>
      </c>
      <c r="Z37" s="209">
        <v>40505</v>
      </c>
      <c r="AA37" s="209">
        <v>40506</v>
      </c>
      <c r="AB37" s="209">
        <v>40507</v>
      </c>
      <c r="AC37" s="209">
        <v>40508</v>
      </c>
      <c r="AD37" s="209">
        <v>40509</v>
      </c>
      <c r="AE37" s="209">
        <v>40510</v>
      </c>
      <c r="AF37" s="209">
        <v>40511</v>
      </c>
      <c r="AG37" s="209">
        <v>40512</v>
      </c>
      <c r="AH37" s="38">
        <f>SUM(AH10:AH36)</f>
        <v>35</v>
      </c>
      <c r="AI37" s="38">
        <f>SUM(AI10:AI36)</f>
        <v>0.38080000000000003</v>
      </c>
      <c r="AJ37" s="427">
        <f>SUM(AJ10:AJ36)</f>
        <v>35.380800000000001</v>
      </c>
    </row>
    <row r="39" spans="1:38" x14ac:dyDescent="0.2">
      <c r="AF39" s="18"/>
    </row>
    <row r="40" spans="1:38" ht="15" x14ac:dyDescent="0.25">
      <c r="P40" s="23" t="s">
        <v>45</v>
      </c>
      <c r="AF40" s="16"/>
    </row>
    <row r="41" spans="1:38" ht="39" x14ac:dyDescent="0.6">
      <c r="E41" s="23" t="s">
        <v>47</v>
      </c>
      <c r="O41" s="23" t="s">
        <v>45</v>
      </c>
      <c r="Q41" s="24" t="s">
        <v>46</v>
      </c>
      <c r="V41" s="24" t="s">
        <v>46</v>
      </c>
      <c r="Z41" s="23" t="s">
        <v>47</v>
      </c>
      <c r="AF41" s="17"/>
    </row>
    <row r="42" spans="1:38" x14ac:dyDescent="0.2">
      <c r="AF42" s="17"/>
    </row>
    <row r="44" spans="1:38" ht="15.75" x14ac:dyDescent="0.25">
      <c r="AF44" s="20"/>
    </row>
  </sheetData>
  <autoFilter ref="A9:AL36"/>
  <mergeCells count="4">
    <mergeCell ref="AH1:AH7"/>
    <mergeCell ref="AI1:AI7"/>
    <mergeCell ref="AJ1:AJ7"/>
    <mergeCell ref="D4:M4"/>
  </mergeCells>
  <phoneticPr fontId="2" type="noConversion"/>
  <conditionalFormatting sqref="D37:AG37 O7:AG9 N7 D7:M9">
    <cfRule type="timePeriod" dxfId="170" priority="104" stopIfTrue="1" timePeriod="today">
      <formula>FLOOR(D7,1)=TODAY()</formula>
    </cfRule>
  </conditionalFormatting>
  <conditionalFormatting sqref="A10:C36 AH10:AL36">
    <cfRule type="expression" dxfId="169" priority="91" stopIfTrue="1">
      <formula>$A10=$R$4</formula>
    </cfRule>
  </conditionalFormatting>
  <conditionalFormatting sqref="A33:C33 AL33 AK10:AK36">
    <cfRule type="expression" dxfId="168" priority="82" stopIfTrue="1">
      <formula>$A10=$Q$4</formula>
    </cfRule>
  </conditionalFormatting>
  <conditionalFormatting sqref="X7:Y9 AA7:AB9 AA11:AB14 P10:AB10 F7:H27 F29:H37 X11:Y37 Z7:Z34 D7:E37 I7:M37 O7:W37 AA18:AB34 AB35 Z36:AB37 AC7:AG37">
    <cfRule type="expression" dxfId="167" priority="114">
      <formula>D$8=1</formula>
    </cfRule>
    <cfRule type="expression" dxfId="166" priority="115">
      <formula>D$8=7</formula>
    </cfRule>
  </conditionalFormatting>
  <conditionalFormatting sqref="AL26 AK10:AK36 AL28:AL36 AH10:AH36">
    <cfRule type="expression" dxfId="165" priority="68" stopIfTrue="1">
      <formula>$A10=$AO$5</formula>
    </cfRule>
  </conditionalFormatting>
  <conditionalFormatting sqref="AA15:AA17">
    <cfRule type="expression" dxfId="164" priority="126">
      <formula>AB$8=1</formula>
    </cfRule>
    <cfRule type="expression" dxfId="163" priority="127">
      <formula>AB$8=7</formula>
    </cfRule>
  </conditionalFormatting>
  <conditionalFormatting sqref="AB15:AB17">
    <cfRule type="expression" dxfId="162" priority="40">
      <formula>AB$8=1</formula>
    </cfRule>
    <cfRule type="expression" dxfId="161" priority="41">
      <formula>AB$8=7</formula>
    </cfRule>
  </conditionalFormatting>
  <conditionalFormatting sqref="AL10:AL36">
    <cfRule type="expression" dxfId="160" priority="35">
      <formula>$A10=$AP$5</formula>
    </cfRule>
  </conditionalFormatting>
  <conditionalFormatting sqref="AA15:AA17">
    <cfRule type="expression" dxfId="159" priority="30">
      <formula>AA$8=1</formula>
    </cfRule>
    <cfRule type="expression" dxfId="158" priority="31">
      <formula>AA$8=7</formula>
    </cfRule>
  </conditionalFormatting>
  <conditionalFormatting sqref="N7">
    <cfRule type="expression" dxfId="157" priority="27">
      <formula>N$8=1</formula>
    </cfRule>
    <cfRule type="expression" dxfId="156" priority="28">
      <formula>N$8=7</formula>
    </cfRule>
  </conditionalFormatting>
  <conditionalFormatting sqref="N7">
    <cfRule type="expression" dxfId="155" priority="24">
      <formula>N$8=1</formula>
    </cfRule>
    <cfRule type="expression" dxfId="154" priority="25">
      <formula>N$8=7</formula>
    </cfRule>
  </conditionalFormatting>
  <conditionalFormatting sqref="N37">
    <cfRule type="expression" dxfId="153" priority="21">
      <formula>N$8=1</formula>
    </cfRule>
    <cfRule type="expression" dxfId="152" priority="22">
      <formula>N$8=7</formula>
    </cfRule>
  </conditionalFormatting>
  <conditionalFormatting sqref="N37">
    <cfRule type="expression" dxfId="151" priority="18">
      <formula>N$8=1</formula>
    </cfRule>
    <cfRule type="expression" dxfId="150" priority="19">
      <formula>N$8=7</formula>
    </cfRule>
  </conditionalFormatting>
  <conditionalFormatting sqref="D7">
    <cfRule type="expression" dxfId="149" priority="16">
      <formula>D$8=1</formula>
    </cfRule>
    <cfRule type="expression" dxfId="148" priority="17">
      <formula>D$8=7</formula>
    </cfRule>
  </conditionalFormatting>
  <conditionalFormatting sqref="D7">
    <cfRule type="expression" dxfId="147" priority="14">
      <formula>D$8=1</formula>
    </cfRule>
    <cfRule type="expression" dxfId="146" priority="15">
      <formula>D$8=7</formula>
    </cfRule>
  </conditionalFormatting>
  <conditionalFormatting sqref="D7">
    <cfRule type="expression" dxfId="145" priority="12">
      <formula>D$8=1</formula>
    </cfRule>
    <cfRule type="expression" dxfId="144" priority="13">
      <formula>D$8=7</formula>
    </cfRule>
  </conditionalFormatting>
  <conditionalFormatting sqref="D7">
    <cfRule type="expression" dxfId="143" priority="10">
      <formula>D$8=1</formula>
    </cfRule>
    <cfRule type="expression" dxfId="142" priority="11">
      <formula>D$8=7</formula>
    </cfRule>
  </conditionalFormatting>
  <conditionalFormatting sqref="D37">
    <cfRule type="expression" dxfId="141" priority="8">
      <formula>D$8=1</formula>
    </cfRule>
    <cfRule type="expression" dxfId="140" priority="9">
      <formula>D$8=7</formula>
    </cfRule>
  </conditionalFormatting>
  <conditionalFormatting sqref="D37">
    <cfRule type="expression" dxfId="139" priority="6">
      <formula>D$8=1</formula>
    </cfRule>
    <cfRule type="expression" dxfId="138" priority="7">
      <formula>D$8=7</formula>
    </cfRule>
  </conditionalFormatting>
  <conditionalFormatting sqref="G28:H28">
    <cfRule type="expression" dxfId="137" priority="139">
      <formula>F$8=1</formula>
    </cfRule>
    <cfRule type="expression" dxfId="136" priority="140">
      <formula>F$8=7</formula>
    </cfRule>
  </conditionalFormatting>
  <conditionalFormatting sqref="AL24">
    <cfRule type="expression" dxfId="135" priority="5" stopIfTrue="1">
      <formula>$A24=$AO$5</formula>
    </cfRule>
  </conditionalFormatting>
  <conditionalFormatting sqref="Z35:AA35">
    <cfRule type="expression" dxfId="134" priority="3">
      <formula>Z$8=1</formula>
    </cfRule>
    <cfRule type="expression" dxfId="133" priority="4">
      <formula>Z$8=7</formula>
    </cfRule>
  </conditionalFormatting>
  <conditionalFormatting sqref="B4">
    <cfRule type="expression" dxfId="132" priority="1">
      <formula>B$8=1</formula>
    </cfRule>
    <cfRule type="expression" dxfId="131" priority="2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W43"/>
  <sheetViews>
    <sheetView showGridLines="0" workbookViewId="0">
      <pane xSplit="3" ySplit="7" topLeftCell="D8" activePane="bottomRight" state="frozen"/>
      <selection activeCell="A22" sqref="A22:XFD22"/>
      <selection pane="topRight" activeCell="A22" sqref="A22:XFD22"/>
      <selection pane="bottomLeft" activeCell="A22" sqref="A22:XFD22"/>
      <selection pane="bottomRight" activeCell="AW28" sqref="AW28"/>
    </sheetView>
  </sheetViews>
  <sheetFormatPr baseColWidth="10" defaultRowHeight="12.75" x14ac:dyDescent="0.2"/>
  <cols>
    <col min="1" max="1" width="3.5703125" customWidth="1"/>
    <col min="2" max="2" width="13.7109375" bestFit="1" customWidth="1"/>
    <col min="3" max="3" width="8.7109375" customWidth="1"/>
    <col min="4" max="35" width="3.7109375" customWidth="1"/>
    <col min="36" max="37" width="4.28515625" customWidth="1"/>
    <col min="38" max="38" width="3.7109375" customWidth="1"/>
    <col min="39" max="39" width="3.7109375" hidden="1" customWidth="1"/>
    <col min="40" max="47" width="3.7109375" customWidth="1"/>
  </cols>
  <sheetData>
    <row r="1" spans="1:46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21" t="s">
        <v>150</v>
      </c>
      <c r="AJ1" s="519" t="s">
        <v>51</v>
      </c>
      <c r="AK1" s="506" t="s">
        <v>59</v>
      </c>
    </row>
    <row r="2" spans="1:46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12/2015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21"/>
      <c r="AJ2" s="515"/>
      <c r="AK2" s="516"/>
    </row>
    <row r="3" spans="1:46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21"/>
      <c r="AJ3" s="515"/>
      <c r="AK3" s="516"/>
    </row>
    <row r="4" spans="1:46" ht="12" customHeight="1" thickBot="1" x14ac:dyDescent="0.25">
      <c r="A4" s="3"/>
      <c r="B4" s="35"/>
      <c r="C4" s="36" t="s">
        <v>48</v>
      </c>
      <c r="D4" s="507">
        <f>+D7</f>
        <v>42339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21"/>
      <c r="AJ4" s="515"/>
      <c r="AK4" s="516"/>
    </row>
    <row r="5" spans="1:46" ht="12.75" customHeight="1" thickBot="1" x14ac:dyDescent="0.25">
      <c r="B5" s="395"/>
      <c r="C5" s="3" t="s">
        <v>167</v>
      </c>
      <c r="D5" t="str">
        <f t="shared" ref="D5:I5" si="0">IF(TEXT(D7,"jjjj")="mercredi",WEEKNUM(F7),IF(TEXT(D7,"jjjj")="mardi","semaine",""))</f>
        <v>semaine</v>
      </c>
      <c r="E5">
        <f t="shared" si="0"/>
        <v>49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F5" si="1">IF(TEXT(J7,"jjjj")="mercredi",WEEKNUM(L7),IF(TEXT(J7,"jjjj")="mardi","semaine",""))</f>
        <v/>
      </c>
      <c r="K5" t="str">
        <f t="shared" si="1"/>
        <v>semaine</v>
      </c>
      <c r="L5">
        <f t="shared" si="1"/>
        <v>50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>
        <f t="shared" si="1"/>
        <v>51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>
        <f t="shared" si="1"/>
        <v>52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>
        <v>53</v>
      </c>
      <c r="AI5" s="521"/>
      <c r="AJ5" s="515"/>
      <c r="AK5" s="516"/>
      <c r="AO5" s="58" t="str">
        <f>+recap!B6</f>
        <v>SK</v>
      </c>
    </row>
    <row r="6" spans="1:46" ht="17.25" customHeight="1" thickBot="1" x14ac:dyDescent="0.25">
      <c r="B6" s="3"/>
      <c r="C6" s="3"/>
      <c r="AI6" s="521"/>
      <c r="AJ6" s="515"/>
      <c r="AK6" s="516"/>
    </row>
    <row r="7" spans="1:46" ht="13.5" thickBot="1" x14ac:dyDescent="0.25">
      <c r="A7" s="82" t="s">
        <v>60</v>
      </c>
      <c r="B7" s="83" t="s">
        <v>0</v>
      </c>
      <c r="C7" s="84" t="s">
        <v>1</v>
      </c>
      <c r="D7" s="65">
        <f>+nov!AG7+1</f>
        <v>42339</v>
      </c>
      <c r="E7" s="65">
        <f>+D7+1</f>
        <v>42340</v>
      </c>
      <c r="F7" s="65">
        <f>+E7+1</f>
        <v>42341</v>
      </c>
      <c r="G7" s="65">
        <f>+F7+1</f>
        <v>42342</v>
      </c>
      <c r="H7" s="65">
        <f t="shared" ref="H7:AE7" si="2">+G7+1</f>
        <v>42343</v>
      </c>
      <c r="I7" s="65">
        <f t="shared" si="2"/>
        <v>42344</v>
      </c>
      <c r="J7" s="65">
        <f t="shared" si="2"/>
        <v>42345</v>
      </c>
      <c r="K7" s="65">
        <f t="shared" si="2"/>
        <v>42346</v>
      </c>
      <c r="L7" s="65">
        <f t="shared" si="2"/>
        <v>42347</v>
      </c>
      <c r="M7" s="65">
        <f t="shared" si="2"/>
        <v>42348</v>
      </c>
      <c r="N7" s="65">
        <f t="shared" si="2"/>
        <v>42349</v>
      </c>
      <c r="O7" s="65">
        <f t="shared" si="2"/>
        <v>42350</v>
      </c>
      <c r="P7" s="65">
        <f t="shared" si="2"/>
        <v>42351</v>
      </c>
      <c r="Q7" s="65">
        <f t="shared" si="2"/>
        <v>42352</v>
      </c>
      <c r="R7" s="65">
        <f t="shared" si="2"/>
        <v>42353</v>
      </c>
      <c r="S7" s="65">
        <f t="shared" si="2"/>
        <v>42354</v>
      </c>
      <c r="T7" s="65">
        <f t="shared" si="2"/>
        <v>42355</v>
      </c>
      <c r="U7" s="65">
        <f t="shared" si="2"/>
        <v>42356</v>
      </c>
      <c r="V7" s="65">
        <f t="shared" si="2"/>
        <v>42357</v>
      </c>
      <c r="W7" s="65">
        <f t="shared" si="2"/>
        <v>42358</v>
      </c>
      <c r="X7" s="65">
        <f t="shared" si="2"/>
        <v>42359</v>
      </c>
      <c r="Y7" s="65">
        <f t="shared" si="2"/>
        <v>42360</v>
      </c>
      <c r="Z7" s="65">
        <f t="shared" si="2"/>
        <v>42361</v>
      </c>
      <c r="AA7" s="65">
        <f t="shared" si="2"/>
        <v>42362</v>
      </c>
      <c r="AB7" s="150">
        <f t="shared" si="2"/>
        <v>42363</v>
      </c>
      <c r="AC7" s="65">
        <f t="shared" si="2"/>
        <v>42364</v>
      </c>
      <c r="AD7" s="65">
        <f t="shared" si="2"/>
        <v>42365</v>
      </c>
      <c r="AE7" s="65">
        <f t="shared" si="2"/>
        <v>42366</v>
      </c>
      <c r="AF7" s="65">
        <f>+AE7+1</f>
        <v>42367</v>
      </c>
      <c r="AG7" s="65">
        <f>+AF7+1</f>
        <v>42368</v>
      </c>
      <c r="AH7" s="65">
        <f>+AG7+1</f>
        <v>42369</v>
      </c>
      <c r="AI7" s="517"/>
      <c r="AJ7" s="515" t="s">
        <v>51</v>
      </c>
      <c r="AK7" s="516" t="s">
        <v>51</v>
      </c>
      <c r="AL7" s="180" t="s">
        <v>60</v>
      </c>
      <c r="AM7" s="180" t="s">
        <v>93</v>
      </c>
      <c r="AN7" s="180" t="s">
        <v>93</v>
      </c>
    </row>
    <row r="8" spans="1:46" ht="13.5" hidden="1" thickBot="1" x14ac:dyDescent="0.25">
      <c r="A8" s="214"/>
      <c r="B8" s="133"/>
      <c r="C8" s="116" t="s">
        <v>83</v>
      </c>
      <c r="D8" s="181">
        <f t="shared" ref="D8:AH8" si="3">WEEKDAY(D7)</f>
        <v>3</v>
      </c>
      <c r="E8" s="181">
        <f t="shared" si="3"/>
        <v>4</v>
      </c>
      <c r="F8" s="181">
        <f t="shared" si="3"/>
        <v>5</v>
      </c>
      <c r="G8" s="181">
        <f t="shared" si="3"/>
        <v>6</v>
      </c>
      <c r="H8" s="181">
        <f t="shared" si="3"/>
        <v>7</v>
      </c>
      <c r="I8" s="181">
        <f t="shared" si="3"/>
        <v>1</v>
      </c>
      <c r="J8" s="181">
        <f t="shared" si="3"/>
        <v>2</v>
      </c>
      <c r="K8" s="181">
        <f t="shared" si="3"/>
        <v>3</v>
      </c>
      <c r="L8" s="181">
        <f t="shared" si="3"/>
        <v>4</v>
      </c>
      <c r="M8" s="181">
        <f t="shared" si="3"/>
        <v>5</v>
      </c>
      <c r="N8" s="181">
        <f t="shared" si="3"/>
        <v>6</v>
      </c>
      <c r="O8" s="181">
        <f t="shared" si="3"/>
        <v>7</v>
      </c>
      <c r="P8" s="181">
        <f t="shared" si="3"/>
        <v>1</v>
      </c>
      <c r="Q8" s="181">
        <f t="shared" si="3"/>
        <v>2</v>
      </c>
      <c r="R8" s="181">
        <f t="shared" si="3"/>
        <v>3</v>
      </c>
      <c r="S8" s="181">
        <f t="shared" si="3"/>
        <v>4</v>
      </c>
      <c r="T8" s="181">
        <f t="shared" si="3"/>
        <v>5</v>
      </c>
      <c r="U8" s="181">
        <f t="shared" si="3"/>
        <v>6</v>
      </c>
      <c r="V8" s="181">
        <f t="shared" si="3"/>
        <v>7</v>
      </c>
      <c r="W8" s="181">
        <f t="shared" si="3"/>
        <v>1</v>
      </c>
      <c r="X8" s="181">
        <f t="shared" si="3"/>
        <v>2</v>
      </c>
      <c r="Y8" s="181">
        <f t="shared" si="3"/>
        <v>3</v>
      </c>
      <c r="Z8" s="181">
        <f t="shared" si="3"/>
        <v>4</v>
      </c>
      <c r="AA8" s="181">
        <f t="shared" si="3"/>
        <v>5</v>
      </c>
      <c r="AB8" s="182">
        <f t="shared" si="3"/>
        <v>6</v>
      </c>
      <c r="AC8" s="181">
        <f t="shared" si="3"/>
        <v>7</v>
      </c>
      <c r="AD8" s="181">
        <f t="shared" si="3"/>
        <v>1</v>
      </c>
      <c r="AE8" s="181">
        <f t="shared" si="3"/>
        <v>2</v>
      </c>
      <c r="AF8" s="181">
        <f t="shared" si="3"/>
        <v>3</v>
      </c>
      <c r="AG8" s="181">
        <f t="shared" si="3"/>
        <v>4</v>
      </c>
      <c r="AH8" s="181">
        <f t="shared" si="3"/>
        <v>5</v>
      </c>
      <c r="AI8" s="117"/>
      <c r="AJ8" s="126"/>
      <c r="AK8" s="126"/>
      <c r="AL8" s="184"/>
    </row>
    <row r="9" spans="1:46" ht="11.25" customHeight="1" x14ac:dyDescent="0.2">
      <c r="A9" s="200"/>
      <c r="B9" s="201"/>
      <c r="C9" s="202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82"/>
      <c r="AC9" s="203"/>
      <c r="AD9" s="203"/>
      <c r="AE9" s="203"/>
      <c r="AF9" s="203"/>
      <c r="AG9" s="203"/>
      <c r="AH9" s="203"/>
      <c r="AI9" s="205"/>
      <c r="AJ9" s="204"/>
      <c r="AK9" s="204"/>
      <c r="AL9" s="201"/>
      <c r="AM9" s="206"/>
      <c r="AN9" s="206"/>
    </row>
    <row r="10" spans="1:46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239">
        <v>1</v>
      </c>
      <c r="Y10" s="239">
        <v>1</v>
      </c>
      <c r="Z10" s="281">
        <v>1</v>
      </c>
      <c r="AA10" s="281">
        <v>1</v>
      </c>
      <c r="AB10" s="283"/>
      <c r="AC10" s="93"/>
      <c r="AD10" s="93"/>
      <c r="AE10" s="399"/>
      <c r="AF10" s="399"/>
      <c r="AG10" s="399"/>
      <c r="AH10" s="399"/>
      <c r="AI10" s="220">
        <f>SUM(D10:AH10)</f>
        <v>4</v>
      </c>
      <c r="AJ10" s="221">
        <v>0</v>
      </c>
      <c r="AK10" s="243">
        <f>+AI10+AJ10</f>
        <v>4</v>
      </c>
      <c r="AL10" s="80" t="s">
        <v>119</v>
      </c>
      <c r="AM10" s="191"/>
      <c r="AN10" s="191"/>
      <c r="AO10">
        <v>4</v>
      </c>
    </row>
    <row r="11" spans="1:46" x14ac:dyDescent="0.2">
      <c r="A11" s="56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39">
        <v>1</v>
      </c>
      <c r="Y11" s="239">
        <v>1</v>
      </c>
      <c r="Z11" s="281">
        <v>1</v>
      </c>
      <c r="AA11" s="281">
        <v>1</v>
      </c>
      <c r="AB11" s="283"/>
      <c r="AC11" s="386"/>
      <c r="AD11" s="386"/>
      <c r="AE11" s="399"/>
      <c r="AF11" s="399"/>
      <c r="AG11" s="399"/>
      <c r="AH11" s="399"/>
      <c r="AI11" s="220">
        <f t="shared" ref="AI11:AI36" si="4">SUM(D11:AH11)</f>
        <v>4</v>
      </c>
      <c r="AJ11" s="221">
        <v>0</v>
      </c>
      <c r="AK11" s="243">
        <f t="shared" ref="AK11:AK37" si="5">+AI11+AJ11</f>
        <v>4</v>
      </c>
      <c r="AL11" s="56" t="s">
        <v>62</v>
      </c>
      <c r="AM11" s="177"/>
      <c r="AN11" s="177"/>
      <c r="AO11">
        <v>4</v>
      </c>
    </row>
    <row r="12" spans="1:46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52"/>
      <c r="AA12" s="52"/>
      <c r="AB12" s="283"/>
      <c r="AC12" s="93"/>
      <c r="AD12" s="93"/>
      <c r="AE12" s="399"/>
      <c r="AF12" s="399"/>
      <c r="AG12" s="399"/>
      <c r="AH12" s="399"/>
      <c r="AI12" s="220">
        <f t="shared" si="4"/>
        <v>0</v>
      </c>
      <c r="AJ12" s="221">
        <v>0</v>
      </c>
      <c r="AK12" s="243">
        <f t="shared" si="5"/>
        <v>0</v>
      </c>
      <c r="AL12" s="56" t="s">
        <v>63</v>
      </c>
      <c r="AM12" s="32" t="s">
        <v>89</v>
      </c>
      <c r="AN12" s="32" t="s">
        <v>89</v>
      </c>
      <c r="AO12">
        <v>4</v>
      </c>
    </row>
    <row r="13" spans="1:46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52"/>
      <c r="AB13" s="283"/>
      <c r="AC13" s="93"/>
      <c r="AD13" s="93"/>
      <c r="AE13" s="399"/>
      <c r="AF13" s="399"/>
      <c r="AG13" s="399"/>
      <c r="AH13" s="399"/>
      <c r="AI13" s="220">
        <f t="shared" si="4"/>
        <v>0</v>
      </c>
      <c r="AJ13" s="221">
        <v>0</v>
      </c>
      <c r="AK13" s="243">
        <f t="shared" si="5"/>
        <v>0</v>
      </c>
      <c r="AL13" s="56" t="s">
        <v>103</v>
      </c>
      <c r="AM13" s="32" t="s">
        <v>89</v>
      </c>
      <c r="AN13" s="32" t="s">
        <v>89</v>
      </c>
      <c r="AO13">
        <v>4</v>
      </c>
    </row>
    <row r="14" spans="1:46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52"/>
      <c r="AB14" s="283"/>
      <c r="AC14" s="93"/>
      <c r="AD14" s="93"/>
      <c r="AE14" s="93"/>
      <c r="AF14" s="93"/>
      <c r="AG14" s="93"/>
      <c r="AH14" s="219"/>
      <c r="AI14" s="220">
        <f t="shared" si="4"/>
        <v>0</v>
      </c>
      <c r="AJ14" s="221">
        <v>0</v>
      </c>
      <c r="AK14" s="243">
        <f t="shared" si="5"/>
        <v>0</v>
      </c>
      <c r="AL14" s="56" t="s">
        <v>163</v>
      </c>
      <c r="AM14" s="32"/>
      <c r="AN14" s="32" t="s">
        <v>89</v>
      </c>
    </row>
    <row r="15" spans="1:46" x14ac:dyDescent="0.2">
      <c r="A15" s="62" t="s">
        <v>64</v>
      </c>
      <c r="B15" s="88" t="s">
        <v>32</v>
      </c>
      <c r="C15" s="4" t="s">
        <v>33</v>
      </c>
      <c r="D15" s="28"/>
      <c r="E15" s="239">
        <v>1</v>
      </c>
      <c r="F15" s="239">
        <v>1</v>
      </c>
      <c r="G15" s="239">
        <v>1</v>
      </c>
      <c r="H15" s="28"/>
      <c r="I15" s="28"/>
      <c r="J15" s="28"/>
      <c r="K15" s="28"/>
      <c r="L15" s="10"/>
      <c r="M15" s="28"/>
      <c r="N15" s="28"/>
      <c r="O15" s="28"/>
      <c r="P15" s="28"/>
      <c r="Q15" s="28"/>
      <c r="R15" s="28"/>
      <c r="S15" s="10"/>
      <c r="T15" s="28"/>
      <c r="U15" s="28"/>
      <c r="V15" s="28"/>
      <c r="W15" s="28"/>
      <c r="X15" s="28"/>
      <c r="Y15" s="28"/>
      <c r="Z15" s="28"/>
      <c r="AA15" s="281">
        <v>1</v>
      </c>
      <c r="AB15" s="283"/>
      <c r="AC15" s="93"/>
      <c r="AD15" s="93"/>
      <c r="AE15" s="399"/>
      <c r="AF15" s="399"/>
      <c r="AG15" s="399"/>
      <c r="AH15" s="400"/>
      <c r="AI15" s="220">
        <f t="shared" si="4"/>
        <v>4</v>
      </c>
      <c r="AJ15" s="221">
        <v>0</v>
      </c>
      <c r="AK15" s="243">
        <f t="shared" si="5"/>
        <v>4</v>
      </c>
      <c r="AL15" s="62" t="s">
        <v>64</v>
      </c>
      <c r="AM15" s="177"/>
      <c r="AN15" s="177"/>
      <c r="AO15">
        <v>4</v>
      </c>
      <c r="AT15" s="25"/>
    </row>
    <row r="16" spans="1:46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10"/>
      <c r="M16" s="28"/>
      <c r="N16" s="28"/>
      <c r="O16" s="28"/>
      <c r="P16" s="28"/>
      <c r="Q16" s="28"/>
      <c r="R16" s="28"/>
      <c r="S16" s="10"/>
      <c r="T16" s="28"/>
      <c r="U16" s="28"/>
      <c r="V16" s="28"/>
      <c r="W16" s="28"/>
      <c r="X16" s="239">
        <v>1</v>
      </c>
      <c r="Y16" s="239">
        <v>1</v>
      </c>
      <c r="Z16" s="239">
        <v>1</v>
      </c>
      <c r="AA16" s="281">
        <v>1</v>
      </c>
      <c r="AB16" s="283"/>
      <c r="AC16" s="93"/>
      <c r="AD16" s="93"/>
      <c r="AE16" s="93"/>
      <c r="AF16" s="93"/>
      <c r="AG16" s="93"/>
      <c r="AH16" s="219"/>
      <c r="AI16" s="220">
        <f t="shared" si="4"/>
        <v>4</v>
      </c>
      <c r="AJ16" s="221">
        <v>0</v>
      </c>
      <c r="AK16" s="243">
        <f t="shared" si="5"/>
        <v>4</v>
      </c>
      <c r="AL16" s="62" t="s">
        <v>120</v>
      </c>
      <c r="AM16" s="32" t="s">
        <v>89</v>
      </c>
      <c r="AN16" s="32" t="s">
        <v>89</v>
      </c>
    </row>
    <row r="17" spans="1:4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10"/>
      <c r="M17" s="28"/>
      <c r="N17" s="28"/>
      <c r="O17" s="28"/>
      <c r="P17" s="28"/>
      <c r="Q17" s="28"/>
      <c r="R17" s="28"/>
      <c r="S17" s="10"/>
      <c r="T17" s="28"/>
      <c r="U17" s="28"/>
      <c r="V17" s="28"/>
      <c r="W17" s="28"/>
      <c r="X17" s="239">
        <v>1</v>
      </c>
      <c r="Y17" s="239">
        <v>1</v>
      </c>
      <c r="Z17" s="239">
        <v>1</v>
      </c>
      <c r="AA17" s="281">
        <v>1</v>
      </c>
      <c r="AB17" s="283"/>
      <c r="AC17" s="93"/>
      <c r="AD17" s="93"/>
      <c r="AE17" s="93"/>
      <c r="AF17" s="93"/>
      <c r="AG17" s="93"/>
      <c r="AH17" s="356"/>
      <c r="AI17" s="220">
        <f t="shared" si="4"/>
        <v>4</v>
      </c>
      <c r="AJ17" s="221">
        <v>0</v>
      </c>
      <c r="AK17" s="243">
        <f t="shared" ref="AK17" si="6">+AI17+AJ17</f>
        <v>4</v>
      </c>
      <c r="AL17" s="62" t="s">
        <v>132</v>
      </c>
      <c r="AM17" s="32" t="s">
        <v>89</v>
      </c>
      <c r="AN17" s="32" t="s">
        <v>89</v>
      </c>
    </row>
    <row r="18" spans="1:49" x14ac:dyDescent="0.2">
      <c r="A18" s="62" t="s">
        <v>65</v>
      </c>
      <c r="B18" s="88" t="s">
        <v>19</v>
      </c>
      <c r="C18" s="4" t="s">
        <v>20</v>
      </c>
      <c r="D18" s="28"/>
      <c r="E18" s="28"/>
      <c r="F18" s="28"/>
      <c r="G18" s="28"/>
      <c r="H18" s="28"/>
      <c r="I18" s="28"/>
      <c r="J18" s="28"/>
      <c r="K18" s="28"/>
      <c r="L18" s="10"/>
      <c r="M18" s="28"/>
      <c r="N18" s="28"/>
      <c r="O18" s="28"/>
      <c r="P18" s="28"/>
      <c r="Q18" s="28"/>
      <c r="R18" s="28"/>
      <c r="S18" s="10"/>
      <c r="T18" s="28"/>
      <c r="U18" s="239">
        <v>1</v>
      </c>
      <c r="V18" s="28"/>
      <c r="W18" s="28"/>
      <c r="X18" s="239">
        <v>1</v>
      </c>
      <c r="Y18" s="28"/>
      <c r="Z18" s="28"/>
      <c r="AA18" s="52"/>
      <c r="AB18" s="283"/>
      <c r="AC18" s="93"/>
      <c r="AD18" s="93"/>
      <c r="AE18" s="399"/>
      <c r="AF18" s="399"/>
      <c r="AG18" s="399"/>
      <c r="AH18" s="400"/>
      <c r="AI18" s="220">
        <f t="shared" si="4"/>
        <v>2</v>
      </c>
      <c r="AJ18" s="221">
        <v>0</v>
      </c>
      <c r="AK18" s="243">
        <f t="shared" si="5"/>
        <v>2</v>
      </c>
      <c r="AL18" s="62" t="s">
        <v>65</v>
      </c>
      <c r="AM18" s="177"/>
      <c r="AN18" s="177"/>
      <c r="AO18">
        <v>4</v>
      </c>
    </row>
    <row r="19" spans="1:49" x14ac:dyDescent="0.2">
      <c r="A19" s="62" t="s">
        <v>106</v>
      </c>
      <c r="B19" s="88" t="s">
        <v>107</v>
      </c>
      <c r="C19" s="4" t="s">
        <v>108</v>
      </c>
      <c r="D19" s="28"/>
      <c r="E19" s="28"/>
      <c r="F19" s="28"/>
      <c r="G19" s="28"/>
      <c r="H19" s="28"/>
      <c r="I19" s="28"/>
      <c r="J19" s="28"/>
      <c r="K19" s="28"/>
      <c r="L19" s="10"/>
      <c r="M19" s="28"/>
      <c r="N19" s="28"/>
      <c r="O19" s="28"/>
      <c r="P19" s="28"/>
      <c r="Q19" s="28"/>
      <c r="R19" s="28"/>
      <c r="S19" s="10"/>
      <c r="T19" s="28"/>
      <c r="U19" s="28"/>
      <c r="V19" s="28"/>
      <c r="W19" s="28"/>
      <c r="X19" s="239">
        <v>1</v>
      </c>
      <c r="Y19" s="239">
        <v>1</v>
      </c>
      <c r="Z19" s="239">
        <v>1</v>
      </c>
      <c r="AA19" s="281">
        <v>1</v>
      </c>
      <c r="AB19" s="283"/>
      <c r="AC19" s="93"/>
      <c r="AD19" s="93"/>
      <c r="AE19" s="93"/>
      <c r="AF19" s="93"/>
      <c r="AG19" s="93"/>
      <c r="AH19" s="219"/>
      <c r="AI19" s="220">
        <f t="shared" si="4"/>
        <v>4</v>
      </c>
      <c r="AJ19" s="221">
        <v>0</v>
      </c>
      <c r="AK19" s="243">
        <f>+AI19+AJ19</f>
        <v>4</v>
      </c>
      <c r="AL19" s="62" t="s">
        <v>106</v>
      </c>
      <c r="AM19" s="32" t="s">
        <v>89</v>
      </c>
      <c r="AN19" s="233"/>
    </row>
    <row r="20" spans="1:49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39">
        <v>0.5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52"/>
      <c r="AB20" s="283"/>
      <c r="AC20" s="93"/>
      <c r="AD20" s="93"/>
      <c r="AE20" s="399"/>
      <c r="AF20" s="399"/>
      <c r="AG20" s="399"/>
      <c r="AH20" s="400"/>
      <c r="AI20" s="220">
        <f t="shared" si="4"/>
        <v>0.5</v>
      </c>
      <c r="AJ20" s="221">
        <v>0</v>
      </c>
      <c r="AK20" s="243">
        <f t="shared" si="5"/>
        <v>0.5</v>
      </c>
      <c r="AL20" s="56" t="s">
        <v>66</v>
      </c>
      <c r="AM20" s="32" t="s">
        <v>89</v>
      </c>
      <c r="AN20" s="32" t="s">
        <v>89</v>
      </c>
      <c r="AO20">
        <v>4</v>
      </c>
    </row>
    <row r="21" spans="1:49" x14ac:dyDescent="0.2">
      <c r="A21" s="56" t="s">
        <v>67</v>
      </c>
      <c r="B21" s="88" t="s">
        <v>11</v>
      </c>
      <c r="C21" s="4" t="s">
        <v>12</v>
      </c>
      <c r="D21" s="28"/>
      <c r="E21" s="28"/>
      <c r="F21" s="28"/>
      <c r="G21" s="28"/>
      <c r="H21" s="28"/>
      <c r="I21" s="28"/>
      <c r="J21" s="28"/>
      <c r="K21" s="28"/>
      <c r="L21" s="10"/>
      <c r="M21" s="233"/>
      <c r="N21" s="28"/>
      <c r="O21" s="28"/>
      <c r="P21" s="28"/>
      <c r="Q21" s="28"/>
      <c r="R21" s="28"/>
      <c r="S21" s="10"/>
      <c r="T21" s="28"/>
      <c r="U21" s="28"/>
      <c r="V21" s="28"/>
      <c r="W21" s="28"/>
      <c r="X21" s="28"/>
      <c r="Y21" s="28"/>
      <c r="Z21" s="239">
        <v>1</v>
      </c>
      <c r="AA21" s="281">
        <v>1</v>
      </c>
      <c r="AB21" s="283"/>
      <c r="AC21" s="93"/>
      <c r="AD21" s="93"/>
      <c r="AE21" s="399"/>
      <c r="AF21" s="399"/>
      <c r="AG21" s="399"/>
      <c r="AH21" s="399"/>
      <c r="AI21" s="220">
        <f t="shared" si="4"/>
        <v>2</v>
      </c>
      <c r="AJ21" s="221">
        <v>0</v>
      </c>
      <c r="AK21" s="243">
        <f t="shared" si="5"/>
        <v>2</v>
      </c>
      <c r="AL21" s="56" t="s">
        <v>67</v>
      </c>
      <c r="AM21" s="177"/>
      <c r="AN21" s="177"/>
      <c r="AO21">
        <v>4</v>
      </c>
    </row>
    <row r="22" spans="1:49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3"/>
      <c r="AC22" s="93"/>
      <c r="AD22" s="93"/>
      <c r="AE22" s="93"/>
      <c r="AF22" s="93"/>
      <c r="AG22" s="93"/>
      <c r="AH22" s="93"/>
      <c r="AI22" s="220">
        <f t="shared" si="4"/>
        <v>0</v>
      </c>
      <c r="AJ22" s="221">
        <v>0</v>
      </c>
      <c r="AK22" s="243">
        <f>+AI22+AJ22</f>
        <v>0</v>
      </c>
      <c r="AL22" s="56" t="s">
        <v>68</v>
      </c>
      <c r="AM22" s="177"/>
      <c r="AN22" s="177"/>
    </row>
    <row r="23" spans="1:49" x14ac:dyDescent="0.2">
      <c r="A23" s="56" t="s">
        <v>147</v>
      </c>
      <c r="B23" s="88" t="s">
        <v>148</v>
      </c>
      <c r="C23" s="4" t="s">
        <v>149</v>
      </c>
      <c r="D23" s="28"/>
      <c r="E23" s="28"/>
      <c r="F23" s="28"/>
      <c r="G23" s="28"/>
      <c r="H23" s="28"/>
      <c r="I23" s="28"/>
      <c r="J23" s="28"/>
      <c r="K23" s="403"/>
      <c r="L23" s="404"/>
      <c r="M23" s="405"/>
      <c r="N23" s="403"/>
      <c r="O23" s="403"/>
      <c r="P23" s="403"/>
      <c r="Q23" s="403"/>
      <c r="R23" s="403"/>
      <c r="S23" s="404"/>
      <c r="T23" s="403"/>
      <c r="U23" s="403"/>
      <c r="V23" s="403"/>
      <c r="W23" s="403"/>
      <c r="X23" s="403"/>
      <c r="Y23" s="403"/>
      <c r="Z23" s="403"/>
      <c r="AA23" s="406"/>
      <c r="AB23" s="407"/>
      <c r="AC23" s="408"/>
      <c r="AD23" s="408"/>
      <c r="AE23" s="408"/>
      <c r="AF23" s="408"/>
      <c r="AG23" s="408"/>
      <c r="AH23" s="408"/>
      <c r="AI23" s="220">
        <f t="shared" si="4"/>
        <v>0</v>
      </c>
      <c r="AJ23" s="221">
        <v>0</v>
      </c>
      <c r="AK23" s="243">
        <f t="shared" si="5"/>
        <v>0</v>
      </c>
      <c r="AL23" s="56" t="s">
        <v>147</v>
      </c>
      <c r="AM23" s="177" t="s">
        <v>89</v>
      </c>
      <c r="AN23" s="177"/>
    </row>
    <row r="24" spans="1:49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10"/>
      <c r="M24" s="233"/>
      <c r="N24" s="28"/>
      <c r="O24" s="28"/>
      <c r="P24" s="28"/>
      <c r="Q24" s="28"/>
      <c r="R24" s="28"/>
      <c r="S24" s="10"/>
      <c r="T24" s="28"/>
      <c r="U24" s="28"/>
      <c r="V24" s="28"/>
      <c r="W24" s="28"/>
      <c r="X24" s="28"/>
      <c r="Y24" s="28"/>
      <c r="Z24" s="28"/>
      <c r="AA24" s="52"/>
      <c r="AB24" s="283"/>
      <c r="AC24" s="93"/>
      <c r="AD24" s="93"/>
      <c r="AE24" s="93"/>
      <c r="AF24" s="93"/>
      <c r="AG24" s="93"/>
      <c r="AH24" s="93"/>
      <c r="AI24" s="220">
        <f t="shared" si="4"/>
        <v>0</v>
      </c>
      <c r="AJ24" s="221">
        <v>0</v>
      </c>
      <c r="AK24" s="243">
        <f t="shared" si="5"/>
        <v>0</v>
      </c>
      <c r="AL24" s="56" t="s">
        <v>142</v>
      </c>
      <c r="AM24" s="177"/>
      <c r="AN24" s="66" t="s">
        <v>89</v>
      </c>
    </row>
    <row r="25" spans="1:49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39">
        <v>1</v>
      </c>
      <c r="AA25" s="281">
        <v>1</v>
      </c>
      <c r="AB25" s="283"/>
      <c r="AC25" s="93"/>
      <c r="AD25" s="93"/>
      <c r="AE25" s="399"/>
      <c r="AF25" s="399"/>
      <c r="AG25" s="399"/>
      <c r="AH25" s="400"/>
      <c r="AI25" s="220">
        <f t="shared" si="4"/>
        <v>2</v>
      </c>
      <c r="AJ25" s="221">
        <v>0</v>
      </c>
      <c r="AK25" s="243">
        <f t="shared" si="5"/>
        <v>2</v>
      </c>
      <c r="AL25" s="56" t="s">
        <v>69</v>
      </c>
      <c r="AM25" s="177"/>
      <c r="AN25" s="66" t="s">
        <v>89</v>
      </c>
      <c r="AO25">
        <v>4</v>
      </c>
    </row>
    <row r="26" spans="1:49" x14ac:dyDescent="0.2">
      <c r="A26" s="56" t="s">
        <v>111</v>
      </c>
      <c r="B26" s="88" t="s">
        <v>112</v>
      </c>
      <c r="C26" s="4" t="s">
        <v>113</v>
      </c>
      <c r="D26" s="23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39">
        <v>1</v>
      </c>
      <c r="Y26" s="239">
        <v>1</v>
      </c>
      <c r="Z26" s="239">
        <v>1</v>
      </c>
      <c r="AA26" s="281">
        <v>1</v>
      </c>
      <c r="AB26" s="283"/>
      <c r="AC26" s="93"/>
      <c r="AD26" s="93"/>
      <c r="AE26" s="93"/>
      <c r="AF26" s="93"/>
      <c r="AG26" s="93"/>
      <c r="AH26" s="219"/>
      <c r="AI26" s="220">
        <f t="shared" si="4"/>
        <v>4</v>
      </c>
      <c r="AJ26" s="221">
        <v>0</v>
      </c>
      <c r="AK26" s="243">
        <f>+AI26+AJ26</f>
        <v>4</v>
      </c>
      <c r="AL26" s="56" t="s">
        <v>111</v>
      </c>
      <c r="AM26" s="32" t="s">
        <v>89</v>
      </c>
      <c r="AN26" s="32" t="s">
        <v>89</v>
      </c>
    </row>
    <row r="27" spans="1:49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52"/>
      <c r="AB27" s="283"/>
      <c r="AC27" s="93"/>
      <c r="AD27" s="93"/>
      <c r="AE27" s="399"/>
      <c r="AF27" s="399"/>
      <c r="AG27" s="399"/>
      <c r="AH27" s="400"/>
      <c r="AI27" s="220">
        <f t="shared" si="4"/>
        <v>0</v>
      </c>
      <c r="AJ27" s="221">
        <v>0</v>
      </c>
      <c r="AK27" s="243">
        <f t="shared" si="5"/>
        <v>0</v>
      </c>
      <c r="AL27" s="56" t="s">
        <v>104</v>
      </c>
      <c r="AM27" s="177"/>
      <c r="AN27" s="66"/>
      <c r="AO27">
        <v>4</v>
      </c>
    </row>
    <row r="28" spans="1:49" x14ac:dyDescent="0.2">
      <c r="A28" s="56" t="s">
        <v>86</v>
      </c>
      <c r="B28" s="88" t="s">
        <v>87</v>
      </c>
      <c r="C28" s="4" t="s">
        <v>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39">
        <v>1</v>
      </c>
      <c r="Y28" s="239">
        <v>1</v>
      </c>
      <c r="Z28" s="239">
        <v>1</v>
      </c>
      <c r="AA28" s="281">
        <v>1</v>
      </c>
      <c r="AB28" s="283"/>
      <c r="AC28" s="93"/>
      <c r="AD28" s="93"/>
      <c r="AE28" s="93"/>
      <c r="AF28" s="93"/>
      <c r="AG28" s="93"/>
      <c r="AH28" s="219"/>
      <c r="AI28" s="220">
        <f t="shared" si="4"/>
        <v>4</v>
      </c>
      <c r="AJ28" s="221">
        <v>0</v>
      </c>
      <c r="AK28" s="243">
        <f t="shared" si="5"/>
        <v>4</v>
      </c>
      <c r="AL28" s="56" t="s">
        <v>86</v>
      </c>
      <c r="AM28" s="32" t="s">
        <v>89</v>
      </c>
      <c r="AN28" s="32" t="s">
        <v>89</v>
      </c>
      <c r="AW28" s="25"/>
    </row>
    <row r="29" spans="1:49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39">
        <v>1</v>
      </c>
      <c r="Y29" s="239">
        <v>1</v>
      </c>
      <c r="Z29" s="239">
        <v>1</v>
      </c>
      <c r="AA29" s="281">
        <v>1</v>
      </c>
      <c r="AB29" s="283"/>
      <c r="AC29" s="93"/>
      <c r="AD29" s="93"/>
      <c r="AE29" s="399"/>
      <c r="AF29" s="399"/>
      <c r="AG29" s="399"/>
      <c r="AH29" s="400"/>
      <c r="AI29" s="220">
        <f t="shared" si="4"/>
        <v>4</v>
      </c>
      <c r="AJ29" s="221">
        <v>0</v>
      </c>
      <c r="AK29" s="243">
        <f t="shared" si="5"/>
        <v>4</v>
      </c>
      <c r="AL29" s="56" t="s">
        <v>96</v>
      </c>
      <c r="AM29" s="66"/>
      <c r="AN29" s="32"/>
      <c r="AO29">
        <v>4</v>
      </c>
    </row>
    <row r="30" spans="1:49" x14ac:dyDescent="0.2">
      <c r="A30" s="56" t="s">
        <v>70</v>
      </c>
      <c r="B30" s="88" t="s">
        <v>30</v>
      </c>
      <c r="C30" s="4" t="s">
        <v>31</v>
      </c>
      <c r="D30" s="28"/>
      <c r="E30" s="28"/>
      <c r="F30" s="28"/>
      <c r="G30" s="395"/>
      <c r="H30" s="28"/>
      <c r="I30" s="28"/>
      <c r="J30" s="28"/>
      <c r="K30" s="28"/>
      <c r="L30" s="28"/>
      <c r="M30" s="28"/>
      <c r="N30" s="395">
        <v>0.5</v>
      </c>
      <c r="O30" s="28"/>
      <c r="P30" s="28"/>
      <c r="Q30" s="28"/>
      <c r="R30" s="28"/>
      <c r="S30" s="28"/>
      <c r="T30" s="28"/>
      <c r="U30" s="395"/>
      <c r="V30" s="28"/>
      <c r="W30" s="28"/>
      <c r="X30" s="28"/>
      <c r="Y30" s="28"/>
      <c r="Z30" s="28"/>
      <c r="AA30" s="28"/>
      <c r="AB30" s="283"/>
      <c r="AC30" s="96"/>
      <c r="AD30" s="96"/>
      <c r="AE30" s="342"/>
      <c r="AF30" s="342"/>
      <c r="AG30" s="342"/>
      <c r="AH30" s="400"/>
      <c r="AI30" s="220">
        <f t="shared" si="4"/>
        <v>0.5</v>
      </c>
      <c r="AJ30" s="221">
        <v>0</v>
      </c>
      <c r="AK30" s="243">
        <f t="shared" si="5"/>
        <v>0.5</v>
      </c>
      <c r="AL30" s="56" t="s">
        <v>70</v>
      </c>
      <c r="AM30" s="32" t="s">
        <v>89</v>
      </c>
      <c r="AN30" s="32" t="s">
        <v>89</v>
      </c>
      <c r="AO30">
        <v>4</v>
      </c>
    </row>
    <row r="31" spans="1:49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39">
        <v>1</v>
      </c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52"/>
      <c r="AB31" s="283"/>
      <c r="AC31" s="93"/>
      <c r="AD31" s="93"/>
      <c r="AE31" s="342"/>
      <c r="AF31" s="342"/>
      <c r="AG31" s="342"/>
      <c r="AH31" s="400"/>
      <c r="AI31" s="220">
        <f t="shared" si="4"/>
        <v>1</v>
      </c>
      <c r="AJ31" s="221">
        <v>0</v>
      </c>
      <c r="AK31" s="243">
        <f t="shared" si="5"/>
        <v>1</v>
      </c>
      <c r="AL31" s="56" t="s">
        <v>71</v>
      </c>
      <c r="AM31" s="32" t="s">
        <v>89</v>
      </c>
      <c r="AN31" s="32" t="s">
        <v>89</v>
      </c>
      <c r="AO31">
        <v>4</v>
      </c>
    </row>
    <row r="32" spans="1:49" x14ac:dyDescent="0.2">
      <c r="A32" s="56" t="s">
        <v>72</v>
      </c>
      <c r="B32" s="88" t="s">
        <v>27</v>
      </c>
      <c r="C32" s="4" t="s">
        <v>28</v>
      </c>
      <c r="D32" s="28"/>
      <c r="E32" s="28"/>
      <c r="F32" s="28"/>
      <c r="G32" s="239">
        <v>1</v>
      </c>
      <c r="H32" s="28"/>
      <c r="I32" s="28"/>
      <c r="J32" s="239">
        <v>1</v>
      </c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52"/>
      <c r="AB32" s="283"/>
      <c r="AC32" s="93"/>
      <c r="AD32" s="93"/>
      <c r="AE32" s="342"/>
      <c r="AF32" s="342"/>
      <c r="AG32" s="342"/>
      <c r="AH32" s="400"/>
      <c r="AI32" s="220">
        <f t="shared" si="4"/>
        <v>2</v>
      </c>
      <c r="AJ32" s="221">
        <v>0</v>
      </c>
      <c r="AK32" s="243">
        <f t="shared" si="5"/>
        <v>2</v>
      </c>
      <c r="AL32" s="56" t="s">
        <v>72</v>
      </c>
      <c r="AM32" s="32" t="s">
        <v>89</v>
      </c>
      <c r="AN32" s="365" t="s">
        <v>89</v>
      </c>
      <c r="AO32">
        <v>4</v>
      </c>
    </row>
    <row r="33" spans="1:41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52"/>
      <c r="AB33" s="283"/>
      <c r="AC33" s="93"/>
      <c r="AD33" s="93"/>
      <c r="AE33" s="399"/>
      <c r="AF33" s="399"/>
      <c r="AG33" s="399"/>
      <c r="AH33" s="399"/>
      <c r="AI33" s="220">
        <f t="shared" si="4"/>
        <v>0</v>
      </c>
      <c r="AJ33" s="221">
        <v>0</v>
      </c>
      <c r="AK33" s="243">
        <f t="shared" si="5"/>
        <v>0</v>
      </c>
      <c r="AL33" s="56" t="s">
        <v>79</v>
      </c>
      <c r="AM33" s="32" t="s">
        <v>89</v>
      </c>
      <c r="AN33" s="32" t="s">
        <v>89</v>
      </c>
      <c r="AO33">
        <v>4</v>
      </c>
    </row>
    <row r="34" spans="1:41" x14ac:dyDescent="0.2">
      <c r="A34" s="56" t="s">
        <v>73</v>
      </c>
      <c r="B34" s="88" t="s">
        <v>16</v>
      </c>
      <c r="C34" s="4" t="s">
        <v>17</v>
      </c>
      <c r="D34" s="28"/>
      <c r="E34" s="28"/>
      <c r="F34" s="28"/>
      <c r="G34" s="28"/>
      <c r="H34" s="28"/>
      <c r="I34" s="28"/>
      <c r="J34" s="28"/>
      <c r="K34" s="28"/>
      <c r="L34" s="10"/>
      <c r="M34" s="28"/>
      <c r="N34" s="28"/>
      <c r="O34" s="28"/>
      <c r="P34" s="28"/>
      <c r="Q34" s="28"/>
      <c r="R34" s="28"/>
      <c r="S34" s="10"/>
      <c r="T34" s="28"/>
      <c r="U34" s="28"/>
      <c r="V34" s="28"/>
      <c r="W34" s="28"/>
      <c r="X34" s="28"/>
      <c r="Y34" s="28"/>
      <c r="Z34" s="28"/>
      <c r="AA34" s="281">
        <v>1</v>
      </c>
      <c r="AB34" s="283"/>
      <c r="AC34" s="93"/>
      <c r="AD34" s="93"/>
      <c r="AE34" s="399"/>
      <c r="AF34" s="399"/>
      <c r="AG34" s="399"/>
      <c r="AH34" s="400"/>
      <c r="AI34" s="220">
        <f t="shared" si="4"/>
        <v>1</v>
      </c>
      <c r="AJ34" s="221">
        <v>0</v>
      </c>
      <c r="AK34" s="243">
        <f t="shared" si="5"/>
        <v>1</v>
      </c>
      <c r="AL34" s="56" t="s">
        <v>73</v>
      </c>
      <c r="AM34" s="177"/>
      <c r="AN34" s="177"/>
      <c r="AO34">
        <v>4</v>
      </c>
    </row>
    <row r="35" spans="1:41" x14ac:dyDescent="0.2">
      <c r="A35" s="323" t="s">
        <v>139</v>
      </c>
      <c r="B35" s="331" t="s">
        <v>140</v>
      </c>
      <c r="C35" s="324" t="s">
        <v>141</v>
      </c>
      <c r="D35" s="397"/>
      <c r="E35" s="397"/>
      <c r="F35" s="325"/>
      <c r="G35" s="325"/>
      <c r="H35" s="327"/>
      <c r="I35" s="325"/>
      <c r="J35" s="325"/>
      <c r="K35" s="325"/>
      <c r="L35" s="326"/>
      <c r="M35" s="325"/>
      <c r="N35" s="325"/>
      <c r="O35" s="327"/>
      <c r="P35" s="325"/>
      <c r="Q35" s="325"/>
      <c r="R35" s="325"/>
      <c r="S35" s="326"/>
      <c r="T35" s="325"/>
      <c r="U35" s="325"/>
      <c r="V35" s="327"/>
      <c r="W35" s="325"/>
      <c r="X35" s="239">
        <v>1</v>
      </c>
      <c r="Y35" s="239">
        <v>1</v>
      </c>
      <c r="Z35" s="239">
        <v>1</v>
      </c>
      <c r="AA35" s="281">
        <v>1</v>
      </c>
      <c r="AB35" s="333"/>
      <c r="AC35" s="334"/>
      <c r="AD35" s="334"/>
      <c r="AE35" s="334"/>
      <c r="AF35" s="334"/>
      <c r="AG35" s="325"/>
      <c r="AH35" s="335"/>
      <c r="AI35" s="220">
        <f t="shared" si="4"/>
        <v>4</v>
      </c>
      <c r="AJ35" s="336">
        <v>0</v>
      </c>
      <c r="AK35" s="243">
        <f t="shared" si="5"/>
        <v>4</v>
      </c>
      <c r="AL35" s="323" t="s">
        <v>139</v>
      </c>
      <c r="AM35" s="32" t="s">
        <v>89</v>
      </c>
      <c r="AN35" s="365" t="s">
        <v>89</v>
      </c>
    </row>
    <row r="36" spans="1:41" ht="13.5" thickBot="1" x14ac:dyDescent="0.25">
      <c r="A36" s="63" t="s">
        <v>74</v>
      </c>
      <c r="B36" s="90" t="s">
        <v>14</v>
      </c>
      <c r="C36" s="7" t="s">
        <v>15</v>
      </c>
      <c r="D36" s="30"/>
      <c r="E36" s="30"/>
      <c r="F36" s="31"/>
      <c r="G36" s="30"/>
      <c r="H36" s="30"/>
      <c r="I36" s="31"/>
      <c r="J36" s="31"/>
      <c r="K36" s="31"/>
      <c r="L36" s="31"/>
      <c r="M36" s="31"/>
      <c r="N36" s="31"/>
      <c r="O36" s="30"/>
      <c r="P36" s="31"/>
      <c r="Q36" s="31"/>
      <c r="R36" s="31"/>
      <c r="S36" s="31"/>
      <c r="T36" s="31"/>
      <c r="U36" s="31"/>
      <c r="V36" s="30"/>
      <c r="W36" s="31"/>
      <c r="X36" s="239">
        <v>1</v>
      </c>
      <c r="Y36" s="239">
        <v>1</v>
      </c>
      <c r="Z36" s="239">
        <v>1</v>
      </c>
      <c r="AA36" s="281">
        <v>1</v>
      </c>
      <c r="AB36" s="308"/>
      <c r="AC36" s="108"/>
      <c r="AD36" s="108"/>
      <c r="AE36" s="31"/>
      <c r="AF36" s="31"/>
      <c r="AG36" s="31"/>
      <c r="AH36" s="30"/>
      <c r="AI36" s="220">
        <f t="shared" si="4"/>
        <v>4</v>
      </c>
      <c r="AJ36" s="87">
        <v>0</v>
      </c>
      <c r="AK36" s="243">
        <f t="shared" si="5"/>
        <v>4</v>
      </c>
      <c r="AL36" s="63" t="s">
        <v>74</v>
      </c>
      <c r="AM36" s="104" t="s">
        <v>89</v>
      </c>
      <c r="AN36" s="365" t="s">
        <v>89</v>
      </c>
    </row>
    <row r="37" spans="1:41" ht="13.5" thickBot="1" x14ac:dyDescent="0.25">
      <c r="D37" s="209">
        <v>40513</v>
      </c>
      <c r="E37" s="209">
        <v>40514</v>
      </c>
      <c r="F37" s="209">
        <v>40515</v>
      </c>
      <c r="G37" s="209">
        <v>40516</v>
      </c>
      <c r="H37" s="209">
        <v>40517</v>
      </c>
      <c r="I37" s="209">
        <v>40518</v>
      </c>
      <c r="J37" s="209">
        <v>40519</v>
      </c>
      <c r="K37" s="209">
        <v>40520</v>
      </c>
      <c r="L37" s="209">
        <v>40521</v>
      </c>
      <c r="M37" s="209">
        <v>40522</v>
      </c>
      <c r="N37" s="209">
        <v>40523</v>
      </c>
      <c r="O37" s="209">
        <v>40524</v>
      </c>
      <c r="P37" s="209">
        <v>40525</v>
      </c>
      <c r="Q37" s="209">
        <v>40526</v>
      </c>
      <c r="R37" s="209">
        <v>40527</v>
      </c>
      <c r="S37" s="209">
        <v>40528</v>
      </c>
      <c r="T37" s="209">
        <v>40529</v>
      </c>
      <c r="U37" s="209">
        <v>40530</v>
      </c>
      <c r="V37" s="209">
        <v>40531</v>
      </c>
      <c r="W37" s="209">
        <v>40532</v>
      </c>
      <c r="X37" s="209">
        <v>40533</v>
      </c>
      <c r="Y37" s="209">
        <v>40534</v>
      </c>
      <c r="Z37" s="209">
        <v>40535</v>
      </c>
      <c r="AA37" s="209">
        <v>40536</v>
      </c>
      <c r="AB37" s="238">
        <v>40537</v>
      </c>
      <c r="AC37" s="209">
        <v>40538</v>
      </c>
      <c r="AD37" s="209">
        <v>40539</v>
      </c>
      <c r="AE37" s="209">
        <v>40540</v>
      </c>
      <c r="AF37" s="209">
        <v>40541</v>
      </c>
      <c r="AG37" s="209">
        <v>40542</v>
      </c>
      <c r="AH37" s="209">
        <v>40543</v>
      </c>
      <c r="AI37" s="38">
        <f>SUM(AI10:AI36)</f>
        <v>55</v>
      </c>
      <c r="AJ37" s="38">
        <f>SUM(AJ10:AJ36)</f>
        <v>0</v>
      </c>
      <c r="AK37" s="243">
        <f t="shared" si="5"/>
        <v>55</v>
      </c>
      <c r="AO37" s="243"/>
    </row>
    <row r="39" spans="1:41" ht="15" x14ac:dyDescent="0.25">
      <c r="B39" s="23" t="s">
        <v>47</v>
      </c>
      <c r="O39" s="23" t="s">
        <v>47</v>
      </c>
    </row>
    <row r="40" spans="1:41" ht="26.25" customHeight="1" x14ac:dyDescent="0.25">
      <c r="B40" s="23" t="s">
        <v>47</v>
      </c>
      <c r="C40" s="23" t="s">
        <v>47</v>
      </c>
      <c r="R40" s="23" t="s">
        <v>47</v>
      </c>
    </row>
    <row r="43" spans="1:41" ht="15" x14ac:dyDescent="0.25">
      <c r="T43" s="23" t="s">
        <v>77</v>
      </c>
    </row>
  </sheetData>
  <autoFilter ref="A9:AN36"/>
  <mergeCells count="4">
    <mergeCell ref="AI1:AI7"/>
    <mergeCell ref="AJ1:AJ7"/>
    <mergeCell ref="AK1:AK7"/>
    <mergeCell ref="D4:M4"/>
  </mergeCells>
  <phoneticPr fontId="2" type="noConversion"/>
  <conditionalFormatting sqref="D37:AH37 D7:AH9 AB10:AB36">
    <cfRule type="timePeriod" dxfId="130" priority="75" stopIfTrue="1" timePeriod="today">
      <formula>FLOOR(D7,1)=TODAY()</formula>
    </cfRule>
  </conditionalFormatting>
  <conditionalFormatting sqref="A33:C33 AK33 AL10:AL36">
    <cfRule type="expression" dxfId="129" priority="60" stopIfTrue="1">
      <formula>$A10=$Q$4</formula>
    </cfRule>
  </conditionalFormatting>
  <conditionalFormatting sqref="AM26 AK34:AK37 AM28:AM36 A10:C36 AI10:AL36">
    <cfRule type="expression" dxfId="128" priority="91" stopIfTrue="1">
      <formula>$A10=$AO$5</formula>
    </cfRule>
  </conditionalFormatting>
  <conditionalFormatting sqref="AM10:AN21 AN23 AM22:AM36">
    <cfRule type="expression" dxfId="127" priority="19">
      <formula>$A10=$AP$5</formula>
    </cfRule>
  </conditionalFormatting>
  <conditionalFormatting sqref="M7:M20 M22 D7:L24 D25:AH37 N7:AH24">
    <cfRule type="expression" dxfId="126" priority="105">
      <formula>D$8=1</formula>
    </cfRule>
    <cfRule type="expression" dxfId="125" priority="106">
      <formula>D$8=7</formula>
    </cfRule>
  </conditionalFormatting>
  <conditionalFormatting sqref="D7:AH8">
    <cfRule type="expression" dxfId="124" priority="12">
      <formula>D$8=1</formula>
    </cfRule>
    <cfRule type="expression" dxfId="123" priority="13">
      <formula>D$8=7</formula>
    </cfRule>
  </conditionalFormatting>
  <conditionalFormatting sqref="AN10:AN21 AN23">
    <cfRule type="expression" dxfId="122" priority="10" stopIfTrue="1">
      <formula>$A10=$R$4</formula>
    </cfRule>
  </conditionalFormatting>
  <conditionalFormatting sqref="AN33 AN26:AN30">
    <cfRule type="expression" dxfId="121" priority="8" stopIfTrue="1">
      <formula>$A28=$AO$5</formula>
    </cfRule>
  </conditionalFormatting>
  <conditionalFormatting sqref="AN25 AN32">
    <cfRule type="expression" dxfId="120" priority="6" stopIfTrue="1">
      <formula>$A26=$AO$5</formula>
    </cfRule>
  </conditionalFormatting>
  <conditionalFormatting sqref="AN32">
    <cfRule type="expression" dxfId="119" priority="449" stopIfTrue="1">
      <formula>$A33=$R$4</formula>
    </cfRule>
  </conditionalFormatting>
  <conditionalFormatting sqref="AN32">
    <cfRule type="expression" dxfId="118" priority="452">
      <formula>$A33=$AP$5</formula>
    </cfRule>
  </conditionalFormatting>
  <conditionalFormatting sqref="AN33 AN26:AN30">
    <cfRule type="expression" dxfId="117" priority="461" stopIfTrue="1">
      <formula>$A28=$R$4</formula>
    </cfRule>
  </conditionalFormatting>
  <conditionalFormatting sqref="AN33 AN26:AN30">
    <cfRule type="expression" dxfId="116" priority="463">
      <formula>$A28=$AP$5</formula>
    </cfRule>
  </conditionalFormatting>
  <conditionalFormatting sqref="AN31">
    <cfRule type="expression" dxfId="115" priority="491" stopIfTrue="1">
      <formula>#REF!=$Q$4</formula>
    </cfRule>
  </conditionalFormatting>
  <conditionalFormatting sqref="AN31">
    <cfRule type="expression" dxfId="114" priority="495" stopIfTrue="1">
      <formula>#REF!=$AO$5</formula>
    </cfRule>
  </conditionalFormatting>
  <conditionalFormatting sqref="AN31">
    <cfRule type="expression" dxfId="113" priority="500" stopIfTrue="1">
      <formula>#REF!=$R$4</formula>
    </cfRule>
  </conditionalFormatting>
  <conditionalFormatting sqref="AN31">
    <cfRule type="expression" dxfId="112" priority="505">
      <formula>#REF!=$AP$5</formula>
    </cfRule>
  </conditionalFormatting>
  <conditionalFormatting sqref="AN24">
    <cfRule type="expression" dxfId="111" priority="537" stopIfTrue="1">
      <formula>$A22=$AO$5</formula>
    </cfRule>
  </conditionalFormatting>
  <conditionalFormatting sqref="AN24">
    <cfRule type="expression" dxfId="110" priority="541" stopIfTrue="1">
      <formula>$A22=$R$4</formula>
    </cfRule>
  </conditionalFormatting>
  <conditionalFormatting sqref="AN24">
    <cfRule type="expression" dxfId="109" priority="544">
      <formula>$A22=$AP$5</formula>
    </cfRule>
  </conditionalFormatting>
  <conditionalFormatting sqref="AN25">
    <cfRule type="expression" dxfId="108" priority="565" stopIfTrue="1">
      <formula>$A24=$R$4</formula>
    </cfRule>
  </conditionalFormatting>
  <conditionalFormatting sqref="AN22">
    <cfRule type="expression" dxfId="107" priority="566" stopIfTrue="1">
      <formula>$A25=$R$4</formula>
    </cfRule>
  </conditionalFormatting>
  <conditionalFormatting sqref="AN25">
    <cfRule type="expression" dxfId="106" priority="567">
      <formula>$A24=$AP$5</formula>
    </cfRule>
  </conditionalFormatting>
  <conditionalFormatting sqref="AN22">
    <cfRule type="expression" dxfId="105" priority="568">
      <formula>$A25=$AP$5</formula>
    </cfRule>
  </conditionalFormatting>
  <conditionalFormatting sqref="AO37">
    <cfRule type="expression" dxfId="104" priority="5" stopIfTrue="1">
      <formula>$A37=$AO$5</formula>
    </cfRule>
  </conditionalFormatting>
  <conditionalFormatting sqref="B5">
    <cfRule type="expression" dxfId="103" priority="3">
      <formula>B$8=1</formula>
    </cfRule>
    <cfRule type="expression" dxfId="102" priority="4">
      <formula>B$8=7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M40"/>
  <sheetViews>
    <sheetView showGridLines="0" workbookViewId="0">
      <selection activeCell="V7" sqref="V7"/>
    </sheetView>
  </sheetViews>
  <sheetFormatPr baseColWidth="10" defaultRowHeight="12.75" x14ac:dyDescent="0.2"/>
  <cols>
    <col min="1" max="1" width="3.28515625" customWidth="1"/>
    <col min="2" max="2" width="13.7109375" bestFit="1" customWidth="1"/>
    <col min="3" max="3" width="8.7109375" customWidth="1"/>
    <col min="4" max="35" width="3.7109375" customWidth="1"/>
    <col min="36" max="36" width="4.28515625" customWidth="1"/>
    <col min="37" max="37" width="4" bestFit="1" customWidth="1"/>
    <col min="38" max="47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21" t="s">
        <v>150</v>
      </c>
      <c r="AJ1" s="519" t="s">
        <v>51</v>
      </c>
      <c r="AK1" s="506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1/2016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21"/>
      <c r="AJ2" s="515"/>
      <c r="AK2" s="516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21"/>
      <c r="AJ3" s="515"/>
      <c r="AK3" s="516"/>
    </row>
    <row r="4" spans="1:39" ht="12" customHeight="1" thickBot="1" x14ac:dyDescent="0.25">
      <c r="A4" s="3"/>
      <c r="B4" s="395"/>
      <c r="C4" s="3" t="s">
        <v>167</v>
      </c>
      <c r="D4" s="507">
        <f>+D7</f>
        <v>42370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R4" s="58" t="str">
        <f>+recap!B6</f>
        <v>SK</v>
      </c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21"/>
      <c r="AJ4" s="515"/>
      <c r="AK4" s="516"/>
    </row>
    <row r="5" spans="1:39" ht="17.25" customHeight="1" x14ac:dyDescent="0.2">
      <c r="B5" s="36"/>
      <c r="C5" s="36"/>
      <c r="D5" t="str">
        <f t="shared" ref="D5:G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>IF(TEXT(H7,"jjjj")="mercredi",WEEKNUM(J7),IF(TEXT(H7,"jjjj")="mardi","semaine",""))</f>
        <v>semaine</v>
      </c>
      <c r="I5" s="430">
        <f>WEEKNUM(I7)-1</f>
        <v>1</v>
      </c>
      <c r="J5" t="str">
        <f t="shared" ref="J5:AG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>semaine</v>
      </c>
      <c r="P5" s="430">
        <f>WEEKNUM(P7)-1</f>
        <v>2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>semaine</v>
      </c>
      <c r="W5" s="430">
        <f>WEEKNUM(W7)-1</f>
        <v>3</v>
      </c>
      <c r="X5" t="str">
        <f t="shared" si="1"/>
        <v/>
      </c>
      <c r="Y5" t="str">
        <f t="shared" si="1"/>
        <v/>
      </c>
      <c r="Z5" t="str">
        <f t="shared" si="1"/>
        <v/>
      </c>
      <c r="AA5" t="str">
        <f t="shared" si="1"/>
        <v/>
      </c>
      <c r="AB5" t="str">
        <f t="shared" si="1"/>
        <v/>
      </c>
      <c r="AC5" t="str">
        <f t="shared" si="1"/>
        <v>semaine</v>
      </c>
      <c r="AD5" s="430">
        <f>WEEKNUM(AD7)-1</f>
        <v>4</v>
      </c>
      <c r="AE5" t="str">
        <f t="shared" si="1"/>
        <v/>
      </c>
      <c r="AF5" t="str">
        <f t="shared" si="1"/>
        <v/>
      </c>
      <c r="AG5" t="str">
        <f t="shared" si="1"/>
        <v/>
      </c>
      <c r="AI5" s="521"/>
      <c r="AJ5" s="515"/>
      <c r="AK5" s="516"/>
    </row>
    <row r="6" spans="1:39" ht="17.25" customHeight="1" thickBot="1" x14ac:dyDescent="0.25">
      <c r="B6" s="3"/>
      <c r="C6" s="3"/>
      <c r="AI6" s="521"/>
      <c r="AJ6" s="515"/>
      <c r="AK6" s="516"/>
    </row>
    <row r="7" spans="1:39" ht="13.5" thickBot="1" x14ac:dyDescent="0.25">
      <c r="A7" s="66" t="s">
        <v>60</v>
      </c>
      <c r="B7" s="59" t="s">
        <v>0</v>
      </c>
      <c r="C7" s="42" t="s">
        <v>1</v>
      </c>
      <c r="D7" s="289">
        <f>+dec!AH7+1</f>
        <v>42370</v>
      </c>
      <c r="E7" s="43">
        <f>+D7+1</f>
        <v>42371</v>
      </c>
      <c r="F7" s="43">
        <f t="shared" ref="F7:AH7" si="2">+E7+1</f>
        <v>42372</v>
      </c>
      <c r="G7" s="43">
        <f t="shared" si="2"/>
        <v>42373</v>
      </c>
      <c r="H7" s="43">
        <f t="shared" si="2"/>
        <v>42374</v>
      </c>
      <c r="I7" s="43">
        <f t="shared" si="2"/>
        <v>42375</v>
      </c>
      <c r="J7" s="43">
        <f t="shared" si="2"/>
        <v>42376</v>
      </c>
      <c r="K7" s="43">
        <f t="shared" si="2"/>
        <v>42377</v>
      </c>
      <c r="L7" s="43">
        <f t="shared" si="2"/>
        <v>42378</v>
      </c>
      <c r="M7" s="43">
        <f t="shared" si="2"/>
        <v>42379</v>
      </c>
      <c r="N7" s="43">
        <f t="shared" si="2"/>
        <v>42380</v>
      </c>
      <c r="O7" s="43">
        <f t="shared" si="2"/>
        <v>42381</v>
      </c>
      <c r="P7" s="43">
        <f t="shared" si="2"/>
        <v>42382</v>
      </c>
      <c r="Q7" s="43">
        <f t="shared" si="2"/>
        <v>42383</v>
      </c>
      <c r="R7" s="43">
        <f t="shared" si="2"/>
        <v>42384</v>
      </c>
      <c r="S7" s="43">
        <f t="shared" si="2"/>
        <v>42385</v>
      </c>
      <c r="T7" s="43">
        <f t="shared" si="2"/>
        <v>42386</v>
      </c>
      <c r="U7" s="43">
        <f t="shared" si="2"/>
        <v>42387</v>
      </c>
      <c r="V7" s="43">
        <f t="shared" si="2"/>
        <v>42388</v>
      </c>
      <c r="W7" s="43">
        <f t="shared" si="2"/>
        <v>42389</v>
      </c>
      <c r="X7" s="43">
        <f t="shared" si="2"/>
        <v>42390</v>
      </c>
      <c r="Y7" s="43">
        <f t="shared" si="2"/>
        <v>42391</v>
      </c>
      <c r="Z7" s="43">
        <f t="shared" si="2"/>
        <v>42392</v>
      </c>
      <c r="AA7" s="43">
        <f t="shared" si="2"/>
        <v>42393</v>
      </c>
      <c r="AB7" s="43">
        <f t="shared" si="2"/>
        <v>42394</v>
      </c>
      <c r="AC7" s="43">
        <f t="shared" si="2"/>
        <v>42395</v>
      </c>
      <c r="AD7" s="43">
        <f t="shared" si="2"/>
        <v>42396</v>
      </c>
      <c r="AE7" s="43">
        <f t="shared" si="2"/>
        <v>42397</v>
      </c>
      <c r="AF7" s="43">
        <f t="shared" si="2"/>
        <v>42398</v>
      </c>
      <c r="AG7" s="43">
        <f>+AF7+1</f>
        <v>42399</v>
      </c>
      <c r="AH7" s="43">
        <f t="shared" si="2"/>
        <v>42400</v>
      </c>
      <c r="AI7" s="517"/>
      <c r="AJ7" s="515" t="s">
        <v>51</v>
      </c>
      <c r="AK7" s="516" t="s">
        <v>51</v>
      </c>
      <c r="AL7" s="180" t="s">
        <v>60</v>
      </c>
      <c r="AM7" s="180" t="s">
        <v>93</v>
      </c>
    </row>
    <row r="8" spans="1:39" ht="13.5" hidden="1" thickBot="1" x14ac:dyDescent="0.25">
      <c r="A8" s="184"/>
      <c r="B8" s="59"/>
      <c r="C8" s="135" t="s">
        <v>83</v>
      </c>
      <c r="D8" s="182">
        <f t="shared" ref="D8:AG8" si="3">WEEKDAY(D7)</f>
        <v>6</v>
      </c>
      <c r="E8" s="181">
        <f t="shared" si="3"/>
        <v>7</v>
      </c>
      <c r="F8" s="181">
        <f t="shared" si="3"/>
        <v>1</v>
      </c>
      <c r="G8" s="181">
        <f t="shared" si="3"/>
        <v>2</v>
      </c>
      <c r="H8" s="181">
        <f t="shared" si="3"/>
        <v>3</v>
      </c>
      <c r="I8" s="181">
        <f t="shared" si="3"/>
        <v>4</v>
      </c>
      <c r="J8" s="181">
        <f t="shared" si="3"/>
        <v>5</v>
      </c>
      <c r="K8" s="181">
        <f t="shared" si="3"/>
        <v>6</v>
      </c>
      <c r="L8" s="181">
        <f t="shared" si="3"/>
        <v>7</v>
      </c>
      <c r="M8" s="181">
        <f t="shared" si="3"/>
        <v>1</v>
      </c>
      <c r="N8" s="181">
        <f t="shared" si="3"/>
        <v>2</v>
      </c>
      <c r="O8" s="181">
        <f t="shared" si="3"/>
        <v>3</v>
      </c>
      <c r="P8" s="181">
        <f t="shared" si="3"/>
        <v>4</v>
      </c>
      <c r="Q8" s="181">
        <f t="shared" si="3"/>
        <v>5</v>
      </c>
      <c r="R8" s="181">
        <f t="shared" si="3"/>
        <v>6</v>
      </c>
      <c r="S8" s="181">
        <f t="shared" si="3"/>
        <v>7</v>
      </c>
      <c r="T8" s="181">
        <f t="shared" si="3"/>
        <v>1</v>
      </c>
      <c r="U8" s="181">
        <f t="shared" si="3"/>
        <v>2</v>
      </c>
      <c r="V8" s="181">
        <f t="shared" si="3"/>
        <v>3</v>
      </c>
      <c r="W8" s="181">
        <f t="shared" si="3"/>
        <v>4</v>
      </c>
      <c r="X8" s="181">
        <f t="shared" si="3"/>
        <v>5</v>
      </c>
      <c r="Y8" s="181">
        <f t="shared" si="3"/>
        <v>6</v>
      </c>
      <c r="Z8" s="181">
        <f t="shared" si="3"/>
        <v>7</v>
      </c>
      <c r="AA8" s="181">
        <f t="shared" si="3"/>
        <v>1</v>
      </c>
      <c r="AB8" s="181">
        <f t="shared" si="3"/>
        <v>2</v>
      </c>
      <c r="AC8" s="181">
        <f t="shared" si="3"/>
        <v>3</v>
      </c>
      <c r="AD8" s="181">
        <f t="shared" si="3"/>
        <v>4</v>
      </c>
      <c r="AE8" s="181">
        <f t="shared" si="3"/>
        <v>5</v>
      </c>
      <c r="AF8" s="181">
        <f t="shared" si="3"/>
        <v>6</v>
      </c>
      <c r="AG8" s="181">
        <f t="shared" si="3"/>
        <v>7</v>
      </c>
      <c r="AH8" s="181">
        <f>WEEKDAY(AH7)</f>
        <v>1</v>
      </c>
      <c r="AI8" s="118"/>
      <c r="AJ8" s="136"/>
      <c r="AK8" s="126"/>
      <c r="AL8" s="184"/>
    </row>
    <row r="9" spans="1:39" ht="11.25" customHeight="1" x14ac:dyDescent="0.2">
      <c r="A9" s="200"/>
      <c r="B9" s="201"/>
      <c r="C9" s="202"/>
      <c r="D9" s="237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5"/>
      <c r="AJ9" s="204"/>
      <c r="AK9" s="204"/>
      <c r="AL9" s="201"/>
      <c r="AM9" s="206"/>
    </row>
    <row r="10" spans="1:39" x14ac:dyDescent="0.2">
      <c r="A10" s="80" t="s">
        <v>119</v>
      </c>
      <c r="B10" s="92" t="s">
        <v>121</v>
      </c>
      <c r="C10" s="85" t="s">
        <v>122</v>
      </c>
      <c r="D10" s="286"/>
      <c r="E10" s="344"/>
      <c r="F10" s="52"/>
      <c r="G10" s="52"/>
      <c r="H10" s="52"/>
      <c r="I10" s="52"/>
      <c r="J10" s="52"/>
      <c r="K10" s="52"/>
      <c r="L10" s="52"/>
      <c r="M10" s="52"/>
      <c r="N10" s="281">
        <v>1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219"/>
      <c r="AI10" s="161">
        <f>SUM(D10:AH10)</f>
        <v>1</v>
      </c>
      <c r="AJ10" s="272">
        <v>0</v>
      </c>
      <c r="AK10" s="243">
        <f>+AI10+AJ10</f>
        <v>1</v>
      </c>
      <c r="AL10" s="80" t="s">
        <v>119</v>
      </c>
      <c r="AM10" s="191"/>
    </row>
    <row r="11" spans="1:39" x14ac:dyDescent="0.2">
      <c r="A11" s="56" t="s">
        <v>62</v>
      </c>
      <c r="B11" s="88" t="s">
        <v>25</v>
      </c>
      <c r="C11" s="12" t="s">
        <v>26</v>
      </c>
      <c r="D11" s="286"/>
      <c r="E11" s="342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19"/>
      <c r="AI11" s="161">
        <f t="shared" ref="AI11:AI36" si="4">SUM(D11:AH11)</f>
        <v>0</v>
      </c>
      <c r="AJ11" s="86">
        <v>0</v>
      </c>
      <c r="AK11" s="243">
        <f t="shared" ref="AK11:AK37" si="5">+AI11+AJ11</f>
        <v>0</v>
      </c>
      <c r="AL11" s="56" t="s">
        <v>62</v>
      </c>
      <c r="AM11" s="177"/>
    </row>
    <row r="12" spans="1:39" x14ac:dyDescent="0.2">
      <c r="A12" s="56" t="s">
        <v>63</v>
      </c>
      <c r="B12" s="88" t="s">
        <v>4</v>
      </c>
      <c r="C12" s="12" t="s">
        <v>5</v>
      </c>
      <c r="D12" s="287"/>
      <c r="E12" s="342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19"/>
      <c r="AI12" s="161">
        <f t="shared" si="4"/>
        <v>0</v>
      </c>
      <c r="AJ12" s="86">
        <v>0</v>
      </c>
      <c r="AK12" s="243">
        <f t="shared" si="5"/>
        <v>0</v>
      </c>
      <c r="AL12" s="56" t="s">
        <v>63</v>
      </c>
      <c r="AM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7"/>
      <c r="E13" s="342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19"/>
      <c r="AI13" s="161">
        <f t="shared" si="4"/>
        <v>0</v>
      </c>
      <c r="AJ13" s="86">
        <v>0</v>
      </c>
      <c r="AK13" s="243">
        <f t="shared" si="5"/>
        <v>0</v>
      </c>
      <c r="AL13" s="56" t="s">
        <v>103</v>
      </c>
      <c r="AM13" s="32" t="s">
        <v>89</v>
      </c>
    </row>
    <row r="14" spans="1:39" x14ac:dyDescent="0.2">
      <c r="A14" s="56" t="s">
        <v>163</v>
      </c>
      <c r="B14" s="88" t="s">
        <v>164</v>
      </c>
      <c r="C14" s="240" t="s">
        <v>165</v>
      </c>
      <c r="D14" s="287"/>
      <c r="E14" s="342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19"/>
      <c r="AI14" s="161">
        <f t="shared" si="4"/>
        <v>0</v>
      </c>
      <c r="AJ14" s="86">
        <v>0</v>
      </c>
      <c r="AK14" s="243">
        <f t="shared" si="5"/>
        <v>0</v>
      </c>
      <c r="AL14" s="56" t="s">
        <v>163</v>
      </c>
      <c r="AM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87"/>
      <c r="E15" s="342"/>
      <c r="F15" s="28"/>
      <c r="G15" s="28"/>
      <c r="H15" s="28"/>
      <c r="I15" s="10"/>
      <c r="J15" s="28"/>
      <c r="K15" s="28"/>
      <c r="L15" s="28"/>
      <c r="M15" s="28"/>
      <c r="N15" s="28"/>
      <c r="O15" s="28"/>
      <c r="P15" s="10"/>
      <c r="Q15" s="28"/>
      <c r="R15" s="28"/>
      <c r="S15" s="28"/>
      <c r="T15" s="28"/>
      <c r="U15" s="28"/>
      <c r="V15" s="28"/>
      <c r="W15" s="10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19"/>
      <c r="AI15" s="161">
        <f t="shared" si="4"/>
        <v>0</v>
      </c>
      <c r="AJ15" s="86">
        <v>0</v>
      </c>
      <c r="AK15" s="243">
        <f t="shared" si="5"/>
        <v>0</v>
      </c>
      <c r="AL15" s="62" t="s">
        <v>64</v>
      </c>
      <c r="AM15" s="177"/>
    </row>
    <row r="16" spans="1:39" x14ac:dyDescent="0.2">
      <c r="A16" s="62" t="s">
        <v>120</v>
      </c>
      <c r="B16" s="60" t="s">
        <v>123</v>
      </c>
      <c r="C16" s="4" t="s">
        <v>124</v>
      </c>
      <c r="D16" s="287"/>
      <c r="E16" s="342"/>
      <c r="F16" s="28"/>
      <c r="G16" s="239">
        <v>1</v>
      </c>
      <c r="H16" s="28"/>
      <c r="I16" s="10"/>
      <c r="J16" s="28"/>
      <c r="K16" s="28"/>
      <c r="L16" s="28"/>
      <c r="M16" s="28"/>
      <c r="N16" s="28"/>
      <c r="O16" s="28"/>
      <c r="P16" s="10"/>
      <c r="Q16" s="28"/>
      <c r="R16" s="28"/>
      <c r="S16" s="28"/>
      <c r="T16" s="28"/>
      <c r="U16" s="28"/>
      <c r="V16" s="28"/>
      <c r="W16" s="10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19"/>
      <c r="AI16" s="161">
        <f t="shared" si="4"/>
        <v>1</v>
      </c>
      <c r="AJ16" s="86">
        <v>0</v>
      </c>
      <c r="AK16" s="243">
        <f t="shared" si="5"/>
        <v>1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87"/>
      <c r="E17" s="342"/>
      <c r="F17" s="28"/>
      <c r="G17" s="28"/>
      <c r="H17" s="28"/>
      <c r="I17" s="10"/>
      <c r="J17" s="28"/>
      <c r="K17" s="28"/>
      <c r="L17" s="28"/>
      <c r="M17" s="28"/>
      <c r="N17" s="28"/>
      <c r="O17" s="28"/>
      <c r="P17" s="10"/>
      <c r="Q17" s="28"/>
      <c r="R17" s="28"/>
      <c r="S17" s="28"/>
      <c r="T17" s="28"/>
      <c r="U17" s="28"/>
      <c r="V17" s="28"/>
      <c r="W17" s="10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19"/>
      <c r="AI17" s="161">
        <f t="shared" ref="AI17" si="6">SUM(D17:AH17)</f>
        <v>0</v>
      </c>
      <c r="AJ17" s="86">
        <v>0</v>
      </c>
      <c r="AK17" s="243">
        <f t="shared" ref="AK17" si="7">+AI17+AJ17</f>
        <v>0</v>
      </c>
      <c r="AL17" s="62" t="s">
        <v>132</v>
      </c>
      <c r="AM17" s="32" t="s">
        <v>89</v>
      </c>
    </row>
    <row r="18" spans="1:39" x14ac:dyDescent="0.2">
      <c r="A18" s="62" t="s">
        <v>65</v>
      </c>
      <c r="B18" s="88" t="s">
        <v>19</v>
      </c>
      <c r="C18" s="4" t="s">
        <v>20</v>
      </c>
      <c r="D18" s="287"/>
      <c r="E18" s="342"/>
      <c r="F18" s="28"/>
      <c r="G18" s="28"/>
      <c r="H18" s="28"/>
      <c r="I18" s="10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10"/>
      <c r="X18" s="28"/>
      <c r="Y18" s="28"/>
      <c r="Z18" s="28"/>
      <c r="AA18" s="28"/>
      <c r="AB18" s="28"/>
      <c r="AC18" s="28"/>
      <c r="AD18" s="10"/>
      <c r="AE18" s="28"/>
      <c r="AF18" s="28"/>
      <c r="AG18" s="28"/>
      <c r="AH18" s="219"/>
      <c r="AI18" s="161">
        <f t="shared" si="4"/>
        <v>0</v>
      </c>
      <c r="AJ18" s="86">
        <v>0</v>
      </c>
      <c r="AK18" s="243">
        <f t="shared" si="5"/>
        <v>0</v>
      </c>
      <c r="AL18" s="62" t="s">
        <v>65</v>
      </c>
      <c r="AM18" s="177"/>
    </row>
    <row r="19" spans="1:39" x14ac:dyDescent="0.2">
      <c r="A19" s="62" t="s">
        <v>106</v>
      </c>
      <c r="B19" s="88" t="s">
        <v>107</v>
      </c>
      <c r="C19" s="4" t="s">
        <v>108</v>
      </c>
      <c r="D19" s="287"/>
      <c r="E19" s="342"/>
      <c r="F19" s="28"/>
      <c r="G19" s="28"/>
      <c r="H19" s="28"/>
      <c r="I19" s="10"/>
      <c r="J19" s="28"/>
      <c r="K19" s="28"/>
      <c r="L19" s="28"/>
      <c r="M19" s="28"/>
      <c r="N19" s="28"/>
      <c r="O19" s="28"/>
      <c r="P19" s="10"/>
      <c r="Q19" s="28"/>
      <c r="R19" s="28"/>
      <c r="S19" s="28"/>
      <c r="T19" s="28"/>
      <c r="U19" s="28"/>
      <c r="V19" s="28"/>
      <c r="W19" s="428"/>
      <c r="X19" s="311"/>
      <c r="Y19" s="311"/>
      <c r="Z19" s="311"/>
      <c r="AA19" s="311"/>
      <c r="AB19" s="311"/>
      <c r="AC19" s="311"/>
      <c r="AD19" s="428"/>
      <c r="AE19" s="311"/>
      <c r="AF19" s="311"/>
      <c r="AG19" s="28"/>
      <c r="AH19" s="219"/>
      <c r="AI19" s="161">
        <f>SUM(D19:AH19)</f>
        <v>0</v>
      </c>
      <c r="AJ19" s="86">
        <f>8*0.0476</f>
        <v>0.38080000000000003</v>
      </c>
      <c r="AK19" s="243">
        <f>+AI19+AJ19</f>
        <v>0.38080000000000003</v>
      </c>
      <c r="AL19" s="62" t="s">
        <v>106</v>
      </c>
      <c r="AM19" s="32" t="s">
        <v>89</v>
      </c>
    </row>
    <row r="20" spans="1:39" x14ac:dyDescent="0.2">
      <c r="A20" s="56" t="s">
        <v>66</v>
      </c>
      <c r="B20" s="88" t="s">
        <v>21</v>
      </c>
      <c r="C20" s="4" t="s">
        <v>3</v>
      </c>
      <c r="D20" s="287"/>
      <c r="E20" s="239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39">
        <v>1</v>
      </c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19"/>
      <c r="AI20" s="161">
        <f t="shared" si="4"/>
        <v>1</v>
      </c>
      <c r="AJ20" s="86">
        <v>0</v>
      </c>
      <c r="AK20" s="243">
        <f t="shared" si="5"/>
        <v>1</v>
      </c>
      <c r="AL20" s="56" t="s">
        <v>66</v>
      </c>
      <c r="AM20" s="32" t="s">
        <v>89</v>
      </c>
    </row>
    <row r="21" spans="1:39" x14ac:dyDescent="0.2">
      <c r="A21" s="56" t="s">
        <v>67</v>
      </c>
      <c r="B21" s="88" t="s">
        <v>11</v>
      </c>
      <c r="C21" s="4" t="s">
        <v>12</v>
      </c>
      <c r="D21" s="287"/>
      <c r="E21" s="342"/>
      <c r="F21" s="28"/>
      <c r="G21" s="28"/>
      <c r="H21" s="28"/>
      <c r="I21" s="10"/>
      <c r="J21" s="28"/>
      <c r="K21" s="28"/>
      <c r="L21" s="28"/>
      <c r="M21" s="28"/>
      <c r="N21" s="28"/>
      <c r="O21" s="28"/>
      <c r="P21" s="10"/>
      <c r="Q21" s="28"/>
      <c r="R21" s="28"/>
      <c r="S21" s="28"/>
      <c r="T21" s="28"/>
      <c r="U21" s="28"/>
      <c r="V21" s="28"/>
      <c r="W21" s="10"/>
      <c r="X21" s="28"/>
      <c r="Y21" s="28"/>
      <c r="Z21" s="28"/>
      <c r="AA21" s="28"/>
      <c r="AB21" s="28"/>
      <c r="AC21" s="28"/>
      <c r="AD21" s="10"/>
      <c r="AE21" s="28"/>
      <c r="AF21" s="28"/>
      <c r="AG21" s="28"/>
      <c r="AH21" s="219"/>
      <c r="AI21" s="161">
        <f t="shared" si="4"/>
        <v>0</v>
      </c>
      <c r="AJ21" s="86">
        <v>0</v>
      </c>
      <c r="AK21" s="243">
        <f t="shared" si="5"/>
        <v>0</v>
      </c>
      <c r="AL21" s="56" t="s">
        <v>67</v>
      </c>
      <c r="AM21" s="177"/>
    </row>
    <row r="22" spans="1:39" x14ac:dyDescent="0.2">
      <c r="A22" s="56" t="s">
        <v>68</v>
      </c>
      <c r="B22" s="88" t="s">
        <v>6</v>
      </c>
      <c r="C22" s="4" t="s">
        <v>7</v>
      </c>
      <c r="D22" s="287"/>
      <c r="E22" s="342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19"/>
      <c r="AI22" s="161">
        <f t="shared" si="4"/>
        <v>0</v>
      </c>
      <c r="AJ22" s="86">
        <v>0</v>
      </c>
      <c r="AK22" s="243">
        <f t="shared" si="5"/>
        <v>0</v>
      </c>
      <c r="AL22" s="56" t="s">
        <v>68</v>
      </c>
      <c r="AM22" s="177"/>
    </row>
    <row r="23" spans="1:39" x14ac:dyDescent="0.2">
      <c r="A23" s="412" t="s">
        <v>147</v>
      </c>
      <c r="B23" s="414" t="s">
        <v>148</v>
      </c>
      <c r="C23" s="413" t="s">
        <v>149</v>
      </c>
      <c r="D23" s="415"/>
      <c r="E23" s="415"/>
      <c r="F23" s="415"/>
      <c r="G23" s="415"/>
      <c r="H23" s="415"/>
      <c r="I23" s="416"/>
      <c r="J23" s="415"/>
      <c r="K23" s="415"/>
      <c r="L23" s="415"/>
      <c r="M23" s="415"/>
      <c r="N23" s="415"/>
      <c r="O23" s="415"/>
      <c r="P23" s="416"/>
      <c r="Q23" s="415"/>
      <c r="R23" s="415"/>
      <c r="S23" s="415"/>
      <c r="T23" s="415"/>
      <c r="U23" s="415"/>
      <c r="V23" s="415"/>
      <c r="W23" s="416"/>
      <c r="X23" s="415"/>
      <c r="Y23" s="415"/>
      <c r="Z23" s="415"/>
      <c r="AA23" s="415"/>
      <c r="AB23" s="415"/>
      <c r="AC23" s="415"/>
      <c r="AD23" s="416"/>
      <c r="AE23" s="415"/>
      <c r="AF23" s="415"/>
      <c r="AG23" s="415"/>
      <c r="AH23" s="417"/>
      <c r="AI23" s="418">
        <f>SUM(D23:AH23)</f>
        <v>0</v>
      </c>
      <c r="AJ23" s="419">
        <v>0</v>
      </c>
      <c r="AK23" s="420">
        <f>+AI23+AJ23</f>
        <v>0</v>
      </c>
      <c r="AL23" s="412" t="s">
        <v>147</v>
      </c>
      <c r="AM23" s="421" t="s">
        <v>89</v>
      </c>
    </row>
    <row r="24" spans="1:39" x14ac:dyDescent="0.2">
      <c r="A24" s="56" t="s">
        <v>142</v>
      </c>
      <c r="B24" s="60" t="s">
        <v>146</v>
      </c>
      <c r="C24" s="4" t="s">
        <v>143</v>
      </c>
      <c r="D24" s="287"/>
      <c r="E24" s="28"/>
      <c r="F24" s="28"/>
      <c r="G24" s="239">
        <v>1</v>
      </c>
      <c r="H24" s="239">
        <v>1</v>
      </c>
      <c r="I24" s="239">
        <v>1</v>
      </c>
      <c r="J24" s="239">
        <v>1</v>
      </c>
      <c r="K24" s="239">
        <v>1</v>
      </c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19"/>
      <c r="AI24" s="161">
        <f t="shared" si="4"/>
        <v>5</v>
      </c>
      <c r="AJ24" s="86">
        <v>0</v>
      </c>
      <c r="AK24" s="243">
        <f t="shared" si="5"/>
        <v>5</v>
      </c>
      <c r="AL24" s="56" t="s">
        <v>142</v>
      </c>
      <c r="AM24" s="32" t="s">
        <v>89</v>
      </c>
    </row>
    <row r="25" spans="1:39" x14ac:dyDescent="0.2">
      <c r="A25" s="56" t="s">
        <v>69</v>
      </c>
      <c r="B25" s="88" t="s">
        <v>23</v>
      </c>
      <c r="C25" s="4" t="s">
        <v>24</v>
      </c>
      <c r="D25" s="287"/>
      <c r="E25" s="342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19"/>
      <c r="AI25" s="161">
        <f t="shared" si="4"/>
        <v>0</v>
      </c>
      <c r="AJ25" s="86">
        <v>0</v>
      </c>
      <c r="AK25" s="243">
        <f t="shared" si="5"/>
        <v>0</v>
      </c>
      <c r="AL25" s="56" t="s">
        <v>69</v>
      </c>
      <c r="AM25" s="177"/>
    </row>
    <row r="26" spans="1:39" x14ac:dyDescent="0.2">
      <c r="A26" s="56" t="s">
        <v>111</v>
      </c>
      <c r="B26" s="88" t="s">
        <v>112</v>
      </c>
      <c r="C26" s="4" t="s">
        <v>113</v>
      </c>
      <c r="D26" s="287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19"/>
      <c r="AI26" s="161">
        <f>SUM(D26:AH26)</f>
        <v>0</v>
      </c>
      <c r="AJ26" s="86">
        <v>0</v>
      </c>
      <c r="AK26" s="243">
        <f>+AI26+AJ26</f>
        <v>0</v>
      </c>
      <c r="AL26" s="56" t="s">
        <v>111</v>
      </c>
      <c r="AM26" s="32" t="s">
        <v>89</v>
      </c>
    </row>
    <row r="27" spans="1:39" x14ac:dyDescent="0.2">
      <c r="A27" s="56" t="s">
        <v>104</v>
      </c>
      <c r="B27" s="88" t="s">
        <v>101</v>
      </c>
      <c r="C27" s="4" t="s">
        <v>105</v>
      </c>
      <c r="D27" s="287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19"/>
      <c r="AI27" s="161">
        <f t="shared" si="4"/>
        <v>0</v>
      </c>
      <c r="AJ27" s="86">
        <v>0</v>
      </c>
      <c r="AK27" s="243">
        <f t="shared" si="5"/>
        <v>0</v>
      </c>
      <c r="AL27" s="56" t="s">
        <v>104</v>
      </c>
      <c r="AM27" s="177"/>
    </row>
    <row r="28" spans="1:39" x14ac:dyDescent="0.2">
      <c r="A28" s="56" t="s">
        <v>86</v>
      </c>
      <c r="B28" s="88" t="s">
        <v>87</v>
      </c>
      <c r="C28" s="4" t="s">
        <v>2</v>
      </c>
      <c r="D28" s="287"/>
      <c r="E28" s="342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19"/>
      <c r="AI28" s="161">
        <f t="shared" si="4"/>
        <v>0</v>
      </c>
      <c r="AJ28" s="86">
        <v>0</v>
      </c>
      <c r="AK28" s="243">
        <f t="shared" si="5"/>
        <v>0</v>
      </c>
      <c r="AL28" s="56" t="s">
        <v>86</v>
      </c>
      <c r="AM28" s="32" t="s">
        <v>89</v>
      </c>
    </row>
    <row r="29" spans="1:39" x14ac:dyDescent="0.2">
      <c r="A29" s="56" t="s">
        <v>96</v>
      </c>
      <c r="B29" s="88" t="s">
        <v>97</v>
      </c>
      <c r="C29" s="4" t="s">
        <v>98</v>
      </c>
      <c r="D29" s="287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19"/>
      <c r="AI29" s="161">
        <f t="shared" si="4"/>
        <v>0</v>
      </c>
      <c r="AJ29" s="86">
        <v>0</v>
      </c>
      <c r="AK29" s="243">
        <f t="shared" si="5"/>
        <v>0</v>
      </c>
      <c r="AL29" s="56" t="s">
        <v>96</v>
      </c>
      <c r="AM29" s="66"/>
    </row>
    <row r="30" spans="1:39" x14ac:dyDescent="0.2">
      <c r="A30" s="56" t="s">
        <v>70</v>
      </c>
      <c r="B30" s="88" t="s">
        <v>30</v>
      </c>
      <c r="C30" s="4" t="s">
        <v>31</v>
      </c>
      <c r="D30" s="287"/>
      <c r="E30" s="28"/>
      <c r="F30" s="28"/>
      <c r="G30" s="28"/>
      <c r="H30" s="28"/>
      <c r="I30" s="395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39">
        <v>1</v>
      </c>
      <c r="Y30" s="395"/>
      <c r="Z30" s="28"/>
      <c r="AA30" s="28"/>
      <c r="AB30" s="28"/>
      <c r="AC30" s="28"/>
      <c r="AD30" s="239">
        <v>1</v>
      </c>
      <c r="AE30" s="28"/>
      <c r="AF30" s="28"/>
      <c r="AG30" s="28"/>
      <c r="AH30" s="219"/>
      <c r="AI30" s="161">
        <f t="shared" si="4"/>
        <v>2</v>
      </c>
      <c r="AJ30" s="86">
        <v>0</v>
      </c>
      <c r="AK30" s="243">
        <f t="shared" si="5"/>
        <v>2</v>
      </c>
      <c r="AL30" s="56" t="s">
        <v>70</v>
      </c>
      <c r="AM30" s="32" t="s">
        <v>89</v>
      </c>
    </row>
    <row r="31" spans="1:39" x14ac:dyDescent="0.2">
      <c r="A31" s="56" t="s">
        <v>71</v>
      </c>
      <c r="B31" s="88" t="s">
        <v>9</v>
      </c>
      <c r="C31" s="12" t="s">
        <v>10</v>
      </c>
      <c r="D31" s="287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19"/>
      <c r="AI31" s="161">
        <f t="shared" si="4"/>
        <v>0</v>
      </c>
      <c r="AJ31" s="86">
        <v>0</v>
      </c>
      <c r="AK31" s="243">
        <f t="shared" si="5"/>
        <v>0</v>
      </c>
      <c r="AL31" s="56" t="s">
        <v>71</v>
      </c>
      <c r="AM31" s="32" t="s">
        <v>89</v>
      </c>
    </row>
    <row r="32" spans="1:39" x14ac:dyDescent="0.2">
      <c r="A32" s="56" t="s">
        <v>72</v>
      </c>
      <c r="B32" s="88" t="s">
        <v>27</v>
      </c>
      <c r="C32" s="4" t="s">
        <v>28</v>
      </c>
      <c r="D32" s="287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39">
        <v>1</v>
      </c>
      <c r="AG32" s="28"/>
      <c r="AH32" s="219"/>
      <c r="AI32" s="161">
        <f t="shared" si="4"/>
        <v>1</v>
      </c>
      <c r="AJ32" s="272">
        <v>0</v>
      </c>
      <c r="AK32" s="243">
        <f t="shared" si="5"/>
        <v>1</v>
      </c>
      <c r="AL32" s="56" t="s">
        <v>72</v>
      </c>
      <c r="AM32" s="32" t="s">
        <v>89</v>
      </c>
    </row>
    <row r="33" spans="1:39" x14ac:dyDescent="0.2">
      <c r="A33" s="56" t="s">
        <v>79</v>
      </c>
      <c r="B33" s="60" t="s">
        <v>80</v>
      </c>
      <c r="C33" s="4" t="s">
        <v>8</v>
      </c>
      <c r="D33" s="287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19"/>
      <c r="AI33" s="161">
        <f t="shared" si="4"/>
        <v>0</v>
      </c>
      <c r="AJ33" s="86">
        <v>0</v>
      </c>
      <c r="AK33" s="243">
        <f t="shared" si="5"/>
        <v>0</v>
      </c>
      <c r="AL33" s="56" t="s">
        <v>79</v>
      </c>
      <c r="AM33" s="32" t="s">
        <v>89</v>
      </c>
    </row>
    <row r="34" spans="1:39" x14ac:dyDescent="0.2">
      <c r="A34" s="56" t="s">
        <v>73</v>
      </c>
      <c r="B34" s="88" t="s">
        <v>16</v>
      </c>
      <c r="C34" s="4" t="s">
        <v>17</v>
      </c>
      <c r="D34" s="287"/>
      <c r="E34" s="342"/>
      <c r="F34" s="28"/>
      <c r="G34" s="28"/>
      <c r="H34" s="28"/>
      <c r="I34" s="10"/>
      <c r="J34" s="28"/>
      <c r="K34" s="28"/>
      <c r="L34" s="28"/>
      <c r="M34" s="28"/>
      <c r="N34" s="28"/>
      <c r="O34" s="28"/>
      <c r="P34" s="10"/>
      <c r="Q34" s="28"/>
      <c r="R34" s="28"/>
      <c r="S34" s="28"/>
      <c r="T34" s="28"/>
      <c r="U34" s="28"/>
      <c r="V34" s="28"/>
      <c r="W34" s="10"/>
      <c r="X34" s="28"/>
      <c r="Y34" s="28"/>
      <c r="Z34" s="28"/>
      <c r="AA34" s="28"/>
      <c r="AB34" s="28"/>
      <c r="AC34" s="28"/>
      <c r="AD34" s="10"/>
      <c r="AE34" s="28"/>
      <c r="AF34" s="28"/>
      <c r="AG34" s="28"/>
      <c r="AH34" s="219"/>
      <c r="AI34" s="161">
        <f t="shared" si="4"/>
        <v>0</v>
      </c>
      <c r="AJ34" s="86">
        <v>0</v>
      </c>
      <c r="AK34" s="243">
        <f t="shared" si="5"/>
        <v>0</v>
      </c>
      <c r="AL34" s="56" t="s">
        <v>73</v>
      </c>
      <c r="AM34" s="177"/>
    </row>
    <row r="35" spans="1:39" x14ac:dyDescent="0.2">
      <c r="A35" s="323" t="s">
        <v>139</v>
      </c>
      <c r="B35" s="331" t="s">
        <v>140</v>
      </c>
      <c r="C35" s="324" t="s">
        <v>141</v>
      </c>
      <c r="D35" s="330"/>
      <c r="E35" s="342"/>
      <c r="F35" s="325"/>
      <c r="G35" s="325"/>
      <c r="H35" s="325"/>
      <c r="I35" s="326"/>
      <c r="J35" s="325"/>
      <c r="K35" s="325"/>
      <c r="L35" s="327"/>
      <c r="M35" s="325"/>
      <c r="N35" s="325"/>
      <c r="O35" s="325"/>
      <c r="P35" s="326"/>
      <c r="Q35" s="325"/>
      <c r="R35" s="367">
        <v>1</v>
      </c>
      <c r="S35" s="327"/>
      <c r="T35" s="325"/>
      <c r="U35" s="325"/>
      <c r="V35" s="325"/>
      <c r="W35" s="326"/>
      <c r="X35" s="325"/>
      <c r="Y35" s="367">
        <v>1</v>
      </c>
      <c r="Z35" s="28"/>
      <c r="AA35" s="325"/>
      <c r="AB35" s="325"/>
      <c r="AC35" s="325"/>
      <c r="AD35" s="326"/>
      <c r="AE35" s="325"/>
      <c r="AF35" s="325"/>
      <c r="AG35" s="346"/>
      <c r="AH35" s="335"/>
      <c r="AI35" s="161">
        <f t="shared" si="4"/>
        <v>2</v>
      </c>
      <c r="AJ35" s="347">
        <v>0</v>
      </c>
      <c r="AK35" s="243">
        <f t="shared" si="5"/>
        <v>2</v>
      </c>
      <c r="AL35" s="323" t="s">
        <v>139</v>
      </c>
      <c r="AM35" s="32" t="s">
        <v>89</v>
      </c>
    </row>
    <row r="36" spans="1:39" ht="13.5" thickBot="1" x14ac:dyDescent="0.25">
      <c r="A36" s="63" t="s">
        <v>74</v>
      </c>
      <c r="B36" s="90" t="s">
        <v>14</v>
      </c>
      <c r="C36" s="7" t="s">
        <v>15</v>
      </c>
      <c r="D36" s="288"/>
      <c r="E36" s="342"/>
      <c r="F36" s="31"/>
      <c r="G36" s="31"/>
      <c r="H36" s="31"/>
      <c r="I36" s="31"/>
      <c r="J36" s="31"/>
      <c r="K36" s="31"/>
      <c r="L36" s="30"/>
      <c r="M36" s="31"/>
      <c r="N36" s="31"/>
      <c r="O36" s="31"/>
      <c r="P36" s="31"/>
      <c r="Q36" s="31"/>
      <c r="R36" s="31"/>
      <c r="S36" s="30"/>
      <c r="T36" s="31"/>
      <c r="U36" s="31"/>
      <c r="V36" s="31"/>
      <c r="W36" s="31"/>
      <c r="X36" s="31"/>
      <c r="Y36" s="31"/>
      <c r="Z36" s="357"/>
      <c r="AA36" s="31"/>
      <c r="AB36" s="31"/>
      <c r="AC36" s="31"/>
      <c r="AD36" s="31"/>
      <c r="AE36" s="31"/>
      <c r="AF36" s="31"/>
      <c r="AG36" s="30"/>
      <c r="AH36" s="30"/>
      <c r="AI36" s="275">
        <f t="shared" si="4"/>
        <v>0</v>
      </c>
      <c r="AJ36" s="45">
        <v>0</v>
      </c>
      <c r="AK36" s="243">
        <f t="shared" si="5"/>
        <v>0</v>
      </c>
      <c r="AL36" s="63" t="s">
        <v>74</v>
      </c>
      <c r="AM36" s="104" t="s">
        <v>89</v>
      </c>
    </row>
    <row r="37" spans="1:39" ht="13.5" thickBot="1" x14ac:dyDescent="0.25">
      <c r="D37" s="295">
        <v>40544</v>
      </c>
      <c r="E37" s="209">
        <v>40545</v>
      </c>
      <c r="F37" s="209">
        <v>40546</v>
      </c>
      <c r="G37" s="209">
        <v>40547</v>
      </c>
      <c r="H37" s="209">
        <v>40548</v>
      </c>
      <c r="I37" s="209">
        <v>40549</v>
      </c>
      <c r="J37" s="209">
        <v>40550</v>
      </c>
      <c r="K37" s="209">
        <v>40551</v>
      </c>
      <c r="L37" s="209">
        <v>40552</v>
      </c>
      <c r="M37" s="209">
        <v>40553</v>
      </c>
      <c r="N37" s="209">
        <v>40554</v>
      </c>
      <c r="O37" s="209">
        <v>40555</v>
      </c>
      <c r="P37" s="209">
        <v>40556</v>
      </c>
      <c r="Q37" s="209">
        <v>40557</v>
      </c>
      <c r="R37" s="209">
        <v>40558</v>
      </c>
      <c r="S37" s="209">
        <v>40559</v>
      </c>
      <c r="T37" s="209">
        <v>40560</v>
      </c>
      <c r="U37" s="209">
        <v>40561</v>
      </c>
      <c r="V37" s="209">
        <v>40562</v>
      </c>
      <c r="W37" s="209">
        <v>40563</v>
      </c>
      <c r="X37" s="209">
        <v>40564</v>
      </c>
      <c r="Y37" s="209">
        <v>40565</v>
      </c>
      <c r="Z37" s="209">
        <v>40566</v>
      </c>
      <c r="AA37" s="209">
        <v>40567</v>
      </c>
      <c r="AB37" s="209">
        <v>40568</v>
      </c>
      <c r="AC37" s="209">
        <v>40569</v>
      </c>
      <c r="AD37" s="209">
        <v>40570</v>
      </c>
      <c r="AE37" s="209">
        <v>40571</v>
      </c>
      <c r="AF37" s="209">
        <v>40572</v>
      </c>
      <c r="AG37" s="209">
        <v>40573</v>
      </c>
      <c r="AH37" s="213">
        <v>40574</v>
      </c>
      <c r="AI37" s="38">
        <f>SUM(AI10:AI36)</f>
        <v>13</v>
      </c>
      <c r="AJ37" s="38">
        <f>SUM(AJ10:AJ36)</f>
        <v>0.38080000000000003</v>
      </c>
      <c r="AK37" s="243">
        <f t="shared" si="5"/>
        <v>13.380800000000001</v>
      </c>
    </row>
    <row r="39" spans="1:39" ht="15" x14ac:dyDescent="0.25">
      <c r="B39" s="23" t="s">
        <v>47</v>
      </c>
      <c r="O39" s="23" t="s">
        <v>47</v>
      </c>
    </row>
    <row r="40" spans="1:39" ht="26.25" customHeight="1" x14ac:dyDescent="0.25">
      <c r="B40" s="23" t="s">
        <v>47</v>
      </c>
      <c r="C40" s="23" t="s">
        <v>47</v>
      </c>
      <c r="R40" s="23" t="s">
        <v>47</v>
      </c>
    </row>
  </sheetData>
  <autoFilter ref="A9:AM36"/>
  <mergeCells count="4">
    <mergeCell ref="AI1:AI7"/>
    <mergeCell ref="AJ1:AJ7"/>
    <mergeCell ref="AK1:AK7"/>
    <mergeCell ref="D4:M4"/>
  </mergeCells>
  <conditionalFormatting sqref="D37:AH37 D7:AH9">
    <cfRule type="timePeriod" dxfId="101" priority="72" stopIfTrue="1" timePeriod="today">
      <formula>FLOOR(D7,1)=TODAY()</formula>
    </cfRule>
  </conditionalFormatting>
  <conditionalFormatting sqref="AK34:AK37 A10:C36 AI10:AL36">
    <cfRule type="expression" dxfId="100" priority="53" stopIfTrue="1">
      <formula>$A10=$R$4</formula>
    </cfRule>
  </conditionalFormatting>
  <conditionalFormatting sqref="A33:C33 AK33 AL10:AL36">
    <cfRule type="expression" dxfId="99" priority="50" stopIfTrue="1">
      <formula>$A10=$Q$4</formula>
    </cfRule>
  </conditionalFormatting>
  <conditionalFormatting sqref="AM26 AM24 AM28:AM36 AL10:AL36">
    <cfRule type="expression" dxfId="98" priority="39" stopIfTrue="1">
      <formula>$A10=$AO$5</formula>
    </cfRule>
  </conditionalFormatting>
  <conditionalFormatting sqref="D7:AH37">
    <cfRule type="expression" dxfId="97" priority="89">
      <formula>D$8=1</formula>
    </cfRule>
    <cfRule type="expression" dxfId="96" priority="90">
      <formula>D$8=7</formula>
    </cfRule>
  </conditionalFormatting>
  <conditionalFormatting sqref="AM10:AM36">
    <cfRule type="expression" dxfId="95" priority="7">
      <formula>$A10=$AP$5</formula>
    </cfRule>
  </conditionalFormatting>
  <conditionalFormatting sqref="B4">
    <cfRule type="expression" dxfId="94" priority="1">
      <formula>B$8=1</formula>
    </cfRule>
    <cfRule type="expression" dxfId="93" priority="2">
      <formula>B$8=7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N42"/>
  <sheetViews>
    <sheetView showGridLines="0" workbookViewId="0">
      <selection activeCell="AH20" sqref="AH20"/>
    </sheetView>
  </sheetViews>
  <sheetFormatPr baseColWidth="10" defaultRowHeight="12.75" x14ac:dyDescent="0.2"/>
  <cols>
    <col min="1" max="1" width="3.5703125" customWidth="1"/>
    <col min="2" max="2" width="13.7109375" bestFit="1" customWidth="1"/>
    <col min="3" max="3" width="8.7109375" customWidth="1"/>
    <col min="4" max="33" width="3.7109375" customWidth="1"/>
    <col min="34" max="35" width="4.28515625" customWidth="1"/>
    <col min="36" max="43" width="3.7109375" customWidth="1"/>
  </cols>
  <sheetData>
    <row r="1" spans="1:40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G1" s="522" t="s">
        <v>150</v>
      </c>
      <c r="AH1" s="519" t="s">
        <v>51</v>
      </c>
      <c r="AI1" s="506" t="s">
        <v>59</v>
      </c>
    </row>
    <row r="2" spans="1:40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2/2016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G2" s="521"/>
      <c r="AH2" s="515"/>
      <c r="AI2" s="516"/>
    </row>
    <row r="3" spans="1:40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G3" s="521"/>
      <c r="AH3" s="515"/>
      <c r="AI3" s="516"/>
    </row>
    <row r="4" spans="1:40" ht="12" customHeight="1" thickBot="1" x14ac:dyDescent="0.25">
      <c r="A4" s="3"/>
      <c r="B4" s="395"/>
      <c r="C4" s="3" t="s">
        <v>167</v>
      </c>
      <c r="D4" s="507">
        <f>+D7</f>
        <v>42401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G4" s="521"/>
      <c r="AH4" s="515"/>
      <c r="AI4" s="516"/>
    </row>
    <row r="5" spans="1:40" ht="17.25" customHeight="1" thickBot="1" x14ac:dyDescent="0.25">
      <c r="B5" s="3"/>
      <c r="C5" s="36"/>
      <c r="D5" t="str">
        <f>IF(TEXT(D7,"jjjj")="mercredi",WEEKNUM(D7),IF(TEXT(D7,"jjjj")="mardi","semaine",""))</f>
        <v/>
      </c>
      <c r="E5" t="str">
        <f t="shared" ref="E5:AE5" si="0">IF(TEXT(E7,"jjjj")="mercredi",WEEKNUM(E7),IF(TEXT(E7,"jjjj")="mardi","semaine",""))</f>
        <v>semaine</v>
      </c>
      <c r="F5" s="430">
        <f>WEEKNUM(F7)-1</f>
        <v>5</v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si="0"/>
        <v/>
      </c>
      <c r="K5" t="str">
        <f t="shared" si="0"/>
        <v/>
      </c>
      <c r="L5" t="str">
        <f t="shared" si="0"/>
        <v>semaine</v>
      </c>
      <c r="M5" s="430">
        <f>WEEKNUM(M7)-1</f>
        <v>6</v>
      </c>
      <c r="N5" t="str">
        <f t="shared" si="0"/>
        <v/>
      </c>
      <c r="O5" t="str">
        <f t="shared" si="0"/>
        <v/>
      </c>
      <c r="P5" t="str">
        <f t="shared" si="0"/>
        <v/>
      </c>
      <c r="Q5" t="str">
        <f t="shared" si="0"/>
        <v/>
      </c>
      <c r="R5" t="str">
        <f t="shared" si="0"/>
        <v/>
      </c>
      <c r="S5" t="str">
        <f t="shared" si="0"/>
        <v>semaine</v>
      </c>
      <c r="T5" s="430">
        <f>WEEKNUM(T7)-1</f>
        <v>7</v>
      </c>
      <c r="U5" t="str">
        <f t="shared" si="0"/>
        <v/>
      </c>
      <c r="V5" t="str">
        <f t="shared" si="0"/>
        <v/>
      </c>
      <c r="W5" t="str">
        <f t="shared" si="0"/>
        <v/>
      </c>
      <c r="X5" t="str">
        <f t="shared" si="0"/>
        <v/>
      </c>
      <c r="Y5" t="str">
        <f t="shared" si="0"/>
        <v/>
      </c>
      <c r="Z5" t="str">
        <f t="shared" si="0"/>
        <v>semaine</v>
      </c>
      <c r="AA5" s="430">
        <f>WEEKNUM(AA7)-1</f>
        <v>8</v>
      </c>
      <c r="AB5" t="str">
        <f t="shared" si="0"/>
        <v/>
      </c>
      <c r="AC5" t="str">
        <f t="shared" si="0"/>
        <v/>
      </c>
      <c r="AD5" t="str">
        <f t="shared" si="0"/>
        <v/>
      </c>
      <c r="AE5" t="str">
        <f t="shared" si="0"/>
        <v/>
      </c>
      <c r="AG5" s="521"/>
      <c r="AH5" s="515"/>
      <c r="AI5" s="516"/>
      <c r="AN5" s="58" t="str">
        <f>+recap!B6</f>
        <v>SK</v>
      </c>
    </row>
    <row r="6" spans="1:40" ht="17.25" customHeight="1" thickBot="1" x14ac:dyDescent="0.25">
      <c r="B6" s="3"/>
      <c r="AG6" s="521"/>
      <c r="AH6" s="515"/>
      <c r="AI6" s="516"/>
    </row>
    <row r="7" spans="1:40" ht="13.5" thickBot="1" x14ac:dyDescent="0.25">
      <c r="A7" s="82" t="s">
        <v>60</v>
      </c>
      <c r="B7" s="83" t="s">
        <v>0</v>
      </c>
      <c r="C7" s="84" t="s">
        <v>1</v>
      </c>
      <c r="D7" s="137">
        <f>+jvier!AH7+1</f>
        <v>42401</v>
      </c>
      <c r="E7" s="138">
        <f>+D7+1</f>
        <v>42402</v>
      </c>
      <c r="F7" s="138">
        <f t="shared" ref="F7:AF7" si="1">+E7+1</f>
        <v>42403</v>
      </c>
      <c r="G7" s="138">
        <f t="shared" si="1"/>
        <v>42404</v>
      </c>
      <c r="H7" s="138">
        <f t="shared" si="1"/>
        <v>42405</v>
      </c>
      <c r="I7" s="138">
        <f t="shared" si="1"/>
        <v>42406</v>
      </c>
      <c r="J7" s="138">
        <f t="shared" si="1"/>
        <v>42407</v>
      </c>
      <c r="K7" s="138">
        <f t="shared" si="1"/>
        <v>42408</v>
      </c>
      <c r="L7" s="138">
        <f t="shared" si="1"/>
        <v>42409</v>
      </c>
      <c r="M7" s="138">
        <f t="shared" si="1"/>
        <v>42410</v>
      </c>
      <c r="N7" s="138">
        <f t="shared" si="1"/>
        <v>42411</v>
      </c>
      <c r="O7" s="138">
        <f t="shared" si="1"/>
        <v>42412</v>
      </c>
      <c r="P7" s="138">
        <f t="shared" si="1"/>
        <v>42413</v>
      </c>
      <c r="Q7" s="138">
        <f t="shared" si="1"/>
        <v>42414</v>
      </c>
      <c r="R7" s="138">
        <f t="shared" si="1"/>
        <v>42415</v>
      </c>
      <c r="S7" s="138">
        <f t="shared" si="1"/>
        <v>42416</v>
      </c>
      <c r="T7" s="138">
        <f t="shared" si="1"/>
        <v>42417</v>
      </c>
      <c r="U7" s="138">
        <f t="shared" si="1"/>
        <v>42418</v>
      </c>
      <c r="V7" s="138">
        <f t="shared" si="1"/>
        <v>42419</v>
      </c>
      <c r="W7" s="138">
        <f t="shared" si="1"/>
        <v>42420</v>
      </c>
      <c r="X7" s="138">
        <f t="shared" si="1"/>
        <v>42421</v>
      </c>
      <c r="Y7" s="138">
        <f t="shared" si="1"/>
        <v>42422</v>
      </c>
      <c r="Z7" s="138">
        <f t="shared" si="1"/>
        <v>42423</v>
      </c>
      <c r="AA7" s="138">
        <f t="shared" si="1"/>
        <v>42424</v>
      </c>
      <c r="AB7" s="138">
        <f t="shared" si="1"/>
        <v>42425</v>
      </c>
      <c r="AC7" s="138">
        <f t="shared" si="1"/>
        <v>42426</v>
      </c>
      <c r="AD7" s="138">
        <f t="shared" si="1"/>
        <v>42427</v>
      </c>
      <c r="AE7" s="138">
        <f t="shared" si="1"/>
        <v>42428</v>
      </c>
      <c r="AF7" s="138">
        <f t="shared" si="1"/>
        <v>42429</v>
      </c>
      <c r="AG7" s="517"/>
      <c r="AH7" s="515" t="s">
        <v>51</v>
      </c>
      <c r="AI7" s="516" t="s">
        <v>51</v>
      </c>
      <c r="AJ7" s="180" t="s">
        <v>60</v>
      </c>
      <c r="AK7" s="180" t="s">
        <v>93</v>
      </c>
    </row>
    <row r="8" spans="1:40" ht="13.5" hidden="1" thickBot="1" x14ac:dyDescent="0.25">
      <c r="A8" s="184"/>
      <c r="B8" s="59"/>
      <c r="C8" s="116" t="s">
        <v>84</v>
      </c>
      <c r="D8" s="216">
        <f t="shared" ref="D8:AF8" si="2">WEEKDAY(D7)</f>
        <v>2</v>
      </c>
      <c r="E8" s="217">
        <f t="shared" si="2"/>
        <v>3</v>
      </c>
      <c r="F8" s="217">
        <f t="shared" si="2"/>
        <v>4</v>
      </c>
      <c r="G8" s="217">
        <f t="shared" si="2"/>
        <v>5</v>
      </c>
      <c r="H8" s="217">
        <f t="shared" si="2"/>
        <v>6</v>
      </c>
      <c r="I8" s="217">
        <f t="shared" si="2"/>
        <v>7</v>
      </c>
      <c r="J8" s="217">
        <f t="shared" si="2"/>
        <v>1</v>
      </c>
      <c r="K8" s="217">
        <f t="shared" si="2"/>
        <v>2</v>
      </c>
      <c r="L8" s="217">
        <f t="shared" si="2"/>
        <v>3</v>
      </c>
      <c r="M8" s="217">
        <f t="shared" si="2"/>
        <v>4</v>
      </c>
      <c r="N8" s="217">
        <f t="shared" si="2"/>
        <v>5</v>
      </c>
      <c r="O8" s="217">
        <f t="shared" si="2"/>
        <v>6</v>
      </c>
      <c r="P8" s="217">
        <f t="shared" si="2"/>
        <v>7</v>
      </c>
      <c r="Q8" s="217">
        <f t="shared" si="2"/>
        <v>1</v>
      </c>
      <c r="R8" s="217">
        <f t="shared" si="2"/>
        <v>2</v>
      </c>
      <c r="S8" s="217">
        <f t="shared" si="2"/>
        <v>3</v>
      </c>
      <c r="T8" s="217">
        <f t="shared" si="2"/>
        <v>4</v>
      </c>
      <c r="U8" s="217">
        <f t="shared" si="2"/>
        <v>5</v>
      </c>
      <c r="V8" s="217">
        <f t="shared" si="2"/>
        <v>6</v>
      </c>
      <c r="W8" s="217">
        <f t="shared" si="2"/>
        <v>7</v>
      </c>
      <c r="X8" s="217">
        <f t="shared" si="2"/>
        <v>1</v>
      </c>
      <c r="Y8" s="217">
        <f t="shared" si="2"/>
        <v>2</v>
      </c>
      <c r="Z8" s="217">
        <f t="shared" si="2"/>
        <v>3</v>
      </c>
      <c r="AA8" s="217">
        <f t="shared" si="2"/>
        <v>4</v>
      </c>
      <c r="AB8" s="217">
        <f t="shared" si="2"/>
        <v>5</v>
      </c>
      <c r="AC8" s="217">
        <f t="shared" si="2"/>
        <v>6</v>
      </c>
      <c r="AD8" s="217">
        <f t="shared" si="2"/>
        <v>7</v>
      </c>
      <c r="AE8" s="218">
        <f t="shared" si="2"/>
        <v>1</v>
      </c>
      <c r="AF8" s="218">
        <f t="shared" si="2"/>
        <v>2</v>
      </c>
      <c r="AG8" s="118"/>
      <c r="AH8" s="136"/>
      <c r="AI8" s="126"/>
      <c r="AJ8" s="184"/>
    </row>
    <row r="9" spans="1:40" ht="11.25" customHeight="1" x14ac:dyDescent="0.2">
      <c r="A9" s="200"/>
      <c r="B9" s="201"/>
      <c r="C9" s="202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24"/>
      <c r="AF9" s="224"/>
      <c r="AG9" s="205"/>
      <c r="AH9" s="204"/>
      <c r="AI9" s="204"/>
      <c r="AJ9" s="201"/>
      <c r="AK9" s="206"/>
    </row>
    <row r="10" spans="1:40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52"/>
      <c r="G10" s="52"/>
      <c r="H10" s="52"/>
      <c r="I10" s="52"/>
      <c r="J10" s="52"/>
      <c r="K10" s="281">
        <v>1</v>
      </c>
      <c r="L10" s="281">
        <v>1</v>
      </c>
      <c r="M10" s="281">
        <v>1</v>
      </c>
      <c r="N10" s="281">
        <v>1</v>
      </c>
      <c r="O10" s="281">
        <v>1</v>
      </c>
      <c r="P10" s="52"/>
      <c r="Q10" s="52"/>
      <c r="R10" s="52"/>
      <c r="S10" s="28"/>
      <c r="T10" s="28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29"/>
      <c r="AG10" s="161">
        <f>SUM(A10:AF10)</f>
        <v>5</v>
      </c>
      <c r="AH10" s="86">
        <v>0</v>
      </c>
      <c r="AI10" s="86">
        <f>+AH10+AG10</f>
        <v>5</v>
      </c>
      <c r="AJ10" s="80" t="s">
        <v>119</v>
      </c>
      <c r="AK10" s="207"/>
    </row>
    <row r="11" spans="1:40" x14ac:dyDescent="0.2">
      <c r="A11" s="56" t="s">
        <v>62</v>
      </c>
      <c r="B11" s="92" t="s">
        <v>25</v>
      </c>
      <c r="C11" s="85" t="s">
        <v>26</v>
      </c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162"/>
      <c r="AG11" s="161">
        <f t="shared" ref="AG11:AG36" si="3">SUM(A11:AF11)</f>
        <v>0</v>
      </c>
      <c r="AH11" s="44">
        <v>0</v>
      </c>
      <c r="AI11" s="86">
        <f t="shared" ref="AI11:AI36" si="4">+AH11+AG11</f>
        <v>0</v>
      </c>
      <c r="AJ11" s="56" t="s">
        <v>62</v>
      </c>
      <c r="AK11" s="207"/>
    </row>
    <row r="12" spans="1:40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162"/>
      <c r="AG12" s="161">
        <f t="shared" si="3"/>
        <v>0</v>
      </c>
      <c r="AH12" s="44">
        <v>0</v>
      </c>
      <c r="AI12" s="86">
        <f t="shared" si="4"/>
        <v>0</v>
      </c>
      <c r="AJ12" s="56" t="s">
        <v>63</v>
      </c>
      <c r="AK12" s="207" t="s">
        <v>89</v>
      </c>
    </row>
    <row r="13" spans="1:40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39">
        <v>1</v>
      </c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162"/>
      <c r="AG13" s="161">
        <f t="shared" si="3"/>
        <v>1</v>
      </c>
      <c r="AH13" s="44">
        <v>0</v>
      </c>
      <c r="AI13" s="86">
        <f t="shared" si="4"/>
        <v>1</v>
      </c>
      <c r="AJ13" s="56" t="s">
        <v>103</v>
      </c>
      <c r="AK13" s="207" t="s">
        <v>89</v>
      </c>
    </row>
    <row r="14" spans="1:40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162"/>
      <c r="AG14" s="161">
        <f t="shared" si="3"/>
        <v>0</v>
      </c>
      <c r="AH14" s="44">
        <v>0</v>
      </c>
      <c r="AI14" s="86">
        <f t="shared" si="4"/>
        <v>0</v>
      </c>
      <c r="AJ14" s="56" t="s">
        <v>163</v>
      </c>
      <c r="AK14" s="207" t="s">
        <v>89</v>
      </c>
    </row>
    <row r="15" spans="1:40" x14ac:dyDescent="0.2">
      <c r="A15" s="62" t="s">
        <v>64</v>
      </c>
      <c r="B15" s="88" t="s">
        <v>32</v>
      </c>
      <c r="C15" s="4" t="s">
        <v>33</v>
      </c>
      <c r="D15" s="28"/>
      <c r="E15" s="28"/>
      <c r="F15" s="25"/>
      <c r="G15" s="28"/>
      <c r="H15" s="28"/>
      <c r="I15" s="28"/>
      <c r="J15" s="28"/>
      <c r="K15" s="28"/>
      <c r="L15" s="28"/>
      <c r="M15" s="10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380">
        <v>1</v>
      </c>
      <c r="AG15" s="161">
        <f t="shared" si="3"/>
        <v>1</v>
      </c>
      <c r="AH15" s="44">
        <v>0</v>
      </c>
      <c r="AI15" s="86">
        <f t="shared" si="4"/>
        <v>1</v>
      </c>
      <c r="AJ15" s="62" t="s">
        <v>64</v>
      </c>
      <c r="AK15" s="207"/>
    </row>
    <row r="16" spans="1:40" x14ac:dyDescent="0.2">
      <c r="A16" s="62" t="s">
        <v>120</v>
      </c>
      <c r="B16" s="60" t="s">
        <v>123</v>
      </c>
      <c r="C16" s="4" t="s">
        <v>124</v>
      </c>
      <c r="D16" s="28"/>
      <c r="E16" s="28"/>
      <c r="F16" s="10"/>
      <c r="G16" s="28"/>
      <c r="H16" s="28"/>
      <c r="I16" s="28"/>
      <c r="J16" s="28"/>
      <c r="K16" s="28"/>
      <c r="L16" s="28"/>
      <c r="M16" s="10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380">
        <v>1</v>
      </c>
      <c r="AG16" s="161">
        <f t="shared" si="3"/>
        <v>1</v>
      </c>
      <c r="AH16" s="44">
        <v>0</v>
      </c>
      <c r="AI16" s="86">
        <f t="shared" si="4"/>
        <v>1</v>
      </c>
      <c r="AJ16" s="62" t="s">
        <v>120</v>
      </c>
      <c r="AK16" s="207" t="s">
        <v>89</v>
      </c>
    </row>
    <row r="17" spans="1:37" x14ac:dyDescent="0.2">
      <c r="A17" s="62" t="s">
        <v>132</v>
      </c>
      <c r="B17" s="60" t="s">
        <v>133</v>
      </c>
      <c r="C17" s="4" t="s">
        <v>135</v>
      </c>
      <c r="D17" s="28"/>
      <c r="E17" s="28"/>
      <c r="F17" s="10"/>
      <c r="G17" s="28"/>
      <c r="H17" s="28"/>
      <c r="I17" s="28"/>
      <c r="J17" s="28"/>
      <c r="K17" s="28"/>
      <c r="L17" s="28"/>
      <c r="M17" s="10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162"/>
      <c r="AG17" s="161">
        <f t="shared" si="3"/>
        <v>0</v>
      </c>
      <c r="AH17" s="44">
        <v>0</v>
      </c>
      <c r="AI17" s="86">
        <f t="shared" ref="AI17" si="5">+AH17+AG17</f>
        <v>0</v>
      </c>
      <c r="AJ17" s="62" t="s">
        <v>132</v>
      </c>
      <c r="AK17" s="207" t="s">
        <v>89</v>
      </c>
    </row>
    <row r="18" spans="1:37" x14ac:dyDescent="0.2">
      <c r="A18" s="62" t="s">
        <v>65</v>
      </c>
      <c r="B18" s="88" t="s">
        <v>19</v>
      </c>
      <c r="C18" s="4" t="s">
        <v>20</v>
      </c>
      <c r="D18" s="28"/>
      <c r="E18" s="28"/>
      <c r="F18" s="10"/>
      <c r="G18" s="28"/>
      <c r="H18" s="28"/>
      <c r="I18" s="28"/>
      <c r="J18" s="28"/>
      <c r="K18" s="28"/>
      <c r="L18" s="28"/>
      <c r="M18" s="10"/>
      <c r="N18" s="28"/>
      <c r="O18" s="28"/>
      <c r="P18" s="28"/>
      <c r="Q18" s="28"/>
      <c r="R18" s="28"/>
      <c r="S18" s="28"/>
      <c r="T18" s="10"/>
      <c r="U18" s="28"/>
      <c r="V18" s="28"/>
      <c r="W18" s="28"/>
      <c r="X18" s="28"/>
      <c r="Y18" s="28"/>
      <c r="Z18" s="28"/>
      <c r="AA18" s="10"/>
      <c r="AB18" s="28"/>
      <c r="AC18" s="28"/>
      <c r="AD18" s="28"/>
      <c r="AE18" s="28"/>
      <c r="AF18" s="162"/>
      <c r="AG18" s="161">
        <f t="shared" si="3"/>
        <v>0</v>
      </c>
      <c r="AH18" s="44">
        <v>0</v>
      </c>
      <c r="AI18" s="86">
        <f t="shared" si="4"/>
        <v>0</v>
      </c>
      <c r="AJ18" s="62" t="s">
        <v>65</v>
      </c>
      <c r="AK18" s="207"/>
    </row>
    <row r="19" spans="1:37" x14ac:dyDescent="0.2">
      <c r="A19" s="62" t="s">
        <v>106</v>
      </c>
      <c r="B19" s="88" t="s">
        <v>107</v>
      </c>
      <c r="C19" s="4" t="s">
        <v>108</v>
      </c>
      <c r="D19" s="28"/>
      <c r="E19" s="28"/>
      <c r="F19" s="10"/>
      <c r="G19" s="28"/>
      <c r="H19" s="311"/>
      <c r="I19" s="28"/>
      <c r="J19" s="28"/>
      <c r="K19" s="28"/>
      <c r="L19" s="239">
        <v>0.5</v>
      </c>
      <c r="M19" s="239">
        <v>1</v>
      </c>
      <c r="N19" s="239">
        <v>1</v>
      </c>
      <c r="O19" s="239">
        <v>1</v>
      </c>
      <c r="P19" s="28"/>
      <c r="Q19" s="28"/>
      <c r="R19" s="311"/>
      <c r="S19" s="311"/>
      <c r="T19" s="428"/>
      <c r="U19" s="311"/>
      <c r="V19" s="311"/>
      <c r="W19" s="311"/>
      <c r="X19" s="311"/>
      <c r="Y19" s="311"/>
      <c r="Z19" s="311"/>
      <c r="AA19" s="428"/>
      <c r="AB19" s="311"/>
      <c r="AC19" s="311"/>
      <c r="AD19" s="311"/>
      <c r="AE19" s="311"/>
      <c r="AF19" s="429"/>
      <c r="AG19" s="161">
        <f t="shared" si="3"/>
        <v>3.5</v>
      </c>
      <c r="AH19" s="44">
        <f>12*0.0476</f>
        <v>0.57120000000000004</v>
      </c>
      <c r="AI19" s="86">
        <f>+AH19+AG19</f>
        <v>4.0712000000000002</v>
      </c>
      <c r="AJ19" s="62" t="s">
        <v>106</v>
      </c>
      <c r="AK19" s="207" t="s">
        <v>89</v>
      </c>
    </row>
    <row r="20" spans="1:37" x14ac:dyDescent="0.2">
      <c r="A20" s="56" t="s">
        <v>66</v>
      </c>
      <c r="B20" s="88" t="s">
        <v>21</v>
      </c>
      <c r="C20" s="4" t="s">
        <v>3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39"/>
      <c r="AF20" s="380">
        <v>1</v>
      </c>
      <c r="AG20" s="161">
        <f t="shared" si="3"/>
        <v>1</v>
      </c>
      <c r="AH20" s="44">
        <v>0</v>
      </c>
      <c r="AI20" s="86">
        <f t="shared" si="4"/>
        <v>1</v>
      </c>
      <c r="AJ20" s="56" t="s">
        <v>66</v>
      </c>
      <c r="AK20" s="207" t="s">
        <v>89</v>
      </c>
    </row>
    <row r="21" spans="1:37" x14ac:dyDescent="0.2">
      <c r="A21" s="56" t="s">
        <v>67</v>
      </c>
      <c r="B21" s="88" t="s">
        <v>11</v>
      </c>
      <c r="C21" s="4" t="s">
        <v>12</v>
      </c>
      <c r="D21" s="28"/>
      <c r="E21" s="28"/>
      <c r="F21" s="10"/>
      <c r="G21" s="28"/>
      <c r="H21" s="28"/>
      <c r="I21" s="28"/>
      <c r="J21" s="28"/>
      <c r="K21" s="28"/>
      <c r="L21" s="28"/>
      <c r="M21" s="10"/>
      <c r="N21" s="239">
        <v>1</v>
      </c>
      <c r="O21" s="239">
        <v>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10"/>
      <c r="AB21" s="28"/>
      <c r="AC21" s="28"/>
      <c r="AD21" s="28"/>
      <c r="AE21" s="28"/>
      <c r="AF21" s="162"/>
      <c r="AG21" s="161">
        <f t="shared" si="3"/>
        <v>2</v>
      </c>
      <c r="AH21" s="44">
        <v>0</v>
      </c>
      <c r="AI21" s="86">
        <f t="shared" si="4"/>
        <v>2</v>
      </c>
      <c r="AJ21" s="56" t="s">
        <v>67</v>
      </c>
      <c r="AK21" s="207"/>
    </row>
    <row r="22" spans="1:37" x14ac:dyDescent="0.2">
      <c r="A22" s="56" t="s">
        <v>68</v>
      </c>
      <c r="B22" s="88" t="s">
        <v>6</v>
      </c>
      <c r="C22" s="4" t="s">
        <v>7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39">
        <v>1</v>
      </c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162"/>
      <c r="AG22" s="161">
        <f t="shared" si="3"/>
        <v>1</v>
      </c>
      <c r="AH22" s="44">
        <v>0</v>
      </c>
      <c r="AI22" s="86">
        <f t="shared" si="4"/>
        <v>1</v>
      </c>
      <c r="AJ22" s="56" t="s">
        <v>68</v>
      </c>
      <c r="AK22" s="207"/>
    </row>
    <row r="23" spans="1:37" x14ac:dyDescent="0.2">
      <c r="A23" s="412" t="s">
        <v>147</v>
      </c>
      <c r="B23" s="422" t="s">
        <v>148</v>
      </c>
      <c r="C23" s="413" t="s">
        <v>149</v>
      </c>
      <c r="D23" s="415"/>
      <c r="E23" s="415"/>
      <c r="F23" s="415"/>
      <c r="G23" s="415"/>
      <c r="H23" s="415"/>
      <c r="I23" s="415"/>
      <c r="J23" s="415"/>
      <c r="K23" s="415"/>
      <c r="L23" s="415"/>
      <c r="M23" s="415"/>
      <c r="N23" s="415"/>
      <c r="O23" s="415"/>
      <c r="P23" s="415"/>
      <c r="Q23" s="415"/>
      <c r="R23" s="415"/>
      <c r="S23" s="415"/>
      <c r="T23" s="415"/>
      <c r="U23" s="415"/>
      <c r="V23" s="415"/>
      <c r="W23" s="415"/>
      <c r="X23" s="415"/>
      <c r="Y23" s="415"/>
      <c r="Z23" s="415"/>
      <c r="AA23" s="415"/>
      <c r="AB23" s="415"/>
      <c r="AC23" s="415"/>
      <c r="AD23" s="415"/>
      <c r="AE23" s="415"/>
      <c r="AF23" s="423"/>
      <c r="AG23" s="418">
        <f t="shared" si="3"/>
        <v>0</v>
      </c>
      <c r="AH23" s="424">
        <v>0</v>
      </c>
      <c r="AI23" s="419">
        <f t="shared" si="4"/>
        <v>0</v>
      </c>
      <c r="AJ23" s="412" t="s">
        <v>147</v>
      </c>
      <c r="AK23" s="425" t="s">
        <v>89</v>
      </c>
    </row>
    <row r="24" spans="1:37" x14ac:dyDescent="0.2">
      <c r="A24" s="56" t="s">
        <v>142</v>
      </c>
      <c r="B24" s="60" t="s">
        <v>146</v>
      </c>
      <c r="C24" s="4" t="s">
        <v>143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343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162"/>
      <c r="AG24" s="161">
        <f t="shared" si="3"/>
        <v>0</v>
      </c>
      <c r="AH24" s="44">
        <v>0</v>
      </c>
      <c r="AI24" s="86">
        <f t="shared" si="4"/>
        <v>0</v>
      </c>
      <c r="AJ24" s="56" t="s">
        <v>142</v>
      </c>
      <c r="AK24" s="207" t="s">
        <v>89</v>
      </c>
    </row>
    <row r="25" spans="1:37" x14ac:dyDescent="0.2">
      <c r="A25" s="56" t="s">
        <v>69</v>
      </c>
      <c r="B25" s="88" t="s">
        <v>23</v>
      </c>
      <c r="C25" s="4" t="s">
        <v>24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162"/>
      <c r="AG25" s="161">
        <f t="shared" si="3"/>
        <v>0</v>
      </c>
      <c r="AH25" s="44">
        <v>0</v>
      </c>
      <c r="AI25" s="86">
        <f t="shared" si="4"/>
        <v>0</v>
      </c>
      <c r="AJ25" s="56" t="s">
        <v>69</v>
      </c>
      <c r="AK25" s="207"/>
    </row>
    <row r="26" spans="1:37" x14ac:dyDescent="0.2">
      <c r="A26" s="56" t="s">
        <v>111</v>
      </c>
      <c r="B26" s="60" t="s">
        <v>112</v>
      </c>
      <c r="C26" s="4" t="s">
        <v>113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380">
        <v>1</v>
      </c>
      <c r="AG26" s="161">
        <f t="shared" si="3"/>
        <v>1</v>
      </c>
      <c r="AH26" s="44">
        <v>0</v>
      </c>
      <c r="AI26" s="86">
        <f>+AH26+AG26</f>
        <v>1</v>
      </c>
      <c r="AJ26" s="56" t="s">
        <v>111</v>
      </c>
      <c r="AK26" s="207" t="s">
        <v>89</v>
      </c>
    </row>
    <row r="27" spans="1:37" x14ac:dyDescent="0.2">
      <c r="A27" s="56" t="s">
        <v>104</v>
      </c>
      <c r="B27" s="88" t="s">
        <v>101</v>
      </c>
      <c r="C27" s="4" t="s">
        <v>105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162"/>
      <c r="AG27" s="161">
        <f t="shared" si="3"/>
        <v>0</v>
      </c>
      <c r="AH27" s="44">
        <v>0</v>
      </c>
      <c r="AI27" s="86">
        <f t="shared" si="4"/>
        <v>0</v>
      </c>
      <c r="AJ27" s="56" t="s">
        <v>104</v>
      </c>
      <c r="AK27" s="207"/>
    </row>
    <row r="28" spans="1:37" x14ac:dyDescent="0.2">
      <c r="A28" s="56" t="s">
        <v>86</v>
      </c>
      <c r="B28" s="88" t="s">
        <v>87</v>
      </c>
      <c r="C28" s="4" t="s">
        <v>2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162"/>
      <c r="AG28" s="161">
        <f t="shared" si="3"/>
        <v>0</v>
      </c>
      <c r="AH28" s="44">
        <v>0</v>
      </c>
      <c r="AI28" s="86">
        <f t="shared" si="4"/>
        <v>0</v>
      </c>
      <c r="AJ28" s="56" t="s">
        <v>86</v>
      </c>
      <c r="AK28" s="207" t="s">
        <v>89</v>
      </c>
    </row>
    <row r="29" spans="1:37" x14ac:dyDescent="0.2">
      <c r="A29" s="56" t="s">
        <v>96</v>
      </c>
      <c r="B29" s="88" t="s">
        <v>97</v>
      </c>
      <c r="C29" s="4" t="s">
        <v>98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39">
        <v>1</v>
      </c>
      <c r="W29" s="239"/>
      <c r="X29" s="239"/>
      <c r="Y29" s="239">
        <v>1</v>
      </c>
      <c r="Z29" s="28"/>
      <c r="AA29" s="28"/>
      <c r="AB29" s="28"/>
      <c r="AC29" s="28"/>
      <c r="AD29" s="28"/>
      <c r="AE29" s="28"/>
      <c r="AF29" s="162"/>
      <c r="AG29" s="161">
        <f t="shared" si="3"/>
        <v>2</v>
      </c>
      <c r="AH29" s="44">
        <v>0</v>
      </c>
      <c r="AI29" s="86">
        <f t="shared" si="4"/>
        <v>2</v>
      </c>
      <c r="AJ29" s="56" t="s">
        <v>96</v>
      </c>
      <c r="AK29" s="207"/>
    </row>
    <row r="30" spans="1:37" x14ac:dyDescent="0.2">
      <c r="A30" s="56" t="s">
        <v>70</v>
      </c>
      <c r="B30" s="88" t="s">
        <v>30</v>
      </c>
      <c r="C30" s="4" t="s">
        <v>31</v>
      </c>
      <c r="D30" s="28"/>
      <c r="F30" s="28"/>
      <c r="G30" s="28"/>
      <c r="H30" s="395"/>
      <c r="I30" s="28"/>
      <c r="J30" s="28"/>
      <c r="K30" s="28"/>
      <c r="L30" s="28"/>
      <c r="M30" s="10"/>
      <c r="N30" s="28"/>
      <c r="O30" s="28"/>
      <c r="P30" s="28"/>
      <c r="Q30" s="28"/>
      <c r="R30" s="239">
        <v>1</v>
      </c>
      <c r="S30" s="239">
        <v>1</v>
      </c>
      <c r="T30" s="239">
        <v>1</v>
      </c>
      <c r="U30" s="239">
        <v>1</v>
      </c>
      <c r="V30" s="239">
        <v>1</v>
      </c>
      <c r="W30" s="28"/>
      <c r="X30" s="28"/>
      <c r="Y30" s="28"/>
      <c r="Z30" s="28"/>
      <c r="AA30" s="10"/>
      <c r="AB30" s="25"/>
      <c r="AC30" s="395"/>
      <c r="AD30" s="28"/>
      <c r="AE30" s="28"/>
      <c r="AF30" s="162"/>
      <c r="AG30" s="161">
        <f t="shared" si="3"/>
        <v>5</v>
      </c>
      <c r="AH30" s="44">
        <v>0</v>
      </c>
      <c r="AI30" s="86">
        <f t="shared" si="4"/>
        <v>5</v>
      </c>
      <c r="AJ30" s="56" t="s">
        <v>70</v>
      </c>
      <c r="AK30" s="207" t="s">
        <v>89</v>
      </c>
    </row>
    <row r="31" spans="1:37" x14ac:dyDescent="0.2">
      <c r="A31" s="56" t="s">
        <v>71</v>
      </c>
      <c r="B31" s="88" t="s">
        <v>9</v>
      </c>
      <c r="C31" s="12" t="s">
        <v>10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39">
        <v>1</v>
      </c>
      <c r="S31" s="239">
        <v>1</v>
      </c>
      <c r="T31" s="239">
        <v>1</v>
      </c>
      <c r="U31" s="239">
        <v>1</v>
      </c>
      <c r="V31" s="239">
        <v>1</v>
      </c>
      <c r="W31" s="28"/>
      <c r="X31" s="28"/>
      <c r="Y31" s="28"/>
      <c r="Z31" s="28"/>
      <c r="AA31" s="28"/>
      <c r="AB31" s="28"/>
      <c r="AC31" s="28"/>
      <c r="AD31" s="28"/>
      <c r="AE31" s="28"/>
      <c r="AF31" s="162"/>
      <c r="AG31" s="161">
        <f t="shared" si="3"/>
        <v>5</v>
      </c>
      <c r="AH31" s="44">
        <v>0</v>
      </c>
      <c r="AI31" s="86">
        <f t="shared" si="4"/>
        <v>5</v>
      </c>
      <c r="AJ31" s="56" t="s">
        <v>71</v>
      </c>
      <c r="AK31" s="207" t="s">
        <v>89</v>
      </c>
    </row>
    <row r="32" spans="1:37" x14ac:dyDescent="0.2">
      <c r="A32" s="56" t="s">
        <v>72</v>
      </c>
      <c r="B32" s="88" t="s">
        <v>27</v>
      </c>
      <c r="C32" s="4" t="s">
        <v>28</v>
      </c>
      <c r="D32" s="239">
        <v>1</v>
      </c>
      <c r="E32" s="239">
        <v>1</v>
      </c>
      <c r="F32" s="239">
        <v>1</v>
      </c>
      <c r="G32" s="239">
        <v>1</v>
      </c>
      <c r="H32" s="239">
        <v>1</v>
      </c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33"/>
      <c r="AB32" s="233"/>
      <c r="AC32" s="28"/>
      <c r="AD32" s="28"/>
      <c r="AE32" s="28"/>
      <c r="AF32" s="162"/>
      <c r="AG32" s="161">
        <f t="shared" si="3"/>
        <v>5</v>
      </c>
      <c r="AH32" s="44">
        <v>0</v>
      </c>
      <c r="AI32" s="86">
        <f t="shared" si="4"/>
        <v>5</v>
      </c>
      <c r="AJ32" s="56" t="s">
        <v>72</v>
      </c>
      <c r="AK32" s="207" t="s">
        <v>89</v>
      </c>
    </row>
    <row r="33" spans="1:37" x14ac:dyDescent="0.2">
      <c r="A33" s="56" t="s">
        <v>79</v>
      </c>
      <c r="B33" s="60" t="s">
        <v>80</v>
      </c>
      <c r="C33" s="4" t="s">
        <v>8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39"/>
      <c r="AF33" s="162"/>
      <c r="AG33" s="161">
        <f t="shared" si="3"/>
        <v>0</v>
      </c>
      <c r="AH33" s="44">
        <v>0</v>
      </c>
      <c r="AI33" s="86">
        <f t="shared" si="4"/>
        <v>0</v>
      </c>
      <c r="AJ33" s="56" t="s">
        <v>79</v>
      </c>
      <c r="AK33" s="207" t="s">
        <v>89</v>
      </c>
    </row>
    <row r="34" spans="1:37" x14ac:dyDescent="0.2">
      <c r="A34" s="56" t="s">
        <v>73</v>
      </c>
      <c r="B34" s="88" t="s">
        <v>16</v>
      </c>
      <c r="C34" s="4" t="s">
        <v>17</v>
      </c>
      <c r="D34" s="28"/>
      <c r="E34" s="28"/>
      <c r="F34" s="10"/>
      <c r="G34" s="28"/>
      <c r="H34" s="28"/>
      <c r="I34" s="28"/>
      <c r="J34" s="28"/>
      <c r="K34" s="28"/>
      <c r="L34" s="28"/>
      <c r="M34" s="10"/>
      <c r="N34" s="28"/>
      <c r="O34" s="28"/>
      <c r="P34" s="28"/>
      <c r="Q34" s="28"/>
      <c r="R34" s="28"/>
      <c r="S34" s="28"/>
      <c r="T34" s="10"/>
      <c r="U34" s="28"/>
      <c r="V34" s="28"/>
      <c r="W34" s="28"/>
      <c r="X34" s="28"/>
      <c r="Y34" s="239">
        <v>1</v>
      </c>
      <c r="Z34" s="239">
        <v>1</v>
      </c>
      <c r="AA34" s="239">
        <v>1</v>
      </c>
      <c r="AB34" s="239">
        <v>1</v>
      </c>
      <c r="AC34" s="239">
        <v>1</v>
      </c>
      <c r="AD34" s="28"/>
      <c r="AE34" s="28"/>
      <c r="AF34" s="162"/>
      <c r="AG34" s="161">
        <f>SUM(A34:AF34)</f>
        <v>5</v>
      </c>
      <c r="AH34" s="44">
        <v>0</v>
      </c>
      <c r="AI34" s="86">
        <f>+AH34+AG34</f>
        <v>5</v>
      </c>
      <c r="AJ34" s="56" t="s">
        <v>73</v>
      </c>
      <c r="AK34" s="207"/>
    </row>
    <row r="35" spans="1:37" x14ac:dyDescent="0.2">
      <c r="A35" s="56" t="s">
        <v>139</v>
      </c>
      <c r="B35" s="60" t="s">
        <v>140</v>
      </c>
      <c r="C35" s="4" t="s">
        <v>141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162"/>
      <c r="AG35" s="161">
        <f t="shared" si="3"/>
        <v>0</v>
      </c>
      <c r="AH35" s="44">
        <v>0</v>
      </c>
      <c r="AI35" s="86">
        <f t="shared" ref="AI35" si="6">+AH35+AG35</f>
        <v>0</v>
      </c>
      <c r="AJ35" s="56" t="s">
        <v>139</v>
      </c>
      <c r="AK35" s="207" t="s">
        <v>89</v>
      </c>
    </row>
    <row r="36" spans="1:37" ht="13.5" thickBot="1" x14ac:dyDescent="0.25">
      <c r="A36" s="63" t="s">
        <v>74</v>
      </c>
      <c r="B36" s="90" t="s">
        <v>14</v>
      </c>
      <c r="C36" s="7" t="s">
        <v>15</v>
      </c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28"/>
      <c r="W36" s="28"/>
      <c r="X36" s="31"/>
      <c r="Y36" s="31"/>
      <c r="Z36" s="31"/>
      <c r="AA36" s="31"/>
      <c r="AB36" s="31"/>
      <c r="AC36" s="31"/>
      <c r="AD36" s="30"/>
      <c r="AE36" s="31"/>
      <c r="AF36" s="360"/>
      <c r="AG36" s="161">
        <f t="shared" si="3"/>
        <v>0</v>
      </c>
      <c r="AH36" s="45">
        <v>0</v>
      </c>
      <c r="AI36" s="86">
        <f t="shared" si="4"/>
        <v>0</v>
      </c>
      <c r="AJ36" s="63" t="s">
        <v>74</v>
      </c>
      <c r="AK36" s="208" t="s">
        <v>89</v>
      </c>
    </row>
    <row r="37" spans="1:37" ht="13.5" thickBot="1" x14ac:dyDescent="0.25">
      <c r="D37" s="222">
        <v>40575</v>
      </c>
      <c r="E37" s="209">
        <v>40576</v>
      </c>
      <c r="F37" s="209">
        <v>40577</v>
      </c>
      <c r="G37" s="209">
        <v>40578</v>
      </c>
      <c r="H37" s="209">
        <v>40579</v>
      </c>
      <c r="I37" s="209">
        <v>40580</v>
      </c>
      <c r="J37" s="209">
        <v>40581</v>
      </c>
      <c r="K37" s="209">
        <v>40582</v>
      </c>
      <c r="L37" s="209">
        <v>40583</v>
      </c>
      <c r="M37" s="209">
        <v>40584</v>
      </c>
      <c r="N37" s="209">
        <v>40585</v>
      </c>
      <c r="O37" s="209">
        <v>40586</v>
      </c>
      <c r="P37" s="209">
        <v>40587</v>
      </c>
      <c r="Q37" s="209">
        <v>40588</v>
      </c>
      <c r="R37" s="209">
        <v>40589</v>
      </c>
      <c r="S37" s="209">
        <v>40590</v>
      </c>
      <c r="T37" s="209">
        <v>40591</v>
      </c>
      <c r="U37" s="209">
        <v>40592</v>
      </c>
      <c r="V37" s="209">
        <v>40593</v>
      </c>
      <c r="W37" s="209">
        <v>40594</v>
      </c>
      <c r="X37" s="209">
        <v>40595</v>
      </c>
      <c r="Y37" s="209">
        <v>40596</v>
      </c>
      <c r="Z37" s="209">
        <v>40597</v>
      </c>
      <c r="AA37" s="209">
        <v>40598</v>
      </c>
      <c r="AB37" s="209">
        <v>40599</v>
      </c>
      <c r="AC37" s="209">
        <v>40600</v>
      </c>
      <c r="AD37" s="209">
        <v>40601</v>
      </c>
      <c r="AE37" s="223">
        <v>40602</v>
      </c>
      <c r="AF37" s="359"/>
      <c r="AG37" s="38">
        <f>SUM(AG10:AG36)</f>
        <v>38.5</v>
      </c>
      <c r="AH37" s="38">
        <f>SUM(AH10:AH36)</f>
        <v>0.57120000000000004</v>
      </c>
      <c r="AI37" s="38">
        <f>SUM(AI10:AI36)</f>
        <v>39.071200000000005</v>
      </c>
    </row>
    <row r="39" spans="1:37" x14ac:dyDescent="0.2">
      <c r="AH39" s="41" t="s">
        <v>82</v>
      </c>
    </row>
    <row r="41" spans="1:37" ht="15" x14ac:dyDescent="0.25">
      <c r="B41" s="23" t="s">
        <v>47</v>
      </c>
      <c r="O41" s="23" t="s">
        <v>47</v>
      </c>
    </row>
    <row r="42" spans="1:37" ht="26.25" customHeight="1" x14ac:dyDescent="0.25">
      <c r="B42" s="23" t="s">
        <v>47</v>
      </c>
      <c r="C42" s="23" t="s">
        <v>47</v>
      </c>
      <c r="R42" s="23" t="s">
        <v>47</v>
      </c>
    </row>
  </sheetData>
  <autoFilter ref="A9:AK36"/>
  <mergeCells count="4">
    <mergeCell ref="AG1:AG7"/>
    <mergeCell ref="AH1:AH7"/>
    <mergeCell ref="AI1:AI7"/>
    <mergeCell ref="D4:M4"/>
  </mergeCells>
  <conditionalFormatting sqref="D37:AF37 D7:AF9">
    <cfRule type="timePeriod" dxfId="92" priority="87" stopIfTrue="1" timePeriod="today">
      <formula>FLOOR(D7,1)=TODAY()</formula>
    </cfRule>
  </conditionalFormatting>
  <conditionalFormatting sqref="A33:C33 A35:C35 AJ10:AJ36">
    <cfRule type="expression" dxfId="91" priority="61" stopIfTrue="1">
      <formula>$A10=$Q$4</formula>
    </cfRule>
  </conditionalFormatting>
  <conditionalFormatting sqref="AA31:AB31 J7:J14 F7:F14 P7:P24 AB7:AB29 AA7:AA30 P26:P33 AA33:AB33 J16:J33 F16:F33 G7:I29 Q7:Z33 D34:AF37 G31:I33 G30 I30 D7:E29 D31:E33 D30 K7:O33 AC7:AF33">
    <cfRule type="expression" dxfId="90" priority="105">
      <formula>D$8=1</formula>
    </cfRule>
    <cfRule type="expression" dxfId="89" priority="106">
      <formula>D$8=7</formula>
    </cfRule>
  </conditionalFormatting>
  <conditionalFormatting sqref="AG10:AH36">
    <cfRule type="expression" dxfId="88" priority="18" stopIfTrue="1">
      <formula>$A10=$R$4</formula>
    </cfRule>
  </conditionalFormatting>
  <conditionalFormatting sqref="AG10:AJ36 A10:C36">
    <cfRule type="expression" dxfId="87" priority="109" stopIfTrue="1">
      <formula>$A10=$AN$5</formula>
    </cfRule>
  </conditionalFormatting>
  <conditionalFormatting sqref="AJ10:AJ36">
    <cfRule type="expression" dxfId="86" priority="111" stopIfTrue="1">
      <formula>$A10=$AM$5</formula>
    </cfRule>
  </conditionalFormatting>
  <conditionalFormatting sqref="A35:C35">
    <cfRule type="expression" dxfId="85" priority="11" stopIfTrue="1">
      <formula>$A35=$AP$5</formula>
    </cfRule>
  </conditionalFormatting>
  <conditionalFormatting sqref="J15">
    <cfRule type="expression" dxfId="84" priority="118">
      <formula>F$8=1</formula>
    </cfRule>
    <cfRule type="expression" dxfId="83" priority="119">
      <formula>F$8=7</formula>
    </cfRule>
  </conditionalFormatting>
  <conditionalFormatting sqref="J12">
    <cfRule type="expression" dxfId="82" priority="9">
      <formula>F$8=1</formula>
    </cfRule>
    <cfRule type="expression" dxfId="81" priority="10">
      <formula>F$8=7</formula>
    </cfRule>
  </conditionalFormatting>
  <conditionalFormatting sqref="J15">
    <cfRule type="expression" dxfId="80" priority="7">
      <formula>J$8=1</formula>
    </cfRule>
    <cfRule type="expression" dxfId="79" priority="8">
      <formula>J$8=7</formula>
    </cfRule>
  </conditionalFormatting>
  <conditionalFormatting sqref="P25">
    <cfRule type="expression" dxfId="78" priority="5">
      <formula>P$8=1</formula>
    </cfRule>
    <cfRule type="expression" dxfId="77" priority="6">
      <formula>P$8=7</formula>
    </cfRule>
  </conditionalFormatting>
  <conditionalFormatting sqref="P26">
    <cfRule type="expression" dxfId="76" priority="3">
      <formula>P$8=1</formula>
    </cfRule>
    <cfRule type="expression" dxfId="75" priority="4">
      <formula>P$8=7</formula>
    </cfRule>
  </conditionalFormatting>
  <conditionalFormatting sqref="B4">
    <cfRule type="expression" dxfId="74" priority="1">
      <formula>B$8=1</formula>
    </cfRule>
    <cfRule type="expression" dxfId="73" priority="2">
      <formula>B$8=7</formula>
    </cfRule>
  </conditionalFormatting>
  <conditionalFormatting sqref="H30">
    <cfRule type="expression" dxfId="72" priority="578">
      <formula>E$8=1</formula>
    </cfRule>
    <cfRule type="expression" dxfId="71" priority="579">
      <formula>E$8=7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M44"/>
  <sheetViews>
    <sheetView showGridLines="0" workbookViewId="0">
      <selection activeCell="AJ35" sqref="AJ35"/>
    </sheetView>
  </sheetViews>
  <sheetFormatPr baseColWidth="10" defaultRowHeight="12.75" x14ac:dyDescent="0.2"/>
  <cols>
    <col min="1" max="1" width="3.85546875" customWidth="1"/>
    <col min="2" max="2" width="13.7109375" bestFit="1" customWidth="1"/>
    <col min="3" max="3" width="8.7109375" customWidth="1"/>
    <col min="4" max="35" width="3.7109375" customWidth="1"/>
    <col min="36" max="37" width="4.28515625" customWidth="1"/>
    <col min="38" max="47" width="3.7109375" customWidth="1"/>
  </cols>
  <sheetData>
    <row r="1" spans="1:39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I1" s="521" t="s">
        <v>150</v>
      </c>
      <c r="AJ1" s="519" t="s">
        <v>51</v>
      </c>
      <c r="AK1" s="506" t="s">
        <v>59</v>
      </c>
    </row>
    <row r="2" spans="1:39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",MONTH($D$7),"/",YEAR($D$7))</f>
        <v>ABSENCES 3/2016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I2" s="521"/>
      <c r="AJ2" s="515"/>
      <c r="AK2" s="516"/>
    </row>
    <row r="3" spans="1:39" ht="12" customHeight="1" thickBot="1" x14ac:dyDescent="0.25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I3" s="521"/>
      <c r="AJ3" s="515"/>
      <c r="AK3" s="516"/>
    </row>
    <row r="4" spans="1:39" ht="12" customHeight="1" thickBot="1" x14ac:dyDescent="0.25">
      <c r="A4" s="3"/>
      <c r="B4" s="395"/>
      <c r="C4" s="3" t="s">
        <v>167</v>
      </c>
      <c r="D4" s="507">
        <f>+D7</f>
        <v>42430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R4" s="58" t="str">
        <f>+recap!B6</f>
        <v>SK</v>
      </c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I4" s="521"/>
      <c r="AJ4" s="515"/>
      <c r="AK4" s="516"/>
    </row>
    <row r="5" spans="1:39" ht="17.25" customHeight="1" x14ac:dyDescent="0.2">
      <c r="B5" s="3"/>
      <c r="C5" s="8"/>
      <c r="D5" t="str">
        <f t="shared" ref="D5:I5" si="0">IF(TEXT(D7,"jjjj")="mercredi",WEEKNUM(F7),IF(TEXT(D7,"jjjj")="mardi","semaine",""))</f>
        <v>semaine</v>
      </c>
      <c r="E5" s="430">
        <f>WEEKNUM(E7)-1</f>
        <v>9</v>
      </c>
      <c r="F5" t="str">
        <f t="shared" si="0"/>
        <v/>
      </c>
      <c r="G5" t="str">
        <f t="shared" si="0"/>
        <v/>
      </c>
      <c r="H5" t="str">
        <f t="shared" si="0"/>
        <v/>
      </c>
      <c r="I5" t="str">
        <f t="shared" si="0"/>
        <v/>
      </c>
      <c r="J5" t="str">
        <f t="shared" ref="J5:AF5" si="1">IF(TEXT(J7,"jjjj")="mercredi",WEEKNUM(L7),IF(TEXT(J7,"jjjj")="mardi","semaine",""))</f>
        <v/>
      </c>
      <c r="K5" t="str">
        <f t="shared" si="1"/>
        <v>semaine</v>
      </c>
      <c r="L5" s="430">
        <f>WEEKNUM(L7)-1</f>
        <v>10</v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>semaine</v>
      </c>
      <c r="S5" s="430">
        <f>WEEKNUM(S7)-1</f>
        <v>11</v>
      </c>
      <c r="T5" t="str">
        <f t="shared" si="1"/>
        <v/>
      </c>
      <c r="U5" t="str">
        <f t="shared" si="1"/>
        <v/>
      </c>
      <c r="V5" t="str">
        <f t="shared" si="1"/>
        <v/>
      </c>
      <c r="W5" t="str">
        <f t="shared" si="1"/>
        <v/>
      </c>
      <c r="X5" t="str">
        <f t="shared" si="1"/>
        <v/>
      </c>
      <c r="Y5" t="str">
        <f t="shared" si="1"/>
        <v>semaine</v>
      </c>
      <c r="Z5" s="430">
        <f>WEEKNUM(Z7)-1</f>
        <v>12</v>
      </c>
      <c r="AA5" t="str">
        <f t="shared" si="1"/>
        <v/>
      </c>
      <c r="AB5" t="str">
        <f t="shared" si="1"/>
        <v/>
      </c>
      <c r="AC5" t="str">
        <f t="shared" si="1"/>
        <v/>
      </c>
      <c r="AD5" t="str">
        <f t="shared" si="1"/>
        <v/>
      </c>
      <c r="AE5" t="str">
        <f t="shared" si="1"/>
        <v/>
      </c>
      <c r="AF5" t="str">
        <f t="shared" si="1"/>
        <v>semaine</v>
      </c>
      <c r="AG5" s="430">
        <f>WEEKNUM(AG7)-1</f>
        <v>13</v>
      </c>
      <c r="AI5" s="521"/>
      <c r="AJ5" s="515"/>
      <c r="AK5" s="516"/>
    </row>
    <row r="6" spans="1:39" ht="17.25" customHeight="1" thickBot="1" x14ac:dyDescent="0.25">
      <c r="B6" s="3"/>
      <c r="C6" s="3"/>
      <c r="AI6" s="521"/>
      <c r="AJ6" s="515"/>
      <c r="AK6" s="516"/>
    </row>
    <row r="7" spans="1:39" ht="13.5" thickBot="1" x14ac:dyDescent="0.25">
      <c r="A7" s="66" t="s">
        <v>60</v>
      </c>
      <c r="B7" s="59" t="s">
        <v>0</v>
      </c>
      <c r="C7" s="42" t="s">
        <v>1</v>
      </c>
      <c r="D7" s="361">
        <f>+fevr!AF7+1</f>
        <v>42430</v>
      </c>
      <c r="E7" s="65">
        <f>+D7+1</f>
        <v>42431</v>
      </c>
      <c r="F7" s="65">
        <f t="shared" ref="F7:AH7" si="2">+E7+1</f>
        <v>42432</v>
      </c>
      <c r="G7" s="65">
        <f t="shared" si="2"/>
        <v>42433</v>
      </c>
      <c r="H7" s="65">
        <f t="shared" si="2"/>
        <v>42434</v>
      </c>
      <c r="I7" s="65">
        <f t="shared" si="2"/>
        <v>42435</v>
      </c>
      <c r="J7" s="65">
        <f t="shared" si="2"/>
        <v>42436</v>
      </c>
      <c r="K7" s="65">
        <f t="shared" si="2"/>
        <v>42437</v>
      </c>
      <c r="L7" s="65">
        <f t="shared" si="2"/>
        <v>42438</v>
      </c>
      <c r="M7" s="65">
        <f t="shared" si="2"/>
        <v>42439</v>
      </c>
      <c r="N7" s="65">
        <f t="shared" si="2"/>
        <v>42440</v>
      </c>
      <c r="O7" s="65">
        <f t="shared" si="2"/>
        <v>42441</v>
      </c>
      <c r="P7" s="65">
        <f t="shared" si="2"/>
        <v>42442</v>
      </c>
      <c r="Q7" s="65">
        <f t="shared" si="2"/>
        <v>42443</v>
      </c>
      <c r="R7" s="65">
        <f t="shared" si="2"/>
        <v>42444</v>
      </c>
      <c r="S7" s="65">
        <f t="shared" si="2"/>
        <v>42445</v>
      </c>
      <c r="T7" s="65">
        <f t="shared" si="2"/>
        <v>42446</v>
      </c>
      <c r="U7" s="65">
        <f t="shared" si="2"/>
        <v>42447</v>
      </c>
      <c r="V7" s="65">
        <f t="shared" si="2"/>
        <v>42448</v>
      </c>
      <c r="W7" s="65">
        <f t="shared" si="2"/>
        <v>42449</v>
      </c>
      <c r="X7" s="65">
        <f t="shared" si="2"/>
        <v>42450</v>
      </c>
      <c r="Y7" s="65">
        <f t="shared" si="2"/>
        <v>42451</v>
      </c>
      <c r="Z7" s="65">
        <f t="shared" si="2"/>
        <v>42452</v>
      </c>
      <c r="AA7" s="65">
        <f t="shared" si="2"/>
        <v>42453</v>
      </c>
      <c r="AB7" s="65">
        <f t="shared" si="2"/>
        <v>42454</v>
      </c>
      <c r="AC7" s="65">
        <f t="shared" si="2"/>
        <v>42455</v>
      </c>
      <c r="AD7" s="65">
        <f t="shared" si="2"/>
        <v>42456</v>
      </c>
      <c r="AE7" s="65">
        <f t="shared" si="2"/>
        <v>42457</v>
      </c>
      <c r="AF7" s="65">
        <f t="shared" si="2"/>
        <v>42458</v>
      </c>
      <c r="AG7" s="65">
        <f t="shared" si="2"/>
        <v>42459</v>
      </c>
      <c r="AH7" s="65">
        <f t="shared" si="2"/>
        <v>42460</v>
      </c>
      <c r="AI7" s="517"/>
      <c r="AJ7" s="515" t="s">
        <v>51</v>
      </c>
      <c r="AK7" s="516" t="s">
        <v>51</v>
      </c>
      <c r="AL7" s="180" t="s">
        <v>60</v>
      </c>
      <c r="AM7" s="180" t="s">
        <v>93</v>
      </c>
    </row>
    <row r="8" spans="1:39" ht="13.5" hidden="1" thickBot="1" x14ac:dyDescent="0.25">
      <c r="A8" s="184"/>
      <c r="B8" s="59"/>
      <c r="C8" s="122"/>
      <c r="D8" s="215">
        <f t="shared" ref="D8:AH8" si="3">WEEKDAY(D7)</f>
        <v>3</v>
      </c>
      <c r="E8" s="215">
        <f t="shared" si="3"/>
        <v>4</v>
      </c>
      <c r="F8" s="215">
        <f t="shared" si="3"/>
        <v>5</v>
      </c>
      <c r="G8" s="215">
        <f t="shared" si="3"/>
        <v>6</v>
      </c>
      <c r="H8" s="215">
        <f t="shared" si="3"/>
        <v>7</v>
      </c>
      <c r="I8" s="215">
        <f t="shared" si="3"/>
        <v>1</v>
      </c>
      <c r="J8" s="215">
        <f t="shared" si="3"/>
        <v>2</v>
      </c>
      <c r="K8" s="215">
        <f t="shared" si="3"/>
        <v>3</v>
      </c>
      <c r="L8" s="215">
        <f t="shared" si="3"/>
        <v>4</v>
      </c>
      <c r="M8" s="215">
        <f t="shared" si="3"/>
        <v>5</v>
      </c>
      <c r="N8" s="215">
        <f t="shared" si="3"/>
        <v>6</v>
      </c>
      <c r="O8" s="215">
        <f t="shared" si="3"/>
        <v>7</v>
      </c>
      <c r="P8" s="215">
        <f t="shared" si="3"/>
        <v>1</v>
      </c>
      <c r="Q8" s="215">
        <f t="shared" si="3"/>
        <v>2</v>
      </c>
      <c r="R8" s="215">
        <f t="shared" si="3"/>
        <v>3</v>
      </c>
      <c r="S8" s="215">
        <f t="shared" si="3"/>
        <v>4</v>
      </c>
      <c r="T8" s="215">
        <f t="shared" si="3"/>
        <v>5</v>
      </c>
      <c r="U8" s="215">
        <f t="shared" si="3"/>
        <v>6</v>
      </c>
      <c r="V8" s="215">
        <f t="shared" si="3"/>
        <v>7</v>
      </c>
      <c r="W8" s="215">
        <f t="shared" si="3"/>
        <v>1</v>
      </c>
      <c r="X8" s="215">
        <f t="shared" si="3"/>
        <v>2</v>
      </c>
      <c r="Y8" s="215">
        <f t="shared" si="3"/>
        <v>3</v>
      </c>
      <c r="Z8" s="215">
        <f t="shared" si="3"/>
        <v>4</v>
      </c>
      <c r="AA8" s="215">
        <f t="shared" si="3"/>
        <v>5</v>
      </c>
      <c r="AB8" s="215">
        <f t="shared" si="3"/>
        <v>6</v>
      </c>
      <c r="AC8" s="215">
        <f t="shared" si="3"/>
        <v>7</v>
      </c>
      <c r="AD8" s="215">
        <f t="shared" si="3"/>
        <v>1</v>
      </c>
      <c r="AE8" s="290">
        <f t="shared" si="3"/>
        <v>2</v>
      </c>
      <c r="AF8" s="309">
        <f t="shared" si="3"/>
        <v>3</v>
      </c>
      <c r="AG8" s="215">
        <f t="shared" si="3"/>
        <v>4</v>
      </c>
      <c r="AH8" s="215">
        <f t="shared" si="3"/>
        <v>5</v>
      </c>
      <c r="AI8" s="141"/>
      <c r="AJ8" s="136"/>
      <c r="AK8" s="126"/>
      <c r="AL8" s="184"/>
    </row>
    <row r="9" spans="1:39" ht="11.25" customHeight="1" x14ac:dyDescent="0.2">
      <c r="A9" s="200"/>
      <c r="B9" s="201"/>
      <c r="C9" s="201"/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24"/>
      <c r="AE9" s="291"/>
      <c r="AF9" s="310"/>
      <c r="AG9" s="224"/>
      <c r="AH9" s="224"/>
      <c r="AI9" s="205"/>
      <c r="AJ9" s="204"/>
      <c r="AK9" s="204"/>
      <c r="AL9" s="201"/>
      <c r="AM9" s="206"/>
    </row>
    <row r="10" spans="1:39" x14ac:dyDescent="0.2">
      <c r="A10" s="80" t="s">
        <v>119</v>
      </c>
      <c r="B10" s="92" t="s">
        <v>121</v>
      </c>
      <c r="C10" s="85" t="s">
        <v>122</v>
      </c>
      <c r="D10" s="52"/>
      <c r="E10" s="52"/>
      <c r="F10" s="28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286"/>
      <c r="AF10" s="52"/>
      <c r="AG10" s="28"/>
      <c r="AH10" s="28"/>
      <c r="AI10" s="161">
        <f>SUM(D10:AH10)</f>
        <v>0</v>
      </c>
      <c r="AJ10" s="86">
        <v>0</v>
      </c>
      <c r="AK10" s="243">
        <f>+AI10+AJ10</f>
        <v>0</v>
      </c>
      <c r="AL10" s="80" t="s">
        <v>119</v>
      </c>
      <c r="AM10" s="191"/>
    </row>
    <row r="11" spans="1:39" x14ac:dyDescent="0.2">
      <c r="A11" s="56" t="s">
        <v>62</v>
      </c>
      <c r="B11" s="88" t="s">
        <v>25</v>
      </c>
      <c r="C11" s="12" t="s">
        <v>26</v>
      </c>
      <c r="D11" s="239">
        <v>1</v>
      </c>
      <c r="E11" s="239">
        <v>1</v>
      </c>
      <c r="F11" s="239">
        <v>1</v>
      </c>
      <c r="G11" s="239">
        <v>1</v>
      </c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7"/>
      <c r="AF11" s="28"/>
      <c r="AG11" s="28"/>
      <c r="AH11" s="219"/>
      <c r="AI11" s="161">
        <f t="shared" ref="AI11:AI38" si="4">SUM(D11:AH11)</f>
        <v>4</v>
      </c>
      <c r="AJ11" s="86">
        <v>0</v>
      </c>
      <c r="AK11" s="243">
        <f t="shared" ref="AK11:AK39" si="5">+AI11+AJ11</f>
        <v>4</v>
      </c>
      <c r="AL11" s="56" t="s">
        <v>62</v>
      </c>
      <c r="AM11" s="177"/>
    </row>
    <row r="12" spans="1:39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39">
        <v>1</v>
      </c>
      <c r="H12" s="239"/>
      <c r="I12" s="239"/>
      <c r="J12" s="239">
        <v>1</v>
      </c>
      <c r="K12" s="239">
        <v>1</v>
      </c>
      <c r="L12" s="28"/>
      <c r="M12" s="28"/>
      <c r="N12" s="28"/>
      <c r="O12" s="28"/>
      <c r="P12" s="28"/>
      <c r="Q12" s="28"/>
      <c r="R12" s="28"/>
      <c r="S12" s="28"/>
      <c r="T12" s="28"/>
      <c r="U12" s="239">
        <v>1</v>
      </c>
      <c r="V12" s="28"/>
      <c r="W12" s="28"/>
      <c r="X12" s="239">
        <v>1</v>
      </c>
      <c r="Y12" s="239">
        <v>1</v>
      </c>
      <c r="Z12" s="239">
        <v>1</v>
      </c>
      <c r="AA12" s="239">
        <v>1</v>
      </c>
      <c r="AB12" s="239">
        <v>1</v>
      </c>
      <c r="AC12" s="28"/>
      <c r="AD12" s="28"/>
      <c r="AE12" s="287"/>
      <c r="AF12" s="28"/>
      <c r="AG12" s="28"/>
      <c r="AH12" s="219"/>
      <c r="AI12" s="161">
        <f t="shared" si="4"/>
        <v>9</v>
      </c>
      <c r="AJ12" s="86">
        <v>0</v>
      </c>
      <c r="AK12" s="243">
        <f t="shared" si="5"/>
        <v>9</v>
      </c>
      <c r="AL12" s="56" t="s">
        <v>63</v>
      </c>
      <c r="AM12" s="32" t="s">
        <v>89</v>
      </c>
    </row>
    <row r="13" spans="1:39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39">
        <v>1</v>
      </c>
      <c r="AC13" s="28"/>
      <c r="AD13" s="28"/>
      <c r="AE13" s="287"/>
      <c r="AF13" s="239">
        <v>1</v>
      </c>
      <c r="AG13" s="239">
        <v>1</v>
      </c>
      <c r="AH13" s="28"/>
      <c r="AI13" s="161">
        <f t="shared" si="4"/>
        <v>3</v>
      </c>
      <c r="AJ13" s="86">
        <v>0</v>
      </c>
      <c r="AK13" s="243">
        <f t="shared" si="5"/>
        <v>3</v>
      </c>
      <c r="AL13" s="56" t="s">
        <v>103</v>
      </c>
      <c r="AM13" s="32" t="s">
        <v>89</v>
      </c>
    </row>
    <row r="14" spans="1:39" x14ac:dyDescent="0.2">
      <c r="A14" s="56" t="s">
        <v>163</v>
      </c>
      <c r="B14" s="88" t="s">
        <v>164</v>
      </c>
      <c r="C14" s="240" t="s">
        <v>165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7"/>
      <c r="AF14" s="28"/>
      <c r="AG14" s="28"/>
      <c r="AH14" s="219"/>
      <c r="AI14" s="161">
        <f t="shared" si="4"/>
        <v>0</v>
      </c>
      <c r="AJ14" s="86">
        <v>0</v>
      </c>
      <c r="AK14" s="243">
        <f t="shared" si="5"/>
        <v>0</v>
      </c>
      <c r="AL14" s="56" t="s">
        <v>163</v>
      </c>
      <c r="AM14" s="32" t="s">
        <v>89</v>
      </c>
    </row>
    <row r="15" spans="1:39" x14ac:dyDescent="0.2">
      <c r="A15" s="62" t="s">
        <v>64</v>
      </c>
      <c r="B15" s="88" t="s">
        <v>32</v>
      </c>
      <c r="C15" s="4" t="s">
        <v>33</v>
      </c>
      <c r="D15" s="239">
        <v>1</v>
      </c>
      <c r="E15" s="239">
        <v>1</v>
      </c>
      <c r="F15" s="239">
        <v>1</v>
      </c>
      <c r="G15" s="239">
        <v>1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7"/>
      <c r="AF15" s="28"/>
      <c r="AG15" s="28"/>
      <c r="AH15" s="219"/>
      <c r="AI15" s="161">
        <f t="shared" si="4"/>
        <v>4</v>
      </c>
      <c r="AJ15" s="86">
        <v>0</v>
      </c>
      <c r="AK15" s="243">
        <f t="shared" si="5"/>
        <v>4</v>
      </c>
      <c r="AL15" s="62" t="s">
        <v>64</v>
      </c>
      <c r="AM15" s="177"/>
    </row>
    <row r="16" spans="1:39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39">
        <v>1</v>
      </c>
      <c r="Y16" s="239">
        <v>1</v>
      </c>
      <c r="Z16" s="239">
        <v>1</v>
      </c>
      <c r="AA16" s="239">
        <v>1</v>
      </c>
      <c r="AB16" s="239">
        <v>1</v>
      </c>
      <c r="AC16" s="28"/>
      <c r="AD16" s="28"/>
      <c r="AE16" s="287"/>
      <c r="AF16" s="28"/>
      <c r="AG16" s="28"/>
      <c r="AH16" s="219"/>
      <c r="AI16" s="161">
        <f t="shared" si="4"/>
        <v>5</v>
      </c>
      <c r="AJ16" s="86">
        <v>0</v>
      </c>
      <c r="AK16" s="243">
        <f t="shared" si="5"/>
        <v>5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7"/>
      <c r="AF17" s="28"/>
      <c r="AG17" s="28"/>
      <c r="AH17" s="219"/>
      <c r="AI17" s="161">
        <f t="shared" ref="AI17:AI18" si="6">SUM(D17:AH17)</f>
        <v>0</v>
      </c>
      <c r="AJ17" s="86">
        <v>0</v>
      </c>
      <c r="AK17" s="243">
        <f t="shared" ref="AK17:AK18" si="7">+AI17+AJ17</f>
        <v>0</v>
      </c>
      <c r="AL17" s="62" t="s">
        <v>132</v>
      </c>
      <c r="AM17" s="32" t="s">
        <v>89</v>
      </c>
    </row>
    <row r="18" spans="1:39" x14ac:dyDescent="0.2">
      <c r="A18" s="62" t="s">
        <v>168</v>
      </c>
      <c r="B18" s="60" t="s">
        <v>169</v>
      </c>
      <c r="C18" s="4" t="s">
        <v>170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7"/>
      <c r="AF18" s="28"/>
      <c r="AG18" s="28"/>
      <c r="AH18" s="219"/>
      <c r="AI18" s="161">
        <f t="shared" si="6"/>
        <v>0</v>
      </c>
      <c r="AJ18" s="86">
        <v>0</v>
      </c>
      <c r="AK18" s="243">
        <f t="shared" si="7"/>
        <v>0</v>
      </c>
      <c r="AL18" s="62" t="s">
        <v>168</v>
      </c>
      <c r="AM18" s="32"/>
    </row>
    <row r="19" spans="1:39" x14ac:dyDescent="0.2">
      <c r="A19" s="62" t="s">
        <v>65</v>
      </c>
      <c r="B19" s="88" t="s">
        <v>19</v>
      </c>
      <c r="C19" s="4" t="s">
        <v>20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39">
        <v>1</v>
      </c>
      <c r="R19" s="239">
        <v>1</v>
      </c>
      <c r="S19" s="239">
        <v>1</v>
      </c>
      <c r="T19" s="239">
        <v>1</v>
      </c>
      <c r="U19" s="239">
        <v>1</v>
      </c>
      <c r="V19" s="28"/>
      <c r="W19" s="28"/>
      <c r="X19" s="28"/>
      <c r="Y19" s="28"/>
      <c r="Z19" s="28"/>
      <c r="AA19" s="28"/>
      <c r="AB19" s="28"/>
      <c r="AC19" s="28"/>
      <c r="AD19" s="28"/>
      <c r="AE19" s="287"/>
      <c r="AF19" s="28"/>
      <c r="AG19" s="28"/>
      <c r="AH19" s="219"/>
      <c r="AI19" s="161">
        <f t="shared" si="4"/>
        <v>5</v>
      </c>
      <c r="AJ19" s="86">
        <v>0</v>
      </c>
      <c r="AK19" s="243">
        <f t="shared" si="5"/>
        <v>5</v>
      </c>
      <c r="AL19" s="62" t="s">
        <v>65</v>
      </c>
      <c r="AM19" s="177"/>
    </row>
    <row r="20" spans="1:39" x14ac:dyDescent="0.2">
      <c r="A20" s="62" t="s">
        <v>106</v>
      </c>
      <c r="B20" s="88" t="s">
        <v>107</v>
      </c>
      <c r="C20" s="4" t="s">
        <v>108</v>
      </c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  <c r="Y20" s="311"/>
      <c r="Z20" s="311"/>
      <c r="AA20" s="311"/>
      <c r="AB20" s="311"/>
      <c r="AC20" s="311"/>
      <c r="AD20" s="311"/>
      <c r="AE20" s="311"/>
      <c r="AF20" s="311"/>
      <c r="AG20" s="311"/>
      <c r="AH20" s="431"/>
      <c r="AI20" s="161">
        <f>SUM(D20:AH20)</f>
        <v>0</v>
      </c>
      <c r="AJ20" s="86">
        <f>22*0.0476</f>
        <v>1.0472000000000001</v>
      </c>
      <c r="AK20" s="243">
        <f>+AI20+AJ20</f>
        <v>1.0472000000000001</v>
      </c>
      <c r="AL20" s="62" t="s">
        <v>106</v>
      </c>
      <c r="AM20" s="32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39">
        <v>1</v>
      </c>
      <c r="E21" s="239">
        <v>1</v>
      </c>
      <c r="F21" s="239">
        <v>1</v>
      </c>
      <c r="G21" s="239">
        <v>1</v>
      </c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39">
        <v>0.5</v>
      </c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7"/>
      <c r="AF21" s="28"/>
      <c r="AG21" s="28"/>
      <c r="AH21" s="219"/>
      <c r="AI21" s="161">
        <f t="shared" si="4"/>
        <v>4.5</v>
      </c>
      <c r="AJ21" s="86">
        <v>0</v>
      </c>
      <c r="AK21" s="243">
        <f t="shared" si="5"/>
        <v>4.5</v>
      </c>
      <c r="AL21" s="56" t="s">
        <v>66</v>
      </c>
      <c r="AM21" s="32" t="s">
        <v>89</v>
      </c>
    </row>
    <row r="22" spans="1:39" x14ac:dyDescent="0.2">
      <c r="A22" s="56" t="s">
        <v>67</v>
      </c>
      <c r="B22" s="88" t="s">
        <v>11</v>
      </c>
      <c r="C22" s="4" t="s">
        <v>12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7"/>
      <c r="AF22" s="28"/>
      <c r="AG22" s="28"/>
      <c r="AH22" s="219"/>
      <c r="AI22" s="161">
        <f t="shared" si="4"/>
        <v>0</v>
      </c>
      <c r="AJ22" s="86">
        <v>0</v>
      </c>
      <c r="AK22" s="243">
        <f t="shared" si="5"/>
        <v>0</v>
      </c>
      <c r="AL22" s="56" t="s">
        <v>67</v>
      </c>
      <c r="AM22" s="177"/>
    </row>
    <row r="23" spans="1:39" x14ac:dyDescent="0.2">
      <c r="A23" s="56" t="s">
        <v>68</v>
      </c>
      <c r="B23" s="88" t="s">
        <v>6</v>
      </c>
      <c r="C23" s="4" t="s">
        <v>7</v>
      </c>
      <c r="D23" s="28"/>
      <c r="E23" s="28"/>
      <c r="F23" s="28"/>
      <c r="G23" s="239">
        <v>1</v>
      </c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39">
        <v>1</v>
      </c>
      <c r="Y23" s="239">
        <v>1</v>
      </c>
      <c r="Z23" s="239">
        <v>1</v>
      </c>
      <c r="AA23" s="28"/>
      <c r="AB23" s="28"/>
      <c r="AC23" s="28"/>
      <c r="AD23" s="28"/>
      <c r="AE23" s="287"/>
      <c r="AF23" s="28"/>
      <c r="AG23" s="28"/>
      <c r="AH23" s="219"/>
      <c r="AI23" s="161">
        <f t="shared" si="4"/>
        <v>4</v>
      </c>
      <c r="AJ23" s="86">
        <v>0</v>
      </c>
      <c r="AK23" s="243">
        <f t="shared" si="5"/>
        <v>4</v>
      </c>
      <c r="AL23" s="56" t="s">
        <v>68</v>
      </c>
      <c r="AM23" s="177"/>
    </row>
    <row r="24" spans="1:39" x14ac:dyDescent="0.2">
      <c r="A24" s="432" t="s">
        <v>147</v>
      </c>
      <c r="B24" s="433" t="s">
        <v>148</v>
      </c>
      <c r="C24" s="196" t="s">
        <v>149</v>
      </c>
      <c r="D24" s="403"/>
      <c r="E24" s="403"/>
      <c r="F24" s="403"/>
      <c r="G24" s="403"/>
      <c r="H24" s="403"/>
      <c r="I24" s="403"/>
      <c r="J24" s="403"/>
      <c r="K24" s="403"/>
      <c r="L24" s="403"/>
      <c r="M24" s="403"/>
      <c r="N24" s="403"/>
      <c r="O24" s="403"/>
      <c r="P24" s="403"/>
      <c r="Q24" s="403"/>
      <c r="R24" s="403"/>
      <c r="S24" s="403"/>
      <c r="T24" s="403"/>
      <c r="U24" s="403"/>
      <c r="V24" s="403"/>
      <c r="W24" s="403"/>
      <c r="X24" s="403"/>
      <c r="Y24" s="403"/>
      <c r="Z24" s="403"/>
      <c r="AA24" s="403"/>
      <c r="AB24" s="403"/>
      <c r="AC24" s="403"/>
      <c r="AD24" s="403"/>
      <c r="AE24" s="403"/>
      <c r="AF24" s="403"/>
      <c r="AG24" s="403"/>
      <c r="AH24" s="434"/>
      <c r="AI24" s="435">
        <f>SUM(D24:AH24)</f>
        <v>0</v>
      </c>
      <c r="AJ24" s="436">
        <v>0</v>
      </c>
      <c r="AK24" s="437">
        <f>+AI24+AJ24</f>
        <v>0</v>
      </c>
      <c r="AL24" s="432" t="s">
        <v>147</v>
      </c>
      <c r="AM24" s="405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7"/>
      <c r="AF25" s="239">
        <v>1</v>
      </c>
      <c r="AG25" s="28"/>
      <c r="AH25" s="219"/>
      <c r="AI25" s="161">
        <f t="shared" si="4"/>
        <v>1</v>
      </c>
      <c r="AJ25" s="86">
        <v>0</v>
      </c>
      <c r="AK25" s="243">
        <f t="shared" si="5"/>
        <v>1</v>
      </c>
      <c r="AL25" s="56" t="s">
        <v>142</v>
      </c>
      <c r="AM25" s="32" t="s">
        <v>89</v>
      </c>
    </row>
    <row r="26" spans="1:39" x14ac:dyDescent="0.2">
      <c r="A26" s="56" t="s">
        <v>69</v>
      </c>
      <c r="B26" s="88" t="s">
        <v>23</v>
      </c>
      <c r="C26" s="4" t="s">
        <v>24</v>
      </c>
      <c r="D26" s="28"/>
      <c r="E26" s="28"/>
      <c r="F26" s="28"/>
      <c r="G26" s="28"/>
      <c r="H26" s="28"/>
      <c r="I26" s="28"/>
      <c r="J26" s="239">
        <v>1</v>
      </c>
      <c r="K26" s="239">
        <v>1</v>
      </c>
      <c r="L26" s="239">
        <v>1</v>
      </c>
      <c r="M26" s="239">
        <v>1</v>
      </c>
      <c r="N26" s="239">
        <v>1</v>
      </c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9">
        <v>0.5</v>
      </c>
      <c r="AC26" s="28"/>
      <c r="AD26" s="28"/>
      <c r="AE26" s="287"/>
      <c r="AF26" s="28"/>
      <c r="AG26" s="28"/>
      <c r="AH26" s="219"/>
      <c r="AI26" s="161">
        <f t="shared" si="4"/>
        <v>5.5</v>
      </c>
      <c r="AJ26" s="86">
        <v>0</v>
      </c>
      <c r="AK26" s="243">
        <f t="shared" si="5"/>
        <v>5.5</v>
      </c>
      <c r="AL26" s="56" t="s">
        <v>69</v>
      </c>
      <c r="AM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39">
        <v>1</v>
      </c>
      <c r="E27" s="239">
        <v>1</v>
      </c>
      <c r="F27" s="239">
        <v>1</v>
      </c>
      <c r="G27" s="239">
        <v>1</v>
      </c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7"/>
      <c r="AF27" s="239">
        <v>1</v>
      </c>
      <c r="AG27" s="239">
        <v>1</v>
      </c>
      <c r="AH27" s="443">
        <v>1</v>
      </c>
      <c r="AI27" s="161">
        <f>SUM(D27:AH27)</f>
        <v>7</v>
      </c>
      <c r="AJ27" s="86">
        <v>0</v>
      </c>
      <c r="AK27" s="243">
        <f>+AI27+AJ27</f>
        <v>7</v>
      </c>
      <c r="AL27" s="56" t="s">
        <v>111</v>
      </c>
      <c r="AM27" s="32" t="s">
        <v>89</v>
      </c>
    </row>
    <row r="28" spans="1:39" x14ac:dyDescent="0.2">
      <c r="A28" s="56" t="s">
        <v>104</v>
      </c>
      <c r="B28" s="88" t="s">
        <v>101</v>
      </c>
      <c r="C28" s="4" t="s">
        <v>105</v>
      </c>
      <c r="D28" s="28"/>
      <c r="E28" s="28"/>
      <c r="F28" s="28"/>
      <c r="G28" s="28"/>
      <c r="H28" s="28"/>
      <c r="I28" s="28"/>
      <c r="J28" s="239">
        <v>1</v>
      </c>
      <c r="K28" s="239">
        <v>1</v>
      </c>
      <c r="L28" s="239">
        <v>1</v>
      </c>
      <c r="M28" s="239">
        <v>1</v>
      </c>
      <c r="N28" s="239">
        <v>1</v>
      </c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7"/>
      <c r="AF28" s="28"/>
      <c r="AG28" s="28"/>
      <c r="AH28" s="219"/>
      <c r="AI28" s="161">
        <f t="shared" si="4"/>
        <v>5</v>
      </c>
      <c r="AJ28" s="86">
        <v>0</v>
      </c>
      <c r="AK28" s="243">
        <f t="shared" si="5"/>
        <v>5</v>
      </c>
      <c r="AL28" s="56" t="s">
        <v>104</v>
      </c>
      <c r="AM28" s="177"/>
    </row>
    <row r="29" spans="1:39" x14ac:dyDescent="0.2">
      <c r="A29" s="56" t="s">
        <v>171</v>
      </c>
      <c r="B29" s="60" t="s">
        <v>172</v>
      </c>
      <c r="C29" s="4" t="s">
        <v>173</v>
      </c>
      <c r="D29" s="403"/>
      <c r="E29" s="403"/>
      <c r="F29" s="403"/>
      <c r="G29" s="403"/>
      <c r="H29" s="403"/>
      <c r="I29" s="403"/>
      <c r="J29" s="403"/>
      <c r="K29" s="403"/>
      <c r="L29" s="403"/>
      <c r="M29" s="403"/>
      <c r="N29" s="403"/>
      <c r="O29" s="403"/>
      <c r="P29" s="403"/>
      <c r="Q29" s="403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7"/>
      <c r="AF29" s="28"/>
      <c r="AG29" s="28"/>
      <c r="AH29" s="219"/>
      <c r="AI29" s="161">
        <f t="shared" si="4"/>
        <v>0</v>
      </c>
      <c r="AJ29" s="86">
        <v>0</v>
      </c>
      <c r="AK29" s="243">
        <f t="shared" si="5"/>
        <v>0</v>
      </c>
      <c r="AL29" s="56" t="s">
        <v>171</v>
      </c>
      <c r="AM29" s="177"/>
    </row>
    <row r="30" spans="1:39" x14ac:dyDescent="0.2">
      <c r="A30" s="56" t="s">
        <v>86</v>
      </c>
      <c r="B30" s="88" t="s">
        <v>87</v>
      </c>
      <c r="C30" s="4" t="s">
        <v>2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39">
        <v>1</v>
      </c>
      <c r="R30" s="239">
        <v>1</v>
      </c>
      <c r="S30" s="239">
        <v>1</v>
      </c>
      <c r="T30" s="239">
        <v>1</v>
      </c>
      <c r="U30" s="239">
        <v>1</v>
      </c>
      <c r="V30" s="28"/>
      <c r="W30" s="28"/>
      <c r="X30" s="28"/>
      <c r="Y30" s="28"/>
      <c r="Z30" s="28"/>
      <c r="AA30" s="28"/>
      <c r="AB30" s="28"/>
      <c r="AC30" s="28"/>
      <c r="AD30" s="28"/>
      <c r="AE30" s="287"/>
      <c r="AF30" s="28"/>
      <c r="AG30" s="28"/>
      <c r="AH30" s="219"/>
      <c r="AI30" s="161">
        <f t="shared" si="4"/>
        <v>5</v>
      </c>
      <c r="AJ30" s="86">
        <v>0</v>
      </c>
      <c r="AK30" s="243">
        <f t="shared" si="5"/>
        <v>5</v>
      </c>
      <c r="AL30" s="56" t="s">
        <v>86</v>
      </c>
      <c r="AM30" s="32" t="s">
        <v>89</v>
      </c>
    </row>
    <row r="31" spans="1:39" x14ac:dyDescent="0.2">
      <c r="A31" s="56" t="s">
        <v>96</v>
      </c>
      <c r="B31" s="88" t="s">
        <v>97</v>
      </c>
      <c r="C31" s="4" t="s">
        <v>98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7"/>
      <c r="AF31" s="28"/>
      <c r="AG31" s="28"/>
      <c r="AH31" s="28"/>
      <c r="AI31" s="161">
        <f t="shared" si="4"/>
        <v>0</v>
      </c>
      <c r="AJ31" s="86">
        <v>0</v>
      </c>
      <c r="AK31" s="243">
        <f t="shared" si="5"/>
        <v>0</v>
      </c>
      <c r="AL31" s="56" t="s">
        <v>96</v>
      </c>
      <c r="AM31" s="66"/>
    </row>
    <row r="32" spans="1:39" x14ac:dyDescent="0.2">
      <c r="A32" s="56" t="s">
        <v>70</v>
      </c>
      <c r="B32" s="88" t="s">
        <v>30</v>
      </c>
      <c r="C32" s="4" t="s">
        <v>31</v>
      </c>
      <c r="D32" s="28"/>
      <c r="E32" s="28"/>
      <c r="F32" s="28"/>
      <c r="G32" s="28"/>
      <c r="H32" s="28"/>
      <c r="I32" s="28"/>
      <c r="J32" s="28"/>
      <c r="K32" s="28"/>
      <c r="L32" s="239">
        <v>1</v>
      </c>
      <c r="M32" s="28"/>
      <c r="N32" s="395"/>
      <c r="O32" s="28"/>
      <c r="P32" s="28"/>
      <c r="Q32" s="28"/>
      <c r="R32" s="28"/>
      <c r="S32" s="41"/>
      <c r="T32" s="28"/>
      <c r="U32" s="28"/>
      <c r="V32" s="28"/>
      <c r="W32" s="28"/>
      <c r="X32" s="28"/>
      <c r="Y32" s="28"/>
      <c r="Z32" s="28"/>
      <c r="AA32" s="28"/>
      <c r="AB32" s="395"/>
      <c r="AC32" s="28"/>
      <c r="AD32" s="28"/>
      <c r="AE32" s="287"/>
      <c r="AF32" s="28"/>
      <c r="AG32" s="28"/>
      <c r="AH32" s="219"/>
      <c r="AI32" s="161">
        <f t="shared" si="4"/>
        <v>1</v>
      </c>
      <c r="AJ32" s="86">
        <v>0</v>
      </c>
      <c r="AK32" s="243">
        <f t="shared" si="5"/>
        <v>1</v>
      </c>
      <c r="AL32" s="56" t="s">
        <v>70</v>
      </c>
      <c r="AM32" s="32" t="s">
        <v>89</v>
      </c>
    </row>
    <row r="33" spans="1:39" x14ac:dyDescent="0.2">
      <c r="A33" s="56" t="s">
        <v>71</v>
      </c>
      <c r="B33" s="88" t="s">
        <v>9</v>
      </c>
      <c r="C33" s="12" t="s">
        <v>10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7"/>
      <c r="AF33" s="28"/>
      <c r="AG33" s="28"/>
      <c r="AH33" s="219"/>
      <c r="AI33" s="161">
        <f t="shared" si="4"/>
        <v>0</v>
      </c>
      <c r="AJ33" s="86">
        <v>0</v>
      </c>
      <c r="AK33" s="243">
        <f t="shared" si="5"/>
        <v>0</v>
      </c>
      <c r="AL33" s="56" t="s">
        <v>71</v>
      </c>
      <c r="AM33" s="32" t="s">
        <v>89</v>
      </c>
    </row>
    <row r="34" spans="1:39" x14ac:dyDescent="0.2">
      <c r="A34" s="56" t="s">
        <v>72</v>
      </c>
      <c r="B34" s="88" t="s">
        <v>27</v>
      </c>
      <c r="C34" s="4" t="s">
        <v>28</v>
      </c>
      <c r="D34" s="28"/>
      <c r="E34" s="28"/>
      <c r="F34" s="28"/>
      <c r="G34" s="28"/>
      <c r="H34" s="28"/>
      <c r="I34" s="28"/>
      <c r="J34" s="28"/>
      <c r="K34" s="311"/>
      <c r="L34" s="311"/>
      <c r="M34" s="311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39">
        <v>1</v>
      </c>
      <c r="Y34" s="239">
        <v>1</v>
      </c>
      <c r="Z34" s="28"/>
      <c r="AA34" s="28"/>
      <c r="AB34" s="28"/>
      <c r="AC34" s="28"/>
      <c r="AD34" s="28"/>
      <c r="AE34" s="287"/>
      <c r="AF34" s="311"/>
      <c r="AG34" s="311"/>
      <c r="AH34" s="431"/>
      <c r="AI34" s="161">
        <f t="shared" si="4"/>
        <v>2</v>
      </c>
      <c r="AJ34" s="272">
        <f>0.0476*6</f>
        <v>0.28560000000000002</v>
      </c>
      <c r="AK34" s="243">
        <f t="shared" si="5"/>
        <v>2.2856000000000001</v>
      </c>
      <c r="AL34" s="56" t="s">
        <v>72</v>
      </c>
      <c r="AM34" s="32" t="s">
        <v>89</v>
      </c>
    </row>
    <row r="35" spans="1:39" x14ac:dyDescent="0.2">
      <c r="A35" s="56" t="s">
        <v>79</v>
      </c>
      <c r="B35" s="60" t="s">
        <v>80</v>
      </c>
      <c r="C35" s="4" t="s">
        <v>8</v>
      </c>
      <c r="D35" s="28"/>
      <c r="E35" s="28"/>
      <c r="F35" s="28"/>
      <c r="G35" s="28"/>
      <c r="H35" s="28"/>
      <c r="I35" s="28"/>
      <c r="J35" s="239">
        <v>1</v>
      </c>
      <c r="K35" s="28"/>
      <c r="L35" s="28"/>
      <c r="M35" s="28"/>
      <c r="N35" s="239">
        <v>1</v>
      </c>
      <c r="O35" s="239"/>
      <c r="P35" s="239"/>
      <c r="Q35" s="239">
        <v>1</v>
      </c>
      <c r="R35" s="239">
        <v>1</v>
      </c>
      <c r="S35" s="28"/>
      <c r="T35" s="28"/>
      <c r="U35" s="28"/>
      <c r="V35" s="28"/>
      <c r="W35" s="28"/>
      <c r="X35" s="365"/>
      <c r="Y35" s="365"/>
      <c r="Z35" s="28"/>
      <c r="AA35" s="28"/>
      <c r="AB35" s="28"/>
      <c r="AC35" s="28"/>
      <c r="AD35" s="28"/>
      <c r="AE35" s="287"/>
      <c r="AF35" s="28"/>
      <c r="AG35" s="28"/>
      <c r="AH35" s="219"/>
      <c r="AI35" s="161">
        <f t="shared" si="4"/>
        <v>4</v>
      </c>
      <c r="AJ35" s="86">
        <v>0</v>
      </c>
      <c r="AK35" s="243">
        <f t="shared" si="5"/>
        <v>4</v>
      </c>
      <c r="AL35" s="56" t="s">
        <v>79</v>
      </c>
      <c r="AM35" s="32" t="s">
        <v>89</v>
      </c>
    </row>
    <row r="36" spans="1:39" x14ac:dyDescent="0.2">
      <c r="A36" s="323" t="s">
        <v>73</v>
      </c>
      <c r="B36" s="331" t="s">
        <v>16</v>
      </c>
      <c r="C36" s="324" t="s">
        <v>28</v>
      </c>
      <c r="D36" s="327"/>
      <c r="E36" s="325"/>
      <c r="F36" s="325"/>
      <c r="G36" s="325"/>
      <c r="H36" s="325"/>
      <c r="I36" s="327"/>
      <c r="J36" s="325"/>
      <c r="K36" s="325"/>
      <c r="L36" s="325"/>
      <c r="M36" s="28"/>
      <c r="N36" s="28"/>
      <c r="O36" s="28"/>
      <c r="P36" s="28"/>
      <c r="Q36" s="28"/>
      <c r="R36" s="325"/>
      <c r="S36" s="325"/>
      <c r="T36" s="325"/>
      <c r="U36" s="325"/>
      <c r="V36" s="325"/>
      <c r="W36" s="327"/>
      <c r="X36" s="325"/>
      <c r="Y36" s="325"/>
      <c r="Z36" s="325"/>
      <c r="AA36" s="325"/>
      <c r="AB36" s="325"/>
      <c r="AC36" s="325"/>
      <c r="AD36" s="327"/>
      <c r="AE36" s="330"/>
      <c r="AF36" s="325"/>
      <c r="AG36" s="325"/>
      <c r="AH36" s="29"/>
      <c r="AI36" s="161">
        <f t="shared" si="4"/>
        <v>0</v>
      </c>
      <c r="AJ36" s="329">
        <v>0</v>
      </c>
      <c r="AK36" s="243">
        <f t="shared" si="5"/>
        <v>0</v>
      </c>
      <c r="AL36" s="323" t="s">
        <v>73</v>
      </c>
      <c r="AM36" s="32"/>
    </row>
    <row r="37" spans="1:39" x14ac:dyDescent="0.2">
      <c r="A37" s="323" t="s">
        <v>139</v>
      </c>
      <c r="B37" s="331" t="s">
        <v>140</v>
      </c>
      <c r="C37" s="324" t="s">
        <v>141</v>
      </c>
      <c r="D37" s="327"/>
      <c r="E37" s="325"/>
      <c r="F37" s="325"/>
      <c r="G37" s="325"/>
      <c r="H37" s="325"/>
      <c r="I37" s="327"/>
      <c r="J37" s="325"/>
      <c r="K37" s="325"/>
      <c r="L37" s="325"/>
      <c r="M37" s="28"/>
      <c r="N37" s="28"/>
      <c r="O37" s="28"/>
      <c r="P37" s="28"/>
      <c r="Q37" s="28"/>
      <c r="R37" s="325"/>
      <c r="S37" s="325"/>
      <c r="T37" s="325"/>
      <c r="U37" s="325"/>
      <c r="V37" s="325"/>
      <c r="W37" s="327"/>
      <c r="X37" s="325"/>
      <c r="Y37" s="325"/>
      <c r="Z37" s="325"/>
      <c r="AA37" s="325"/>
      <c r="AB37" s="325"/>
      <c r="AC37" s="325"/>
      <c r="AD37" s="327"/>
      <c r="AE37" s="330"/>
      <c r="AF37" s="325"/>
      <c r="AG37" s="325"/>
      <c r="AH37" s="335"/>
      <c r="AI37" s="161">
        <f t="shared" si="4"/>
        <v>0</v>
      </c>
      <c r="AJ37" s="329">
        <v>0</v>
      </c>
      <c r="AK37" s="243">
        <f t="shared" si="5"/>
        <v>0</v>
      </c>
      <c r="AL37" s="323" t="s">
        <v>139</v>
      </c>
      <c r="AM37" s="32" t="s">
        <v>89</v>
      </c>
    </row>
    <row r="38" spans="1:39" ht="13.5" thickBot="1" x14ac:dyDescent="0.25">
      <c r="A38" s="63" t="s">
        <v>74</v>
      </c>
      <c r="B38" s="90" t="s">
        <v>14</v>
      </c>
      <c r="C38" s="7" t="s">
        <v>15</v>
      </c>
      <c r="D38" s="30"/>
      <c r="E38" s="31"/>
      <c r="F38" s="31"/>
      <c r="G38" s="31"/>
      <c r="H38" s="31"/>
      <c r="I38" s="28"/>
      <c r="J38" s="31"/>
      <c r="K38" s="31"/>
      <c r="L38" s="366">
        <v>1</v>
      </c>
      <c r="M38" s="366">
        <v>1</v>
      </c>
      <c r="N38" s="366">
        <v>1</v>
      </c>
      <c r="O38" s="31"/>
      <c r="P38" s="31"/>
      <c r="Q38" s="31"/>
      <c r="R38" s="31"/>
      <c r="S38" s="31"/>
      <c r="T38" s="31"/>
      <c r="U38" s="31"/>
      <c r="V38" s="31"/>
      <c r="W38" s="30"/>
      <c r="X38" s="31"/>
      <c r="Y38" s="31"/>
      <c r="Z38" s="31"/>
      <c r="AA38" s="31"/>
      <c r="AB38" s="31"/>
      <c r="AC38" s="31"/>
      <c r="AD38" s="28"/>
      <c r="AE38" s="288"/>
      <c r="AF38" s="31"/>
      <c r="AG38" s="31"/>
      <c r="AH38" s="30"/>
      <c r="AI38" s="275">
        <f t="shared" si="4"/>
        <v>3</v>
      </c>
      <c r="AJ38" s="45">
        <v>0</v>
      </c>
      <c r="AK38" s="243">
        <f t="shared" si="5"/>
        <v>3</v>
      </c>
      <c r="AL38" s="63" t="s">
        <v>74</v>
      </c>
      <c r="AM38" s="104" t="s">
        <v>89</v>
      </c>
    </row>
    <row r="39" spans="1:39" ht="13.5" thickBot="1" x14ac:dyDescent="0.25">
      <c r="D39" s="222">
        <v>40603</v>
      </c>
      <c r="E39" s="209">
        <v>40604</v>
      </c>
      <c r="F39" s="209">
        <v>40605</v>
      </c>
      <c r="G39" s="209">
        <v>40606</v>
      </c>
      <c r="H39" s="209">
        <v>40607</v>
      </c>
      <c r="I39" s="209">
        <v>40608</v>
      </c>
      <c r="J39" s="209">
        <v>40609</v>
      </c>
      <c r="K39" s="209">
        <v>40610</v>
      </c>
      <c r="L39" s="209">
        <v>40611</v>
      </c>
      <c r="M39" s="209">
        <v>40612</v>
      </c>
      <c r="N39" s="209">
        <v>40613</v>
      </c>
      <c r="O39" s="209">
        <v>40614</v>
      </c>
      <c r="P39" s="209">
        <v>40615</v>
      </c>
      <c r="Q39" s="209">
        <v>40616</v>
      </c>
      <c r="R39" s="209">
        <v>40617</v>
      </c>
      <c r="S39" s="209">
        <v>40618</v>
      </c>
      <c r="T39" s="209">
        <v>40619</v>
      </c>
      <c r="U39" s="209">
        <v>40620</v>
      </c>
      <c r="V39" s="209">
        <v>40621</v>
      </c>
      <c r="W39" s="209">
        <v>40622</v>
      </c>
      <c r="X39" s="209">
        <v>40623</v>
      </c>
      <c r="Y39" s="209">
        <v>40624</v>
      </c>
      <c r="Z39" s="209">
        <v>40625</v>
      </c>
      <c r="AA39" s="209">
        <v>40626</v>
      </c>
      <c r="AB39" s="209">
        <v>40627</v>
      </c>
      <c r="AC39" s="209">
        <v>40628</v>
      </c>
      <c r="AD39" s="209">
        <v>40629</v>
      </c>
      <c r="AE39" s="238">
        <v>40630</v>
      </c>
      <c r="AF39" s="209">
        <v>40631</v>
      </c>
      <c r="AG39" s="209">
        <v>40632</v>
      </c>
      <c r="AH39" s="213">
        <v>40633</v>
      </c>
      <c r="AI39" s="38">
        <f>SUM(AI10:AI38)</f>
        <v>72</v>
      </c>
      <c r="AJ39" s="38">
        <f>SUM(AJ10:AJ38)</f>
        <v>1.3328000000000002</v>
      </c>
      <c r="AK39" s="243">
        <f t="shared" si="5"/>
        <v>73.332800000000006</v>
      </c>
    </row>
    <row r="43" spans="1:39" ht="15" x14ac:dyDescent="0.25">
      <c r="B43" s="23" t="s">
        <v>47</v>
      </c>
      <c r="O43" s="23" t="s">
        <v>47</v>
      </c>
    </row>
    <row r="44" spans="1:39" ht="15" x14ac:dyDescent="0.25">
      <c r="B44" s="23" t="s">
        <v>47</v>
      </c>
      <c r="C44" s="23" t="s">
        <v>47</v>
      </c>
      <c r="R44" s="23" t="s">
        <v>47</v>
      </c>
    </row>
  </sheetData>
  <autoFilter ref="A9:AM39"/>
  <mergeCells count="4">
    <mergeCell ref="AI1:AI7"/>
    <mergeCell ref="AJ1:AJ7"/>
    <mergeCell ref="AK1:AK7"/>
    <mergeCell ref="D4:M4"/>
  </mergeCells>
  <conditionalFormatting sqref="D39:AH39 D7:AH9">
    <cfRule type="timePeriod" dxfId="70" priority="83" stopIfTrue="1" timePeriod="today">
      <formula>FLOOR(D7,1)=TODAY()</formula>
    </cfRule>
  </conditionalFormatting>
  <conditionalFormatting sqref="AK37:AK39 A10:C38 AI10:AL38">
    <cfRule type="expression" dxfId="69" priority="61" stopIfTrue="1">
      <formula>$A10=$R$4</formula>
    </cfRule>
  </conditionalFormatting>
  <conditionalFormatting sqref="A35:C36 AK35:AK36 AL10:AL38">
    <cfRule type="expression" dxfId="68" priority="57" stopIfTrue="1">
      <formula>$A10=$Q$4</formula>
    </cfRule>
  </conditionalFormatting>
  <conditionalFormatting sqref="AM27 AM25 AM30:AM38 AL10:AL38">
    <cfRule type="expression" dxfId="67" priority="41" stopIfTrue="1">
      <formula>$A10=$AO$5</formula>
    </cfRule>
  </conditionalFormatting>
  <conditionalFormatting sqref="D36:AH39 Z35:AH35 D35:W35 D32:K32 M32:R32 D33:AH34 D7:AH31 T32:AH32">
    <cfRule type="expression" dxfId="66" priority="113">
      <formula>D$8=1</formula>
    </cfRule>
    <cfRule type="expression" dxfId="65" priority="114">
      <formula>D$8=7</formula>
    </cfRule>
  </conditionalFormatting>
  <conditionalFormatting sqref="AM10:AM38">
    <cfRule type="expression" dxfId="64" priority="10">
      <formula>$A10=$AP$5</formula>
    </cfRule>
  </conditionalFormatting>
  <conditionalFormatting sqref="E23">
    <cfRule type="expression" dxfId="63" priority="3">
      <formula>E$8=1</formula>
    </cfRule>
    <cfRule type="expression" dxfId="62" priority="4">
      <formula>E$8=7</formula>
    </cfRule>
  </conditionalFormatting>
  <conditionalFormatting sqref="B4">
    <cfRule type="expression" dxfId="61" priority="1">
      <formula>B$8=1</formula>
    </cfRule>
    <cfRule type="expression" dxfId="60" priority="2">
      <formula>B$8=7</formula>
    </cfRule>
  </conditionalFormatting>
  <conditionalFormatting sqref="L32">
    <cfRule type="expression" dxfId="59" priority="602">
      <formula>S$8=1</formula>
    </cfRule>
    <cfRule type="expression" dxfId="58" priority="603">
      <formula>S$8=7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44"/>
  <sheetViews>
    <sheetView showGridLines="0" topLeftCell="A7" workbookViewId="0">
      <selection activeCell="A10" sqref="A10:B38"/>
    </sheetView>
  </sheetViews>
  <sheetFormatPr baseColWidth="10" defaultRowHeight="12.75" x14ac:dyDescent="0.2"/>
  <cols>
    <col min="1" max="1" width="3.42578125" customWidth="1"/>
    <col min="2" max="2" width="13.7109375" bestFit="1" customWidth="1"/>
    <col min="3" max="3" width="8.7109375" customWidth="1"/>
    <col min="4" max="32" width="3.7109375" customWidth="1"/>
    <col min="33" max="33" width="4.42578125" customWidth="1"/>
    <col min="34" max="34" width="3.7109375" customWidth="1"/>
    <col min="35" max="36" width="4.28515625" customWidth="1"/>
    <col min="37" max="46" width="3.7109375" customWidth="1"/>
  </cols>
  <sheetData>
    <row r="1" spans="1:43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1"/>
      <c r="AH1" s="521" t="s">
        <v>150</v>
      </c>
      <c r="AI1" s="519" t="s">
        <v>51</v>
      </c>
      <c r="AJ1" s="506" t="s">
        <v>59</v>
      </c>
    </row>
    <row r="2" spans="1:43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129" t="str">
        <f>+CONCATENATE("ABSENCES ",MONTH(D7),"/",YEAR($D$7))</f>
        <v>ABSENCES 4/2016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1"/>
      <c r="AH2" s="521"/>
      <c r="AI2" s="515"/>
      <c r="AJ2" s="516"/>
    </row>
    <row r="3" spans="1:43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"/>
      <c r="AH3" s="521"/>
      <c r="AI3" s="515"/>
      <c r="AJ3" s="516"/>
    </row>
    <row r="4" spans="1:43" ht="12" customHeight="1" thickBot="1" x14ac:dyDescent="0.25">
      <c r="A4" s="3"/>
      <c r="B4" s="395"/>
      <c r="C4" s="3" t="s">
        <v>167</v>
      </c>
      <c r="D4" s="507">
        <f>+D7</f>
        <v>42461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1"/>
      <c r="AH4" s="521"/>
      <c r="AI4" s="515"/>
      <c r="AJ4" s="516"/>
    </row>
    <row r="5" spans="1:43" ht="17.25" customHeight="1" thickBot="1" x14ac:dyDescent="0.25">
      <c r="B5" s="3"/>
      <c r="C5" s="36"/>
      <c r="D5" t="str">
        <f t="shared" ref="D5:H5" si="0">IF(TEXT(D7,"jjjj")="mercredi",WEEKNUM(F7),IF(TEXT(D7,"jjjj")="mardi","semaine",""))</f>
        <v/>
      </c>
      <c r="E5" t="str">
        <f t="shared" si="0"/>
        <v/>
      </c>
      <c r="F5" t="str">
        <f t="shared" si="0"/>
        <v/>
      </c>
      <c r="G5" t="str">
        <f t="shared" si="0"/>
        <v/>
      </c>
      <c r="H5" t="str">
        <f t="shared" si="0"/>
        <v>semaine</v>
      </c>
      <c r="I5" s="430">
        <f>WEEKNUM(I7)-1</f>
        <v>14</v>
      </c>
      <c r="J5" t="str">
        <f t="shared" ref="J5:AF5" si="1">IF(TEXT(J7,"jjjj")="mercredi",WEEKNUM(L7),IF(TEXT(J7,"jjjj")="mardi","semaine",""))</f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>semaine</v>
      </c>
      <c r="P5" s="430">
        <f>WEEKNUM(P7)-1</f>
        <v>15</v>
      </c>
      <c r="Q5" t="str">
        <f t="shared" si="1"/>
        <v/>
      </c>
      <c r="R5" t="str">
        <f t="shared" si="1"/>
        <v/>
      </c>
      <c r="S5" t="str">
        <f t="shared" si="1"/>
        <v/>
      </c>
      <c r="T5" t="str">
        <f t="shared" si="1"/>
        <v/>
      </c>
      <c r="U5" t="str">
        <f t="shared" si="1"/>
        <v/>
      </c>
      <c r="V5" t="str">
        <f t="shared" si="1"/>
        <v>semaine</v>
      </c>
      <c r="W5" s="430">
        <f>WEEKNUM(W7)-1</f>
        <v>16</v>
      </c>
      <c r="X5" t="str">
        <f t="shared" si="1"/>
        <v/>
      </c>
      <c r="Y5" t="str">
        <f t="shared" si="1"/>
        <v/>
      </c>
      <c r="Z5" t="str">
        <f>IF(TEXT(Z7,"jjjj")="mercredi",WEEKNUM(AB7),IF(TEXT(Z7,"jjjj")="mardi","semaine",""))</f>
        <v/>
      </c>
      <c r="AA5" t="str">
        <f t="shared" si="1"/>
        <v/>
      </c>
      <c r="AB5" t="str">
        <f t="shared" si="1"/>
        <v/>
      </c>
      <c r="AC5" t="str">
        <f t="shared" si="1"/>
        <v>semaine</v>
      </c>
      <c r="AD5" s="430">
        <f>WEEKNUM(AD7)-1</f>
        <v>17</v>
      </c>
      <c r="AE5" t="str">
        <f t="shared" si="1"/>
        <v/>
      </c>
      <c r="AF5" t="str">
        <f t="shared" si="1"/>
        <v/>
      </c>
      <c r="AG5" t="str">
        <f>IF(TEXT(AG7,"jjjj")="mercredi",WEEKNUM(AG7),IF(TEXT(AG7,"jjjj")="mardi","semaine",""))</f>
        <v/>
      </c>
      <c r="AH5" s="521"/>
      <c r="AI5" s="515"/>
      <c r="AJ5" s="516"/>
      <c r="AQ5" s="58" t="str">
        <f>+recap!B6</f>
        <v>SK</v>
      </c>
    </row>
    <row r="6" spans="1:43" ht="17.25" customHeight="1" thickBot="1" x14ac:dyDescent="0.25">
      <c r="B6" s="3"/>
      <c r="C6" s="3"/>
      <c r="AH6" s="521"/>
      <c r="AI6" s="515"/>
      <c r="AJ6" s="516"/>
    </row>
    <row r="7" spans="1:43" ht="13.5" thickBot="1" x14ac:dyDescent="0.25">
      <c r="A7" s="66" t="s">
        <v>60</v>
      </c>
      <c r="B7" s="59" t="s">
        <v>0</v>
      </c>
      <c r="C7" s="42" t="s">
        <v>1</v>
      </c>
      <c r="D7" s="43">
        <f>+mar!AH7+1</f>
        <v>42461</v>
      </c>
      <c r="E7" s="43">
        <f>+D7+1</f>
        <v>42462</v>
      </c>
      <c r="F7" s="43">
        <f t="shared" ref="F7:AF7" si="2">+E7+1</f>
        <v>42463</v>
      </c>
      <c r="G7" s="43">
        <f t="shared" si="2"/>
        <v>42464</v>
      </c>
      <c r="H7" s="43">
        <f t="shared" si="2"/>
        <v>42465</v>
      </c>
      <c r="I7" s="289">
        <f t="shared" si="2"/>
        <v>42466</v>
      </c>
      <c r="J7" s="43">
        <f t="shared" si="2"/>
        <v>42467</v>
      </c>
      <c r="K7" s="43">
        <f t="shared" si="2"/>
        <v>42468</v>
      </c>
      <c r="L7" s="43">
        <f t="shared" si="2"/>
        <v>42469</v>
      </c>
      <c r="M7" s="43">
        <f t="shared" si="2"/>
        <v>42470</v>
      </c>
      <c r="N7" s="43">
        <f t="shared" si="2"/>
        <v>42471</v>
      </c>
      <c r="O7" s="43">
        <f t="shared" si="2"/>
        <v>42472</v>
      </c>
      <c r="P7" s="43">
        <f t="shared" si="2"/>
        <v>42473</v>
      </c>
      <c r="Q7" s="43">
        <f t="shared" si="2"/>
        <v>42474</v>
      </c>
      <c r="R7" s="43">
        <f t="shared" si="2"/>
        <v>42475</v>
      </c>
      <c r="S7" s="43">
        <f t="shared" si="2"/>
        <v>42476</v>
      </c>
      <c r="T7" s="43">
        <f t="shared" si="2"/>
        <v>42477</v>
      </c>
      <c r="U7" s="43">
        <f t="shared" si="2"/>
        <v>42478</v>
      </c>
      <c r="V7" s="43">
        <f t="shared" si="2"/>
        <v>42479</v>
      </c>
      <c r="W7" s="43">
        <f t="shared" si="2"/>
        <v>42480</v>
      </c>
      <c r="X7" s="43">
        <f t="shared" si="2"/>
        <v>42481</v>
      </c>
      <c r="Y7" s="43">
        <f t="shared" si="2"/>
        <v>42482</v>
      </c>
      <c r="Z7" s="43">
        <f t="shared" si="2"/>
        <v>42483</v>
      </c>
      <c r="AA7" s="43">
        <f t="shared" si="2"/>
        <v>42484</v>
      </c>
      <c r="AB7" s="43">
        <f t="shared" si="2"/>
        <v>42485</v>
      </c>
      <c r="AC7" s="43">
        <f t="shared" si="2"/>
        <v>42486</v>
      </c>
      <c r="AD7" s="43">
        <f t="shared" si="2"/>
        <v>42487</v>
      </c>
      <c r="AE7" s="43">
        <f t="shared" si="2"/>
        <v>42488</v>
      </c>
      <c r="AF7" s="43">
        <f t="shared" si="2"/>
        <v>42489</v>
      </c>
      <c r="AG7" s="43">
        <f>+AF7+1</f>
        <v>42490</v>
      </c>
      <c r="AH7" s="517"/>
      <c r="AI7" s="515" t="s">
        <v>51</v>
      </c>
      <c r="AJ7" s="516" t="s">
        <v>51</v>
      </c>
      <c r="AK7" s="180" t="s">
        <v>60</v>
      </c>
      <c r="AL7" s="180" t="s">
        <v>93</v>
      </c>
    </row>
    <row r="8" spans="1:43" ht="13.5" hidden="1" thickBot="1" x14ac:dyDescent="0.25">
      <c r="A8" s="184"/>
      <c r="B8" s="59"/>
      <c r="C8" s="122"/>
      <c r="D8" s="215">
        <f t="shared" ref="D8:AG8" si="3">WEEKDAY(D7)</f>
        <v>6</v>
      </c>
      <c r="E8" s="215">
        <f t="shared" si="3"/>
        <v>7</v>
      </c>
      <c r="F8" s="215">
        <f t="shared" si="3"/>
        <v>1</v>
      </c>
      <c r="G8" s="215">
        <f t="shared" si="3"/>
        <v>2</v>
      </c>
      <c r="H8" s="215">
        <f t="shared" si="3"/>
        <v>3</v>
      </c>
      <c r="I8" s="290">
        <f t="shared" si="3"/>
        <v>4</v>
      </c>
      <c r="J8" s="215">
        <f t="shared" si="3"/>
        <v>5</v>
      </c>
      <c r="K8" s="215">
        <f t="shared" si="3"/>
        <v>6</v>
      </c>
      <c r="L8" s="215">
        <f t="shared" si="3"/>
        <v>7</v>
      </c>
      <c r="M8" s="215">
        <f t="shared" si="3"/>
        <v>1</v>
      </c>
      <c r="N8" s="215">
        <f t="shared" si="3"/>
        <v>2</v>
      </c>
      <c r="O8" s="215">
        <f t="shared" si="3"/>
        <v>3</v>
      </c>
      <c r="P8" s="215">
        <f t="shared" si="3"/>
        <v>4</v>
      </c>
      <c r="Q8" s="215">
        <f t="shared" si="3"/>
        <v>5</v>
      </c>
      <c r="R8" s="215">
        <f t="shared" si="3"/>
        <v>6</v>
      </c>
      <c r="S8" s="215">
        <f t="shared" si="3"/>
        <v>7</v>
      </c>
      <c r="T8" s="215">
        <f t="shared" si="3"/>
        <v>1</v>
      </c>
      <c r="U8" s="215">
        <f t="shared" si="3"/>
        <v>2</v>
      </c>
      <c r="V8" s="215">
        <f t="shared" si="3"/>
        <v>3</v>
      </c>
      <c r="W8" s="215">
        <f t="shared" si="3"/>
        <v>4</v>
      </c>
      <c r="X8" s="309">
        <f t="shared" si="3"/>
        <v>5</v>
      </c>
      <c r="Y8" s="215">
        <f t="shared" si="3"/>
        <v>6</v>
      </c>
      <c r="Z8" s="215">
        <f t="shared" si="3"/>
        <v>7</v>
      </c>
      <c r="AA8" s="215">
        <f t="shared" si="3"/>
        <v>1</v>
      </c>
      <c r="AB8" s="215">
        <f t="shared" si="3"/>
        <v>2</v>
      </c>
      <c r="AC8" s="215">
        <f t="shared" si="3"/>
        <v>3</v>
      </c>
      <c r="AD8" s="215">
        <f t="shared" si="3"/>
        <v>4</v>
      </c>
      <c r="AE8" s="215">
        <f t="shared" si="3"/>
        <v>5</v>
      </c>
      <c r="AF8" s="215">
        <f t="shared" si="3"/>
        <v>6</v>
      </c>
      <c r="AG8" s="215">
        <f t="shared" si="3"/>
        <v>7</v>
      </c>
      <c r="AH8" s="117"/>
      <c r="AI8" s="136"/>
      <c r="AJ8" s="126"/>
      <c r="AK8" s="184"/>
    </row>
    <row r="9" spans="1:43" ht="11.25" customHeight="1" x14ac:dyDescent="0.2">
      <c r="A9" s="200"/>
      <c r="B9" s="201"/>
      <c r="C9" s="201"/>
      <c r="D9" s="224"/>
      <c r="E9" s="224"/>
      <c r="F9" s="224"/>
      <c r="G9" s="224"/>
      <c r="H9" s="224"/>
      <c r="I9" s="291"/>
      <c r="J9" s="224"/>
      <c r="K9" s="224"/>
      <c r="L9" s="224"/>
      <c r="M9" s="224"/>
      <c r="N9" s="224"/>
      <c r="O9" s="224"/>
      <c r="P9" s="224"/>
      <c r="Q9" s="224"/>
      <c r="R9" s="224"/>
      <c r="S9" s="224"/>
      <c r="T9" s="224"/>
      <c r="U9" s="224"/>
      <c r="V9" s="224"/>
      <c r="W9" s="224"/>
      <c r="X9" s="310"/>
      <c r="Y9" s="224"/>
      <c r="Z9" s="224"/>
      <c r="AA9" s="224"/>
      <c r="AB9" s="224"/>
      <c r="AC9" s="224"/>
      <c r="AD9" s="224"/>
      <c r="AE9" s="224"/>
      <c r="AF9" s="224"/>
      <c r="AG9" s="224"/>
      <c r="AH9" s="205"/>
      <c r="AI9" s="204"/>
      <c r="AJ9" s="204"/>
      <c r="AK9" s="201"/>
      <c r="AL9" s="206"/>
    </row>
    <row r="10" spans="1:43" x14ac:dyDescent="0.2">
      <c r="A10" s="80" t="s">
        <v>119</v>
      </c>
      <c r="B10" s="92" t="s">
        <v>121</v>
      </c>
      <c r="C10" s="85" t="s">
        <v>122</v>
      </c>
      <c r="D10" s="28"/>
      <c r="E10" s="28"/>
      <c r="F10" s="28"/>
      <c r="G10" s="281">
        <v>1</v>
      </c>
      <c r="H10" s="281">
        <v>1</v>
      </c>
      <c r="I10" s="281">
        <v>1</v>
      </c>
      <c r="J10" s="281">
        <v>1</v>
      </c>
      <c r="K10" s="281">
        <v>1</v>
      </c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219"/>
      <c r="AH10" s="149">
        <f>SUM(D10:AG10)</f>
        <v>5</v>
      </c>
      <c r="AI10" s="86">
        <v>0</v>
      </c>
      <c r="AJ10" s="86">
        <f>+AI10+AH10</f>
        <v>5</v>
      </c>
      <c r="AK10" s="80" t="s">
        <v>119</v>
      </c>
      <c r="AL10" s="191"/>
    </row>
    <row r="11" spans="1:43" x14ac:dyDescent="0.2">
      <c r="A11" s="56" t="s">
        <v>62</v>
      </c>
      <c r="B11" s="88" t="s">
        <v>25</v>
      </c>
      <c r="C11" s="12" t="s">
        <v>26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51"/>
      <c r="AH11" s="149">
        <f t="shared" ref="AH11:AH38" si="4">SUM(D11:AG11)</f>
        <v>0</v>
      </c>
      <c r="AI11" s="86">
        <v>0</v>
      </c>
      <c r="AJ11" s="86">
        <f t="shared" ref="AJ11:AJ36" si="5">+AI11+AH11</f>
        <v>0</v>
      </c>
      <c r="AK11" s="56" t="s">
        <v>62</v>
      </c>
      <c r="AL11" s="177"/>
    </row>
    <row r="12" spans="1:43" x14ac:dyDescent="0.2">
      <c r="A12" s="56" t="s">
        <v>63</v>
      </c>
      <c r="B12" s="88" t="s">
        <v>4</v>
      </c>
      <c r="C12" s="12" t="s">
        <v>5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51"/>
      <c r="AH12" s="149">
        <f t="shared" si="4"/>
        <v>0</v>
      </c>
      <c r="AI12" s="86">
        <v>0</v>
      </c>
      <c r="AJ12" s="86">
        <f t="shared" si="5"/>
        <v>0</v>
      </c>
      <c r="AK12" s="56" t="s">
        <v>63</v>
      </c>
      <c r="AL12" s="32" t="s">
        <v>89</v>
      </c>
    </row>
    <row r="13" spans="1:43" x14ac:dyDescent="0.2">
      <c r="A13" s="56" t="s">
        <v>103</v>
      </c>
      <c r="B13" s="88" t="s">
        <v>100</v>
      </c>
      <c r="C13" s="240" t="s">
        <v>102</v>
      </c>
      <c r="D13" s="28"/>
      <c r="E13" s="28"/>
      <c r="F13" s="28"/>
      <c r="G13" s="239">
        <v>1</v>
      </c>
      <c r="H13" s="239">
        <v>1</v>
      </c>
      <c r="I13" s="239">
        <v>1</v>
      </c>
      <c r="J13" s="239">
        <v>1</v>
      </c>
      <c r="K13" s="239">
        <v>1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51"/>
      <c r="AH13" s="149">
        <f t="shared" si="4"/>
        <v>5</v>
      </c>
      <c r="AI13" s="86">
        <v>0</v>
      </c>
      <c r="AJ13" s="86">
        <f t="shared" si="5"/>
        <v>5</v>
      </c>
      <c r="AK13" s="56" t="s">
        <v>103</v>
      </c>
      <c r="AL13" s="32" t="s">
        <v>89</v>
      </c>
    </row>
    <row r="14" spans="1:43" x14ac:dyDescent="0.2">
      <c r="A14" s="56" t="s">
        <v>163</v>
      </c>
      <c r="B14" s="60" t="s">
        <v>164</v>
      </c>
      <c r="C14" s="13" t="s">
        <v>165</v>
      </c>
      <c r="D14" s="28"/>
      <c r="E14" s="28"/>
      <c r="F14" s="28"/>
      <c r="G14" s="28"/>
      <c r="H14" s="28"/>
      <c r="I14" s="28"/>
      <c r="J14" s="28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  <c r="W14" s="403"/>
      <c r="X14" s="403"/>
      <c r="Y14" s="403"/>
      <c r="Z14" s="403"/>
      <c r="AA14" s="403"/>
      <c r="AB14" s="403"/>
      <c r="AC14" s="403"/>
      <c r="AD14" s="403"/>
      <c r="AE14" s="403"/>
      <c r="AF14" s="403"/>
      <c r="AG14" s="165"/>
      <c r="AH14" s="444">
        <f t="shared" si="4"/>
        <v>0</v>
      </c>
      <c r="AI14" s="86">
        <v>0</v>
      </c>
      <c r="AJ14" s="86">
        <f t="shared" si="5"/>
        <v>0</v>
      </c>
      <c r="AK14" s="56" t="s">
        <v>163</v>
      </c>
      <c r="AL14" s="32" t="s">
        <v>89</v>
      </c>
    </row>
    <row r="15" spans="1:43" x14ac:dyDescent="0.2">
      <c r="A15" s="62" t="s">
        <v>64</v>
      </c>
      <c r="B15" s="88" t="s">
        <v>32</v>
      </c>
      <c r="C15" s="4" t="s">
        <v>33</v>
      </c>
      <c r="D15" s="28"/>
      <c r="E15" s="28"/>
      <c r="F15" s="28"/>
      <c r="G15" s="28"/>
      <c r="H15" s="28"/>
      <c r="I15" s="28"/>
      <c r="J15" s="311" t="s">
        <v>178</v>
      </c>
      <c r="K15" s="311" t="s">
        <v>178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39">
        <v>0.5</v>
      </c>
      <c r="Z15" s="28"/>
      <c r="AA15" s="28"/>
      <c r="AB15" s="239">
        <v>0.5</v>
      </c>
      <c r="AC15" s="28"/>
      <c r="AD15" s="28"/>
      <c r="AE15" s="28"/>
      <c r="AF15" s="28"/>
      <c r="AG15" s="51"/>
      <c r="AH15" s="149">
        <f t="shared" si="4"/>
        <v>1</v>
      </c>
      <c r="AI15" s="86">
        <f>2*0.0476</f>
        <v>9.5200000000000007E-2</v>
      </c>
      <c r="AJ15" s="86">
        <f t="shared" si="5"/>
        <v>1.0952</v>
      </c>
      <c r="AK15" s="62" t="s">
        <v>64</v>
      </c>
      <c r="AL15" s="177"/>
      <c r="AM15" s="25"/>
    </row>
    <row r="16" spans="1:43" x14ac:dyDescent="0.2">
      <c r="A16" s="62" t="s">
        <v>120</v>
      </c>
      <c r="B16" s="60" t="s">
        <v>123</v>
      </c>
      <c r="C16" s="4" t="s">
        <v>124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39">
        <v>1</v>
      </c>
      <c r="R16" s="239">
        <v>1</v>
      </c>
      <c r="S16" s="28"/>
      <c r="T16" s="28"/>
      <c r="U16" s="239">
        <v>1</v>
      </c>
      <c r="V16" s="239">
        <v>1</v>
      </c>
      <c r="W16" s="239">
        <v>1</v>
      </c>
      <c r="X16" s="239">
        <v>1</v>
      </c>
      <c r="Y16" s="239">
        <v>1</v>
      </c>
      <c r="Z16" s="28"/>
      <c r="AA16" s="28"/>
      <c r="AB16" s="28"/>
      <c r="AC16" s="28"/>
      <c r="AD16" s="28"/>
      <c r="AE16" s="28"/>
      <c r="AF16" s="28"/>
      <c r="AG16" s="51"/>
      <c r="AH16" s="149">
        <f t="shared" si="4"/>
        <v>7</v>
      </c>
      <c r="AI16" s="86">
        <v>0</v>
      </c>
      <c r="AJ16" s="86">
        <f t="shared" si="5"/>
        <v>7</v>
      </c>
      <c r="AK16" s="62" t="s">
        <v>120</v>
      </c>
      <c r="AL16" s="32" t="s">
        <v>89</v>
      </c>
      <c r="AM16" s="25"/>
    </row>
    <row r="17" spans="1:39" x14ac:dyDescent="0.2">
      <c r="A17" s="62" t="s">
        <v>132</v>
      </c>
      <c r="B17" s="60" t="s">
        <v>133</v>
      </c>
      <c r="C17" s="4" t="s">
        <v>134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39">
        <v>1</v>
      </c>
      <c r="AC17" s="239">
        <v>1</v>
      </c>
      <c r="AD17" s="239">
        <v>1</v>
      </c>
      <c r="AE17" s="239">
        <v>1</v>
      </c>
      <c r="AF17" s="239">
        <v>1</v>
      </c>
      <c r="AG17" s="51"/>
      <c r="AH17" s="149">
        <f t="shared" ref="AH17:AH18" si="6">SUM(D17:AG17)</f>
        <v>5</v>
      </c>
      <c r="AI17" s="86">
        <v>0</v>
      </c>
      <c r="AJ17" s="86">
        <f t="shared" ref="AJ17:AJ18" si="7">+AI17+AH17</f>
        <v>5</v>
      </c>
      <c r="AK17" s="62" t="s">
        <v>132</v>
      </c>
      <c r="AL17" s="32" t="s">
        <v>89</v>
      </c>
      <c r="AM17" s="25"/>
    </row>
    <row r="18" spans="1:39" x14ac:dyDescent="0.2">
      <c r="A18" s="62" t="s">
        <v>168</v>
      </c>
      <c r="B18" s="60" t="s">
        <v>169</v>
      </c>
      <c r="C18" s="4" t="s">
        <v>170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51"/>
      <c r="AH18" s="149">
        <f t="shared" si="6"/>
        <v>0</v>
      </c>
      <c r="AI18" s="86">
        <v>0</v>
      </c>
      <c r="AJ18" s="86">
        <f t="shared" si="7"/>
        <v>0</v>
      </c>
      <c r="AK18" s="62" t="s">
        <v>168</v>
      </c>
      <c r="AL18" s="32"/>
      <c r="AM18" s="25"/>
    </row>
    <row r="19" spans="1:39" x14ac:dyDescent="0.2">
      <c r="A19" s="62" t="s">
        <v>65</v>
      </c>
      <c r="B19" s="88" t="s">
        <v>19</v>
      </c>
      <c r="C19" s="4" t="s">
        <v>20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39">
        <v>1</v>
      </c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51"/>
      <c r="AH19" s="149">
        <f t="shared" si="4"/>
        <v>1</v>
      </c>
      <c r="AI19" s="86">
        <v>0</v>
      </c>
      <c r="AJ19" s="86">
        <f t="shared" si="5"/>
        <v>1</v>
      </c>
      <c r="AK19" s="62" t="s">
        <v>65</v>
      </c>
      <c r="AL19" s="177"/>
    </row>
    <row r="20" spans="1:39" x14ac:dyDescent="0.2">
      <c r="A20" s="62" t="s">
        <v>106</v>
      </c>
      <c r="B20" s="89" t="s">
        <v>107</v>
      </c>
      <c r="C20" s="14" t="s">
        <v>108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39">
        <v>1</v>
      </c>
      <c r="V20" s="239">
        <v>1</v>
      </c>
      <c r="W20" s="239">
        <v>1</v>
      </c>
      <c r="X20" s="239">
        <v>1</v>
      </c>
      <c r="Y20" s="239">
        <v>1</v>
      </c>
      <c r="Z20" s="28"/>
      <c r="AA20" s="28"/>
      <c r="AB20" s="28"/>
      <c r="AC20" s="28"/>
      <c r="AD20" s="28"/>
      <c r="AE20" s="28"/>
      <c r="AF20" s="28"/>
      <c r="AG20" s="51"/>
      <c r="AH20" s="149">
        <f t="shared" si="4"/>
        <v>5</v>
      </c>
      <c r="AI20" s="244">
        <v>0</v>
      </c>
      <c r="AJ20" s="244">
        <f t="shared" si="5"/>
        <v>5</v>
      </c>
      <c r="AK20" s="62" t="s">
        <v>106</v>
      </c>
      <c r="AL20" s="66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311" t="s">
        <v>178</v>
      </c>
      <c r="O21" s="311" t="s">
        <v>178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39">
        <v>1</v>
      </c>
      <c r="AC21" s="239">
        <v>1</v>
      </c>
      <c r="AD21" s="239">
        <v>1</v>
      </c>
      <c r="AE21" s="239">
        <v>1</v>
      </c>
      <c r="AF21" s="239">
        <v>1</v>
      </c>
      <c r="AG21" s="51"/>
      <c r="AH21" s="149">
        <f t="shared" si="4"/>
        <v>5</v>
      </c>
      <c r="AI21" s="86">
        <f>2*0.0476</f>
        <v>9.5200000000000007E-2</v>
      </c>
      <c r="AJ21" s="86">
        <f t="shared" si="5"/>
        <v>5.0952000000000002</v>
      </c>
      <c r="AK21" s="56" t="s">
        <v>66</v>
      </c>
      <c r="AL21" s="32" t="s">
        <v>89</v>
      </c>
    </row>
    <row r="22" spans="1:39" x14ac:dyDescent="0.2">
      <c r="A22" s="56" t="s">
        <v>67</v>
      </c>
      <c r="B22" s="88" t="s">
        <v>11</v>
      </c>
      <c r="C22" s="4" t="s">
        <v>12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39">
        <v>1</v>
      </c>
      <c r="O22" s="239">
        <v>1</v>
      </c>
      <c r="P22" s="239">
        <v>1</v>
      </c>
      <c r="Q22" s="28"/>
      <c r="R22" s="28"/>
      <c r="S22" s="28"/>
      <c r="T22" s="28"/>
      <c r="U22" s="28"/>
      <c r="V22" s="28"/>
      <c r="W22" s="28"/>
      <c r="X22" s="28"/>
      <c r="Y22" s="239">
        <v>1</v>
      </c>
      <c r="Z22" s="28"/>
      <c r="AA22" s="28"/>
      <c r="AB22" s="28"/>
      <c r="AC22" s="28"/>
      <c r="AD22" s="28"/>
      <c r="AE22" s="28"/>
      <c r="AF22" s="28"/>
      <c r="AG22" s="51"/>
      <c r="AH22" s="149">
        <f t="shared" si="4"/>
        <v>4</v>
      </c>
      <c r="AI22" s="86">
        <v>0</v>
      </c>
      <c r="AJ22" s="86">
        <f t="shared" si="5"/>
        <v>4</v>
      </c>
      <c r="AK22" s="56" t="s">
        <v>67</v>
      </c>
      <c r="AL22" s="177"/>
    </row>
    <row r="23" spans="1:39" x14ac:dyDescent="0.2">
      <c r="A23" s="56" t="s">
        <v>68</v>
      </c>
      <c r="B23" s="88" t="s">
        <v>6</v>
      </c>
      <c r="C23" s="4" t="s">
        <v>7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51"/>
      <c r="AH23" s="149">
        <f t="shared" si="4"/>
        <v>0</v>
      </c>
      <c r="AI23" s="86">
        <v>0</v>
      </c>
      <c r="AJ23" s="86">
        <f t="shared" si="5"/>
        <v>0</v>
      </c>
      <c r="AK23" s="56" t="s">
        <v>68</v>
      </c>
      <c r="AL23" s="177"/>
    </row>
    <row r="24" spans="1:39" x14ac:dyDescent="0.2">
      <c r="A24" s="62" t="s">
        <v>147</v>
      </c>
      <c r="B24" s="148" t="s">
        <v>175</v>
      </c>
      <c r="C24" s="14" t="s">
        <v>177</v>
      </c>
      <c r="D24" s="403"/>
      <c r="E24" s="403"/>
      <c r="F24" s="403"/>
      <c r="G24" s="403"/>
      <c r="H24" s="403"/>
      <c r="I24" s="403"/>
      <c r="J24" s="403"/>
      <c r="K24" s="403"/>
      <c r="L24" s="415"/>
      <c r="M24" s="415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51"/>
      <c r="AH24" s="149">
        <f>SUM(D24:AG24)</f>
        <v>0</v>
      </c>
      <c r="AI24" s="244">
        <v>0</v>
      </c>
      <c r="AJ24" s="244">
        <f>+AI24+AH24</f>
        <v>0</v>
      </c>
      <c r="AK24" s="62" t="s">
        <v>147</v>
      </c>
      <c r="AL24" s="66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51"/>
      <c r="AH25" s="149">
        <f t="shared" si="4"/>
        <v>0</v>
      </c>
      <c r="AI25" s="86">
        <v>0</v>
      </c>
      <c r="AJ25" s="86">
        <f t="shared" si="5"/>
        <v>0</v>
      </c>
      <c r="AK25" s="56" t="s">
        <v>142</v>
      </c>
      <c r="AL25" s="32" t="s">
        <v>89</v>
      </c>
    </row>
    <row r="26" spans="1:39" x14ac:dyDescent="0.2">
      <c r="A26" s="56" t="s">
        <v>69</v>
      </c>
      <c r="B26" s="88" t="s">
        <v>23</v>
      </c>
      <c r="C26" s="4" t="s">
        <v>24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449">
        <v>0.5</v>
      </c>
      <c r="P26" s="28"/>
      <c r="Q26" s="239">
        <v>1</v>
      </c>
      <c r="R26" s="239">
        <v>0.5</v>
      </c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39">
        <v>1</v>
      </c>
      <c r="AE26" s="239">
        <v>1</v>
      </c>
      <c r="AF26" s="239">
        <v>1</v>
      </c>
      <c r="AG26" s="51"/>
      <c r="AH26" s="149">
        <f t="shared" si="4"/>
        <v>5</v>
      </c>
      <c r="AI26" s="86">
        <v>0</v>
      </c>
      <c r="AJ26" s="86">
        <f t="shared" si="5"/>
        <v>5</v>
      </c>
      <c r="AK26" s="56" t="s">
        <v>69</v>
      </c>
      <c r="AL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39">
        <v>1</v>
      </c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51"/>
      <c r="AH27" s="149">
        <f t="shared" si="4"/>
        <v>1</v>
      </c>
      <c r="AI27" s="86">
        <v>0</v>
      </c>
      <c r="AJ27" s="86">
        <f t="shared" si="5"/>
        <v>1</v>
      </c>
      <c r="AK27" s="56" t="s">
        <v>111</v>
      </c>
      <c r="AL27" s="32" t="s">
        <v>89</v>
      </c>
    </row>
    <row r="28" spans="1:39" x14ac:dyDescent="0.2">
      <c r="A28" s="56" t="s">
        <v>104</v>
      </c>
      <c r="B28" s="88" t="s">
        <v>101</v>
      </c>
      <c r="C28" s="4" t="s">
        <v>105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39">
        <v>1</v>
      </c>
      <c r="Y28" s="239">
        <v>1</v>
      </c>
      <c r="Z28" s="28"/>
      <c r="AA28" s="28"/>
      <c r="AB28" s="239">
        <v>1</v>
      </c>
      <c r="AC28" s="239">
        <v>1</v>
      </c>
      <c r="AD28" s="28"/>
      <c r="AE28" s="28"/>
      <c r="AF28" s="28"/>
      <c r="AG28" s="51"/>
      <c r="AH28" s="149">
        <f t="shared" si="4"/>
        <v>4</v>
      </c>
      <c r="AI28" s="86">
        <v>0</v>
      </c>
      <c r="AJ28" s="86">
        <f t="shared" si="5"/>
        <v>4</v>
      </c>
      <c r="AK28" s="56" t="s">
        <v>104</v>
      </c>
      <c r="AL28" s="177"/>
    </row>
    <row r="29" spans="1:39" x14ac:dyDescent="0.2">
      <c r="A29" s="56" t="s">
        <v>171</v>
      </c>
      <c r="B29" s="60" t="s">
        <v>172</v>
      </c>
      <c r="C29" s="4" t="s">
        <v>173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39">
        <v>0.5</v>
      </c>
      <c r="Y29" s="239">
        <v>1</v>
      </c>
      <c r="Z29" s="28"/>
      <c r="AA29" s="28"/>
      <c r="AB29" s="28"/>
      <c r="AC29" s="28"/>
      <c r="AD29" s="28"/>
      <c r="AE29" s="28"/>
      <c r="AF29" s="28"/>
      <c r="AG29" s="51"/>
      <c r="AH29" s="149">
        <f t="shared" si="4"/>
        <v>1.5</v>
      </c>
      <c r="AI29" s="86">
        <v>0</v>
      </c>
      <c r="AJ29" s="86">
        <f t="shared" si="5"/>
        <v>1.5</v>
      </c>
      <c r="AK29" s="56" t="s">
        <v>171</v>
      </c>
      <c r="AL29" s="177"/>
    </row>
    <row r="30" spans="1:39" x14ac:dyDescent="0.2">
      <c r="A30" s="56" t="s">
        <v>86</v>
      </c>
      <c r="B30" s="88" t="s">
        <v>87</v>
      </c>
      <c r="C30" s="4" t="s">
        <v>2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39">
        <v>1</v>
      </c>
      <c r="O30" s="239">
        <v>1</v>
      </c>
      <c r="P30" s="239">
        <v>1</v>
      </c>
      <c r="Q30" s="239">
        <v>1</v>
      </c>
      <c r="R30" s="239">
        <v>1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51"/>
      <c r="AH30" s="149">
        <f t="shared" si="4"/>
        <v>5</v>
      </c>
      <c r="AI30" s="86">
        <v>0</v>
      </c>
      <c r="AJ30" s="86">
        <f t="shared" si="5"/>
        <v>5</v>
      </c>
      <c r="AK30" s="56" t="s">
        <v>86</v>
      </c>
      <c r="AL30" s="32" t="s">
        <v>89</v>
      </c>
    </row>
    <row r="31" spans="1:39" x14ac:dyDescent="0.2">
      <c r="A31" s="56" t="s">
        <v>96</v>
      </c>
      <c r="B31" s="88" t="s">
        <v>97</v>
      </c>
      <c r="C31" s="4" t="s">
        <v>98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39">
        <v>1</v>
      </c>
      <c r="O31" s="239">
        <v>1</v>
      </c>
      <c r="P31" s="239">
        <v>1</v>
      </c>
      <c r="Q31" s="239">
        <v>1</v>
      </c>
      <c r="R31" s="239">
        <v>1</v>
      </c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51"/>
      <c r="AH31" s="149">
        <f t="shared" si="4"/>
        <v>5</v>
      </c>
      <c r="AI31" s="86">
        <v>0</v>
      </c>
      <c r="AJ31" s="86">
        <f t="shared" si="5"/>
        <v>5</v>
      </c>
      <c r="AK31" s="56" t="s">
        <v>96</v>
      </c>
      <c r="AL31" s="66"/>
    </row>
    <row r="32" spans="1:39" x14ac:dyDescent="0.2">
      <c r="A32" s="56" t="s">
        <v>70</v>
      </c>
      <c r="B32" s="88" t="s">
        <v>30</v>
      </c>
      <c r="C32" s="4" t="s">
        <v>31</v>
      </c>
      <c r="D32" s="395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395"/>
      <c r="S32" s="28"/>
      <c r="T32" s="28"/>
      <c r="U32" s="28"/>
      <c r="V32" s="28"/>
      <c r="W32" s="239">
        <v>0.5</v>
      </c>
      <c r="X32" s="28"/>
      <c r="Y32" s="395"/>
      <c r="Z32" s="28"/>
      <c r="AA32" s="28"/>
      <c r="AB32" s="28"/>
      <c r="AC32" s="28"/>
      <c r="AD32" s="28"/>
      <c r="AE32" s="239">
        <v>1</v>
      </c>
      <c r="AF32" s="28"/>
      <c r="AG32" s="51"/>
      <c r="AH32" s="149">
        <f t="shared" si="4"/>
        <v>1.5</v>
      </c>
      <c r="AI32" s="86">
        <v>0</v>
      </c>
      <c r="AJ32" s="86">
        <f t="shared" si="5"/>
        <v>1.5</v>
      </c>
      <c r="AK32" s="56" t="s">
        <v>70</v>
      </c>
      <c r="AL32" s="32" t="s">
        <v>89</v>
      </c>
    </row>
    <row r="33" spans="1:38" x14ac:dyDescent="0.2">
      <c r="A33" s="56" t="s">
        <v>71</v>
      </c>
      <c r="B33" s="88" t="s">
        <v>9</v>
      </c>
      <c r="C33" s="12" t="s">
        <v>10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39">
        <v>1</v>
      </c>
      <c r="O33" s="239">
        <v>1</v>
      </c>
      <c r="P33" s="239">
        <v>1</v>
      </c>
      <c r="Q33" s="239">
        <v>1</v>
      </c>
      <c r="R33" s="239">
        <v>1</v>
      </c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51"/>
      <c r="AH33" s="149">
        <f t="shared" si="4"/>
        <v>5</v>
      </c>
      <c r="AI33" s="86">
        <v>0</v>
      </c>
      <c r="AJ33" s="86">
        <f t="shared" si="5"/>
        <v>5</v>
      </c>
      <c r="AK33" s="56" t="s">
        <v>71</v>
      </c>
      <c r="AL33" s="32" t="s">
        <v>89</v>
      </c>
    </row>
    <row r="34" spans="1:38" x14ac:dyDescent="0.2">
      <c r="A34" s="56" t="s">
        <v>72</v>
      </c>
      <c r="B34" s="88" t="s">
        <v>27</v>
      </c>
      <c r="C34" s="4" t="s">
        <v>28</v>
      </c>
      <c r="D34" s="28"/>
      <c r="E34" s="28"/>
      <c r="F34" s="28"/>
      <c r="G34" s="28"/>
      <c r="H34" s="28"/>
      <c r="I34" s="239">
        <v>0.5</v>
      </c>
      <c r="J34" s="28"/>
      <c r="K34" s="28"/>
      <c r="L34" s="28"/>
      <c r="M34" s="28"/>
      <c r="N34" s="28"/>
      <c r="O34" s="28"/>
      <c r="P34" s="311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39">
        <v>1</v>
      </c>
      <c r="AC34" s="239">
        <v>1</v>
      </c>
      <c r="AD34" s="239">
        <v>1</v>
      </c>
      <c r="AE34" s="239">
        <v>1</v>
      </c>
      <c r="AF34" s="239">
        <v>1</v>
      </c>
      <c r="AG34" s="51"/>
      <c r="AH34" s="149">
        <f t="shared" si="4"/>
        <v>5.5</v>
      </c>
      <c r="AI34" s="86">
        <v>4.7600000000000003E-2</v>
      </c>
      <c r="AJ34" s="86">
        <f t="shared" si="5"/>
        <v>5.5476000000000001</v>
      </c>
      <c r="AK34" s="56" t="s">
        <v>72</v>
      </c>
      <c r="AL34" s="32" t="s">
        <v>89</v>
      </c>
    </row>
    <row r="35" spans="1:38" x14ac:dyDescent="0.2">
      <c r="A35" s="56" t="s">
        <v>79</v>
      </c>
      <c r="B35" s="60" t="s">
        <v>80</v>
      </c>
      <c r="C35" s="4" t="s">
        <v>8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39">
        <v>1</v>
      </c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51"/>
      <c r="AH35" s="149">
        <f t="shared" si="4"/>
        <v>1</v>
      </c>
      <c r="AI35" s="86">
        <v>0</v>
      </c>
      <c r="AJ35" s="86">
        <f t="shared" si="5"/>
        <v>1</v>
      </c>
      <c r="AK35" s="56" t="s">
        <v>79</v>
      </c>
      <c r="AL35" s="32" t="s">
        <v>89</v>
      </c>
    </row>
    <row r="36" spans="1:38" x14ac:dyDescent="0.2">
      <c r="A36" s="56" t="s">
        <v>73</v>
      </c>
      <c r="B36" s="88" t="s">
        <v>16</v>
      </c>
      <c r="C36" s="4" t="s">
        <v>17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39">
        <v>1</v>
      </c>
      <c r="V36" s="239">
        <v>1</v>
      </c>
      <c r="W36" s="239">
        <v>1</v>
      </c>
      <c r="X36" s="239">
        <v>1</v>
      </c>
      <c r="Y36" s="239">
        <v>1</v>
      </c>
      <c r="Z36" s="28"/>
      <c r="AA36" s="28"/>
      <c r="AB36" s="28"/>
      <c r="AC36" s="28"/>
      <c r="AD36" s="28"/>
      <c r="AE36" s="28"/>
      <c r="AF36" s="28"/>
      <c r="AG36" s="51"/>
      <c r="AH36" s="149">
        <f t="shared" si="4"/>
        <v>5</v>
      </c>
      <c r="AI36" s="86">
        <v>0</v>
      </c>
      <c r="AJ36" s="86">
        <f t="shared" si="5"/>
        <v>5</v>
      </c>
      <c r="AK36" s="56" t="s">
        <v>73</v>
      </c>
      <c r="AL36" s="177"/>
    </row>
    <row r="37" spans="1:38" ht="13.5" thickBot="1" x14ac:dyDescent="0.25">
      <c r="A37" s="323" t="s">
        <v>139</v>
      </c>
      <c r="B37" s="331" t="s">
        <v>140</v>
      </c>
      <c r="C37" s="324" t="s">
        <v>141</v>
      </c>
      <c r="D37" s="325"/>
      <c r="E37" s="325"/>
      <c r="F37" s="327"/>
      <c r="G37" s="367">
        <v>1</v>
      </c>
      <c r="H37" s="367">
        <v>1</v>
      </c>
      <c r="I37" s="367">
        <v>1</v>
      </c>
      <c r="J37" s="367">
        <v>1</v>
      </c>
      <c r="K37" s="367">
        <v>1</v>
      </c>
      <c r="L37" s="327"/>
      <c r="M37" s="327"/>
      <c r="N37" s="325"/>
      <c r="O37" s="325"/>
      <c r="P37" s="325"/>
      <c r="Q37" s="325"/>
      <c r="R37" s="325"/>
      <c r="S37" s="325"/>
      <c r="T37" s="327"/>
      <c r="U37" s="325"/>
      <c r="V37" s="325"/>
      <c r="W37" s="325"/>
      <c r="X37" s="325"/>
      <c r="Y37" s="325"/>
      <c r="Z37" s="325"/>
      <c r="AA37" s="327"/>
      <c r="AB37" s="325"/>
      <c r="AC37" s="325"/>
      <c r="AD37" s="325"/>
      <c r="AE37" s="325"/>
      <c r="AF37" s="325"/>
      <c r="AG37" s="327"/>
      <c r="AH37" s="149">
        <f t="shared" ref="AH37" si="8">SUM(D37:AG37)</f>
        <v>5</v>
      </c>
      <c r="AI37" s="86">
        <v>0</v>
      </c>
      <c r="AJ37" s="86">
        <f t="shared" ref="AJ37" si="9">+AI37+AH37</f>
        <v>5</v>
      </c>
      <c r="AK37" s="56" t="s">
        <v>139</v>
      </c>
      <c r="AL37" s="178" t="s">
        <v>89</v>
      </c>
    </row>
    <row r="38" spans="1:38" ht="13.5" thickBot="1" x14ac:dyDescent="0.25">
      <c r="A38" s="63" t="s">
        <v>74</v>
      </c>
      <c r="B38" s="90" t="s">
        <v>14</v>
      </c>
      <c r="C38" s="7" t="s">
        <v>15</v>
      </c>
      <c r="D38" s="31"/>
      <c r="E38" s="31"/>
      <c r="F38" s="30"/>
      <c r="G38" s="31"/>
      <c r="H38" s="31"/>
      <c r="I38" s="31"/>
      <c r="J38" s="31"/>
      <c r="K38" s="31"/>
      <c r="L38" s="30"/>
      <c r="M38" s="30"/>
      <c r="N38" s="366">
        <v>1</v>
      </c>
      <c r="O38" s="366">
        <v>1</v>
      </c>
      <c r="P38" s="366">
        <v>1</v>
      </c>
      <c r="Q38" s="366">
        <v>1</v>
      </c>
      <c r="R38" s="366">
        <v>1</v>
      </c>
      <c r="S38" s="31"/>
      <c r="T38" s="30"/>
      <c r="U38" s="31"/>
      <c r="V38" s="31"/>
      <c r="W38" s="31"/>
      <c r="X38" s="31"/>
      <c r="Y38" s="366">
        <v>1</v>
      </c>
      <c r="Z38" s="31"/>
      <c r="AA38" s="30"/>
      <c r="AB38" s="31"/>
      <c r="AC38" s="31"/>
      <c r="AD38" s="31"/>
      <c r="AE38" s="31"/>
      <c r="AF38" s="31"/>
      <c r="AG38" s="30"/>
      <c r="AH38" s="280">
        <f t="shared" si="4"/>
        <v>6</v>
      </c>
      <c r="AI38" s="45">
        <v>0</v>
      </c>
      <c r="AJ38" s="45">
        <f>+AI38+AH38</f>
        <v>6</v>
      </c>
      <c r="AK38" s="63" t="s">
        <v>74</v>
      </c>
      <c r="AL38" s="178" t="s">
        <v>89</v>
      </c>
    </row>
    <row r="39" spans="1:38" ht="13.5" thickBot="1" x14ac:dyDescent="0.25">
      <c r="D39" s="222">
        <v>40634</v>
      </c>
      <c r="E39" s="209">
        <v>40635</v>
      </c>
      <c r="F39" s="209">
        <v>40636</v>
      </c>
      <c r="G39" s="209">
        <v>40637</v>
      </c>
      <c r="H39" s="209">
        <v>40638</v>
      </c>
      <c r="I39" s="238">
        <v>40639</v>
      </c>
      <c r="J39" s="209">
        <v>40640</v>
      </c>
      <c r="K39" s="209">
        <v>40641</v>
      </c>
      <c r="L39" s="209">
        <v>40642</v>
      </c>
      <c r="M39" s="209">
        <v>40643</v>
      </c>
      <c r="N39" s="209">
        <v>40644</v>
      </c>
      <c r="O39" s="209">
        <v>40645</v>
      </c>
      <c r="P39" s="209">
        <v>40646</v>
      </c>
      <c r="Q39" s="209">
        <v>40647</v>
      </c>
      <c r="R39" s="209">
        <v>40648</v>
      </c>
      <c r="S39" s="209">
        <v>40649</v>
      </c>
      <c r="T39" s="209">
        <v>40650</v>
      </c>
      <c r="U39" s="209">
        <v>40651</v>
      </c>
      <c r="V39" s="209">
        <v>40652</v>
      </c>
      <c r="W39" s="209">
        <v>40653</v>
      </c>
      <c r="X39" s="209">
        <v>40654</v>
      </c>
      <c r="Y39" s="209">
        <v>40655</v>
      </c>
      <c r="Z39" s="209">
        <v>40656</v>
      </c>
      <c r="AA39" s="209">
        <v>40657</v>
      </c>
      <c r="AB39" s="209">
        <v>40658</v>
      </c>
      <c r="AC39" s="209">
        <v>40659</v>
      </c>
      <c r="AD39" s="209">
        <v>40660</v>
      </c>
      <c r="AE39" s="209">
        <v>40661</v>
      </c>
      <c r="AF39" s="209">
        <v>40662</v>
      </c>
      <c r="AG39" s="213">
        <v>40663</v>
      </c>
      <c r="AH39" s="38">
        <f>SUM(AH10:AH38)</f>
        <v>88.5</v>
      </c>
      <c r="AI39" s="38">
        <f>SUM(AI10:AI38)</f>
        <v>0.23800000000000002</v>
      </c>
      <c r="AJ39" s="38">
        <f>SUM(AJ10:AJ38)</f>
        <v>88.738</v>
      </c>
    </row>
    <row r="43" spans="1:38" ht="15" x14ac:dyDescent="0.25">
      <c r="B43" s="23" t="s">
        <v>47</v>
      </c>
      <c r="O43" s="23" t="s">
        <v>47</v>
      </c>
    </row>
    <row r="44" spans="1:38" ht="26.25" customHeight="1" x14ac:dyDescent="0.25">
      <c r="B44" s="23" t="s">
        <v>47</v>
      </c>
      <c r="C44" s="23" t="s">
        <v>47</v>
      </c>
      <c r="R44" s="23" t="s">
        <v>47</v>
      </c>
    </row>
  </sheetData>
  <autoFilter ref="A9:AL39"/>
  <mergeCells count="4">
    <mergeCell ref="AH1:AH7"/>
    <mergeCell ref="AI1:AI7"/>
    <mergeCell ref="AJ1:AJ7"/>
    <mergeCell ref="D4:M4"/>
  </mergeCells>
  <conditionalFormatting sqref="D39:K39 D7:K9 M7:AG9 M39:AG39">
    <cfRule type="timePeriod" dxfId="57" priority="92" stopIfTrue="1" timePeriod="today">
      <formula>FLOOR(D7,1)=TODAY()</formula>
    </cfRule>
  </conditionalFormatting>
  <conditionalFormatting sqref="A35:C35 AL35 AK10:AK38">
    <cfRule type="expression" dxfId="56" priority="60" stopIfTrue="1">
      <formula>$A10=$Q$4</formula>
    </cfRule>
  </conditionalFormatting>
  <conditionalFormatting sqref="A10:C38 AH10:AL38">
    <cfRule type="expression" dxfId="55" priority="95" stopIfTrue="1">
      <formula>$A10=$AQ$5</formula>
    </cfRule>
  </conditionalFormatting>
  <conditionalFormatting sqref="D7:K39 M7:AG39">
    <cfRule type="expression" dxfId="54" priority="107">
      <formula>D$8=1</formula>
    </cfRule>
    <cfRule type="expression" dxfId="53" priority="108">
      <formula>D$8=7</formula>
    </cfRule>
  </conditionalFormatting>
  <conditionalFormatting sqref="AL27 AL24:AL25 AL30:AL38 AK10:AK38 AH10:AH38">
    <cfRule type="expression" dxfId="52" priority="45" stopIfTrue="1">
      <formula>$A10=$AO$5</formula>
    </cfRule>
  </conditionalFormatting>
  <conditionalFormatting sqref="AL10:AL38">
    <cfRule type="expression" dxfId="51" priority="17">
      <formula>$A10=$AP$5</formula>
    </cfRule>
  </conditionalFormatting>
  <conditionalFormatting sqref="D31">
    <cfRule type="expression" dxfId="50" priority="12">
      <formula>D$8=1</formula>
    </cfRule>
    <cfRule type="expression" dxfId="49" priority="13">
      <formula>D$8=7</formula>
    </cfRule>
  </conditionalFormatting>
  <conditionalFormatting sqref="D13:F14">
    <cfRule type="expression" dxfId="48" priority="9">
      <formula>D$8=1</formula>
    </cfRule>
    <cfRule type="expression" dxfId="47" priority="10">
      <formula>D$8=7</formula>
    </cfRule>
  </conditionalFormatting>
  <conditionalFormatting sqref="D10:F10">
    <cfRule type="expression" dxfId="46" priority="7">
      <formula>D$8=1</formula>
    </cfRule>
    <cfRule type="expression" dxfId="45" priority="8">
      <formula>D$8=7</formula>
    </cfRule>
  </conditionalFormatting>
  <conditionalFormatting sqref="L7:L9 L39">
    <cfRule type="timePeriod" dxfId="44" priority="3" stopIfTrue="1" timePeriod="today">
      <formula>FLOOR(L7,1)=TODAY()</formula>
    </cfRule>
  </conditionalFormatting>
  <conditionalFormatting sqref="L7:L39">
    <cfRule type="expression" dxfId="43" priority="4">
      <formula>L$8=1</formula>
    </cfRule>
    <cfRule type="expression" dxfId="42" priority="5">
      <formula>L$8=7</formula>
    </cfRule>
  </conditionalFormatting>
  <conditionalFormatting sqref="B4">
    <cfRule type="expression" dxfId="41" priority="1">
      <formula>B$8=1</formula>
    </cfRule>
    <cfRule type="expression" dxfId="40" priority="2">
      <formula>B$8=7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P44"/>
  <sheetViews>
    <sheetView showGridLines="0" tabSelected="1" workbookViewId="0">
      <selection activeCell="AV19" sqref="AV19"/>
    </sheetView>
  </sheetViews>
  <sheetFormatPr baseColWidth="10" defaultRowHeight="12.75" x14ac:dyDescent="0.2"/>
  <cols>
    <col min="1" max="1" width="4.5703125" customWidth="1"/>
    <col min="2" max="2" width="13.7109375" bestFit="1" customWidth="1"/>
    <col min="3" max="3" width="8.7109375" customWidth="1"/>
    <col min="4" max="4" width="3.7109375" customWidth="1"/>
    <col min="5" max="34" width="3.7109375" style="41" customWidth="1"/>
    <col min="35" max="35" width="3.7109375" customWidth="1"/>
    <col min="36" max="37" width="4.28515625" customWidth="1"/>
    <col min="38" max="47" width="3.7109375" customWidth="1"/>
  </cols>
  <sheetData>
    <row r="1" spans="1:42" ht="12" customHeight="1" x14ac:dyDescent="0.2">
      <c r="B1" s="37"/>
      <c r="C1" s="2" t="s">
        <v>18</v>
      </c>
      <c r="D1" s="2"/>
      <c r="E1" s="2"/>
      <c r="F1" s="2"/>
      <c r="G1" s="3"/>
      <c r="H1" s="3"/>
      <c r="I1" s="3"/>
      <c r="J1" s="2"/>
      <c r="K1" s="2"/>
      <c r="L1" s="2"/>
      <c r="M1" s="2"/>
      <c r="N1" s="2"/>
      <c r="V1" s="2"/>
      <c r="W1" s="2"/>
      <c r="X1" s="2"/>
      <c r="Y1" s="2"/>
      <c r="Z1" s="2"/>
      <c r="AA1" s="2"/>
      <c r="AB1" s="2"/>
      <c r="AC1" s="440"/>
      <c r="AI1" s="521" t="s">
        <v>150</v>
      </c>
      <c r="AJ1" s="519" t="s">
        <v>51</v>
      </c>
      <c r="AK1" s="506" t="s">
        <v>59</v>
      </c>
    </row>
    <row r="2" spans="1:42" ht="14.25" customHeight="1" x14ac:dyDescent="0.2">
      <c r="B2" s="46"/>
      <c r="C2" s="2" t="s">
        <v>13</v>
      </c>
      <c r="D2" s="2"/>
      <c r="E2" s="2"/>
      <c r="F2" s="2"/>
      <c r="G2" s="3"/>
      <c r="H2" s="3"/>
      <c r="I2" s="3"/>
      <c r="J2" s="2"/>
      <c r="K2" s="2"/>
      <c r="L2" s="2"/>
      <c r="M2" s="2"/>
      <c r="N2" s="441" t="str">
        <f>+CONCATENATE("ABSENCES ",MONTH($D$7),"/",YEAR($D$7))</f>
        <v>ABSENCES 5/2016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40"/>
      <c r="AI2" s="521"/>
      <c r="AJ2" s="515"/>
      <c r="AK2" s="516"/>
    </row>
    <row r="3" spans="1:42" ht="12" customHeight="1" x14ac:dyDescent="0.2">
      <c r="B3" s="11"/>
      <c r="C3" s="3" t="s">
        <v>22</v>
      </c>
      <c r="D3" s="3"/>
      <c r="E3" s="3"/>
      <c r="F3" s="2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440"/>
      <c r="AI3" s="521"/>
      <c r="AJ3" s="515"/>
      <c r="AK3" s="516"/>
    </row>
    <row r="4" spans="1:42" ht="12" customHeight="1" thickBot="1" x14ac:dyDescent="0.25">
      <c r="A4" s="3"/>
      <c r="B4" s="395"/>
      <c r="C4" s="3" t="s">
        <v>167</v>
      </c>
      <c r="D4" s="507">
        <f>+D7</f>
        <v>42491</v>
      </c>
      <c r="E4" s="507"/>
      <c r="F4" s="507"/>
      <c r="G4" s="507"/>
      <c r="H4" s="507"/>
      <c r="I4" s="507"/>
      <c r="J4" s="507"/>
      <c r="K4" s="507"/>
      <c r="L4" s="507"/>
      <c r="M4" s="507"/>
      <c r="N4" s="2"/>
      <c r="O4" s="2"/>
      <c r="P4" s="2"/>
      <c r="Q4" s="2"/>
      <c r="S4" s="2"/>
      <c r="T4" s="2"/>
      <c r="U4" s="2"/>
      <c r="V4" s="2"/>
      <c r="W4" s="2"/>
      <c r="X4" s="2"/>
      <c r="Y4" s="2"/>
      <c r="Z4" s="2"/>
      <c r="AA4" s="2"/>
      <c r="AB4" s="2"/>
      <c r="AC4" s="440"/>
      <c r="AI4" s="521"/>
      <c r="AJ4" s="515"/>
      <c r="AK4" s="516"/>
    </row>
    <row r="5" spans="1:42" ht="17.25" customHeight="1" thickBot="1" x14ac:dyDescent="0.25">
      <c r="B5" s="3"/>
      <c r="C5" s="36"/>
      <c r="D5" t="str">
        <f t="shared" ref="D5:I5" si="0">IF(TEXT(D7,"jjjj")="mercredi",WEEKNUM(F7),IF(TEXT(D7,"jjjj")="mardi","semaine",""))</f>
        <v/>
      </c>
      <c r="E5" s="41" t="str">
        <f t="shared" si="0"/>
        <v/>
      </c>
      <c r="F5" s="41" t="str">
        <f t="shared" si="0"/>
        <v>semaine</v>
      </c>
      <c r="G5" s="442">
        <f>WEEKNUM(G7)-1</f>
        <v>18</v>
      </c>
      <c r="H5" s="41" t="str">
        <f t="shared" si="0"/>
        <v/>
      </c>
      <c r="I5" s="41" t="str">
        <f t="shared" si="0"/>
        <v/>
      </c>
      <c r="J5" s="41" t="str">
        <f t="shared" ref="J5:AG5" si="1">IF(TEXT(J7,"jjjj")="mercredi",WEEKNUM(L7),IF(TEXT(J7,"jjjj")="mardi","semaine",""))</f>
        <v/>
      </c>
      <c r="K5" s="41" t="str">
        <f t="shared" si="1"/>
        <v/>
      </c>
      <c r="L5" s="41" t="str">
        <f t="shared" si="1"/>
        <v/>
      </c>
      <c r="M5" s="41" t="str">
        <f t="shared" si="1"/>
        <v>semaine</v>
      </c>
      <c r="N5" s="442">
        <f>WEEKNUM(N7)-1</f>
        <v>19</v>
      </c>
      <c r="O5" s="41" t="str">
        <f t="shared" si="1"/>
        <v/>
      </c>
      <c r="P5" s="41" t="str">
        <f t="shared" si="1"/>
        <v/>
      </c>
      <c r="Q5" s="41" t="str">
        <f t="shared" si="1"/>
        <v/>
      </c>
      <c r="R5" s="41" t="str">
        <f t="shared" si="1"/>
        <v/>
      </c>
      <c r="S5" s="41" t="str">
        <f t="shared" si="1"/>
        <v/>
      </c>
      <c r="T5" s="41" t="str">
        <f t="shared" si="1"/>
        <v>semaine</v>
      </c>
      <c r="U5" s="442">
        <f>WEEKNUM(U7)-1</f>
        <v>20</v>
      </c>
      <c r="V5" s="41" t="str">
        <f t="shared" si="1"/>
        <v/>
      </c>
      <c r="W5" s="41" t="str">
        <f t="shared" si="1"/>
        <v/>
      </c>
      <c r="X5" s="41" t="str">
        <f t="shared" si="1"/>
        <v/>
      </c>
      <c r="Y5" s="41" t="str">
        <f t="shared" si="1"/>
        <v/>
      </c>
      <c r="Z5" s="41" t="str">
        <f t="shared" si="1"/>
        <v/>
      </c>
      <c r="AA5" s="41" t="str">
        <f t="shared" si="1"/>
        <v>semaine</v>
      </c>
      <c r="AB5" s="442">
        <f>WEEKNUM(AB7)-1</f>
        <v>21</v>
      </c>
      <c r="AC5" s="41" t="str">
        <f t="shared" si="1"/>
        <v/>
      </c>
      <c r="AD5" s="41" t="str">
        <f t="shared" si="1"/>
        <v/>
      </c>
      <c r="AE5" s="41" t="str">
        <f t="shared" si="1"/>
        <v/>
      </c>
      <c r="AF5" s="41" t="str">
        <f t="shared" si="1"/>
        <v/>
      </c>
      <c r="AG5" s="41" t="str">
        <f t="shared" si="1"/>
        <v/>
      </c>
      <c r="AI5" s="521"/>
      <c r="AJ5" s="515"/>
      <c r="AK5" s="516"/>
      <c r="AP5" s="58" t="s">
        <v>106</v>
      </c>
    </row>
    <row r="6" spans="1:42" ht="17.25" customHeight="1" thickBot="1" x14ac:dyDescent="0.25">
      <c r="B6" s="3"/>
      <c r="C6" s="3"/>
      <c r="AI6" s="521"/>
      <c r="AJ6" s="515"/>
      <c r="AK6" s="516"/>
    </row>
    <row r="7" spans="1:42" ht="13.5" thickBot="1" x14ac:dyDescent="0.25">
      <c r="A7" s="109" t="s">
        <v>60</v>
      </c>
      <c r="B7" s="59" t="s">
        <v>0</v>
      </c>
      <c r="C7" s="42" t="s">
        <v>1</v>
      </c>
      <c r="D7" s="289">
        <f>+avr!AG7+1</f>
        <v>42491</v>
      </c>
      <c r="E7" s="43">
        <f>+D7+1</f>
        <v>42492</v>
      </c>
      <c r="F7" s="43">
        <f t="shared" ref="F7:AH7" si="2">+E7+1</f>
        <v>42493</v>
      </c>
      <c r="G7" s="43">
        <f t="shared" si="2"/>
        <v>42494</v>
      </c>
      <c r="H7" s="289">
        <f t="shared" si="2"/>
        <v>42495</v>
      </c>
      <c r="I7" s="43">
        <f t="shared" si="2"/>
        <v>42496</v>
      </c>
      <c r="J7" s="43">
        <f t="shared" si="2"/>
        <v>42497</v>
      </c>
      <c r="K7" s="289">
        <f t="shared" si="2"/>
        <v>42498</v>
      </c>
      <c r="L7" s="43">
        <f t="shared" si="2"/>
        <v>42499</v>
      </c>
      <c r="M7" s="43">
        <f t="shared" si="2"/>
        <v>42500</v>
      </c>
      <c r="N7" s="43">
        <f t="shared" si="2"/>
        <v>42501</v>
      </c>
      <c r="O7" s="43">
        <f t="shared" si="2"/>
        <v>42502</v>
      </c>
      <c r="P7" s="43">
        <f t="shared" si="2"/>
        <v>42503</v>
      </c>
      <c r="Q7" s="43">
        <f t="shared" si="2"/>
        <v>42504</v>
      </c>
      <c r="R7" s="43">
        <f t="shared" si="2"/>
        <v>42505</v>
      </c>
      <c r="S7" s="43">
        <f t="shared" si="2"/>
        <v>42506</v>
      </c>
      <c r="T7" s="43">
        <f t="shared" si="2"/>
        <v>42507</v>
      </c>
      <c r="U7" s="43">
        <f t="shared" si="2"/>
        <v>42508</v>
      </c>
      <c r="V7" s="43">
        <f t="shared" si="2"/>
        <v>42509</v>
      </c>
      <c r="W7" s="43">
        <f t="shared" si="2"/>
        <v>42510</v>
      </c>
      <c r="X7" s="43">
        <f t="shared" si="2"/>
        <v>42511</v>
      </c>
      <c r="Y7" s="43">
        <f t="shared" si="2"/>
        <v>42512</v>
      </c>
      <c r="Z7" s="43">
        <f t="shared" si="2"/>
        <v>42513</v>
      </c>
      <c r="AA7" s="43">
        <f t="shared" si="2"/>
        <v>42514</v>
      </c>
      <c r="AB7" s="43">
        <f t="shared" si="2"/>
        <v>42515</v>
      </c>
      <c r="AC7" s="43">
        <f t="shared" si="2"/>
        <v>42516</v>
      </c>
      <c r="AD7" s="43">
        <f t="shared" si="2"/>
        <v>42517</v>
      </c>
      <c r="AE7" s="43">
        <f t="shared" si="2"/>
        <v>42518</v>
      </c>
      <c r="AF7" s="43">
        <f t="shared" si="2"/>
        <v>42519</v>
      </c>
      <c r="AG7" s="43">
        <f>+AF7+1</f>
        <v>42520</v>
      </c>
      <c r="AH7" s="43">
        <f t="shared" si="2"/>
        <v>42521</v>
      </c>
      <c r="AI7" s="517"/>
      <c r="AJ7" s="515" t="s">
        <v>51</v>
      </c>
      <c r="AK7" s="516" t="s">
        <v>51</v>
      </c>
      <c r="AL7" s="180" t="s">
        <v>60</v>
      </c>
      <c r="AM7" s="180" t="s">
        <v>93</v>
      </c>
    </row>
    <row r="8" spans="1:42" ht="13.5" hidden="1" thickBot="1" x14ac:dyDescent="0.25">
      <c r="A8" s="3"/>
      <c r="B8" s="59"/>
      <c r="C8" s="122"/>
      <c r="D8" s="290">
        <f t="shared" ref="D8:AH8" si="3">WEEKDAY(D7)</f>
        <v>1</v>
      </c>
      <c r="E8" s="215">
        <f t="shared" si="3"/>
        <v>2</v>
      </c>
      <c r="F8" s="215">
        <f t="shared" si="3"/>
        <v>3</v>
      </c>
      <c r="G8" s="215">
        <f t="shared" si="3"/>
        <v>4</v>
      </c>
      <c r="H8" s="290">
        <f t="shared" si="3"/>
        <v>5</v>
      </c>
      <c r="I8" s="309">
        <f t="shared" si="3"/>
        <v>6</v>
      </c>
      <c r="J8" s="215">
        <f t="shared" si="3"/>
        <v>7</v>
      </c>
      <c r="K8" s="290">
        <f t="shared" si="3"/>
        <v>1</v>
      </c>
      <c r="L8" s="215">
        <f t="shared" si="3"/>
        <v>2</v>
      </c>
      <c r="M8" s="215">
        <f t="shared" si="3"/>
        <v>3</v>
      </c>
      <c r="N8" s="215">
        <f t="shared" si="3"/>
        <v>4</v>
      </c>
      <c r="O8" s="215">
        <f t="shared" si="3"/>
        <v>5</v>
      </c>
      <c r="P8" s="215">
        <f t="shared" si="3"/>
        <v>6</v>
      </c>
      <c r="Q8" s="309">
        <f t="shared" si="3"/>
        <v>7</v>
      </c>
      <c r="R8" s="215">
        <f t="shared" si="3"/>
        <v>1</v>
      </c>
      <c r="S8" s="215">
        <f t="shared" si="3"/>
        <v>2</v>
      </c>
      <c r="T8" s="215">
        <f t="shared" si="3"/>
        <v>3</v>
      </c>
      <c r="U8" s="215">
        <f t="shared" si="3"/>
        <v>4</v>
      </c>
      <c r="V8" s="215">
        <f t="shared" si="3"/>
        <v>5</v>
      </c>
      <c r="W8" s="215">
        <f t="shared" si="3"/>
        <v>6</v>
      </c>
      <c r="X8" s="215">
        <f t="shared" si="3"/>
        <v>7</v>
      </c>
      <c r="Y8" s="215">
        <f t="shared" si="3"/>
        <v>1</v>
      </c>
      <c r="Z8" s="215">
        <f t="shared" si="3"/>
        <v>2</v>
      </c>
      <c r="AA8" s="215">
        <f t="shared" si="3"/>
        <v>3</v>
      </c>
      <c r="AB8" s="309">
        <f t="shared" si="3"/>
        <v>4</v>
      </c>
      <c r="AC8" s="215">
        <f t="shared" si="3"/>
        <v>5</v>
      </c>
      <c r="AD8" s="215">
        <f t="shared" si="3"/>
        <v>6</v>
      </c>
      <c r="AE8" s="215">
        <f t="shared" si="3"/>
        <v>7</v>
      </c>
      <c r="AF8" s="309">
        <f t="shared" si="3"/>
        <v>1</v>
      </c>
      <c r="AG8" s="215">
        <f t="shared" si="3"/>
        <v>2</v>
      </c>
      <c r="AH8" s="215">
        <f t="shared" si="3"/>
        <v>3</v>
      </c>
      <c r="AI8" s="118"/>
      <c r="AJ8" s="136"/>
      <c r="AK8" s="126"/>
      <c r="AL8" s="184"/>
    </row>
    <row r="9" spans="1:42" ht="11.25" customHeight="1" x14ac:dyDescent="0.2">
      <c r="A9" s="200"/>
      <c r="B9" s="201"/>
      <c r="C9" s="201"/>
      <c r="D9" s="291"/>
      <c r="E9" s="224"/>
      <c r="F9" s="224"/>
      <c r="G9" s="224"/>
      <c r="H9" s="291"/>
      <c r="I9" s="310"/>
      <c r="J9" s="224"/>
      <c r="K9" s="291"/>
      <c r="L9" s="224"/>
      <c r="M9" s="224"/>
      <c r="N9" s="224"/>
      <c r="O9" s="224"/>
      <c r="P9" s="224"/>
      <c r="Q9" s="310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310"/>
      <c r="AC9" s="224"/>
      <c r="AD9" s="224"/>
      <c r="AE9" s="224"/>
      <c r="AF9" s="310"/>
      <c r="AG9" s="224"/>
      <c r="AH9" s="224"/>
      <c r="AI9" s="205"/>
      <c r="AJ9" s="204"/>
      <c r="AK9" s="204"/>
      <c r="AL9" s="201"/>
      <c r="AM9" s="206"/>
    </row>
    <row r="10" spans="1:42" ht="12.75" customHeight="1" x14ac:dyDescent="0.2">
      <c r="A10" s="80" t="s">
        <v>119</v>
      </c>
      <c r="B10" s="92" t="s">
        <v>121</v>
      </c>
      <c r="C10" s="85" t="s">
        <v>122</v>
      </c>
      <c r="D10" s="292"/>
      <c r="E10" s="52"/>
      <c r="F10" s="52"/>
      <c r="G10" s="52"/>
      <c r="H10" s="286"/>
      <c r="I10" s="52"/>
      <c r="J10" s="52"/>
      <c r="K10" s="231"/>
      <c r="L10" s="52"/>
      <c r="M10" s="52"/>
      <c r="N10" s="52"/>
      <c r="O10" s="52"/>
      <c r="P10" s="52"/>
      <c r="Q10" s="231"/>
      <c r="R10" s="52"/>
      <c r="S10" s="52"/>
      <c r="T10" s="231"/>
      <c r="U10" s="52"/>
      <c r="V10" s="52"/>
      <c r="W10" s="219"/>
      <c r="X10" s="52"/>
      <c r="Y10" s="52"/>
      <c r="Z10" s="52"/>
      <c r="AA10" s="52"/>
      <c r="AB10" s="231"/>
      <c r="AC10" s="52"/>
      <c r="AD10" s="219"/>
      <c r="AE10" s="231"/>
      <c r="AF10" s="52"/>
      <c r="AG10" s="52"/>
      <c r="AH10" s="52"/>
      <c r="AI10" s="161">
        <f>SUM(D10:AH10)</f>
        <v>0</v>
      </c>
      <c r="AJ10" s="86">
        <v>0</v>
      </c>
      <c r="AK10" s="243">
        <f>+AI10+AJ10</f>
        <v>0</v>
      </c>
      <c r="AL10" s="80" t="s">
        <v>119</v>
      </c>
      <c r="AM10" s="191"/>
    </row>
    <row r="11" spans="1:42" ht="12.75" customHeight="1" x14ac:dyDescent="0.2">
      <c r="A11" s="56" t="s">
        <v>62</v>
      </c>
      <c r="B11" s="88" t="s">
        <v>25</v>
      </c>
      <c r="C11" s="12" t="s">
        <v>26</v>
      </c>
      <c r="D11" s="293"/>
      <c r="E11" s="28"/>
      <c r="F11" s="28"/>
      <c r="G11" s="28"/>
      <c r="H11" s="287"/>
      <c r="I11" s="239">
        <v>1</v>
      </c>
      <c r="J11" s="28"/>
      <c r="K11" s="66"/>
      <c r="L11" s="28"/>
      <c r="M11" s="28"/>
      <c r="N11" s="239">
        <v>1</v>
      </c>
      <c r="O11" s="28"/>
      <c r="P11" s="28"/>
      <c r="Q11" s="66"/>
      <c r="R11" s="28"/>
      <c r="S11" s="239">
        <v>1</v>
      </c>
      <c r="T11" s="66"/>
      <c r="U11" s="28"/>
      <c r="V11" s="28"/>
      <c r="W11" s="51"/>
      <c r="X11" s="28"/>
      <c r="Y11" s="28"/>
      <c r="Z11" s="239">
        <v>1</v>
      </c>
      <c r="AA11" s="239">
        <v>1</v>
      </c>
      <c r="AB11" s="239">
        <v>1</v>
      </c>
      <c r="AC11" s="239">
        <v>1</v>
      </c>
      <c r="AD11" s="391">
        <v>1</v>
      </c>
      <c r="AE11" s="66"/>
      <c r="AF11" s="28"/>
      <c r="AG11" s="28"/>
      <c r="AH11" s="52"/>
      <c r="AI11" s="161">
        <f t="shared" ref="AI11:AI38" si="4">SUM(D11:AH11)</f>
        <v>8</v>
      </c>
      <c r="AJ11" s="86">
        <v>0</v>
      </c>
      <c r="AK11" s="243">
        <f t="shared" ref="AK11:AK39" si="5">+AI11+AJ11</f>
        <v>8</v>
      </c>
      <c r="AL11" s="56" t="s">
        <v>62</v>
      </c>
      <c r="AM11" s="177"/>
    </row>
    <row r="12" spans="1:42" x14ac:dyDescent="0.2">
      <c r="A12" s="56" t="s">
        <v>63</v>
      </c>
      <c r="B12" s="88" t="s">
        <v>4</v>
      </c>
      <c r="C12" s="12" t="s">
        <v>5</v>
      </c>
      <c r="D12" s="293"/>
      <c r="E12" s="28"/>
      <c r="F12" s="28"/>
      <c r="G12" s="28"/>
      <c r="H12" s="287"/>
      <c r="I12" s="239">
        <v>1</v>
      </c>
      <c r="J12" s="28"/>
      <c r="K12" s="66"/>
      <c r="L12" s="28"/>
      <c r="M12" s="28"/>
      <c r="N12" s="28"/>
      <c r="O12" s="28"/>
      <c r="P12" s="457">
        <v>1</v>
      </c>
      <c r="Q12" s="66"/>
      <c r="R12" s="28"/>
      <c r="S12" s="457">
        <v>1</v>
      </c>
      <c r="T12" s="66"/>
      <c r="U12" s="28"/>
      <c r="V12" s="28"/>
      <c r="W12" s="51"/>
      <c r="X12" s="28"/>
      <c r="Y12" s="28"/>
      <c r="Z12" s="28"/>
      <c r="AA12" s="28"/>
      <c r="AB12" s="66"/>
      <c r="AC12" s="28"/>
      <c r="AD12" s="51"/>
      <c r="AE12" s="66"/>
      <c r="AF12" s="28"/>
      <c r="AG12" s="28"/>
      <c r="AH12" s="52"/>
      <c r="AI12" s="161">
        <f t="shared" si="4"/>
        <v>3</v>
      </c>
      <c r="AJ12" s="86">
        <v>0</v>
      </c>
      <c r="AK12" s="243">
        <f t="shared" si="5"/>
        <v>3</v>
      </c>
      <c r="AL12" s="56" t="s">
        <v>63</v>
      </c>
      <c r="AM12" s="32" t="s">
        <v>89</v>
      </c>
    </row>
    <row r="13" spans="1:42" x14ac:dyDescent="0.2">
      <c r="A13" s="56" t="s">
        <v>103</v>
      </c>
      <c r="B13" s="88" t="s">
        <v>100</v>
      </c>
      <c r="C13" s="240" t="s">
        <v>102</v>
      </c>
      <c r="D13" s="293"/>
      <c r="E13" s="239">
        <v>1</v>
      </c>
      <c r="F13" s="239">
        <v>1</v>
      </c>
      <c r="G13" s="239">
        <v>1</v>
      </c>
      <c r="H13" s="287"/>
      <c r="I13" s="239">
        <v>1</v>
      </c>
      <c r="J13" s="28"/>
      <c r="K13" s="66"/>
      <c r="L13" s="28"/>
      <c r="M13" s="28"/>
      <c r="N13" s="28"/>
      <c r="O13" s="28"/>
      <c r="P13" s="28"/>
      <c r="Q13" s="66"/>
      <c r="R13" s="28"/>
      <c r="S13" s="457">
        <v>1</v>
      </c>
      <c r="T13" s="457">
        <v>1</v>
      </c>
      <c r="U13" s="457">
        <v>1</v>
      </c>
      <c r="V13" s="457">
        <v>1</v>
      </c>
      <c r="W13" s="457">
        <v>1</v>
      </c>
      <c r="X13" s="28"/>
      <c r="Y13" s="28"/>
      <c r="Z13" s="28"/>
      <c r="AA13" s="28"/>
      <c r="AB13" s="66"/>
      <c r="AC13" s="28"/>
      <c r="AD13" s="51"/>
      <c r="AE13" s="66"/>
      <c r="AF13" s="28"/>
      <c r="AG13" s="28"/>
      <c r="AH13" s="52"/>
      <c r="AI13" s="161">
        <f t="shared" si="4"/>
        <v>9</v>
      </c>
      <c r="AJ13" s="86">
        <v>0</v>
      </c>
      <c r="AK13" s="243">
        <f t="shared" si="5"/>
        <v>9</v>
      </c>
      <c r="AL13" s="56" t="s">
        <v>103</v>
      </c>
      <c r="AM13" s="32" t="s">
        <v>89</v>
      </c>
    </row>
    <row r="14" spans="1:42" x14ac:dyDescent="0.2">
      <c r="A14" s="56" t="s">
        <v>163</v>
      </c>
      <c r="B14" s="60" t="s">
        <v>164</v>
      </c>
      <c r="C14" s="445" t="s">
        <v>165</v>
      </c>
      <c r="D14" s="446"/>
      <c r="E14" s="403"/>
      <c r="F14" s="403"/>
      <c r="G14" s="403"/>
      <c r="H14" s="403"/>
      <c r="I14" s="403"/>
      <c r="J14" s="403"/>
      <c r="K14" s="446"/>
      <c r="L14" s="403"/>
      <c r="M14" s="403"/>
      <c r="N14" s="403"/>
      <c r="O14" s="403"/>
      <c r="P14" s="403"/>
      <c r="Q14" s="446"/>
      <c r="R14" s="403"/>
      <c r="S14" s="403"/>
      <c r="T14" s="446"/>
      <c r="U14" s="403"/>
      <c r="V14" s="403"/>
      <c r="W14" s="165"/>
      <c r="X14" s="403"/>
      <c r="Y14" s="403"/>
      <c r="Z14" s="403"/>
      <c r="AA14" s="403"/>
      <c r="AB14" s="446"/>
      <c r="AC14" s="403"/>
      <c r="AD14" s="165"/>
      <c r="AE14" s="446"/>
      <c r="AF14" s="403"/>
      <c r="AG14" s="403"/>
      <c r="AH14" s="406"/>
      <c r="AI14" s="435">
        <f t="shared" si="4"/>
        <v>0</v>
      </c>
      <c r="AJ14" s="436">
        <v>0</v>
      </c>
      <c r="AK14" s="437">
        <f t="shared" si="5"/>
        <v>0</v>
      </c>
      <c r="AL14" s="432" t="s">
        <v>163</v>
      </c>
      <c r="AM14" s="446" t="s">
        <v>89</v>
      </c>
    </row>
    <row r="15" spans="1:42" ht="12.75" customHeight="1" x14ac:dyDescent="0.2">
      <c r="A15" s="62" t="s">
        <v>64</v>
      </c>
      <c r="B15" s="88" t="s">
        <v>32</v>
      </c>
      <c r="C15" s="4" t="s">
        <v>33</v>
      </c>
      <c r="D15" s="293"/>
      <c r="E15" s="28"/>
      <c r="F15" s="28"/>
      <c r="G15" s="28"/>
      <c r="H15" s="287"/>
      <c r="I15" s="239">
        <v>1</v>
      </c>
      <c r="J15" s="28"/>
      <c r="K15" s="66"/>
      <c r="L15" s="28"/>
      <c r="M15" s="28"/>
      <c r="N15" s="28"/>
      <c r="O15" s="28"/>
      <c r="P15" s="28"/>
      <c r="Q15" s="66"/>
      <c r="R15" s="28"/>
      <c r="S15" s="28"/>
      <c r="T15" s="66"/>
      <c r="U15" s="28"/>
      <c r="V15" s="28"/>
      <c r="W15" s="51"/>
      <c r="X15" s="28"/>
      <c r="Y15" s="28"/>
      <c r="Z15" s="28"/>
      <c r="AA15" s="28"/>
      <c r="AB15" s="66"/>
      <c r="AC15" s="28"/>
      <c r="AD15" s="51"/>
      <c r="AE15" s="66"/>
      <c r="AF15" s="28"/>
      <c r="AG15" s="28"/>
      <c r="AH15" s="52"/>
      <c r="AI15" s="161">
        <f t="shared" si="4"/>
        <v>1</v>
      </c>
      <c r="AJ15" s="86">
        <v>0</v>
      </c>
      <c r="AK15" s="243">
        <f t="shared" si="5"/>
        <v>1</v>
      </c>
      <c r="AL15" s="62" t="s">
        <v>64</v>
      </c>
      <c r="AM15" s="177"/>
    </row>
    <row r="16" spans="1:42" x14ac:dyDescent="0.2">
      <c r="A16" s="62" t="s">
        <v>120</v>
      </c>
      <c r="B16" s="60" t="s">
        <v>123</v>
      </c>
      <c r="C16" s="4" t="s">
        <v>124</v>
      </c>
      <c r="D16" s="293"/>
      <c r="E16" s="28"/>
      <c r="F16" s="28"/>
      <c r="G16" s="28"/>
      <c r="H16" s="287"/>
      <c r="I16" s="239">
        <v>1</v>
      </c>
      <c r="J16" s="28"/>
      <c r="K16" s="66"/>
      <c r="L16" s="28"/>
      <c r="M16" s="28"/>
      <c r="N16" s="28"/>
      <c r="O16" s="28"/>
      <c r="P16" s="28"/>
      <c r="Q16" s="66"/>
      <c r="R16" s="28"/>
      <c r="S16" s="457">
        <v>1</v>
      </c>
      <c r="T16" s="66"/>
      <c r="U16" s="28"/>
      <c r="V16" s="28"/>
      <c r="W16" s="51"/>
      <c r="X16" s="28"/>
      <c r="Y16" s="28"/>
      <c r="Z16" s="28"/>
      <c r="AA16" s="28"/>
      <c r="AB16" s="66"/>
      <c r="AC16" s="28"/>
      <c r="AD16" s="51"/>
      <c r="AE16" s="66"/>
      <c r="AF16" s="28"/>
      <c r="AG16" s="28"/>
      <c r="AH16" s="52"/>
      <c r="AI16" s="161">
        <f t="shared" si="4"/>
        <v>2</v>
      </c>
      <c r="AJ16" s="86">
        <v>0</v>
      </c>
      <c r="AK16" s="243">
        <f t="shared" si="5"/>
        <v>2</v>
      </c>
      <c r="AL16" s="62" t="s">
        <v>120</v>
      </c>
      <c r="AM16" s="32" t="s">
        <v>89</v>
      </c>
    </row>
    <row r="17" spans="1:39" x14ac:dyDescent="0.2">
      <c r="A17" s="62" t="s">
        <v>132</v>
      </c>
      <c r="B17" s="60" t="s">
        <v>133</v>
      </c>
      <c r="C17" s="4" t="s">
        <v>134</v>
      </c>
      <c r="D17" s="293"/>
      <c r="E17" s="28"/>
      <c r="F17" s="28"/>
      <c r="G17" s="28"/>
      <c r="H17" s="287"/>
      <c r="I17" s="239">
        <v>1</v>
      </c>
      <c r="J17" s="28"/>
      <c r="K17" s="66"/>
      <c r="L17" s="28"/>
      <c r="M17" s="28"/>
      <c r="N17" s="28"/>
      <c r="O17" s="28"/>
      <c r="P17" s="28"/>
      <c r="Q17" s="66"/>
      <c r="R17" s="28"/>
      <c r="S17" s="457">
        <v>1</v>
      </c>
      <c r="T17" s="66"/>
      <c r="U17" s="28"/>
      <c r="V17" s="28"/>
      <c r="W17" s="51"/>
      <c r="X17" s="28"/>
      <c r="Y17" s="28"/>
      <c r="Z17" s="239">
        <v>1</v>
      </c>
      <c r="AA17" s="239">
        <v>1</v>
      </c>
      <c r="AB17" s="239">
        <v>1</v>
      </c>
      <c r="AC17" s="239">
        <v>1</v>
      </c>
      <c r="AD17" s="239">
        <v>1</v>
      </c>
      <c r="AE17" s="66"/>
      <c r="AF17" s="28"/>
      <c r="AG17" s="239">
        <v>1</v>
      </c>
      <c r="AH17" s="281">
        <v>1</v>
      </c>
      <c r="AI17" s="161">
        <f>SUM(D17:AH17)</f>
        <v>9</v>
      </c>
      <c r="AJ17" s="86">
        <v>0</v>
      </c>
      <c r="AK17" s="243">
        <f t="shared" ref="AK17:AK18" si="6">+AI17+AJ17</f>
        <v>9</v>
      </c>
      <c r="AL17" s="62" t="s">
        <v>132</v>
      </c>
      <c r="AM17" s="32" t="s">
        <v>89</v>
      </c>
    </row>
    <row r="18" spans="1:39" ht="12.75" customHeight="1" x14ac:dyDescent="0.2">
      <c r="A18" s="62" t="s">
        <v>168</v>
      </c>
      <c r="B18" s="60" t="s">
        <v>169</v>
      </c>
      <c r="C18" s="4" t="s">
        <v>170</v>
      </c>
      <c r="D18" s="293"/>
      <c r="E18" s="28"/>
      <c r="F18" s="28"/>
      <c r="G18" s="28"/>
      <c r="H18" s="287"/>
      <c r="I18" s="239">
        <v>1</v>
      </c>
      <c r="J18" s="28"/>
      <c r="K18" s="66"/>
      <c r="L18" s="28"/>
      <c r="M18" s="28"/>
      <c r="N18" s="28"/>
      <c r="O18" s="28"/>
      <c r="P18" s="28"/>
      <c r="Q18" s="66"/>
      <c r="R18" s="28"/>
      <c r="S18" s="28"/>
      <c r="T18" s="66"/>
      <c r="U18" s="28"/>
      <c r="V18" s="28"/>
      <c r="W18" s="51"/>
      <c r="X18" s="28"/>
      <c r="Y18" s="28"/>
      <c r="Z18" s="28"/>
      <c r="AA18" s="28"/>
      <c r="AB18" s="66"/>
      <c r="AC18" s="28"/>
      <c r="AD18" s="239">
        <v>1</v>
      </c>
      <c r="AE18" s="66"/>
      <c r="AF18" s="28"/>
      <c r="AG18" s="239">
        <v>1</v>
      </c>
      <c r="AH18" s="52"/>
      <c r="AI18" s="161">
        <f t="shared" ref="AI18" si="7">SUM(D18:AH18)</f>
        <v>3</v>
      </c>
      <c r="AJ18" s="86">
        <v>0</v>
      </c>
      <c r="AK18" s="243">
        <f t="shared" si="6"/>
        <v>3</v>
      </c>
      <c r="AL18" s="62" t="s">
        <v>168</v>
      </c>
      <c r="AM18" s="32"/>
    </row>
    <row r="19" spans="1:39" ht="12.75" customHeight="1" x14ac:dyDescent="0.2">
      <c r="A19" s="62" t="s">
        <v>65</v>
      </c>
      <c r="B19" s="88" t="s">
        <v>19</v>
      </c>
      <c r="C19" s="4" t="s">
        <v>20</v>
      </c>
      <c r="D19" s="293"/>
      <c r="E19" s="28"/>
      <c r="F19" s="28"/>
      <c r="G19" s="28"/>
      <c r="H19" s="287"/>
      <c r="I19" s="239">
        <v>1</v>
      </c>
      <c r="J19" s="28"/>
      <c r="K19" s="66"/>
      <c r="L19" s="28"/>
      <c r="M19" s="28"/>
      <c r="N19" s="28"/>
      <c r="O19" s="28"/>
      <c r="P19" s="28"/>
      <c r="Q19" s="66"/>
      <c r="R19" s="28"/>
      <c r="S19" s="28"/>
      <c r="T19" s="66"/>
      <c r="U19" s="28"/>
      <c r="V19" s="28"/>
      <c r="W19" s="51"/>
      <c r="X19" s="28"/>
      <c r="Y19" s="28"/>
      <c r="Z19" s="239">
        <v>1</v>
      </c>
      <c r="AA19" s="239">
        <v>1</v>
      </c>
      <c r="AB19" s="239">
        <v>1</v>
      </c>
      <c r="AC19" s="239">
        <v>1</v>
      </c>
      <c r="AD19" s="391">
        <v>1</v>
      </c>
      <c r="AE19" s="66"/>
      <c r="AF19" s="28"/>
      <c r="AG19" s="28"/>
      <c r="AH19" s="52"/>
      <c r="AI19" s="161">
        <f t="shared" si="4"/>
        <v>6</v>
      </c>
      <c r="AJ19" s="86">
        <v>0</v>
      </c>
      <c r="AK19" s="243">
        <f t="shared" si="5"/>
        <v>6</v>
      </c>
      <c r="AL19" s="62" t="s">
        <v>65</v>
      </c>
      <c r="AM19" s="177"/>
    </row>
    <row r="20" spans="1:39" x14ac:dyDescent="0.2">
      <c r="A20" s="62" t="s">
        <v>106</v>
      </c>
      <c r="B20" s="89" t="s">
        <v>107</v>
      </c>
      <c r="C20" s="4" t="s">
        <v>108</v>
      </c>
      <c r="D20" s="293"/>
      <c r="E20" s="28"/>
      <c r="F20" s="28"/>
      <c r="G20" s="28"/>
      <c r="H20" s="287"/>
      <c r="I20" s="28"/>
      <c r="J20" s="28"/>
      <c r="K20" s="66"/>
      <c r="L20" s="28"/>
      <c r="M20" s="28"/>
      <c r="N20" s="28"/>
      <c r="O20" s="28"/>
      <c r="P20" s="51"/>
      <c r="Q20" s="66"/>
      <c r="R20" s="28"/>
      <c r="S20" s="239">
        <v>1</v>
      </c>
      <c r="T20" s="239">
        <v>1</v>
      </c>
      <c r="U20" s="239">
        <v>1</v>
      </c>
      <c r="V20" s="239">
        <v>1</v>
      </c>
      <c r="W20" s="239">
        <v>1</v>
      </c>
      <c r="X20" s="28"/>
      <c r="Y20" s="28"/>
      <c r="Z20" s="28"/>
      <c r="AA20" s="28"/>
      <c r="AB20" s="66"/>
      <c r="AC20" s="28"/>
      <c r="AD20" s="51"/>
      <c r="AE20" s="66"/>
      <c r="AF20" s="28"/>
      <c r="AG20" s="28"/>
      <c r="AH20" s="52"/>
      <c r="AI20" s="161">
        <f>SUM(D20:AH20)</f>
        <v>5</v>
      </c>
      <c r="AJ20" s="86">
        <v>0</v>
      </c>
      <c r="AK20" s="243">
        <f>+AI20+AJ20</f>
        <v>5</v>
      </c>
      <c r="AL20" s="62" t="s">
        <v>106</v>
      </c>
      <c r="AM20" s="32" t="s">
        <v>89</v>
      </c>
    </row>
    <row r="21" spans="1:39" x14ac:dyDescent="0.2">
      <c r="A21" s="56" t="s">
        <v>66</v>
      </c>
      <c r="B21" s="88" t="s">
        <v>21</v>
      </c>
      <c r="C21" s="4" t="s">
        <v>3</v>
      </c>
      <c r="D21" s="293"/>
      <c r="E21" s="28"/>
      <c r="F21" s="28"/>
      <c r="G21" s="28"/>
      <c r="H21" s="287"/>
      <c r="I21" s="28"/>
      <c r="J21" s="28"/>
      <c r="K21" s="66"/>
      <c r="L21" s="28"/>
      <c r="M21" s="28"/>
      <c r="N21" s="28"/>
      <c r="O21" s="28"/>
      <c r="P21" s="28"/>
      <c r="Q21" s="66"/>
      <c r="R21" s="28"/>
      <c r="S21" s="28"/>
      <c r="T21" s="66"/>
      <c r="U21" s="28"/>
      <c r="V21" s="28"/>
      <c r="W21" s="51"/>
      <c r="X21" s="28"/>
      <c r="Y21" s="28"/>
      <c r="Z21" s="28"/>
      <c r="AA21" s="28"/>
      <c r="AB21" s="66"/>
      <c r="AC21" s="28"/>
      <c r="AD21" s="51"/>
      <c r="AE21" s="66"/>
      <c r="AF21" s="28"/>
      <c r="AG21" s="28"/>
      <c r="AH21" s="52"/>
      <c r="AI21" s="161">
        <f t="shared" si="4"/>
        <v>0</v>
      </c>
      <c r="AJ21" s="86">
        <v>0</v>
      </c>
      <c r="AK21" s="243">
        <f t="shared" si="5"/>
        <v>0</v>
      </c>
      <c r="AL21" s="56" t="s">
        <v>66</v>
      </c>
      <c r="AM21" s="32" t="s">
        <v>89</v>
      </c>
    </row>
    <row r="22" spans="1:39" ht="12.75" customHeight="1" x14ac:dyDescent="0.2">
      <c r="A22" s="56" t="s">
        <v>67</v>
      </c>
      <c r="B22" s="88" t="s">
        <v>11</v>
      </c>
      <c r="C22" s="4" t="s">
        <v>12</v>
      </c>
      <c r="D22" s="293"/>
      <c r="E22" s="28"/>
      <c r="F22" s="28"/>
      <c r="G22" s="28"/>
      <c r="H22" s="287"/>
      <c r="I22" s="28"/>
      <c r="J22" s="28"/>
      <c r="K22" s="66"/>
      <c r="L22" s="28"/>
      <c r="M22" s="28"/>
      <c r="N22" s="28"/>
      <c r="O22" s="28"/>
      <c r="P22" s="28"/>
      <c r="Q22" s="66"/>
      <c r="R22" s="28"/>
      <c r="S22" s="311"/>
      <c r="T22" s="46"/>
      <c r="U22" s="311"/>
      <c r="V22" s="392"/>
      <c r="W22" s="502"/>
      <c r="X22" s="28"/>
      <c r="Y22" s="28"/>
      <c r="Z22" s="28"/>
      <c r="AA22" s="28"/>
      <c r="AB22" s="66"/>
      <c r="AC22" s="28"/>
      <c r="AD22" s="51"/>
      <c r="AE22" s="66"/>
      <c r="AF22" s="28"/>
      <c r="AG22" s="28"/>
      <c r="AH22" s="52"/>
      <c r="AI22" s="161">
        <f t="shared" si="4"/>
        <v>0</v>
      </c>
      <c r="AJ22" s="86">
        <v>0.23800000000000002</v>
      </c>
      <c r="AK22" s="243">
        <f t="shared" si="5"/>
        <v>0.23800000000000002</v>
      </c>
      <c r="AL22" s="56" t="s">
        <v>67</v>
      </c>
      <c r="AM22" s="177"/>
    </row>
    <row r="23" spans="1:39" ht="12.75" customHeight="1" x14ac:dyDescent="0.2">
      <c r="A23" s="56" t="s">
        <v>68</v>
      </c>
      <c r="B23" s="88" t="s">
        <v>6</v>
      </c>
      <c r="C23" s="4" t="s">
        <v>7</v>
      </c>
      <c r="D23" s="293"/>
      <c r="E23" s="28"/>
      <c r="F23" s="28"/>
      <c r="G23" s="28"/>
      <c r="H23" s="287"/>
      <c r="I23" s="28"/>
      <c r="J23" s="28"/>
      <c r="K23" s="66"/>
      <c r="L23" s="28"/>
      <c r="M23" s="28"/>
      <c r="N23" s="28"/>
      <c r="O23" s="28"/>
      <c r="P23" s="28"/>
      <c r="Q23" s="66"/>
      <c r="R23" s="28"/>
      <c r="S23" s="28"/>
      <c r="T23" s="66"/>
      <c r="U23" s="28"/>
      <c r="V23" s="28"/>
      <c r="W23" s="51"/>
      <c r="X23" s="28"/>
      <c r="Y23" s="28"/>
      <c r="Z23" s="28"/>
      <c r="AA23" s="28"/>
      <c r="AB23" s="66"/>
      <c r="AC23" s="28"/>
      <c r="AD23" s="51"/>
      <c r="AE23" s="66"/>
      <c r="AF23" s="28"/>
      <c r="AG23" s="28"/>
      <c r="AH23" s="52"/>
      <c r="AI23" s="161">
        <f t="shared" si="4"/>
        <v>0</v>
      </c>
      <c r="AJ23" s="86">
        <v>0</v>
      </c>
      <c r="AK23" s="243">
        <f t="shared" si="5"/>
        <v>0</v>
      </c>
      <c r="AL23" s="56" t="s">
        <v>68</v>
      </c>
      <c r="AM23" s="177"/>
    </row>
    <row r="24" spans="1:39" x14ac:dyDescent="0.2">
      <c r="A24" s="62" t="s">
        <v>147</v>
      </c>
      <c r="B24" s="148" t="s">
        <v>175</v>
      </c>
      <c r="C24" s="14" t="s">
        <v>177</v>
      </c>
      <c r="D24" s="426"/>
      <c r="E24" s="28"/>
      <c r="F24" s="28"/>
      <c r="G24" s="28"/>
      <c r="H24" s="287"/>
      <c r="I24" s="28"/>
      <c r="J24" s="28"/>
      <c r="K24" s="66"/>
      <c r="L24" s="28"/>
      <c r="M24" s="28"/>
      <c r="N24" s="28"/>
      <c r="O24" s="28"/>
      <c r="P24" s="28"/>
      <c r="Q24" s="66"/>
      <c r="R24" s="28"/>
      <c r="S24" s="28"/>
      <c r="T24" s="66"/>
      <c r="U24" s="28"/>
      <c r="V24" s="28"/>
      <c r="W24" s="51"/>
      <c r="X24" s="28"/>
      <c r="Y24" s="28"/>
      <c r="Z24" s="28"/>
      <c r="AA24" s="28"/>
      <c r="AB24" s="66"/>
      <c r="AC24" s="28"/>
      <c r="AD24" s="51"/>
      <c r="AE24" s="66"/>
      <c r="AF24" s="28"/>
      <c r="AG24" s="28"/>
      <c r="AH24" s="52"/>
      <c r="AI24" s="161">
        <f>SUM(D24:AH24)</f>
        <v>0</v>
      </c>
      <c r="AJ24" s="244">
        <v>0</v>
      </c>
      <c r="AK24" s="448">
        <f>+AI24+AJ24</f>
        <v>0</v>
      </c>
      <c r="AL24" s="62" t="s">
        <v>147</v>
      </c>
      <c r="AM24" s="32" t="s">
        <v>89</v>
      </c>
    </row>
    <row r="25" spans="1:39" x14ac:dyDescent="0.2">
      <c r="A25" s="56" t="s">
        <v>142</v>
      </c>
      <c r="B25" s="60" t="s">
        <v>146</v>
      </c>
      <c r="C25" s="4" t="s">
        <v>143</v>
      </c>
      <c r="D25" s="293"/>
      <c r="E25" s="28"/>
      <c r="F25" s="28"/>
      <c r="G25" s="28"/>
      <c r="H25" s="287"/>
      <c r="I25" s="239">
        <v>1</v>
      </c>
      <c r="J25" s="28"/>
      <c r="K25" s="66"/>
      <c r="L25" s="28"/>
      <c r="M25" s="28"/>
      <c r="N25" s="28"/>
      <c r="O25" s="28"/>
      <c r="P25" s="28"/>
      <c r="Q25" s="66"/>
      <c r="R25" s="28"/>
      <c r="S25" s="28"/>
      <c r="T25" s="66"/>
      <c r="U25" s="28"/>
      <c r="V25" s="28"/>
      <c r="W25" s="51"/>
      <c r="X25" s="28"/>
      <c r="Y25" s="28"/>
      <c r="Z25" s="28"/>
      <c r="AA25" s="28"/>
      <c r="AB25" s="66"/>
      <c r="AC25" s="28"/>
      <c r="AD25" s="51"/>
      <c r="AE25" s="66"/>
      <c r="AF25" s="28"/>
      <c r="AG25" s="28"/>
      <c r="AH25" s="52"/>
      <c r="AI25" s="161">
        <f t="shared" si="4"/>
        <v>1</v>
      </c>
      <c r="AJ25" s="86">
        <v>0</v>
      </c>
      <c r="AK25" s="243">
        <f t="shared" si="5"/>
        <v>1</v>
      </c>
      <c r="AL25" s="56" t="s">
        <v>142</v>
      </c>
      <c r="AM25" s="32" t="s">
        <v>89</v>
      </c>
    </row>
    <row r="26" spans="1:39" ht="12.75" customHeight="1" x14ac:dyDescent="0.2">
      <c r="A26" s="56" t="s">
        <v>69</v>
      </c>
      <c r="B26" s="88" t="s">
        <v>23</v>
      </c>
      <c r="C26" s="4" t="s">
        <v>24</v>
      </c>
      <c r="D26" s="293"/>
      <c r="E26" s="239">
        <v>1</v>
      </c>
      <c r="F26" s="239">
        <v>1</v>
      </c>
      <c r="G26" s="239">
        <v>1</v>
      </c>
      <c r="H26" s="287"/>
      <c r="I26" s="239">
        <v>1</v>
      </c>
      <c r="J26" s="28"/>
      <c r="K26" s="66"/>
      <c r="L26" s="28"/>
      <c r="M26" s="28"/>
      <c r="N26" s="28"/>
      <c r="O26" s="28"/>
      <c r="P26" s="28"/>
      <c r="Q26" s="66"/>
      <c r="R26" s="28"/>
      <c r="S26" s="28"/>
      <c r="T26" s="66"/>
      <c r="U26" s="28"/>
      <c r="V26" s="28"/>
      <c r="W26" s="51"/>
      <c r="X26" s="28"/>
      <c r="Y26" s="28"/>
      <c r="Z26" s="28"/>
      <c r="AA26" s="28"/>
      <c r="AB26" s="66"/>
      <c r="AC26" s="28"/>
      <c r="AD26" s="51"/>
      <c r="AE26" s="66"/>
      <c r="AF26" s="28"/>
      <c r="AG26" s="28"/>
      <c r="AH26" s="52"/>
      <c r="AI26" s="161">
        <f t="shared" si="4"/>
        <v>4</v>
      </c>
      <c r="AJ26" s="86">
        <v>0</v>
      </c>
      <c r="AK26" s="243">
        <f t="shared" si="5"/>
        <v>4</v>
      </c>
      <c r="AL26" s="56" t="s">
        <v>69</v>
      </c>
      <c r="AM26" s="177"/>
    </row>
    <row r="27" spans="1:39" x14ac:dyDescent="0.2">
      <c r="A27" s="56" t="s">
        <v>111</v>
      </c>
      <c r="B27" s="88" t="s">
        <v>112</v>
      </c>
      <c r="C27" s="4" t="s">
        <v>113</v>
      </c>
      <c r="D27" s="293"/>
      <c r="E27" s="28"/>
      <c r="F27" s="28"/>
      <c r="G27" s="28"/>
      <c r="H27" s="287"/>
      <c r="I27" s="239">
        <v>1</v>
      </c>
      <c r="J27" s="28"/>
      <c r="K27" s="66"/>
      <c r="L27" s="239">
        <v>1</v>
      </c>
      <c r="M27" s="239">
        <v>1</v>
      </c>
      <c r="N27" s="239">
        <v>1</v>
      </c>
      <c r="O27" s="239">
        <v>1</v>
      </c>
      <c r="P27" s="239">
        <v>1</v>
      </c>
      <c r="Q27" s="66"/>
      <c r="R27" s="28"/>
      <c r="S27" s="28"/>
      <c r="T27" s="66"/>
      <c r="U27" s="28"/>
      <c r="V27" s="28"/>
      <c r="W27" s="51"/>
      <c r="X27" s="28"/>
      <c r="Y27" s="28"/>
      <c r="Z27" s="28"/>
      <c r="AA27" s="28"/>
      <c r="AB27" s="66"/>
      <c r="AC27" s="28"/>
      <c r="AD27" s="51"/>
      <c r="AE27" s="66"/>
      <c r="AF27" s="28"/>
      <c r="AG27" s="28"/>
      <c r="AH27" s="52"/>
      <c r="AI27" s="161">
        <f>SUM(D27:AH27)</f>
        <v>6</v>
      </c>
      <c r="AJ27" s="86">
        <v>0</v>
      </c>
      <c r="AK27" s="243">
        <f>+AI27+AJ27</f>
        <v>6</v>
      </c>
      <c r="AL27" s="56" t="s">
        <v>111</v>
      </c>
      <c r="AM27" s="32" t="s">
        <v>89</v>
      </c>
    </row>
    <row r="28" spans="1:39" ht="12.75" customHeight="1" x14ac:dyDescent="0.2">
      <c r="A28" s="56" t="s">
        <v>104</v>
      </c>
      <c r="B28" s="88" t="s">
        <v>101</v>
      </c>
      <c r="C28" s="4" t="s">
        <v>105</v>
      </c>
      <c r="D28" s="293"/>
      <c r="E28" s="28"/>
      <c r="F28" s="28"/>
      <c r="G28" s="28"/>
      <c r="H28" s="287"/>
      <c r="I28" s="239">
        <v>1</v>
      </c>
      <c r="J28" s="239"/>
      <c r="K28" s="37"/>
      <c r="L28" s="239">
        <v>1</v>
      </c>
      <c r="M28" s="28"/>
      <c r="N28" s="28"/>
      <c r="O28" s="28"/>
      <c r="P28" s="28"/>
      <c r="Q28" s="66"/>
      <c r="R28" s="28"/>
      <c r="S28" s="239">
        <v>1</v>
      </c>
      <c r="T28" s="66"/>
      <c r="U28" s="28"/>
      <c r="V28" s="28"/>
      <c r="W28" s="51"/>
      <c r="X28" s="28"/>
      <c r="Y28" s="28"/>
      <c r="Z28" s="28"/>
      <c r="AA28" s="28"/>
      <c r="AB28" s="66"/>
      <c r="AC28" s="28"/>
      <c r="AD28" s="51"/>
      <c r="AE28" s="66"/>
      <c r="AF28" s="28"/>
      <c r="AG28" s="28"/>
      <c r="AH28" s="52"/>
      <c r="AI28" s="161">
        <f t="shared" si="4"/>
        <v>3</v>
      </c>
      <c r="AJ28" s="86">
        <v>0</v>
      </c>
      <c r="AK28" s="243">
        <f t="shared" si="5"/>
        <v>3</v>
      </c>
      <c r="AL28" s="56" t="s">
        <v>104</v>
      </c>
      <c r="AM28" s="177"/>
    </row>
    <row r="29" spans="1:39" ht="12.75" customHeight="1" x14ac:dyDescent="0.2">
      <c r="A29" s="56" t="s">
        <v>171</v>
      </c>
      <c r="B29" s="60" t="s">
        <v>172</v>
      </c>
      <c r="C29" s="4" t="s">
        <v>173</v>
      </c>
      <c r="D29" s="293"/>
      <c r="E29" s="28"/>
      <c r="F29" s="28"/>
      <c r="G29" s="28"/>
      <c r="H29" s="287"/>
      <c r="I29" s="239">
        <v>1</v>
      </c>
      <c r="J29" s="239"/>
      <c r="K29" s="37"/>
      <c r="L29" s="28"/>
      <c r="M29" s="28"/>
      <c r="N29" s="28"/>
      <c r="O29" s="28"/>
      <c r="P29" s="28"/>
      <c r="Q29" s="66"/>
      <c r="R29" s="28"/>
      <c r="S29" s="28"/>
      <c r="T29" s="66"/>
      <c r="U29" s="28"/>
      <c r="V29" s="28"/>
      <c r="W29" s="51"/>
      <c r="X29" s="28"/>
      <c r="Y29" s="28"/>
      <c r="Z29" s="28"/>
      <c r="AA29" s="28"/>
      <c r="AB29" s="66"/>
      <c r="AC29" s="28"/>
      <c r="AD29" s="51"/>
      <c r="AE29" s="66"/>
      <c r="AF29" s="28"/>
      <c r="AG29" s="28"/>
      <c r="AH29" s="52"/>
      <c r="AI29" s="161">
        <f t="shared" si="4"/>
        <v>1</v>
      </c>
      <c r="AJ29" s="86">
        <v>0</v>
      </c>
      <c r="AK29" s="243">
        <f t="shared" si="5"/>
        <v>1</v>
      </c>
      <c r="AL29" s="56" t="s">
        <v>171</v>
      </c>
      <c r="AM29" s="177"/>
    </row>
    <row r="30" spans="1:39" x14ac:dyDescent="0.2">
      <c r="A30" s="56" t="s">
        <v>86</v>
      </c>
      <c r="B30" s="88" t="s">
        <v>87</v>
      </c>
      <c r="C30" s="4" t="s">
        <v>2</v>
      </c>
      <c r="D30" s="293"/>
      <c r="E30" s="28"/>
      <c r="F30" s="28"/>
      <c r="G30" s="28"/>
      <c r="H30" s="287"/>
      <c r="I30" s="239">
        <v>1</v>
      </c>
      <c r="J30" s="28"/>
      <c r="K30" s="66"/>
      <c r="L30" s="28"/>
      <c r="M30" s="28"/>
      <c r="N30" s="28"/>
      <c r="O30" s="28"/>
      <c r="P30" s="28"/>
      <c r="Q30" s="66"/>
      <c r="R30" s="28"/>
      <c r="S30" s="28"/>
      <c r="T30" s="28"/>
      <c r="U30" s="28"/>
      <c r="V30" s="239">
        <v>1</v>
      </c>
      <c r="W30" s="239">
        <v>1</v>
      </c>
      <c r="X30" s="28"/>
      <c r="Y30" s="28"/>
      <c r="Z30" s="239">
        <v>1</v>
      </c>
      <c r="AA30" s="239">
        <v>1</v>
      </c>
      <c r="AB30" s="66"/>
      <c r="AC30" s="28"/>
      <c r="AD30" s="51"/>
      <c r="AE30" s="66"/>
      <c r="AF30" s="28"/>
      <c r="AG30" s="28"/>
      <c r="AH30" s="52"/>
      <c r="AI30" s="161">
        <f t="shared" si="4"/>
        <v>5</v>
      </c>
      <c r="AJ30" s="86">
        <v>0</v>
      </c>
      <c r="AK30" s="243">
        <f t="shared" si="5"/>
        <v>5</v>
      </c>
      <c r="AL30" s="56" t="s">
        <v>86</v>
      </c>
      <c r="AM30" s="32" t="s">
        <v>89</v>
      </c>
    </row>
    <row r="31" spans="1:39" ht="12.75" customHeight="1" x14ac:dyDescent="0.2">
      <c r="A31" s="56" t="s">
        <v>96</v>
      </c>
      <c r="B31" s="88" t="s">
        <v>97</v>
      </c>
      <c r="C31" s="4" t="s">
        <v>98</v>
      </c>
      <c r="D31" s="293"/>
      <c r="E31" s="28"/>
      <c r="F31" s="28"/>
      <c r="G31" s="239">
        <v>1</v>
      </c>
      <c r="H31" s="287"/>
      <c r="I31" s="239">
        <v>1</v>
      </c>
      <c r="J31" s="28"/>
      <c r="K31" s="66"/>
      <c r="L31" s="28"/>
      <c r="M31" s="28"/>
      <c r="N31" s="28"/>
      <c r="O31" s="28"/>
      <c r="P31" s="28"/>
      <c r="Q31" s="66"/>
      <c r="R31" s="28"/>
      <c r="S31" s="28"/>
      <c r="T31" s="66"/>
      <c r="U31" s="28"/>
      <c r="V31" s="28"/>
      <c r="W31" s="51"/>
      <c r="X31" s="28"/>
      <c r="Y31" s="28"/>
      <c r="Z31" s="28"/>
      <c r="AA31" s="28"/>
      <c r="AB31" s="66"/>
      <c r="AC31" s="28"/>
      <c r="AD31" s="51"/>
      <c r="AE31" s="66"/>
      <c r="AF31" s="239"/>
      <c r="AG31" s="28"/>
      <c r="AH31" s="52"/>
      <c r="AI31" s="161">
        <f t="shared" si="4"/>
        <v>2</v>
      </c>
      <c r="AJ31" s="86">
        <v>0</v>
      </c>
      <c r="AK31" s="243">
        <f t="shared" si="5"/>
        <v>2</v>
      </c>
      <c r="AL31" s="56" t="s">
        <v>96</v>
      </c>
      <c r="AM31" s="66"/>
    </row>
    <row r="32" spans="1:39" x14ac:dyDescent="0.2">
      <c r="A32" s="56" t="s">
        <v>70</v>
      </c>
      <c r="B32" s="88" t="s">
        <v>30</v>
      </c>
      <c r="C32" s="4" t="s">
        <v>31</v>
      </c>
      <c r="D32" s="293"/>
      <c r="E32" s="28"/>
      <c r="F32" s="28"/>
      <c r="G32" s="28"/>
      <c r="H32" s="287"/>
      <c r="I32" s="239">
        <v>1</v>
      </c>
      <c r="J32" s="28"/>
      <c r="K32" s="66"/>
      <c r="L32" s="365"/>
      <c r="M32" s="365"/>
      <c r="N32" s="365"/>
      <c r="O32" s="365"/>
      <c r="P32" s="365"/>
      <c r="Q32" s="66"/>
      <c r="R32" s="28"/>
      <c r="S32" s="239">
        <v>1</v>
      </c>
      <c r="T32" s="239">
        <v>1</v>
      </c>
      <c r="U32" s="239">
        <v>1</v>
      </c>
      <c r="V32" s="239">
        <v>1</v>
      </c>
      <c r="W32" s="239">
        <v>1</v>
      </c>
      <c r="X32" s="28"/>
      <c r="Y32" s="28"/>
      <c r="Z32" s="28"/>
      <c r="AA32" s="28"/>
      <c r="AB32" s="66"/>
      <c r="AC32" s="28"/>
      <c r="AD32" s="396"/>
      <c r="AE32" s="66"/>
      <c r="AF32" s="28"/>
      <c r="AG32" s="28"/>
      <c r="AH32" s="52"/>
      <c r="AI32" s="161">
        <f t="shared" si="4"/>
        <v>6</v>
      </c>
      <c r="AJ32" s="86">
        <v>0</v>
      </c>
      <c r="AK32" s="243">
        <f t="shared" si="5"/>
        <v>6</v>
      </c>
      <c r="AL32" s="56" t="s">
        <v>70</v>
      </c>
      <c r="AM32" s="32" t="s">
        <v>89</v>
      </c>
    </row>
    <row r="33" spans="1:39" x14ac:dyDescent="0.2">
      <c r="A33" s="56" t="s">
        <v>71</v>
      </c>
      <c r="B33" s="88" t="s">
        <v>9</v>
      </c>
      <c r="C33" s="12" t="s">
        <v>10</v>
      </c>
      <c r="D33" s="293"/>
      <c r="E33" s="28"/>
      <c r="F33" s="28"/>
      <c r="G33" s="28"/>
      <c r="H33" s="287"/>
      <c r="I33" s="239">
        <v>1</v>
      </c>
      <c r="J33" s="28"/>
      <c r="K33" s="66"/>
      <c r="L33" s="28"/>
      <c r="M33" s="28"/>
      <c r="N33" s="28"/>
      <c r="O33" s="28"/>
      <c r="P33" s="457">
        <v>1</v>
      </c>
      <c r="Q33" s="66"/>
      <c r="R33" s="28"/>
      <c r="S33" s="28"/>
      <c r="T33" s="66"/>
      <c r="U33" s="28"/>
      <c r="V33" s="28"/>
      <c r="W33" s="51"/>
      <c r="X33" s="28"/>
      <c r="Y33" s="28"/>
      <c r="Z33" s="28"/>
      <c r="AA33" s="28"/>
      <c r="AB33" s="66"/>
      <c r="AC33" s="28"/>
      <c r="AD33" s="51"/>
      <c r="AE33" s="66"/>
      <c r="AF33" s="28"/>
      <c r="AG33" s="28"/>
      <c r="AH33" s="52"/>
      <c r="AI33" s="161">
        <f t="shared" si="4"/>
        <v>2</v>
      </c>
      <c r="AJ33" s="86">
        <v>0</v>
      </c>
      <c r="AK33" s="243">
        <f t="shared" si="5"/>
        <v>2</v>
      </c>
      <c r="AL33" s="56" t="s">
        <v>71</v>
      </c>
      <c r="AM33" s="32" t="s">
        <v>89</v>
      </c>
    </row>
    <row r="34" spans="1:39" x14ac:dyDescent="0.2">
      <c r="A34" s="56" t="s">
        <v>72</v>
      </c>
      <c r="B34" s="88" t="s">
        <v>27</v>
      </c>
      <c r="C34" s="4" t="s">
        <v>28</v>
      </c>
      <c r="D34" s="293"/>
      <c r="E34" s="239">
        <v>1</v>
      </c>
      <c r="F34" s="239">
        <v>1</v>
      </c>
      <c r="G34" s="239">
        <v>1</v>
      </c>
      <c r="H34" s="287"/>
      <c r="I34" s="239">
        <v>1</v>
      </c>
      <c r="J34" s="28"/>
      <c r="K34" s="66"/>
      <c r="L34" s="28"/>
      <c r="M34" s="28"/>
      <c r="N34" s="28"/>
      <c r="O34" s="28"/>
      <c r="P34" s="28"/>
      <c r="Q34" s="66"/>
      <c r="R34" s="28"/>
      <c r="S34" s="28"/>
      <c r="T34" s="66"/>
      <c r="U34" s="311"/>
      <c r="V34" s="28"/>
      <c r="W34" s="51"/>
      <c r="X34" s="28"/>
      <c r="Y34" s="28"/>
      <c r="Z34" s="28"/>
      <c r="AA34" s="28"/>
      <c r="AB34" s="66"/>
      <c r="AC34" s="28"/>
      <c r="AD34" s="51"/>
      <c r="AE34" s="66"/>
      <c r="AF34" s="28"/>
      <c r="AG34" s="28"/>
      <c r="AH34" s="52"/>
      <c r="AI34" s="161">
        <f t="shared" si="4"/>
        <v>4</v>
      </c>
      <c r="AJ34" s="86">
        <v>4.7600000000000003E-2</v>
      </c>
      <c r="AK34" s="243">
        <f t="shared" si="5"/>
        <v>4.0476000000000001</v>
      </c>
      <c r="AL34" s="56" t="s">
        <v>72</v>
      </c>
      <c r="AM34" s="32" t="s">
        <v>89</v>
      </c>
    </row>
    <row r="35" spans="1:39" x14ac:dyDescent="0.2">
      <c r="A35" s="56" t="s">
        <v>79</v>
      </c>
      <c r="B35" s="60" t="s">
        <v>80</v>
      </c>
      <c r="C35" s="4" t="s">
        <v>8</v>
      </c>
      <c r="D35" s="293"/>
      <c r="E35" s="239">
        <v>1</v>
      </c>
      <c r="F35" s="239">
        <v>1</v>
      </c>
      <c r="G35" s="239">
        <v>1</v>
      </c>
      <c r="H35" s="287"/>
      <c r="I35" s="239">
        <v>1</v>
      </c>
      <c r="J35" s="28"/>
      <c r="K35" s="66"/>
      <c r="L35" s="239">
        <v>1</v>
      </c>
      <c r="M35" s="239">
        <v>1</v>
      </c>
      <c r="N35" s="239">
        <v>1</v>
      </c>
      <c r="O35" s="239">
        <v>1</v>
      </c>
      <c r="P35" s="391">
        <v>1</v>
      </c>
      <c r="Q35" s="66"/>
      <c r="R35" s="28"/>
      <c r="S35" s="28"/>
      <c r="T35" s="66"/>
      <c r="U35" s="28"/>
      <c r="V35" s="28"/>
      <c r="W35" s="51"/>
      <c r="X35" s="28"/>
      <c r="Y35" s="28"/>
      <c r="Z35" s="28"/>
      <c r="AA35" s="28"/>
      <c r="AB35" s="66"/>
      <c r="AC35" s="28"/>
      <c r="AD35" s="51"/>
      <c r="AE35" s="66"/>
      <c r="AF35" s="28"/>
      <c r="AG35" s="28"/>
      <c r="AH35" s="52"/>
      <c r="AI35" s="161">
        <f t="shared" si="4"/>
        <v>9</v>
      </c>
      <c r="AJ35" s="86">
        <v>0</v>
      </c>
      <c r="AK35" s="243">
        <f t="shared" si="5"/>
        <v>9</v>
      </c>
      <c r="AL35" s="56" t="s">
        <v>79</v>
      </c>
      <c r="AM35" s="32" t="s">
        <v>89</v>
      </c>
    </row>
    <row r="36" spans="1:39" ht="12.75" customHeight="1" x14ac:dyDescent="0.2">
      <c r="A36" s="56" t="s">
        <v>73</v>
      </c>
      <c r="B36" s="88" t="s">
        <v>16</v>
      </c>
      <c r="C36" s="4" t="s">
        <v>17</v>
      </c>
      <c r="D36" s="293"/>
      <c r="E36" s="28"/>
      <c r="F36" s="28"/>
      <c r="G36" s="28"/>
      <c r="H36" s="287"/>
      <c r="I36" s="239">
        <v>1</v>
      </c>
      <c r="J36" s="28"/>
      <c r="K36" s="66"/>
      <c r="L36" s="28"/>
      <c r="M36" s="28"/>
      <c r="N36" s="28"/>
      <c r="O36" s="28"/>
      <c r="P36" s="28"/>
      <c r="Q36" s="66"/>
      <c r="R36" s="28"/>
      <c r="S36" s="239">
        <v>1</v>
      </c>
      <c r="T36" s="239">
        <v>1</v>
      </c>
      <c r="U36" s="239">
        <v>1</v>
      </c>
      <c r="V36" s="239">
        <v>1</v>
      </c>
      <c r="W36" s="391">
        <v>1</v>
      </c>
      <c r="X36" s="28"/>
      <c r="Y36" s="28"/>
      <c r="Z36" s="28"/>
      <c r="AA36" s="28"/>
      <c r="AB36" s="66"/>
      <c r="AC36" s="28"/>
      <c r="AD36" s="51"/>
      <c r="AE36" s="66"/>
      <c r="AF36" s="28"/>
      <c r="AG36" s="28"/>
      <c r="AH36" s="52"/>
      <c r="AI36" s="161">
        <f t="shared" si="4"/>
        <v>6</v>
      </c>
      <c r="AJ36" s="86">
        <v>0</v>
      </c>
      <c r="AK36" s="243">
        <f t="shared" si="5"/>
        <v>6</v>
      </c>
      <c r="AL36" s="56" t="s">
        <v>73</v>
      </c>
      <c r="AM36" s="177"/>
    </row>
    <row r="37" spans="1:39" x14ac:dyDescent="0.2">
      <c r="A37" s="323" t="s">
        <v>139</v>
      </c>
      <c r="B37" s="331" t="s">
        <v>140</v>
      </c>
      <c r="C37" s="324" t="s">
        <v>141</v>
      </c>
      <c r="D37" s="337"/>
      <c r="E37" s="325"/>
      <c r="F37" s="325"/>
      <c r="G37" s="325"/>
      <c r="H37" s="330"/>
      <c r="I37" s="28"/>
      <c r="J37" s="327"/>
      <c r="K37" s="337"/>
      <c r="L37" s="325"/>
      <c r="M37" s="325"/>
      <c r="N37" s="325"/>
      <c r="O37" s="325"/>
      <c r="P37" s="325"/>
      <c r="Q37" s="184"/>
      <c r="R37" s="327"/>
      <c r="S37" s="325"/>
      <c r="T37" s="184"/>
      <c r="U37" s="325"/>
      <c r="V37" s="325"/>
      <c r="W37" s="327"/>
      <c r="X37" s="327"/>
      <c r="Y37" s="327"/>
      <c r="Z37" s="327"/>
      <c r="AA37" s="325"/>
      <c r="AB37" s="184"/>
      <c r="AC37" s="325"/>
      <c r="AD37" s="327"/>
      <c r="AE37" s="184"/>
      <c r="AF37" s="327"/>
      <c r="AG37" s="325"/>
      <c r="AH37" s="332"/>
      <c r="AI37" s="161">
        <f t="shared" si="4"/>
        <v>0</v>
      </c>
      <c r="AJ37" s="329">
        <v>0</v>
      </c>
      <c r="AK37" s="243">
        <f t="shared" si="5"/>
        <v>0</v>
      </c>
      <c r="AL37" s="323" t="s">
        <v>139</v>
      </c>
      <c r="AM37" s="32" t="s">
        <v>89</v>
      </c>
    </row>
    <row r="38" spans="1:39" ht="13.5" thickBot="1" x14ac:dyDescent="0.25">
      <c r="A38" s="63" t="s">
        <v>74</v>
      </c>
      <c r="B38" s="90" t="s">
        <v>14</v>
      </c>
      <c r="C38" s="7" t="s">
        <v>15</v>
      </c>
      <c r="D38" s="294"/>
      <c r="E38" s="31"/>
      <c r="F38" s="31"/>
      <c r="G38" s="31"/>
      <c r="H38" s="288"/>
      <c r="I38" s="31"/>
      <c r="J38" s="30"/>
      <c r="K38" s="294"/>
      <c r="L38" s="31"/>
      <c r="M38" s="31"/>
      <c r="N38" s="31"/>
      <c r="O38" s="31"/>
      <c r="P38" s="31"/>
      <c r="Q38" s="232"/>
      <c r="R38" s="30"/>
      <c r="S38" s="239">
        <v>1</v>
      </c>
      <c r="T38" s="239">
        <v>1</v>
      </c>
      <c r="U38" s="239">
        <v>1</v>
      </c>
      <c r="V38" s="239">
        <v>1</v>
      </c>
      <c r="W38" s="239">
        <v>1</v>
      </c>
      <c r="X38" s="30"/>
      <c r="Y38" s="30"/>
      <c r="Z38" s="30"/>
      <c r="AA38" s="31"/>
      <c r="AB38" s="232"/>
      <c r="AC38" s="31"/>
      <c r="AD38" s="30"/>
      <c r="AE38" s="232"/>
      <c r="AF38" s="30"/>
      <c r="AG38" s="239">
        <v>1</v>
      </c>
      <c r="AH38" s="281">
        <v>1</v>
      </c>
      <c r="AI38" s="275">
        <f t="shared" si="4"/>
        <v>7</v>
      </c>
      <c r="AJ38" s="45">
        <v>0</v>
      </c>
      <c r="AK38" s="243">
        <f t="shared" si="5"/>
        <v>7</v>
      </c>
      <c r="AL38" s="63" t="s">
        <v>74</v>
      </c>
      <c r="AM38" s="104" t="s">
        <v>89</v>
      </c>
    </row>
    <row r="39" spans="1:39" ht="13.5" customHeight="1" thickBot="1" x14ac:dyDescent="0.25">
      <c r="A39" s="39"/>
      <c r="B39" s="39"/>
      <c r="C39" s="39"/>
      <c r="D39" s="295">
        <v>40664</v>
      </c>
      <c r="E39" s="209">
        <v>0</v>
      </c>
      <c r="F39" s="209">
        <v>40666</v>
      </c>
      <c r="G39" s="209">
        <v>40667</v>
      </c>
      <c r="H39" s="238">
        <v>40668</v>
      </c>
      <c r="I39" s="209">
        <v>40669</v>
      </c>
      <c r="J39" s="209">
        <v>40670</v>
      </c>
      <c r="K39" s="295">
        <v>40671</v>
      </c>
      <c r="L39" s="209">
        <v>40672</v>
      </c>
      <c r="M39" s="209">
        <v>40673</v>
      </c>
      <c r="N39" s="209">
        <v>40674</v>
      </c>
      <c r="O39" s="209">
        <v>40675</v>
      </c>
      <c r="P39" s="209">
        <v>40676</v>
      </c>
      <c r="Q39" s="222">
        <v>40677</v>
      </c>
      <c r="R39" s="209">
        <v>40678</v>
      </c>
      <c r="S39" s="209">
        <v>40679</v>
      </c>
      <c r="T39" s="209">
        <v>40680</v>
      </c>
      <c r="U39" s="209">
        <v>40681</v>
      </c>
      <c r="V39" s="209">
        <v>40682</v>
      </c>
      <c r="W39" s="209">
        <v>40683</v>
      </c>
      <c r="X39" s="209">
        <v>40684</v>
      </c>
      <c r="Y39" s="209">
        <v>40685</v>
      </c>
      <c r="Z39" s="209">
        <v>40686</v>
      </c>
      <c r="AA39" s="209">
        <v>40687</v>
      </c>
      <c r="AB39" s="222">
        <v>40688</v>
      </c>
      <c r="AC39" s="209">
        <v>40689</v>
      </c>
      <c r="AD39" s="209">
        <v>40690</v>
      </c>
      <c r="AE39" s="209">
        <v>40691</v>
      </c>
      <c r="AF39" s="209">
        <v>40692</v>
      </c>
      <c r="AG39" s="209">
        <v>40693</v>
      </c>
      <c r="AH39" s="213">
        <v>40694</v>
      </c>
      <c r="AI39" s="38">
        <f>SUM(AI10:AI38)</f>
        <v>102</v>
      </c>
      <c r="AJ39" s="38">
        <f>SUM(AJ10:AJ38)</f>
        <v>0.28560000000000002</v>
      </c>
      <c r="AK39" s="243">
        <f t="shared" si="5"/>
        <v>102.2856</v>
      </c>
    </row>
    <row r="42" spans="1:39" x14ac:dyDescent="0.2"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</row>
    <row r="43" spans="1:39" ht="15" x14ac:dyDescent="0.25">
      <c r="B43" s="23" t="s">
        <v>47</v>
      </c>
      <c r="O43" s="23" t="s">
        <v>47</v>
      </c>
    </row>
    <row r="44" spans="1:39" ht="26.25" customHeight="1" x14ac:dyDescent="0.25">
      <c r="B44" s="23" t="s">
        <v>47</v>
      </c>
      <c r="C44" s="23" t="s">
        <v>47</v>
      </c>
      <c r="R44" s="23" t="s">
        <v>47</v>
      </c>
    </row>
  </sheetData>
  <autoFilter ref="A9:AM39"/>
  <mergeCells count="4">
    <mergeCell ref="AI1:AI7"/>
    <mergeCell ref="AJ1:AJ7"/>
    <mergeCell ref="AK1:AK7"/>
    <mergeCell ref="D4:M4"/>
  </mergeCells>
  <conditionalFormatting sqref="D39:AH39 D7:AH9">
    <cfRule type="timePeriod" dxfId="39" priority="138" stopIfTrue="1" timePeriod="today">
      <formula>FLOOR(D7,1)=TODAY()</formula>
    </cfRule>
  </conditionalFormatting>
  <conditionalFormatting sqref="C35 AK35 AL10:AL38">
    <cfRule type="expression" dxfId="38" priority="79" stopIfTrue="1">
      <formula>$A10=$Q$4</formula>
    </cfRule>
  </conditionalFormatting>
  <conditionalFormatting sqref="AL10:AL38">
    <cfRule type="expression" dxfId="37" priority="65" stopIfTrue="1">
      <formula>$A10=$R$4</formula>
    </cfRule>
  </conditionalFormatting>
  <conditionalFormatting sqref="AM27 AM25 AM30:AM38 AL10:AL38">
    <cfRule type="expression" dxfId="36" priority="62" stopIfTrue="1">
      <formula>$A10=$AO$5</formula>
    </cfRule>
  </conditionalFormatting>
  <conditionalFormatting sqref="AK25:AK39 AL25:AL38 AK10:AL24 X32:AH32 C32:K32 Q32:R32 A39:AH39 C38:R38 C31:AH31 C20:R20 X20:AF20 D24:AH24 C29:AH29 C28:R28 T28:AH28 C21:AH23 C30:S30 C25:AH27 C33:AH37 C17:Y17 A7:AH9 X30:AH30 X38:AH38 C19:AH19 C18:AC18 AE17:AH18 C10:AH16">
    <cfRule type="expression" dxfId="35" priority="153">
      <formula>A$8=1</formula>
    </cfRule>
    <cfRule type="expression" dxfId="34" priority="154">
      <formula>A$8=7</formula>
    </cfRule>
  </conditionalFormatting>
  <conditionalFormatting sqref="AK36:AK39 C10:C23 AI10:AL38 C25:C38">
    <cfRule type="expression" dxfId="33" priority="157" stopIfTrue="1">
      <formula>$A10=$AP$5</formula>
    </cfRule>
  </conditionalFormatting>
  <conditionalFormatting sqref="AM10:AM38">
    <cfRule type="expression" dxfId="32" priority="26">
      <formula>$A10=$AP$5</formula>
    </cfRule>
  </conditionalFormatting>
  <conditionalFormatting sqref="B4">
    <cfRule type="expression" dxfId="31" priority="20">
      <formula>B$8=1</formula>
    </cfRule>
    <cfRule type="expression" dxfId="30" priority="21">
      <formula>B$8=7</formula>
    </cfRule>
  </conditionalFormatting>
  <conditionalFormatting sqref="S32:W32 T30:U30">
    <cfRule type="expression" dxfId="29" priority="607">
      <formula>L$8=1</formula>
    </cfRule>
    <cfRule type="expression" dxfId="28" priority="608">
      <formula>L$8=7</formula>
    </cfRule>
  </conditionalFormatting>
  <conditionalFormatting sqref="S38:W38">
    <cfRule type="expression" dxfId="27" priority="18">
      <formula>L$8=1</formula>
    </cfRule>
    <cfRule type="expression" dxfId="26" priority="19">
      <formula>L$8=7</formula>
    </cfRule>
  </conditionalFormatting>
  <conditionalFormatting sqref="S20:W20">
    <cfRule type="expression" dxfId="25" priority="16">
      <formula>L$8=1</formula>
    </cfRule>
    <cfRule type="expression" dxfId="24" priority="17">
      <formula>L$8=7</formula>
    </cfRule>
  </conditionalFormatting>
  <conditionalFormatting sqref="Z17:AD17 AD18">
    <cfRule type="expression" dxfId="23" priority="12">
      <formula>S$8=1</formula>
    </cfRule>
    <cfRule type="expression" dxfId="22" priority="13">
      <formula>S$8=7</formula>
    </cfRule>
  </conditionalFormatting>
  <conditionalFormatting sqref="AG20:AH20">
    <cfRule type="expression" dxfId="21" priority="10">
      <formula>AG$8=1</formula>
    </cfRule>
    <cfRule type="expression" dxfId="20" priority="11">
      <formula>AG$8=7</formula>
    </cfRule>
  </conditionalFormatting>
  <conditionalFormatting sqref="C24">
    <cfRule type="expression" dxfId="19" priority="9" stopIfTrue="1">
      <formula>$A24=$AQ$5</formula>
    </cfRule>
  </conditionalFormatting>
  <conditionalFormatting sqref="S28">
    <cfRule type="expression" dxfId="18" priority="7">
      <formula>L$8=1</formula>
    </cfRule>
    <cfRule type="expression" dxfId="17" priority="8">
      <formula>L$8=7</formula>
    </cfRule>
  </conditionalFormatting>
  <conditionalFormatting sqref="V30:W30">
    <cfRule type="expression" dxfId="16" priority="5">
      <formula>V$8=1</formula>
    </cfRule>
    <cfRule type="expression" dxfId="15" priority="6">
      <formula>V$8=7</formula>
    </cfRule>
  </conditionalFormatting>
  <conditionalFormatting sqref="A35:B35">
    <cfRule type="expression" dxfId="14" priority="1" stopIfTrue="1">
      <formula>$A35=$Q$4</formula>
    </cfRule>
  </conditionalFormatting>
  <conditionalFormatting sqref="A10:B38">
    <cfRule type="expression" dxfId="13" priority="2" stopIfTrue="1">
      <formula>$A10=$AQ$5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2:A15"/>
  <sheetViews>
    <sheetView showGridLines="0" workbookViewId="0">
      <selection activeCell="K27" sqref="K27"/>
    </sheetView>
  </sheetViews>
  <sheetFormatPr baseColWidth="10" defaultRowHeight="12.75" x14ac:dyDescent="0.2"/>
  <sheetData>
    <row r="2" spans="1:1" x14ac:dyDescent="0.2">
      <c r="A2" s="41" t="s">
        <v>275</v>
      </c>
    </row>
    <row r="3" spans="1:1" x14ac:dyDescent="0.2">
      <c r="A3" s="41" t="s">
        <v>276</v>
      </c>
    </row>
    <row r="5" spans="1:1" x14ac:dyDescent="0.2">
      <c r="A5" s="554" t="s">
        <v>277</v>
      </c>
    </row>
    <row r="6" spans="1:1" ht="15" x14ac:dyDescent="0.2">
      <c r="A6" s="555" t="s">
        <v>278</v>
      </c>
    </row>
    <row r="9" spans="1:1" x14ac:dyDescent="0.2">
      <c r="A9" s="41" t="s">
        <v>279</v>
      </c>
    </row>
    <row r="10" spans="1:1" x14ac:dyDescent="0.2">
      <c r="A10" s="41" t="s">
        <v>280</v>
      </c>
    </row>
    <row r="11" spans="1:1" x14ac:dyDescent="0.2">
      <c r="A11" s="41" t="s">
        <v>281</v>
      </c>
    </row>
    <row r="12" spans="1:1" x14ac:dyDescent="0.2">
      <c r="A12" s="41" t="s">
        <v>282</v>
      </c>
    </row>
    <row r="13" spans="1:1" x14ac:dyDescent="0.2">
      <c r="A13" s="41" t="s">
        <v>283</v>
      </c>
    </row>
    <row r="14" spans="1:1" x14ac:dyDescent="0.2">
      <c r="A14" s="41" t="s">
        <v>284</v>
      </c>
    </row>
    <row r="15" spans="1:1" x14ac:dyDescent="0.2">
      <c r="A15" s="41" t="s">
        <v>285</v>
      </c>
    </row>
  </sheetData>
  <hyperlinks>
    <hyperlink ref="A5" r:id="rId1" display="http://forum.excel-pratique.com/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rgb="FFFF0000"/>
  </sheetPr>
  <dimension ref="A1:AR56"/>
  <sheetViews>
    <sheetView showGridLines="0" zoomScale="90" zoomScaleNormal="90" workbookViewId="0">
      <pane ySplit="9" topLeftCell="A10" activePane="bottomLeft" state="frozen"/>
      <selection pane="bottomLeft" activeCell="G20" sqref="G20"/>
    </sheetView>
  </sheetViews>
  <sheetFormatPr baseColWidth="10" defaultRowHeight="12.75" x14ac:dyDescent="0.2"/>
  <cols>
    <col min="1" max="1" width="4.5703125" customWidth="1"/>
    <col min="2" max="2" width="17" bestFit="1" customWidth="1"/>
    <col min="3" max="3" width="8.7109375" customWidth="1"/>
    <col min="4" max="4" width="6.5703125" customWidth="1"/>
    <col min="5" max="8" width="4.85546875" customWidth="1"/>
    <col min="9" max="10" width="5.85546875" bestFit="1" customWidth="1"/>
    <col min="11" max="18" width="5.85546875" customWidth="1"/>
    <col min="19" max="19" width="5.28515625" customWidth="1"/>
    <col min="20" max="22" width="5.85546875" customWidth="1"/>
    <col min="23" max="23" width="5.5703125" bestFit="1" customWidth="1"/>
    <col min="24" max="24" width="6" style="450" customWidth="1"/>
    <col min="25" max="26" width="4.85546875" customWidth="1"/>
    <col min="27" max="27" width="6.140625" style="234" customWidth="1"/>
    <col min="28" max="28" width="6.140625" style="450" customWidth="1"/>
    <col min="29" max="29" width="6" customWidth="1"/>
    <col min="30" max="30" width="5.5703125" customWidth="1"/>
    <col min="31" max="31" width="3.7109375" customWidth="1"/>
    <col min="32" max="33" width="4.85546875" bestFit="1" customWidth="1"/>
    <col min="34" max="34" width="2.42578125" customWidth="1"/>
    <col min="35" max="35" width="7.5703125" hidden="1" customWidth="1"/>
    <col min="36" max="36" width="4.42578125" hidden="1" customWidth="1"/>
    <col min="37" max="37" width="6.5703125" customWidth="1"/>
    <col min="38" max="38" width="5.7109375" customWidth="1"/>
    <col min="39" max="39" width="4.85546875" customWidth="1"/>
    <col min="40" max="40" width="5.140625" customWidth="1"/>
    <col min="41" max="41" width="5.7109375" customWidth="1"/>
    <col min="42" max="42" width="5.42578125" customWidth="1"/>
    <col min="43" max="43" width="5.28515625" bestFit="1" customWidth="1"/>
    <col min="44" max="44" width="2.140625" bestFit="1" customWidth="1"/>
  </cols>
  <sheetData>
    <row r="1" spans="1:44" ht="6.75" customHeight="1" x14ac:dyDescent="0.2">
      <c r="D1" s="2"/>
      <c r="K1" s="2"/>
      <c r="L1" s="3"/>
      <c r="M1" s="3"/>
      <c r="N1" s="3"/>
      <c r="O1" s="2"/>
      <c r="P1" s="2"/>
      <c r="Q1" s="2"/>
      <c r="R1" s="2"/>
      <c r="S1" s="2"/>
    </row>
    <row r="2" spans="1:44" ht="18" customHeight="1" x14ac:dyDescent="0.2">
      <c r="D2" s="542" t="s">
        <v>78</v>
      </c>
      <c r="E2" s="543"/>
      <c r="F2" s="543"/>
      <c r="G2" s="543"/>
      <c r="H2" s="543"/>
      <c r="I2" s="543"/>
      <c r="J2" s="544"/>
      <c r="K2" s="2"/>
      <c r="L2" s="3"/>
      <c r="M2" s="3"/>
      <c r="O2" s="143" t="str">
        <f>CONCATENATE("ABSENCES ",YEAR(juin!$D$4),"/",YEAR(jvier!$D$4))</f>
        <v>ABSENCES 2015/2016</v>
      </c>
      <c r="Q2" s="2"/>
      <c r="R2" s="2"/>
      <c r="S2" s="2"/>
      <c r="U2" s="2"/>
      <c r="V2" s="2"/>
      <c r="W2" s="536" t="s">
        <v>109</v>
      </c>
      <c r="X2" s="549" t="s">
        <v>158</v>
      </c>
      <c r="Y2" s="551" t="s">
        <v>127</v>
      </c>
      <c r="Z2" s="526" t="s">
        <v>155</v>
      </c>
      <c r="AA2" s="526" t="s">
        <v>156</v>
      </c>
      <c r="AB2" s="539" t="s">
        <v>157</v>
      </c>
      <c r="AC2" s="531" t="s">
        <v>75</v>
      </c>
      <c r="AD2" s="528" t="s">
        <v>154</v>
      </c>
      <c r="AE2" s="524" t="s">
        <v>60</v>
      </c>
      <c r="AF2" s="524" t="s">
        <v>88</v>
      </c>
    </row>
    <row r="3" spans="1:44" ht="16.5" customHeight="1" x14ac:dyDescent="0.2">
      <c r="D3" s="545"/>
      <c r="E3" s="546"/>
      <c r="F3" s="546"/>
      <c r="G3" s="546"/>
      <c r="H3" s="546"/>
      <c r="I3" s="546"/>
      <c r="J3" s="547"/>
      <c r="K3" s="2"/>
      <c r="L3" s="3"/>
      <c r="M3" s="3"/>
      <c r="N3" s="2"/>
      <c r="O3" s="2"/>
      <c r="P3" s="2"/>
      <c r="Q3" s="2"/>
      <c r="R3" s="2"/>
      <c r="S3" s="2"/>
      <c r="T3" s="2"/>
      <c r="U3" s="2"/>
      <c r="V3" s="2"/>
      <c r="W3" s="537"/>
      <c r="X3" s="550"/>
      <c r="Y3" s="552"/>
      <c r="Z3" s="526"/>
      <c r="AA3" s="526"/>
      <c r="AB3" s="539"/>
      <c r="AC3" s="532"/>
      <c r="AD3" s="529"/>
      <c r="AE3" s="525"/>
      <c r="AF3" s="525"/>
    </row>
    <row r="4" spans="1:44" ht="13.5" customHeight="1" x14ac:dyDescent="0.2">
      <c r="D4" s="536" t="str">
        <f>CONCATENATE("CP acq ",RIGHT(YEAR(date!$B$3)+1,2))</f>
        <v>CP acq 16</v>
      </c>
      <c r="E4" s="536" t="str">
        <f>CONCATENATE("CP acq ",RIGHT(YEAR(date!$B$3),2))</f>
        <v>CP acq 15</v>
      </c>
      <c r="F4" s="536" t="s">
        <v>50</v>
      </c>
      <c r="G4" s="536" t="s">
        <v>29</v>
      </c>
      <c r="H4" s="536" t="s">
        <v>153</v>
      </c>
      <c r="I4" s="536" t="s">
        <v>49</v>
      </c>
      <c r="J4" s="536" t="s">
        <v>48</v>
      </c>
      <c r="K4" s="3"/>
      <c r="L4" s="95"/>
      <c r="M4" s="95"/>
      <c r="N4" s="2"/>
      <c r="O4" s="2"/>
      <c r="P4" s="2"/>
      <c r="Q4" s="2"/>
      <c r="R4" s="2"/>
      <c r="S4" s="2"/>
      <c r="T4" s="2"/>
      <c r="U4" s="2"/>
      <c r="V4" s="2"/>
      <c r="W4" s="537"/>
      <c r="X4" s="550"/>
      <c r="Y4" s="552"/>
      <c r="Z4" s="526"/>
      <c r="AA4" s="526"/>
      <c r="AB4" s="539"/>
      <c r="AC4" s="532"/>
      <c r="AD4" s="529"/>
      <c r="AE4" s="525"/>
      <c r="AF4" s="525"/>
    </row>
    <row r="5" spans="1:44" ht="20.25" customHeight="1" thickBot="1" x14ac:dyDescent="0.25">
      <c r="B5" s="72" t="s">
        <v>76</v>
      </c>
      <c r="D5" s="537"/>
      <c r="E5" s="537"/>
      <c r="F5" s="537"/>
      <c r="G5" s="537"/>
      <c r="H5" s="537"/>
      <c r="I5" s="537"/>
      <c r="J5" s="537"/>
      <c r="K5" s="533" t="s">
        <v>166</v>
      </c>
      <c r="L5" s="534"/>
      <c r="M5" s="534"/>
      <c r="N5" s="535"/>
      <c r="O5" s="535"/>
      <c r="P5" s="535"/>
      <c r="Q5" s="535"/>
      <c r="R5" s="535"/>
      <c r="S5" s="535"/>
      <c r="T5" s="535"/>
      <c r="U5" s="535"/>
      <c r="V5" s="535"/>
      <c r="W5" s="537"/>
      <c r="X5" s="550"/>
      <c r="Y5" s="552"/>
      <c r="Z5" s="526"/>
      <c r="AA5" s="526"/>
      <c r="AB5" s="539"/>
      <c r="AC5" s="532"/>
      <c r="AD5" s="529"/>
      <c r="AE5" s="525"/>
      <c r="AF5" s="525"/>
    </row>
    <row r="6" spans="1:44" ht="22.5" customHeight="1" thickBot="1" x14ac:dyDescent="0.25">
      <c r="B6" s="321" t="s">
        <v>106</v>
      </c>
      <c r="C6" s="113"/>
      <c r="D6" s="537"/>
      <c r="E6" s="537"/>
      <c r="F6" s="537"/>
      <c r="G6" s="537"/>
      <c r="H6" s="537"/>
      <c r="I6" s="537"/>
      <c r="J6" s="537"/>
      <c r="K6" s="142" t="str">
        <f>CONCATENATE(MONTH(juin!$D$7),"/",RIGHT(juin!$N$2,2))</f>
        <v>6/15</v>
      </c>
      <c r="L6" s="142" t="str">
        <f>CONCATENATE(MONTH(juillet!$D$7),"/",RIGHT(juin!$N$2,2))</f>
        <v>7/15</v>
      </c>
      <c r="M6" s="142" t="str">
        <f>CONCATENATE(MONTH(aout!$D$7),"/",RIGHT(juin!$N$2,2))</f>
        <v>8/15</v>
      </c>
      <c r="N6" s="142" t="str">
        <f>CONCATENATE(MONTH(sept!$D$7),"/",RIGHT(juin!$N$2,2))</f>
        <v>9/15</v>
      </c>
      <c r="O6" s="142" t="str">
        <f>CONCATENATE(MONTH(oct!$D$7),"/",RIGHT(juin!$N$2,2))</f>
        <v>10/15</v>
      </c>
      <c r="P6" s="142" t="str">
        <f>CONCATENATE(MONTH(nov!$D$7),"/",RIGHT(juin!$N$2,2))</f>
        <v>11/15</v>
      </c>
      <c r="Q6" s="142" t="str">
        <f>CONCATENATE(MONTH(dec!$D$7),"/",RIGHT(juin!$N$2,2))</f>
        <v>12/15</v>
      </c>
      <c r="R6" s="142" t="str">
        <f>CONCATENATE(MONTH(jvier!$D$7),"/",RIGHT(mai!$N$2,2))</f>
        <v>1/16</v>
      </c>
      <c r="S6" s="142" t="str">
        <f>CONCATENATE(MONTH(fevr!$D$7),"/",RIGHT(mai!$N$2,2))</f>
        <v>2/16</v>
      </c>
      <c r="T6" s="142" t="str">
        <f>CONCATENATE(MONTH(mar!$D$7),"/",RIGHT(mai!$N$2,2))</f>
        <v>3/16</v>
      </c>
      <c r="U6" s="142" t="str">
        <f>CONCATENATE(MONTH(avr!$D$7),"/",RIGHT(mai!$N$2,2))</f>
        <v>4/16</v>
      </c>
      <c r="V6" s="142" t="str">
        <f>CONCATENATE(MONTH(mai!$D$7),"/",RIGHT(mai!$N$2,2))</f>
        <v>5/16</v>
      </c>
      <c r="W6" s="537"/>
      <c r="X6" s="550"/>
      <c r="Y6" s="552"/>
      <c r="Z6" s="526"/>
      <c r="AA6" s="526"/>
      <c r="AB6" s="539"/>
      <c r="AC6" s="532"/>
      <c r="AD6" s="529"/>
      <c r="AE6" s="525"/>
      <c r="AF6" s="525"/>
    </row>
    <row r="7" spans="1:44" ht="36.75" customHeight="1" thickBot="1" x14ac:dyDescent="0.3">
      <c r="C7" s="113"/>
      <c r="D7" s="537"/>
      <c r="E7" s="537"/>
      <c r="F7" s="537"/>
      <c r="G7" s="537"/>
      <c r="H7" s="537"/>
      <c r="I7" s="537"/>
      <c r="J7" s="537"/>
      <c r="M7" s="73" t="s">
        <v>56</v>
      </c>
      <c r="N7" s="73" t="s">
        <v>56</v>
      </c>
      <c r="R7" s="73" t="s">
        <v>57</v>
      </c>
      <c r="T7" s="73" t="s">
        <v>57</v>
      </c>
      <c r="U7" s="74" t="s">
        <v>58</v>
      </c>
      <c r="W7" s="537"/>
      <c r="X7" s="550"/>
      <c r="Y7" s="552"/>
      <c r="Z7" s="526"/>
      <c r="AA7" s="526"/>
      <c r="AB7" s="539"/>
      <c r="AC7" s="532"/>
      <c r="AD7" s="529"/>
      <c r="AE7" s="525"/>
      <c r="AF7" s="525"/>
    </row>
    <row r="8" spans="1:44" ht="34.5" customHeight="1" x14ac:dyDescent="0.25">
      <c r="A8" s="70" t="s">
        <v>60</v>
      </c>
      <c r="B8" s="144" t="s">
        <v>0</v>
      </c>
      <c r="C8" s="159" t="s">
        <v>1</v>
      </c>
      <c r="D8" s="548"/>
      <c r="E8" s="548"/>
      <c r="F8" s="537"/>
      <c r="G8" s="537"/>
      <c r="H8" s="538"/>
      <c r="I8" s="537"/>
      <c r="J8" s="537"/>
      <c r="K8" s="40">
        <v>39600</v>
      </c>
      <c r="L8" s="40">
        <v>39630</v>
      </c>
      <c r="M8" s="73" t="s">
        <v>57</v>
      </c>
      <c r="N8" s="40">
        <v>39692</v>
      </c>
      <c r="O8" s="40">
        <v>39722</v>
      </c>
      <c r="P8" s="75">
        <v>39753</v>
      </c>
      <c r="Q8" s="75">
        <v>39783</v>
      </c>
      <c r="R8" s="73" t="s">
        <v>57</v>
      </c>
      <c r="S8" s="40">
        <v>39845</v>
      </c>
      <c r="T8" s="40">
        <v>39873</v>
      </c>
      <c r="U8" s="40">
        <v>39904</v>
      </c>
      <c r="V8" s="40">
        <v>39934</v>
      </c>
      <c r="W8" s="538"/>
      <c r="X8" s="550"/>
      <c r="Y8" s="553"/>
      <c r="Z8" s="527"/>
      <c r="AA8" s="527"/>
      <c r="AB8" s="540"/>
      <c r="AC8" s="532"/>
      <c r="AD8" s="530"/>
      <c r="AE8" s="525"/>
      <c r="AF8" s="525"/>
      <c r="AG8" s="22" t="s">
        <v>110</v>
      </c>
      <c r="AI8" s="300" t="s">
        <v>126</v>
      </c>
    </row>
    <row r="9" spans="1:44" ht="12.75" customHeight="1" x14ac:dyDescent="0.25">
      <c r="A9" s="165"/>
      <c r="B9" s="166"/>
      <c r="C9" s="166"/>
      <c r="D9" s="167"/>
      <c r="E9" s="167"/>
      <c r="F9" s="167"/>
      <c r="G9" s="167"/>
      <c r="H9" s="167"/>
      <c r="I9" s="167"/>
      <c r="J9" s="167"/>
      <c r="K9" s="169"/>
      <c r="L9" s="169"/>
      <c r="M9" s="170"/>
      <c r="N9" s="169"/>
      <c r="O9" s="169"/>
      <c r="P9" s="171"/>
      <c r="Q9" s="171"/>
      <c r="R9" s="170"/>
      <c r="S9" s="169"/>
      <c r="T9" s="169"/>
      <c r="U9" s="169"/>
      <c r="V9" s="169"/>
      <c r="W9" s="168"/>
      <c r="X9" s="451"/>
      <c r="Y9" s="168"/>
      <c r="Z9" s="168"/>
      <c r="AA9" s="373"/>
      <c r="AB9" s="455"/>
      <c r="AC9" s="268"/>
      <c r="AD9" s="270"/>
      <c r="AE9" s="172"/>
      <c r="AF9" s="173"/>
      <c r="AI9" s="297"/>
      <c r="AK9" s="16" t="s">
        <v>152</v>
      </c>
      <c r="AL9" s="16"/>
      <c r="AM9" s="225" t="s">
        <v>151</v>
      </c>
      <c r="AN9" s="365"/>
      <c r="AO9" s="345" t="s">
        <v>144</v>
      </c>
      <c r="AP9" s="345"/>
    </row>
    <row r="10" spans="1:44" ht="12" customHeight="1" x14ac:dyDescent="0.2">
      <c r="A10" s="160" t="s">
        <v>119</v>
      </c>
      <c r="B10" s="92" t="s">
        <v>121</v>
      </c>
      <c r="C10" s="85" t="s">
        <v>122</v>
      </c>
      <c r="D10" s="111">
        <f ca="1">+date!$I$1*2.083</f>
        <v>24.996000000000002</v>
      </c>
      <c r="E10" s="226">
        <v>25</v>
      </c>
      <c r="F10" s="312"/>
      <c r="G10" s="112">
        <f>1-1.434</f>
        <v>-0.43399999999999994</v>
      </c>
      <c r="H10" s="372">
        <f>+E10+F10+G10</f>
        <v>24.565999999999999</v>
      </c>
      <c r="I10" s="112">
        <f ca="1">date!$I$1/2</f>
        <v>6</v>
      </c>
      <c r="J10" s="112">
        <f ca="1">date!$I$1/2</f>
        <v>6</v>
      </c>
      <c r="K10" s="379">
        <f>-juin!AJ10</f>
        <v>0</v>
      </c>
      <c r="L10" s="281">
        <f>-juillet!AK10</f>
        <v>-1</v>
      </c>
      <c r="M10" s="281">
        <f>-aout!AK10</f>
        <v>-15</v>
      </c>
      <c r="N10" s="281">
        <f>-sept!AJ10</f>
        <v>0</v>
      </c>
      <c r="O10" s="281">
        <f>-oct!AK10</f>
        <v>0</v>
      </c>
      <c r="P10" s="281">
        <f>-nov!AJ10</f>
        <v>0</v>
      </c>
      <c r="Q10" s="281">
        <f>-dec!AK10</f>
        <v>-4</v>
      </c>
      <c r="R10" s="281">
        <f>-jvier!AK10</f>
        <v>-1</v>
      </c>
      <c r="S10" s="281">
        <f>-fevr!AI10</f>
        <v>-5</v>
      </c>
      <c r="T10" s="281">
        <f>-mar!AK10</f>
        <v>0</v>
      </c>
      <c r="U10" s="281">
        <f>-avr!AJ10</f>
        <v>-5</v>
      </c>
      <c r="V10" s="380">
        <f>-mai!AK10</f>
        <v>0</v>
      </c>
      <c r="W10" s="101">
        <f>SUM(K10:V10)</f>
        <v>-31</v>
      </c>
      <c r="X10" s="452">
        <f>IF(H10+W10&gt;=0,H10+W10,0)</f>
        <v>0</v>
      </c>
      <c r="Y10" s="383">
        <v>-4</v>
      </c>
      <c r="Z10" s="296">
        <f ca="1">J10+Y10</f>
        <v>2</v>
      </c>
      <c r="AA10" s="374">
        <f ca="1">IF(H10+W10&lt;0,H10+W10+I10,I10)</f>
        <v>-0.43400000000000105</v>
      </c>
      <c r="AB10" s="456">
        <f ca="1">+Z10+AA10</f>
        <v>1.5659999999999989</v>
      </c>
      <c r="AC10" s="246">
        <f ca="1">+AB10+X10</f>
        <v>1.5659999999999989</v>
      </c>
      <c r="AD10" s="271">
        <f ca="1">+AC10+date!$J$1</f>
        <v>1.5659999999999989</v>
      </c>
      <c r="AE10" s="163" t="s">
        <v>119</v>
      </c>
      <c r="AF10" s="164" t="s">
        <v>91</v>
      </c>
      <c r="AG10" s="34">
        <f ca="1">+H10+I10+J10+W10+Y10-AC10</f>
        <v>3.5527136788005009E-15</v>
      </c>
      <c r="AI10" s="298">
        <f t="shared" ref="AI10:AI16" si="0">252+W10</f>
        <v>221</v>
      </c>
      <c r="AK10" s="177">
        <v>-1.4339999999999975</v>
      </c>
      <c r="AL10" s="177" t="s">
        <v>119</v>
      </c>
      <c r="AM10" s="296">
        <v>-0.28999999999999915</v>
      </c>
      <c r="AN10" s="32" t="s">
        <v>119</v>
      </c>
      <c r="AO10" t="s">
        <v>119</v>
      </c>
      <c r="AQ10" s="80" t="s">
        <v>119</v>
      </c>
      <c r="AR10">
        <v>4</v>
      </c>
    </row>
    <row r="11" spans="1:44" x14ac:dyDescent="0.2">
      <c r="A11" s="76" t="s">
        <v>62</v>
      </c>
      <c r="B11" s="56" t="s">
        <v>25</v>
      </c>
      <c r="C11" s="4" t="s">
        <v>26</v>
      </c>
      <c r="D11" s="111">
        <f ca="1">+date!$I$1*2.083</f>
        <v>24.996000000000002</v>
      </c>
      <c r="E11" s="226">
        <v>24.96</v>
      </c>
      <c r="F11" s="312"/>
      <c r="G11" s="112"/>
      <c r="H11" s="372">
        <f t="shared" ref="H11:H39" si="1">+E11+F11+G11</f>
        <v>24.96</v>
      </c>
      <c r="I11" s="112">
        <f ca="1">date!$I$1/2</f>
        <v>6</v>
      </c>
      <c r="J11" s="112">
        <f ca="1">date!$I$1/2</f>
        <v>6</v>
      </c>
      <c r="K11" s="381">
        <f>-juin!AJ11</f>
        <v>0</v>
      </c>
      <c r="L11" s="239">
        <f>-juillet!AK11</f>
        <v>-1</v>
      </c>
      <c r="M11" s="239">
        <f>-aout!AK11</f>
        <v>-15</v>
      </c>
      <c r="N11" s="239">
        <f>-sept!AJ11</f>
        <v>0</v>
      </c>
      <c r="O11" s="239">
        <f>-oct!AK11</f>
        <v>0</v>
      </c>
      <c r="P11" s="239">
        <f>-nov!AJ11</f>
        <v>0</v>
      </c>
      <c r="Q11" s="281">
        <f>-dec!AK11</f>
        <v>-4</v>
      </c>
      <c r="R11" s="239">
        <f>-jvier!AK11</f>
        <v>0</v>
      </c>
      <c r="S11" s="239">
        <f>-fevr!AI11</f>
        <v>0</v>
      </c>
      <c r="T11" s="239">
        <f>-mar!AK11</f>
        <v>-4</v>
      </c>
      <c r="U11" s="239">
        <f>-avr!AJ11</f>
        <v>0</v>
      </c>
      <c r="V11" s="382">
        <f>-mai!AK11</f>
        <v>-8</v>
      </c>
      <c r="W11" s="101">
        <f>SUM(K11:V11)</f>
        <v>-32</v>
      </c>
      <c r="X11" s="452">
        <f t="shared" ref="X11:X23" si="2">IF(H11+W11&gt;=0,H11+W11,0)</f>
        <v>0</v>
      </c>
      <c r="Y11" s="383">
        <v>-4</v>
      </c>
      <c r="Z11" s="296">
        <f ca="1">J11+Y11</f>
        <v>2</v>
      </c>
      <c r="AA11" s="374">
        <f t="shared" ref="AA11:AA39" ca="1" si="3">IF(H11+W11&lt;0,H11+W11+I11,I11)</f>
        <v>-1.0399999999999991</v>
      </c>
      <c r="AB11" s="456">
        <f ca="1">+Z11+AA11</f>
        <v>0.96000000000000085</v>
      </c>
      <c r="AC11" s="246">
        <f ca="1">+AB11+X11</f>
        <v>0.96000000000000085</v>
      </c>
      <c r="AD11" s="271">
        <f ca="1">+AC11+date!$J$1</f>
        <v>0.96000000000000085</v>
      </c>
      <c r="AE11" s="154" t="s">
        <v>62</v>
      </c>
      <c r="AF11" s="151" t="s">
        <v>90</v>
      </c>
      <c r="AG11" s="34">
        <f t="shared" ref="AG11:AG39" ca="1" si="4">+H11+I11+J11+W11+Y11-AC11</f>
        <v>0</v>
      </c>
      <c r="AI11" s="298">
        <f t="shared" si="0"/>
        <v>220</v>
      </c>
      <c r="AK11" s="177"/>
      <c r="AL11" s="177" t="s">
        <v>62</v>
      </c>
      <c r="AM11" s="296">
        <v>-0.30000000000000071</v>
      </c>
      <c r="AN11" s="32" t="s">
        <v>62</v>
      </c>
      <c r="AO11" t="s">
        <v>62</v>
      </c>
      <c r="AQ11" s="56" t="s">
        <v>62</v>
      </c>
      <c r="AR11">
        <v>4</v>
      </c>
    </row>
    <row r="12" spans="1:44" x14ac:dyDescent="0.2">
      <c r="A12" s="77" t="s">
        <v>63</v>
      </c>
      <c r="B12" s="56" t="s">
        <v>4</v>
      </c>
      <c r="C12" s="4" t="s">
        <v>5</v>
      </c>
      <c r="D12" s="111">
        <f ca="1">+date!$I$1*2.083</f>
        <v>24.996000000000002</v>
      </c>
      <c r="E12" s="226">
        <v>24.96</v>
      </c>
      <c r="F12" s="110">
        <v>4</v>
      </c>
      <c r="G12" s="112">
        <v>5</v>
      </c>
      <c r="H12" s="372">
        <f t="shared" si="1"/>
        <v>33.96</v>
      </c>
      <c r="I12" s="112">
        <f ca="1">date!$I$1/2</f>
        <v>6</v>
      </c>
      <c r="J12" s="112">
        <f ca="1">date!$I$1/2</f>
        <v>6</v>
      </c>
      <c r="K12" s="381">
        <f>-juin!AJ12</f>
        <v>-5.0960000000000001</v>
      </c>
      <c r="L12" s="239">
        <f>-juillet!AK12</f>
        <v>-4</v>
      </c>
      <c r="M12" s="239">
        <f>-aout!AK12</f>
        <v>-15</v>
      </c>
      <c r="N12" s="239">
        <f>-sept!AJ12</f>
        <v>0</v>
      </c>
      <c r="O12" s="239">
        <f>-oct!AK12</f>
        <v>-2</v>
      </c>
      <c r="P12" s="239">
        <f>-nov!AJ12</f>
        <v>0</v>
      </c>
      <c r="Q12" s="281">
        <f>-dec!AK12</f>
        <v>0</v>
      </c>
      <c r="R12" s="239">
        <f>-jvier!AK12</f>
        <v>0</v>
      </c>
      <c r="S12" s="239">
        <f>-fevr!AI12</f>
        <v>0</v>
      </c>
      <c r="T12" s="239">
        <f>-mar!AK12</f>
        <v>-9</v>
      </c>
      <c r="U12" s="239">
        <f>-avr!AJ12</f>
        <v>0</v>
      </c>
      <c r="V12" s="382">
        <f>-mai!AK12</f>
        <v>-3</v>
      </c>
      <c r="W12" s="101">
        <f>SUM(K12:V12)</f>
        <v>-38.096000000000004</v>
      </c>
      <c r="X12" s="452">
        <f t="shared" si="2"/>
        <v>0</v>
      </c>
      <c r="Y12" s="383">
        <v>-4</v>
      </c>
      <c r="Z12" s="296">
        <f t="shared" ref="Z12:Z39" ca="1" si="5">J12+Y12</f>
        <v>2</v>
      </c>
      <c r="AA12" s="374">
        <f t="shared" ca="1" si="3"/>
        <v>1.8639999999999972</v>
      </c>
      <c r="AB12" s="456">
        <f t="shared" ref="AB12:AB39" ca="1" si="6">+Z12+AA12</f>
        <v>3.8639999999999972</v>
      </c>
      <c r="AC12" s="246">
        <f t="shared" ref="AC12:AC39" ca="1" si="7">+AB12+X12</f>
        <v>3.8639999999999972</v>
      </c>
      <c r="AD12" s="271">
        <f ca="1">+AC12+date!$J$1</f>
        <v>3.8639999999999972</v>
      </c>
      <c r="AE12" s="155" t="s">
        <v>63</v>
      </c>
      <c r="AF12" s="151" t="s">
        <v>89</v>
      </c>
      <c r="AG12" s="34">
        <f t="shared" ca="1" si="4"/>
        <v>0</v>
      </c>
      <c r="AI12" s="298">
        <f t="shared" si="0"/>
        <v>213.904</v>
      </c>
      <c r="AK12" s="177">
        <v>5.4</v>
      </c>
      <c r="AL12" s="177" t="s">
        <v>63</v>
      </c>
      <c r="AM12" s="296">
        <v>4.5</v>
      </c>
      <c r="AN12" s="66" t="s">
        <v>63</v>
      </c>
      <c r="AO12" t="s">
        <v>63</v>
      </c>
      <c r="AQ12" s="56" t="s">
        <v>63</v>
      </c>
      <c r="AR12">
        <v>4</v>
      </c>
    </row>
    <row r="13" spans="1:44" x14ac:dyDescent="0.2">
      <c r="A13" s="77" t="s">
        <v>103</v>
      </c>
      <c r="B13" s="62" t="s">
        <v>100</v>
      </c>
      <c r="C13" s="4" t="s">
        <v>102</v>
      </c>
      <c r="D13" s="111">
        <f ca="1">+date!$I$1*2.083</f>
        <v>24.996000000000002</v>
      </c>
      <c r="E13" s="226">
        <v>24.96</v>
      </c>
      <c r="F13" s="110"/>
      <c r="G13" s="112">
        <v>0</v>
      </c>
      <c r="H13" s="377">
        <f>+E13+F13+G13</f>
        <v>24.96</v>
      </c>
      <c r="I13" s="112">
        <f ca="1">date!$I$1/2</f>
        <v>6</v>
      </c>
      <c r="J13" s="112">
        <f ca="1">date!$I$1/2</f>
        <v>6</v>
      </c>
      <c r="K13" s="381">
        <f>-juin!AJ13</f>
        <v>0</v>
      </c>
      <c r="L13" s="239">
        <f>-juillet!AK13</f>
        <v>-1</v>
      </c>
      <c r="M13" s="239">
        <f>-aout!AK13</f>
        <v>-1</v>
      </c>
      <c r="N13" s="239">
        <f>-sept!AJ13</f>
        <v>-9</v>
      </c>
      <c r="O13" s="239">
        <f>-oct!AK13</f>
        <v>0</v>
      </c>
      <c r="P13" s="239">
        <f>-nov!AJ13</f>
        <v>-2</v>
      </c>
      <c r="Q13" s="281">
        <f>-dec!AK13</f>
        <v>0</v>
      </c>
      <c r="R13" s="239">
        <f>-jvier!AK13</f>
        <v>0</v>
      </c>
      <c r="S13" s="239">
        <f>-fevr!AI13</f>
        <v>-1</v>
      </c>
      <c r="T13" s="239">
        <f>-mar!AK13</f>
        <v>-3</v>
      </c>
      <c r="U13" s="239">
        <f>-avr!AJ13</f>
        <v>-5</v>
      </c>
      <c r="V13" s="382">
        <f>-mai!AK13</f>
        <v>-9</v>
      </c>
      <c r="W13" s="101">
        <f t="shared" ref="W13:W34" si="8">SUM(K13:V13)</f>
        <v>-31</v>
      </c>
      <c r="X13" s="452">
        <f t="shared" si="2"/>
        <v>0</v>
      </c>
      <c r="Y13" s="383">
        <v>-4</v>
      </c>
      <c r="Z13" s="296">
        <f t="shared" ca="1" si="5"/>
        <v>2</v>
      </c>
      <c r="AA13" s="374">
        <f t="shared" ca="1" si="3"/>
        <v>-3.9999999999999147E-2</v>
      </c>
      <c r="AB13" s="456">
        <f t="shared" ca="1" si="6"/>
        <v>1.9600000000000009</v>
      </c>
      <c r="AC13" s="246">
        <f t="shared" ca="1" si="7"/>
        <v>1.9600000000000009</v>
      </c>
      <c r="AD13" s="271">
        <f ca="1">+AC13+date!$J$1</f>
        <v>1.9600000000000009</v>
      </c>
      <c r="AE13" s="155" t="s">
        <v>103</v>
      </c>
      <c r="AF13" s="151" t="s">
        <v>89</v>
      </c>
      <c r="AG13" s="34">
        <f t="shared" ca="1" si="4"/>
        <v>0</v>
      </c>
      <c r="AI13" s="298">
        <f t="shared" si="0"/>
        <v>221</v>
      </c>
      <c r="AK13" s="177">
        <v>1.3</v>
      </c>
      <c r="AL13" s="177" t="s">
        <v>103</v>
      </c>
      <c r="AM13" s="296">
        <v>-0.19999999999999929</v>
      </c>
      <c r="AN13" s="66" t="s">
        <v>103</v>
      </c>
      <c r="AO13" t="s">
        <v>103</v>
      </c>
      <c r="AQ13" s="56" t="s">
        <v>103</v>
      </c>
      <c r="AR13">
        <v>4</v>
      </c>
    </row>
    <row r="14" spans="1:44" x14ac:dyDescent="0.2">
      <c r="A14" s="447" t="s">
        <v>163</v>
      </c>
      <c r="B14" s="432" t="s">
        <v>164</v>
      </c>
      <c r="C14" s="196" t="s">
        <v>165</v>
      </c>
      <c r="D14" s="111">
        <f ca="1">(date!$I$1-5)*2.083</f>
        <v>14.581000000000001</v>
      </c>
      <c r="E14" s="226">
        <v>0</v>
      </c>
      <c r="F14" s="110"/>
      <c r="G14" s="112"/>
      <c r="H14" s="377">
        <f>+E14+F14+G14</f>
        <v>0</v>
      </c>
      <c r="I14" s="112">
        <f ca="1">(date!$I$1-5)/2</f>
        <v>3.5</v>
      </c>
      <c r="J14" s="112">
        <f ca="1">(date!$I$1-5)/2</f>
        <v>3.5</v>
      </c>
      <c r="K14" s="401"/>
      <c r="L14" s="402"/>
      <c r="M14" s="402"/>
      <c r="N14" s="402"/>
      <c r="O14" s="402"/>
      <c r="P14" s="239">
        <f>-nov!AJ14</f>
        <v>0</v>
      </c>
      <c r="Q14" s="281">
        <f>-dec!AK14</f>
        <v>0</v>
      </c>
      <c r="R14" s="239">
        <f>-jvier!AK14</f>
        <v>0</v>
      </c>
      <c r="S14" s="239">
        <f>-fevr!AI14</f>
        <v>0</v>
      </c>
      <c r="T14" s="239">
        <f>-mar!AK14</f>
        <v>0</v>
      </c>
      <c r="U14" s="239">
        <f>-avr!AJ14</f>
        <v>0</v>
      </c>
      <c r="V14" s="382">
        <f>-mai!AK14</f>
        <v>0</v>
      </c>
      <c r="W14" s="458">
        <f t="shared" si="8"/>
        <v>0</v>
      </c>
      <c r="X14" s="459">
        <f t="shared" si="2"/>
        <v>0</v>
      </c>
      <c r="Y14" s="460"/>
      <c r="Z14" s="461">
        <f t="shared" ref="Z14" ca="1" si="9">J14+Y14</f>
        <v>3.5</v>
      </c>
      <c r="AA14" s="462">
        <f t="shared" ref="AA14" ca="1" si="10">IF(H14+W14&lt;0,H14+W14+I14,I14)</f>
        <v>3.5</v>
      </c>
      <c r="AB14" s="463">
        <f t="shared" ca="1" si="6"/>
        <v>7</v>
      </c>
      <c r="AC14" s="464">
        <f t="shared" ref="AC14" ca="1" si="11">+AB14+X14</f>
        <v>7</v>
      </c>
      <c r="AD14" s="465">
        <f ca="1">+AC14+date!$J$1</f>
        <v>7</v>
      </c>
      <c r="AE14" s="466" t="s">
        <v>163</v>
      </c>
      <c r="AF14" s="467" t="s">
        <v>89</v>
      </c>
      <c r="AG14" s="34">
        <f t="shared" ca="1" si="4"/>
        <v>0</v>
      </c>
      <c r="AI14" s="298"/>
      <c r="AK14" s="177"/>
      <c r="AL14" s="177"/>
      <c r="AM14" s="296"/>
      <c r="AN14" s="66"/>
      <c r="AQ14" s="56" t="s">
        <v>163</v>
      </c>
    </row>
    <row r="15" spans="1:44" x14ac:dyDescent="0.2">
      <c r="A15" s="77" t="s">
        <v>64</v>
      </c>
      <c r="B15" s="56" t="s">
        <v>32</v>
      </c>
      <c r="C15" s="4" t="s">
        <v>33</v>
      </c>
      <c r="D15" s="111">
        <f ca="1">+date!$I$1*2.083</f>
        <v>24.996000000000002</v>
      </c>
      <c r="E15" s="226">
        <v>24.96</v>
      </c>
      <c r="F15" s="110"/>
      <c r="G15" s="112">
        <v>3</v>
      </c>
      <c r="H15" s="377">
        <f t="shared" si="1"/>
        <v>27.96</v>
      </c>
      <c r="I15" s="112">
        <f ca="1">date!$I$1/2</f>
        <v>6</v>
      </c>
      <c r="J15" s="112">
        <f ca="1">date!$I$1/2</f>
        <v>6</v>
      </c>
      <c r="K15" s="381">
        <f>-juin!AJ15</f>
        <v>0</v>
      </c>
      <c r="L15" s="239">
        <f>-juillet!AK14</f>
        <v>-2</v>
      </c>
      <c r="M15" s="239">
        <f>-aout!AK14</f>
        <v>-15</v>
      </c>
      <c r="N15" s="239">
        <f>-sept!AJ14</f>
        <v>0</v>
      </c>
      <c r="O15" s="239">
        <f>-oct!AK14</f>
        <v>0</v>
      </c>
      <c r="P15" s="239">
        <f>-nov!AJ15</f>
        <v>-3</v>
      </c>
      <c r="Q15" s="281">
        <f>-dec!AK15</f>
        <v>-4</v>
      </c>
      <c r="R15" s="239">
        <f>-jvier!AK15</f>
        <v>0</v>
      </c>
      <c r="S15" s="239">
        <f>-fevr!AI15</f>
        <v>-1</v>
      </c>
      <c r="T15" s="239">
        <f>-mar!AK15</f>
        <v>-4</v>
      </c>
      <c r="U15" s="239">
        <f>-avr!AJ15</f>
        <v>-1.0952</v>
      </c>
      <c r="V15" s="382">
        <f>-mai!AK15</f>
        <v>-1</v>
      </c>
      <c r="W15" s="101">
        <f t="shared" si="8"/>
        <v>-31.095199999999998</v>
      </c>
      <c r="X15" s="452">
        <f t="shared" si="2"/>
        <v>0</v>
      </c>
      <c r="Y15" s="383">
        <v>-4</v>
      </c>
      <c r="Z15" s="296">
        <f t="shared" ca="1" si="5"/>
        <v>2</v>
      </c>
      <c r="AA15" s="374">
        <f t="shared" ca="1" si="3"/>
        <v>2.8648000000000025</v>
      </c>
      <c r="AB15" s="456">
        <f t="shared" ca="1" si="6"/>
        <v>4.8648000000000025</v>
      </c>
      <c r="AC15" s="246">
        <f t="shared" ca="1" si="7"/>
        <v>4.8648000000000025</v>
      </c>
      <c r="AD15" s="271">
        <f ca="1">+AC15+date!$J$1</f>
        <v>4.8648000000000025</v>
      </c>
      <c r="AE15" s="155" t="s">
        <v>64</v>
      </c>
      <c r="AF15" s="152" t="s">
        <v>91</v>
      </c>
      <c r="AG15" s="34">
        <f t="shared" ca="1" si="4"/>
        <v>0</v>
      </c>
      <c r="AI15" s="298">
        <f t="shared" si="0"/>
        <v>220.90479999999999</v>
      </c>
      <c r="AK15" s="177"/>
      <c r="AL15" s="177" t="s">
        <v>64</v>
      </c>
      <c r="AM15" s="296">
        <v>8.5</v>
      </c>
      <c r="AN15" s="66" t="s">
        <v>64</v>
      </c>
      <c r="AO15" t="s">
        <v>64</v>
      </c>
      <c r="AQ15" s="62" t="s">
        <v>64</v>
      </c>
      <c r="AR15">
        <v>4</v>
      </c>
    </row>
    <row r="16" spans="1:44" x14ac:dyDescent="0.2">
      <c r="A16" s="77" t="s">
        <v>120</v>
      </c>
      <c r="B16" s="56" t="s">
        <v>123</v>
      </c>
      <c r="C16" s="4" t="s">
        <v>124</v>
      </c>
      <c r="D16" s="111">
        <f ca="1">+date!$I$1*2.083</f>
        <v>24.996000000000002</v>
      </c>
      <c r="E16" s="226">
        <v>24.96</v>
      </c>
      <c r="F16" s="177"/>
      <c r="G16" s="110">
        <v>1</v>
      </c>
      <c r="H16" s="377">
        <f t="shared" si="1"/>
        <v>25.96</v>
      </c>
      <c r="I16" s="112">
        <f ca="1">date!$I$1/2</f>
        <v>6</v>
      </c>
      <c r="J16" s="112">
        <f ca="1">date!$I$1/2</f>
        <v>6</v>
      </c>
      <c r="K16" s="381">
        <f>-juin!AJ16</f>
        <v>-2</v>
      </c>
      <c r="L16" s="239">
        <f>-juillet!AK15</f>
        <v>-1</v>
      </c>
      <c r="M16" s="239">
        <f>-aout!AK15</f>
        <v>-11</v>
      </c>
      <c r="N16" s="239">
        <f>-sept!AJ15</f>
        <v>-4</v>
      </c>
      <c r="O16" s="239">
        <f>-oct!AK15</f>
        <v>0</v>
      </c>
      <c r="P16" s="239">
        <f>-nov!AJ16</f>
        <v>-2</v>
      </c>
      <c r="Q16" s="281">
        <f>-dec!AK16</f>
        <v>-4</v>
      </c>
      <c r="R16" s="239">
        <f>-jvier!AK16</f>
        <v>-1</v>
      </c>
      <c r="S16" s="239">
        <f>-fevr!AI16</f>
        <v>-1</v>
      </c>
      <c r="T16" s="239">
        <f>-mar!AK16</f>
        <v>-5</v>
      </c>
      <c r="U16" s="239">
        <f>-avr!AJ16</f>
        <v>-7</v>
      </c>
      <c r="V16" s="382">
        <f>-mai!AK16</f>
        <v>-2</v>
      </c>
      <c r="W16" s="101">
        <f t="shared" si="8"/>
        <v>-40</v>
      </c>
      <c r="X16" s="452">
        <f t="shared" si="2"/>
        <v>0</v>
      </c>
      <c r="Y16" s="383"/>
      <c r="Z16" s="296">
        <f t="shared" ca="1" si="5"/>
        <v>6</v>
      </c>
      <c r="AA16" s="374">
        <f t="shared" ca="1" si="3"/>
        <v>-8.0399999999999991</v>
      </c>
      <c r="AB16" s="456">
        <f t="shared" ca="1" si="6"/>
        <v>-2.0399999999999991</v>
      </c>
      <c r="AC16" s="246">
        <f t="shared" ca="1" si="7"/>
        <v>-2.0399999999999991</v>
      </c>
      <c r="AD16" s="271">
        <f ca="1">+AC16+date!$J$1</f>
        <v>-2.0399999999999991</v>
      </c>
      <c r="AE16" s="155" t="s">
        <v>120</v>
      </c>
      <c r="AF16" s="152" t="s">
        <v>89</v>
      </c>
      <c r="AG16" s="34">
        <f t="shared" ca="1" si="4"/>
        <v>0</v>
      </c>
      <c r="AI16" s="298">
        <f t="shared" si="0"/>
        <v>212</v>
      </c>
      <c r="AK16" s="177">
        <v>3.3</v>
      </c>
      <c r="AL16" s="177" t="s">
        <v>120</v>
      </c>
      <c r="AM16" s="296">
        <v>6.0000000000002274E-3</v>
      </c>
      <c r="AN16" s="66" t="s">
        <v>120</v>
      </c>
      <c r="AO16" t="s">
        <v>120</v>
      </c>
      <c r="AQ16" s="62" t="s">
        <v>120</v>
      </c>
    </row>
    <row r="17" spans="1:44" x14ac:dyDescent="0.2">
      <c r="A17" s="77" t="s">
        <v>132</v>
      </c>
      <c r="B17" s="56" t="s">
        <v>133</v>
      </c>
      <c r="C17" s="4" t="s">
        <v>134</v>
      </c>
      <c r="D17" s="111">
        <f ca="1">+date!$I$1*2.083</f>
        <v>24.996000000000002</v>
      </c>
      <c r="E17" s="226">
        <v>25</v>
      </c>
      <c r="F17" s="110"/>
      <c r="G17" s="112">
        <v>0</v>
      </c>
      <c r="H17" s="377">
        <f t="shared" si="1"/>
        <v>25</v>
      </c>
      <c r="I17" s="112">
        <f ca="1">date!$I$1/2</f>
        <v>6</v>
      </c>
      <c r="J17" s="112">
        <f ca="1">date!$I$1/2</f>
        <v>6</v>
      </c>
      <c r="K17" s="381">
        <f>-juin!AJ17</f>
        <v>0</v>
      </c>
      <c r="L17" s="239">
        <f>-juillet!AK16</f>
        <v>-11</v>
      </c>
      <c r="M17" s="239">
        <f>-aout!AK16</f>
        <v>-5</v>
      </c>
      <c r="N17" s="239">
        <f>-sept!AJ16</f>
        <v>0</v>
      </c>
      <c r="O17" s="239">
        <f>-oct!AK16</f>
        <v>0</v>
      </c>
      <c r="P17" s="239">
        <f>-nov!AJ17</f>
        <v>0</v>
      </c>
      <c r="Q17" s="281">
        <f>-dec!AK17</f>
        <v>-4</v>
      </c>
      <c r="R17" s="239">
        <f>-jvier!AK17</f>
        <v>0</v>
      </c>
      <c r="S17" s="239">
        <f>-fevr!AI17</f>
        <v>0</v>
      </c>
      <c r="T17" s="239">
        <f>-mar!AK17</f>
        <v>0</v>
      </c>
      <c r="U17" s="239">
        <f>-avr!AJ17</f>
        <v>-5</v>
      </c>
      <c r="V17" s="382">
        <f>-mai!AK17</f>
        <v>-9</v>
      </c>
      <c r="W17" s="101">
        <f t="shared" ref="W17:W18" si="12">SUM(K17:V17)</f>
        <v>-34</v>
      </c>
      <c r="X17" s="452">
        <f t="shared" si="2"/>
        <v>0</v>
      </c>
      <c r="Y17" s="383"/>
      <c r="Z17" s="296">
        <f t="shared" ca="1" si="5"/>
        <v>6</v>
      </c>
      <c r="AA17" s="374">
        <f t="shared" ca="1" si="3"/>
        <v>-3</v>
      </c>
      <c r="AB17" s="456">
        <f t="shared" ca="1" si="6"/>
        <v>3</v>
      </c>
      <c r="AC17" s="246">
        <f t="shared" ca="1" si="7"/>
        <v>3</v>
      </c>
      <c r="AD17" s="271">
        <f ca="1">+AC17+date!$J$1</f>
        <v>3</v>
      </c>
      <c r="AE17" s="155" t="s">
        <v>132</v>
      </c>
      <c r="AF17" s="152" t="s">
        <v>89</v>
      </c>
      <c r="AG17" s="34">
        <f t="shared" ca="1" si="4"/>
        <v>0</v>
      </c>
      <c r="AI17" s="298"/>
      <c r="AK17" s="177">
        <v>0.7</v>
      </c>
      <c r="AL17" s="177" t="s">
        <v>132</v>
      </c>
      <c r="AM17" s="296">
        <v>1.8200000000000003</v>
      </c>
      <c r="AN17" s="66" t="s">
        <v>132</v>
      </c>
      <c r="AO17" t="s">
        <v>132</v>
      </c>
      <c r="AQ17" s="62" t="s">
        <v>132</v>
      </c>
    </row>
    <row r="18" spans="1:44" x14ac:dyDescent="0.2">
      <c r="A18" s="77" t="s">
        <v>168</v>
      </c>
      <c r="B18" s="56" t="s">
        <v>169</v>
      </c>
      <c r="C18" s="4" t="s">
        <v>170</v>
      </c>
      <c r="D18" s="111">
        <f ca="1">(date!$I$1-9)*2.083</f>
        <v>6.2490000000000006</v>
      </c>
      <c r="E18" s="226">
        <v>0</v>
      </c>
      <c r="F18" s="110"/>
      <c r="G18" s="112"/>
      <c r="H18" s="377">
        <v>0</v>
      </c>
      <c r="I18" s="112">
        <f ca="1">(date!$I$1-9)/2</f>
        <v>1.5</v>
      </c>
      <c r="J18" s="112">
        <f ca="1">(date!$I$1-9)/2</f>
        <v>1.5</v>
      </c>
      <c r="K18" s="401"/>
      <c r="L18" s="402"/>
      <c r="M18" s="402"/>
      <c r="N18" s="402"/>
      <c r="O18" s="402"/>
      <c r="P18" s="402"/>
      <c r="Q18" s="438"/>
      <c r="R18" s="402"/>
      <c r="S18" s="402"/>
      <c r="T18" s="239">
        <f>-mar!AK18</f>
        <v>0</v>
      </c>
      <c r="U18" s="239">
        <f>-avr!AJ18</f>
        <v>0</v>
      </c>
      <c r="V18" s="382">
        <f>-mai!AK18</f>
        <v>-3</v>
      </c>
      <c r="W18" s="101">
        <f t="shared" si="12"/>
        <v>-3</v>
      </c>
      <c r="X18" s="452">
        <f t="shared" si="2"/>
        <v>0</v>
      </c>
      <c r="Y18" s="383"/>
      <c r="Z18" s="296">
        <f t="shared" ref="Z18" ca="1" si="13">J18+Y18</f>
        <v>1.5</v>
      </c>
      <c r="AA18" s="374">
        <f t="shared" ref="AA18" ca="1" si="14">IF(H18+W18&lt;0,H18+W18+I18,I18)</f>
        <v>-1.5</v>
      </c>
      <c r="AB18" s="456">
        <f t="shared" ref="AB18" ca="1" si="15">+Z18+AA18</f>
        <v>0</v>
      </c>
      <c r="AC18" s="246">
        <f t="shared" ref="AC18" ca="1" si="16">+AB18+X18</f>
        <v>0</v>
      </c>
      <c r="AD18" s="271">
        <f ca="1">+AC18+date!$J$1</f>
        <v>0</v>
      </c>
      <c r="AE18" s="155" t="s">
        <v>168</v>
      </c>
      <c r="AF18" s="152" t="s">
        <v>90</v>
      </c>
      <c r="AG18" s="34">
        <f t="shared" ca="1" si="4"/>
        <v>0</v>
      </c>
      <c r="AI18" s="298"/>
      <c r="AK18" s="177"/>
      <c r="AL18" s="177"/>
      <c r="AM18" s="296"/>
      <c r="AN18" s="66"/>
      <c r="AQ18" s="62"/>
    </row>
    <row r="19" spans="1:44" x14ac:dyDescent="0.2">
      <c r="A19" s="77" t="s">
        <v>65</v>
      </c>
      <c r="B19" s="56" t="s">
        <v>19</v>
      </c>
      <c r="C19" s="4" t="s">
        <v>20</v>
      </c>
      <c r="D19" s="111">
        <f ca="1">+date!$I$1*2.083</f>
        <v>24.996000000000002</v>
      </c>
      <c r="E19" s="226">
        <v>24.96</v>
      </c>
      <c r="F19" s="110"/>
      <c r="G19" s="112">
        <v>2</v>
      </c>
      <c r="H19" s="377">
        <f t="shared" si="1"/>
        <v>26.96</v>
      </c>
      <c r="I19" s="112">
        <f ca="1">date!$I$1/2</f>
        <v>6</v>
      </c>
      <c r="J19" s="112">
        <f ca="1">date!$I$1/2</f>
        <v>6</v>
      </c>
      <c r="K19" s="381">
        <f>-juin!AJ18</f>
        <v>0</v>
      </c>
      <c r="L19" s="239">
        <f>-juillet!AK17</f>
        <v>-1</v>
      </c>
      <c r="M19" s="239">
        <f>-aout!AK17</f>
        <v>-15</v>
      </c>
      <c r="N19" s="239">
        <f>-sept!AJ17</f>
        <v>0</v>
      </c>
      <c r="O19" s="239">
        <f>-oct!AK17</f>
        <v>-1</v>
      </c>
      <c r="P19" s="239">
        <f>-nov!AJ18</f>
        <v>0</v>
      </c>
      <c r="Q19" s="281">
        <f>-dec!AK18</f>
        <v>-2</v>
      </c>
      <c r="R19" s="239">
        <f>-jvier!AK18</f>
        <v>0</v>
      </c>
      <c r="S19" s="239">
        <f>-fevr!AI18</f>
        <v>0</v>
      </c>
      <c r="T19" s="239">
        <f>-mar!AK19</f>
        <v>-5</v>
      </c>
      <c r="U19" s="239">
        <f>-avr!AJ19</f>
        <v>-1</v>
      </c>
      <c r="V19" s="382">
        <f>-mai!AK19</f>
        <v>-6</v>
      </c>
      <c r="W19" s="101">
        <f t="shared" si="8"/>
        <v>-31</v>
      </c>
      <c r="X19" s="452">
        <f t="shared" si="2"/>
        <v>0</v>
      </c>
      <c r="Y19" s="383">
        <v>-4</v>
      </c>
      <c r="Z19" s="296">
        <f t="shared" ca="1" si="5"/>
        <v>2</v>
      </c>
      <c r="AA19" s="374">
        <f t="shared" ca="1" si="3"/>
        <v>1.9600000000000009</v>
      </c>
      <c r="AB19" s="456">
        <f t="shared" ca="1" si="6"/>
        <v>3.9600000000000009</v>
      </c>
      <c r="AC19" s="246">
        <f t="shared" ca="1" si="7"/>
        <v>3.9600000000000009</v>
      </c>
      <c r="AD19" s="271">
        <f ca="1">+AC19+date!$J$1</f>
        <v>3.9600000000000009</v>
      </c>
      <c r="AE19" s="155" t="s">
        <v>65</v>
      </c>
      <c r="AF19" s="152" t="s">
        <v>90</v>
      </c>
      <c r="AG19" s="34">
        <f t="shared" ca="1" si="4"/>
        <v>0</v>
      </c>
      <c r="AI19" s="298">
        <f>252+W19</f>
        <v>221</v>
      </c>
      <c r="AK19" s="177"/>
      <c r="AL19" s="177" t="s">
        <v>65</v>
      </c>
      <c r="AM19" s="296">
        <v>5</v>
      </c>
      <c r="AN19" s="66" t="s">
        <v>65</v>
      </c>
      <c r="AO19" t="s">
        <v>65</v>
      </c>
      <c r="AQ19" s="62" t="s">
        <v>65</v>
      </c>
    </row>
    <row r="20" spans="1:44" x14ac:dyDescent="0.2">
      <c r="A20" s="77" t="s">
        <v>106</v>
      </c>
      <c r="B20" s="56" t="s">
        <v>107</v>
      </c>
      <c r="C20" s="4" t="s">
        <v>108</v>
      </c>
      <c r="D20" s="111">
        <f ca="1">+date!$I$1*2.083</f>
        <v>24.996000000000002</v>
      </c>
      <c r="E20" s="226">
        <v>24.96</v>
      </c>
      <c r="F20" s="110"/>
      <c r="G20" s="112">
        <v>1.8</v>
      </c>
      <c r="H20" s="377">
        <f t="shared" si="1"/>
        <v>26.76</v>
      </c>
      <c r="I20" s="112">
        <f ca="1">date!$I$1/2</f>
        <v>6</v>
      </c>
      <c r="J20" s="112">
        <f ca="1">date!$I$1/2</f>
        <v>6</v>
      </c>
      <c r="K20" s="381">
        <f>-juin!AJ19</f>
        <v>-2</v>
      </c>
      <c r="L20" s="239">
        <f>-juillet!AK18</f>
        <v>-1.0476000000000001</v>
      </c>
      <c r="M20" s="239">
        <f>-aout!AK18</f>
        <v>-15</v>
      </c>
      <c r="N20" s="239">
        <f>-sept!AJ18</f>
        <v>-1</v>
      </c>
      <c r="O20" s="239">
        <f>-oct!AK18</f>
        <v>-1</v>
      </c>
      <c r="P20" s="239">
        <f>-nov!AJ19</f>
        <v>-3</v>
      </c>
      <c r="Q20" s="281">
        <f>-dec!AK19</f>
        <v>-4</v>
      </c>
      <c r="R20" s="239">
        <f>-jvier!AK19</f>
        <v>-0.38080000000000003</v>
      </c>
      <c r="S20" s="239">
        <f>-fevr!AI19</f>
        <v>-4.0712000000000002</v>
      </c>
      <c r="T20" s="239">
        <f>-mar!AK20</f>
        <v>-1.0472000000000001</v>
      </c>
      <c r="U20" s="239">
        <f>-avr!AJ20</f>
        <v>-5</v>
      </c>
      <c r="V20" s="382">
        <f>-mai!AK20</f>
        <v>-5</v>
      </c>
      <c r="W20" s="101">
        <f>SUM(K20:V20)</f>
        <v>-42.546800000000005</v>
      </c>
      <c r="X20" s="452">
        <f t="shared" si="2"/>
        <v>0</v>
      </c>
      <c r="Y20" s="383"/>
      <c r="Z20" s="296">
        <f t="shared" ca="1" si="5"/>
        <v>6</v>
      </c>
      <c r="AA20" s="374">
        <f t="shared" ca="1" si="3"/>
        <v>-9.7868000000000031</v>
      </c>
      <c r="AB20" s="456">
        <f t="shared" ca="1" si="6"/>
        <v>-3.7868000000000031</v>
      </c>
      <c r="AC20" s="246">
        <f t="shared" ca="1" si="7"/>
        <v>-3.7868000000000031</v>
      </c>
      <c r="AD20" s="271">
        <f ca="1">+AC20+date!$J$1</f>
        <v>-3.7868000000000031</v>
      </c>
      <c r="AE20" s="155" t="s">
        <v>106</v>
      </c>
      <c r="AF20" s="152" t="s">
        <v>89</v>
      </c>
      <c r="AG20" s="34">
        <f t="shared" ca="1" si="4"/>
        <v>3.5527136788005009E-15</v>
      </c>
      <c r="AI20" s="298">
        <f>252+W20</f>
        <v>209.45319999999998</v>
      </c>
      <c r="AK20" s="177"/>
      <c r="AL20" s="177" t="s">
        <v>106</v>
      </c>
      <c r="AM20" s="296">
        <v>2.129999999999999</v>
      </c>
      <c r="AN20" s="66" t="s">
        <v>106</v>
      </c>
      <c r="AO20" t="s">
        <v>106</v>
      </c>
      <c r="AQ20" s="62" t="s">
        <v>106</v>
      </c>
    </row>
    <row r="21" spans="1:44" x14ac:dyDescent="0.2">
      <c r="A21" s="77" t="s">
        <v>66</v>
      </c>
      <c r="B21" s="56" t="s">
        <v>21</v>
      </c>
      <c r="C21" s="4" t="s">
        <v>3</v>
      </c>
      <c r="D21" s="111">
        <f ca="1">+date!$I$1*2.083</f>
        <v>24.996000000000002</v>
      </c>
      <c r="E21" s="226">
        <v>24.96</v>
      </c>
      <c r="F21" s="110">
        <v>4</v>
      </c>
      <c r="G21" s="112">
        <v>0.9</v>
      </c>
      <c r="H21" s="377">
        <f t="shared" si="1"/>
        <v>29.86</v>
      </c>
      <c r="I21" s="112">
        <f ca="1">date!$I$1/2</f>
        <v>6</v>
      </c>
      <c r="J21" s="112">
        <f ca="1">date!$I$1/2</f>
        <v>6</v>
      </c>
      <c r="K21" s="381">
        <f>-juin!AJ20</f>
        <v>0</v>
      </c>
      <c r="L21" s="239">
        <f>-juillet!AK19</f>
        <v>-1.5</v>
      </c>
      <c r="M21" s="239">
        <f>-aout!AK19</f>
        <v>-16</v>
      </c>
      <c r="N21" s="239">
        <f>-sept!AJ19</f>
        <v>-0.50239999999999996</v>
      </c>
      <c r="O21" s="239">
        <f>-oct!AK19</f>
        <v>-5.2380000000000004</v>
      </c>
      <c r="P21" s="239">
        <f>-nov!AJ20</f>
        <v>0</v>
      </c>
      <c r="Q21" s="281">
        <f>-dec!AK20</f>
        <v>-0.5</v>
      </c>
      <c r="R21" s="239">
        <f>-jvier!AK20</f>
        <v>-1</v>
      </c>
      <c r="S21" s="239">
        <f>-fevr!AI20</f>
        <v>-1</v>
      </c>
      <c r="T21" s="239">
        <f>-mar!AK21</f>
        <v>-4.5</v>
      </c>
      <c r="U21" s="239">
        <f>-avr!AJ21</f>
        <v>-5.0952000000000002</v>
      </c>
      <c r="V21" s="382">
        <f>-mai!AK21</f>
        <v>0</v>
      </c>
      <c r="W21" s="101">
        <f t="shared" si="8"/>
        <v>-35.335599999999999</v>
      </c>
      <c r="X21" s="452">
        <f t="shared" si="2"/>
        <v>0</v>
      </c>
      <c r="Y21" s="383">
        <v>-4</v>
      </c>
      <c r="Z21" s="296">
        <f t="shared" ca="1" si="5"/>
        <v>2</v>
      </c>
      <c r="AA21" s="374">
        <f t="shared" ca="1" si="3"/>
        <v>0.52439999999999998</v>
      </c>
      <c r="AB21" s="456">
        <f t="shared" ca="1" si="6"/>
        <v>2.5244</v>
      </c>
      <c r="AC21" s="246">
        <f t="shared" ca="1" si="7"/>
        <v>2.5244</v>
      </c>
      <c r="AD21" s="271">
        <f ca="1">+AC21+date!$J$1</f>
        <v>2.5244</v>
      </c>
      <c r="AE21" s="155" t="s">
        <v>66</v>
      </c>
      <c r="AF21" s="152" t="s">
        <v>89</v>
      </c>
      <c r="AG21" s="34">
        <f t="shared" ca="1" si="4"/>
        <v>0</v>
      </c>
      <c r="AI21" s="299"/>
      <c r="AK21" s="177">
        <v>0.9</v>
      </c>
      <c r="AL21" s="177" t="s">
        <v>66</v>
      </c>
      <c r="AM21" s="296">
        <v>3.9999999999999147E-2</v>
      </c>
      <c r="AN21" s="66" t="s">
        <v>66</v>
      </c>
      <c r="AO21" t="s">
        <v>66</v>
      </c>
      <c r="AQ21" s="56" t="s">
        <v>66</v>
      </c>
      <c r="AR21">
        <v>4</v>
      </c>
    </row>
    <row r="22" spans="1:44" x14ac:dyDescent="0.2">
      <c r="A22" s="77" t="s">
        <v>67</v>
      </c>
      <c r="B22" s="56" t="s">
        <v>11</v>
      </c>
      <c r="C22" s="4" t="s">
        <v>12</v>
      </c>
      <c r="D22" s="111">
        <f ca="1">+date!$I$1*2.083</f>
        <v>24.996000000000002</v>
      </c>
      <c r="E22" s="226">
        <v>24.96</v>
      </c>
      <c r="F22" s="48"/>
      <c r="G22" s="112"/>
      <c r="H22" s="377">
        <f t="shared" si="1"/>
        <v>24.96</v>
      </c>
      <c r="I22" s="112">
        <f ca="1">date!$I$1/2</f>
        <v>6</v>
      </c>
      <c r="J22" s="112">
        <f ca="1">date!$I$1/2</f>
        <v>6</v>
      </c>
      <c r="K22" s="381">
        <f>-juin!AJ21</f>
        <v>0</v>
      </c>
      <c r="L22" s="239">
        <f>-juillet!AK20</f>
        <v>0</v>
      </c>
      <c r="M22" s="239">
        <f>-aout!AK20</f>
        <v>-15</v>
      </c>
      <c r="N22" s="239">
        <f>-sept!AJ20</f>
        <v>0</v>
      </c>
      <c r="O22" s="239">
        <f>-oct!AK20</f>
        <v>-1</v>
      </c>
      <c r="P22" s="239">
        <f>-nov!AJ21</f>
        <v>0</v>
      </c>
      <c r="Q22" s="281">
        <f>-dec!AK21</f>
        <v>-2</v>
      </c>
      <c r="R22" s="239">
        <f>-jvier!AK21</f>
        <v>0</v>
      </c>
      <c r="S22" s="239">
        <f>-fevr!AI21</f>
        <v>-2</v>
      </c>
      <c r="T22" s="239">
        <f>-mar!AK22</f>
        <v>0</v>
      </c>
      <c r="U22" s="239">
        <f>-avr!AJ22</f>
        <v>-4</v>
      </c>
      <c r="V22" s="382">
        <f>-mai!AK22</f>
        <v>-0.23800000000000002</v>
      </c>
      <c r="W22" s="101">
        <f t="shared" si="8"/>
        <v>-24.238</v>
      </c>
      <c r="X22" s="452">
        <f t="shared" si="2"/>
        <v>0.72200000000000131</v>
      </c>
      <c r="Y22" s="383">
        <v>-4</v>
      </c>
      <c r="Z22" s="296">
        <f t="shared" ca="1" si="5"/>
        <v>2</v>
      </c>
      <c r="AA22" s="374">
        <f t="shared" ca="1" si="3"/>
        <v>6</v>
      </c>
      <c r="AB22" s="456">
        <f t="shared" ca="1" si="6"/>
        <v>8</v>
      </c>
      <c r="AC22" s="246">
        <f t="shared" ca="1" si="7"/>
        <v>8.7220000000000013</v>
      </c>
      <c r="AD22" s="271">
        <f ca="1">+AC22+date!$J$1</f>
        <v>8.7220000000000013</v>
      </c>
      <c r="AE22" s="155" t="s">
        <v>67</v>
      </c>
      <c r="AF22" s="152" t="s">
        <v>90</v>
      </c>
      <c r="AG22" s="34">
        <f t="shared" ca="1" si="4"/>
        <v>0</v>
      </c>
      <c r="AI22" s="298">
        <f>252+W22</f>
        <v>227.762</v>
      </c>
      <c r="AK22" s="177"/>
      <c r="AL22" s="177" t="s">
        <v>67</v>
      </c>
      <c r="AM22" s="296">
        <v>12</v>
      </c>
      <c r="AN22" s="66" t="s">
        <v>67</v>
      </c>
      <c r="AO22" t="s">
        <v>67</v>
      </c>
      <c r="AQ22" s="56" t="s">
        <v>67</v>
      </c>
      <c r="AR22">
        <v>4</v>
      </c>
    </row>
    <row r="23" spans="1:44" x14ac:dyDescent="0.2">
      <c r="A23" s="77" t="s">
        <v>68</v>
      </c>
      <c r="B23" s="56" t="s">
        <v>6</v>
      </c>
      <c r="C23" s="4" t="s">
        <v>7</v>
      </c>
      <c r="D23" s="111">
        <f ca="1">+date!$I$1*2.083</f>
        <v>24.996000000000002</v>
      </c>
      <c r="E23" s="226">
        <v>24.96</v>
      </c>
      <c r="F23" s="48"/>
      <c r="G23" s="112"/>
      <c r="H23" s="377">
        <f t="shared" si="1"/>
        <v>24.96</v>
      </c>
      <c r="I23" s="112">
        <f ca="1">date!$I$1/2</f>
        <v>6</v>
      </c>
      <c r="J23" s="112">
        <f ca="1">date!$I$1/2</f>
        <v>6</v>
      </c>
      <c r="K23" s="381">
        <f>-juin!AJ22</f>
        <v>0</v>
      </c>
      <c r="L23" s="239">
        <f>-juillet!AK21</f>
        <v>-1</v>
      </c>
      <c r="M23" s="239">
        <f>-aout!AK21</f>
        <v>-15</v>
      </c>
      <c r="N23" s="239">
        <f>-sept!AJ21</f>
        <v>0</v>
      </c>
      <c r="O23" s="239">
        <f>-oct!AK21</f>
        <v>0</v>
      </c>
      <c r="P23" s="239">
        <f>-nov!AJ22</f>
        <v>0</v>
      </c>
      <c r="Q23" s="281">
        <f>-dec!AK23</f>
        <v>0</v>
      </c>
      <c r="R23" s="239">
        <f>-jvier!AK22</f>
        <v>0</v>
      </c>
      <c r="S23" s="239">
        <f>-fevr!AI22</f>
        <v>-1</v>
      </c>
      <c r="T23" s="239">
        <f>-mar!AK23</f>
        <v>-4</v>
      </c>
      <c r="U23" s="239">
        <f>-avr!AJ23</f>
        <v>0</v>
      </c>
      <c r="V23" s="382">
        <f>-mai!AK23</f>
        <v>0</v>
      </c>
      <c r="W23" s="101">
        <f t="shared" ref="W23:W28" si="17">SUM(K23:V23)</f>
        <v>-21</v>
      </c>
      <c r="X23" s="452">
        <f t="shared" si="2"/>
        <v>3.9600000000000009</v>
      </c>
      <c r="Y23" s="383"/>
      <c r="Z23" s="296">
        <f t="shared" ca="1" si="5"/>
        <v>6</v>
      </c>
      <c r="AA23" s="374">
        <f t="shared" ca="1" si="3"/>
        <v>6</v>
      </c>
      <c r="AB23" s="456">
        <f t="shared" ca="1" si="6"/>
        <v>12</v>
      </c>
      <c r="AC23" s="246">
        <f t="shared" ca="1" si="7"/>
        <v>15.96</v>
      </c>
      <c r="AD23" s="271">
        <f ca="1">+AC23+date!$J$1</f>
        <v>15.96</v>
      </c>
      <c r="AE23" s="156" t="s">
        <v>68</v>
      </c>
      <c r="AF23" s="152" t="s">
        <v>90</v>
      </c>
      <c r="AG23" s="34">
        <f t="shared" ca="1" si="4"/>
        <v>0</v>
      </c>
      <c r="AI23" s="298">
        <f>252+W23</f>
        <v>231</v>
      </c>
      <c r="AK23" s="177"/>
      <c r="AL23" s="177" t="s">
        <v>68</v>
      </c>
      <c r="AM23" s="296">
        <v>13</v>
      </c>
      <c r="AN23" s="66" t="s">
        <v>68</v>
      </c>
      <c r="AO23" t="s">
        <v>68</v>
      </c>
      <c r="AQ23" s="56" t="s">
        <v>68</v>
      </c>
    </row>
    <row r="24" spans="1:44" x14ac:dyDescent="0.2">
      <c r="A24" s="411" t="s">
        <v>180</v>
      </c>
      <c r="B24" s="412" t="s">
        <v>148</v>
      </c>
      <c r="C24" s="413" t="s">
        <v>149</v>
      </c>
      <c r="D24" s="111">
        <f ca="1">+date!$I$1*2.083</f>
        <v>24.996000000000002</v>
      </c>
      <c r="E24" s="376">
        <v>0.9</v>
      </c>
      <c r="F24" s="48"/>
      <c r="G24" s="112">
        <v>10</v>
      </c>
      <c r="H24" s="377">
        <f t="shared" si="1"/>
        <v>10.9</v>
      </c>
      <c r="I24" s="112">
        <f ca="1">date!$I$1/2</f>
        <v>6</v>
      </c>
      <c r="J24" s="112">
        <f ca="1">date!$I$1/2</f>
        <v>6</v>
      </c>
      <c r="K24" s="381">
        <f>-juin!AJ23</f>
        <v>0</v>
      </c>
      <c r="L24" s="239">
        <f>-juillet!AK22</f>
        <v>-2</v>
      </c>
      <c r="M24" s="239">
        <f>-aout!AK22</f>
        <v>-15</v>
      </c>
      <c r="N24" s="239">
        <f>-sept!AJ22</f>
        <v>-1</v>
      </c>
      <c r="O24" s="239">
        <f>-oct!AK22</f>
        <v>-1.3808</v>
      </c>
      <c r="P24" s="239">
        <f>-nov!AJ23</f>
        <v>-0.88080000000000003</v>
      </c>
      <c r="Q24" s="281">
        <f>-dec!AK24</f>
        <v>0</v>
      </c>
      <c r="R24" s="239">
        <f>-jvier!AK23</f>
        <v>0</v>
      </c>
      <c r="S24" s="239">
        <f>-fevr!AI23</f>
        <v>0</v>
      </c>
      <c r="T24" s="239">
        <f>-mar!AK24</f>
        <v>0</v>
      </c>
      <c r="U24" s="239">
        <v>0</v>
      </c>
      <c r="V24" s="239">
        <v>0</v>
      </c>
      <c r="W24" s="101">
        <f t="shared" si="17"/>
        <v>-20.261600000000001</v>
      </c>
      <c r="X24" s="452">
        <f t="shared" ref="X24:X38" si="18">IF(H24+W24&gt;=0,H24+W24,0)</f>
        <v>0</v>
      </c>
      <c r="Y24" s="383"/>
      <c r="Z24" s="296">
        <f t="shared" ca="1" si="5"/>
        <v>6</v>
      </c>
      <c r="AA24" s="374">
        <f t="shared" ca="1" si="3"/>
        <v>-3.361600000000001</v>
      </c>
      <c r="AB24" s="456">
        <f t="shared" ca="1" si="6"/>
        <v>2.638399999999999</v>
      </c>
      <c r="AC24" s="246">
        <f t="shared" ca="1" si="7"/>
        <v>2.638399999999999</v>
      </c>
      <c r="AD24" s="271"/>
      <c r="AE24" s="156" t="s">
        <v>147</v>
      </c>
      <c r="AF24" s="152" t="s">
        <v>90</v>
      </c>
      <c r="AG24" s="34">
        <f t="shared" ca="1" si="4"/>
        <v>0</v>
      </c>
      <c r="AI24" s="298"/>
      <c r="AK24" s="177"/>
      <c r="AL24" s="365" t="s">
        <v>147</v>
      </c>
      <c r="AM24" s="296"/>
      <c r="AN24" s="66"/>
      <c r="AQ24" s="56" t="s">
        <v>147</v>
      </c>
    </row>
    <row r="25" spans="1:44" x14ac:dyDescent="0.2">
      <c r="A25" s="77" t="s">
        <v>181</v>
      </c>
      <c r="B25" s="62" t="s">
        <v>175</v>
      </c>
      <c r="C25" s="14" t="s">
        <v>176</v>
      </c>
      <c r="D25" s="111">
        <f ca="1">(date!$I$1-10.25)*2.083</f>
        <v>3.6452500000000003</v>
      </c>
      <c r="E25" s="376">
        <v>0</v>
      </c>
      <c r="F25" s="48"/>
      <c r="G25" s="112"/>
      <c r="H25" s="377">
        <f t="shared" si="1"/>
        <v>0</v>
      </c>
      <c r="I25" s="112">
        <f ca="1">(date!$I$1-10.34)/2</f>
        <v>0.83000000000000007</v>
      </c>
      <c r="J25" s="112">
        <f ca="1">(date!$I$1-10.34)/2</f>
        <v>0.83000000000000007</v>
      </c>
      <c r="K25" s="401"/>
      <c r="L25" s="402"/>
      <c r="M25" s="402"/>
      <c r="N25" s="402"/>
      <c r="O25" s="402"/>
      <c r="P25" s="402"/>
      <c r="Q25" s="438"/>
      <c r="R25" s="402"/>
      <c r="S25" s="402"/>
      <c r="T25" s="402"/>
      <c r="U25" s="239">
        <f>-avr!AJ24</f>
        <v>0</v>
      </c>
      <c r="V25" s="382">
        <f>-mai!AK24</f>
        <v>0</v>
      </c>
      <c r="W25" s="101">
        <f t="shared" si="17"/>
        <v>0</v>
      </c>
      <c r="X25" s="452">
        <f>IF(H25+W25&gt;=0,H25+W25,0)</f>
        <v>0</v>
      </c>
      <c r="Y25" s="383"/>
      <c r="Z25" s="296">
        <f t="shared" ca="1" si="5"/>
        <v>0.83000000000000007</v>
      </c>
      <c r="AA25" s="374">
        <f t="shared" ca="1" si="3"/>
        <v>0.83000000000000007</v>
      </c>
      <c r="AB25" s="456">
        <f t="shared" ca="1" si="6"/>
        <v>1.6600000000000001</v>
      </c>
      <c r="AC25" s="246">
        <f t="shared" ca="1" si="7"/>
        <v>1.6600000000000001</v>
      </c>
      <c r="AD25" s="271">
        <f ca="1">+AC25+date!$J$1</f>
        <v>1.6600000000000001</v>
      </c>
      <c r="AE25" s="156" t="s">
        <v>147</v>
      </c>
      <c r="AF25" s="152" t="s">
        <v>90</v>
      </c>
      <c r="AG25" s="34">
        <f t="shared" ca="1" si="4"/>
        <v>0</v>
      </c>
      <c r="AI25" s="298"/>
      <c r="AK25" s="177"/>
      <c r="AL25" s="365"/>
      <c r="AM25" s="296"/>
      <c r="AN25" s="66"/>
      <c r="AQ25" s="56"/>
    </row>
    <row r="26" spans="1:44" x14ac:dyDescent="0.2">
      <c r="A26" s="77" t="s">
        <v>142</v>
      </c>
      <c r="B26" s="56" t="s">
        <v>146</v>
      </c>
      <c r="C26" s="4" t="s">
        <v>143</v>
      </c>
      <c r="D26" s="111">
        <f ca="1">+date!$I$1*2.083</f>
        <v>24.996000000000002</v>
      </c>
      <c r="E26" s="376">
        <v>12.5</v>
      </c>
      <c r="F26" s="48"/>
      <c r="G26" s="112">
        <v>2</v>
      </c>
      <c r="H26" s="377">
        <f t="shared" si="1"/>
        <v>14.5</v>
      </c>
      <c r="I26" s="112">
        <f ca="1">date!$I$1/2</f>
        <v>6</v>
      </c>
      <c r="J26" s="112">
        <f ca="1">date!$I$1/2</f>
        <v>6</v>
      </c>
      <c r="K26" s="381">
        <f>-juin!AJ24</f>
        <v>0</v>
      </c>
      <c r="L26" s="239">
        <f>-juillet!AK23</f>
        <v>-1</v>
      </c>
      <c r="M26" s="239">
        <f>-aout!AK23</f>
        <v>-1</v>
      </c>
      <c r="N26" s="239">
        <f>-sept!AJ23</f>
        <v>0</v>
      </c>
      <c r="O26" s="239">
        <f>-oct!AK23</f>
        <v>-1</v>
      </c>
      <c r="P26" s="239">
        <f>-nov!AJ24</f>
        <v>-14</v>
      </c>
      <c r="Q26" s="239">
        <f>-dec!AK22</f>
        <v>0</v>
      </c>
      <c r="R26" s="239">
        <f>-jvier!AK24</f>
        <v>-5</v>
      </c>
      <c r="S26" s="239">
        <f>-fevr!AI24</f>
        <v>0</v>
      </c>
      <c r="T26" s="239">
        <f>-mar!AK25</f>
        <v>-1</v>
      </c>
      <c r="U26" s="239">
        <f>-avr!AJ25</f>
        <v>0</v>
      </c>
      <c r="V26" s="382">
        <f>-mai!AK25</f>
        <v>-1</v>
      </c>
      <c r="W26" s="101">
        <f t="shared" si="17"/>
        <v>-24</v>
      </c>
      <c r="X26" s="452">
        <f t="shared" si="18"/>
        <v>0</v>
      </c>
      <c r="Y26" s="383"/>
      <c r="Z26" s="296">
        <f t="shared" ca="1" si="5"/>
        <v>6</v>
      </c>
      <c r="AA26" s="374">
        <f t="shared" ca="1" si="3"/>
        <v>-3.5</v>
      </c>
      <c r="AB26" s="456">
        <f t="shared" ca="1" si="6"/>
        <v>2.5</v>
      </c>
      <c r="AC26" s="246">
        <f t="shared" ca="1" si="7"/>
        <v>2.5</v>
      </c>
      <c r="AD26" s="271">
        <f ca="1">+AC26+date!$J$1</f>
        <v>2.5</v>
      </c>
      <c r="AE26" s="156" t="s">
        <v>142</v>
      </c>
      <c r="AF26" s="152" t="s">
        <v>89</v>
      </c>
      <c r="AG26" s="34">
        <f t="shared" ca="1" si="4"/>
        <v>0</v>
      </c>
      <c r="AI26" s="298"/>
      <c r="AK26" s="177">
        <v>2</v>
      </c>
      <c r="AL26" s="177" t="s">
        <v>142</v>
      </c>
      <c r="AM26" s="296"/>
      <c r="AN26" s="66"/>
      <c r="AO26" t="s">
        <v>142</v>
      </c>
      <c r="AQ26" s="56" t="s">
        <v>142</v>
      </c>
    </row>
    <row r="27" spans="1:44" x14ac:dyDescent="0.2">
      <c r="A27" s="77" t="s">
        <v>69</v>
      </c>
      <c r="B27" s="56" t="s">
        <v>23</v>
      </c>
      <c r="C27" s="4" t="s">
        <v>24</v>
      </c>
      <c r="D27" s="111">
        <f ca="1">+date!$I$1*2.083</f>
        <v>24.996000000000002</v>
      </c>
      <c r="E27" s="226">
        <v>24.96</v>
      </c>
      <c r="F27" s="48"/>
      <c r="G27" s="112"/>
      <c r="H27" s="377">
        <f t="shared" si="1"/>
        <v>24.96</v>
      </c>
      <c r="I27" s="112">
        <f ca="1">date!$I$1/2</f>
        <v>6</v>
      </c>
      <c r="J27" s="112">
        <f ca="1">date!$I$1/2</f>
        <v>6</v>
      </c>
      <c r="K27" s="381">
        <f>-juin!AJ25</f>
        <v>0</v>
      </c>
      <c r="L27" s="239">
        <f>-juillet!AK23</f>
        <v>-1</v>
      </c>
      <c r="M27" s="239">
        <f>-aout!AK24</f>
        <v>-10</v>
      </c>
      <c r="N27" s="239">
        <f>-sept!AJ24</f>
        <v>0</v>
      </c>
      <c r="O27" s="239">
        <f>-oct!AK24</f>
        <v>-4</v>
      </c>
      <c r="P27" s="239">
        <f>-nov!AJ25</f>
        <v>-1</v>
      </c>
      <c r="Q27" s="239">
        <f>-dec!AK25</f>
        <v>-2</v>
      </c>
      <c r="R27" s="239">
        <f>-jvier!AK25</f>
        <v>0</v>
      </c>
      <c r="S27" s="239">
        <f>-fevr!AI25</f>
        <v>0</v>
      </c>
      <c r="T27" s="239">
        <f>-mar!AK26</f>
        <v>-5.5</v>
      </c>
      <c r="U27" s="239">
        <f>-avr!AJ26</f>
        <v>-5</v>
      </c>
      <c r="V27" s="382">
        <f>-mai!AK26</f>
        <v>-4</v>
      </c>
      <c r="W27" s="101">
        <f t="shared" si="17"/>
        <v>-32.5</v>
      </c>
      <c r="X27" s="452">
        <f t="shared" si="18"/>
        <v>0</v>
      </c>
      <c r="Y27" s="383">
        <v>-4</v>
      </c>
      <c r="Z27" s="296">
        <f t="shared" ca="1" si="5"/>
        <v>2</v>
      </c>
      <c r="AA27" s="374">
        <f t="shared" ca="1" si="3"/>
        <v>-1.5399999999999991</v>
      </c>
      <c r="AB27" s="456">
        <f t="shared" ca="1" si="6"/>
        <v>0.46000000000000085</v>
      </c>
      <c r="AC27" s="246">
        <f t="shared" ca="1" si="7"/>
        <v>0.46000000000000085</v>
      </c>
      <c r="AD27" s="271">
        <f ca="1">+AC27+date!$J$1</f>
        <v>0.46000000000000085</v>
      </c>
      <c r="AE27" s="155" t="s">
        <v>69</v>
      </c>
      <c r="AF27" s="152" t="s">
        <v>92</v>
      </c>
      <c r="AG27" s="34">
        <f t="shared" ca="1" si="4"/>
        <v>0</v>
      </c>
      <c r="AI27" s="298">
        <f t="shared" ref="AI27:AI37" si="19">252+W27</f>
        <v>219.5</v>
      </c>
      <c r="AK27" s="177"/>
      <c r="AL27" s="177" t="s">
        <v>69</v>
      </c>
      <c r="AM27" s="296">
        <v>0.5</v>
      </c>
      <c r="AN27" s="66" t="s">
        <v>69</v>
      </c>
      <c r="AO27" s="41" t="s">
        <v>69</v>
      </c>
      <c r="AQ27" s="56" t="s">
        <v>69</v>
      </c>
      <c r="AR27">
        <v>4</v>
      </c>
    </row>
    <row r="28" spans="1:44" x14ac:dyDescent="0.2">
      <c r="A28" s="77" t="s">
        <v>111</v>
      </c>
      <c r="B28" s="56" t="s">
        <v>112</v>
      </c>
      <c r="C28" s="4" t="s">
        <v>113</v>
      </c>
      <c r="D28" s="111">
        <f ca="1">+date!$I$1*2.083</f>
        <v>24.996000000000002</v>
      </c>
      <c r="E28" s="226">
        <v>24.96</v>
      </c>
      <c r="F28" s="48"/>
      <c r="G28" s="112">
        <v>0.9</v>
      </c>
      <c r="H28" s="377">
        <f t="shared" si="1"/>
        <v>25.86</v>
      </c>
      <c r="I28" s="112">
        <f ca="1">date!$I$1/2</f>
        <v>6</v>
      </c>
      <c r="J28" s="112">
        <f ca="1">date!$I$1/2</f>
        <v>6</v>
      </c>
      <c r="K28" s="381">
        <f>-juin!AJ26</f>
        <v>0</v>
      </c>
      <c r="L28" s="239">
        <f>-juillet!AK25</f>
        <v>-1</v>
      </c>
      <c r="M28" s="239">
        <f>-aout!AK25</f>
        <v>0</v>
      </c>
      <c r="N28" s="239">
        <f>-sept!AJ25</f>
        <v>-15</v>
      </c>
      <c r="O28" s="239">
        <f>-oct!AK25</f>
        <v>0</v>
      </c>
      <c r="P28" s="239">
        <f>-nov!AJ26</f>
        <v>-1</v>
      </c>
      <c r="Q28" s="239">
        <f>-dec!AK26</f>
        <v>-4</v>
      </c>
      <c r="R28" s="239">
        <f>-jvier!AK26</f>
        <v>0</v>
      </c>
      <c r="S28" s="239">
        <f>-fevr!AI26</f>
        <v>-1</v>
      </c>
      <c r="T28" s="239">
        <f>-mar!AK27</f>
        <v>-7</v>
      </c>
      <c r="U28" s="239">
        <f>-avr!AJ27</f>
        <v>-1</v>
      </c>
      <c r="V28" s="382">
        <f>-mai!AK27</f>
        <v>-6</v>
      </c>
      <c r="W28" s="101">
        <f t="shared" si="17"/>
        <v>-36</v>
      </c>
      <c r="X28" s="452">
        <f t="shared" si="18"/>
        <v>0</v>
      </c>
      <c r="Y28" s="383"/>
      <c r="Z28" s="296">
        <f t="shared" ca="1" si="5"/>
        <v>6</v>
      </c>
      <c r="AA28" s="374">
        <f t="shared" ca="1" si="3"/>
        <v>-4.1400000000000006</v>
      </c>
      <c r="AB28" s="456">
        <f t="shared" ca="1" si="6"/>
        <v>1.8599999999999994</v>
      </c>
      <c r="AC28" s="246">
        <f t="shared" ca="1" si="7"/>
        <v>1.8599999999999994</v>
      </c>
      <c r="AD28" s="271">
        <f ca="1">+AC28+date!$J$1</f>
        <v>1.8599999999999994</v>
      </c>
      <c r="AE28" s="155" t="s">
        <v>111</v>
      </c>
      <c r="AF28" s="152" t="s">
        <v>89</v>
      </c>
      <c r="AG28" s="34">
        <f t="shared" ca="1" si="4"/>
        <v>0</v>
      </c>
      <c r="AI28" s="298">
        <f t="shared" si="19"/>
        <v>216</v>
      </c>
      <c r="AK28" s="177">
        <v>0.9</v>
      </c>
      <c r="AL28" s="177" t="s">
        <v>111</v>
      </c>
      <c r="AM28" s="296">
        <v>1.9000000000000004</v>
      </c>
      <c r="AN28" s="66" t="s">
        <v>111</v>
      </c>
      <c r="AO28" t="s">
        <v>111</v>
      </c>
      <c r="AQ28" s="56" t="s">
        <v>111</v>
      </c>
    </row>
    <row r="29" spans="1:44" x14ac:dyDescent="0.2">
      <c r="A29" s="77" t="s">
        <v>104</v>
      </c>
      <c r="B29" s="56" t="s">
        <v>101</v>
      </c>
      <c r="C29" s="4" t="s">
        <v>105</v>
      </c>
      <c r="D29" s="111">
        <f ca="1">+date!$I$1*2.083</f>
        <v>24.996000000000002</v>
      </c>
      <c r="E29" s="226">
        <v>24.96</v>
      </c>
      <c r="F29" s="48"/>
      <c r="G29" s="112">
        <v>1</v>
      </c>
      <c r="H29" s="377">
        <f t="shared" si="1"/>
        <v>25.96</v>
      </c>
      <c r="I29" s="112">
        <f ca="1">date!$I$1/2</f>
        <v>6</v>
      </c>
      <c r="J29" s="112">
        <f ca="1">date!$I$1/2</f>
        <v>6</v>
      </c>
      <c r="K29" s="381">
        <f>-juin!AJ27</f>
        <v>0</v>
      </c>
      <c r="L29" s="239">
        <f>-juillet!AK26</f>
        <v>0</v>
      </c>
      <c r="M29" s="239">
        <f>-aout!AK26</f>
        <v>-5</v>
      </c>
      <c r="N29" s="239">
        <f>-sept!AJ26</f>
        <v>-12</v>
      </c>
      <c r="O29" s="239">
        <f>-oct!AK26</f>
        <v>-2</v>
      </c>
      <c r="P29" s="239">
        <f>-nov!AJ27</f>
        <v>0</v>
      </c>
      <c r="Q29" s="239">
        <f>-dec!AK27</f>
        <v>0</v>
      </c>
      <c r="R29" s="239">
        <f>-jvier!AK27</f>
        <v>0</v>
      </c>
      <c r="S29" s="239">
        <f>-fevr!AI27</f>
        <v>0</v>
      </c>
      <c r="T29" s="239">
        <f>-mar!AK28</f>
        <v>-5</v>
      </c>
      <c r="U29" s="239">
        <f>-avr!AJ28</f>
        <v>-4</v>
      </c>
      <c r="V29" s="382">
        <f>-mai!AK28</f>
        <v>-3</v>
      </c>
      <c r="W29" s="101">
        <f t="shared" si="8"/>
        <v>-31</v>
      </c>
      <c r="X29" s="452">
        <f t="shared" si="18"/>
        <v>0</v>
      </c>
      <c r="Y29" s="383">
        <v>-4</v>
      </c>
      <c r="Z29" s="296">
        <f t="shared" ca="1" si="5"/>
        <v>2</v>
      </c>
      <c r="AA29" s="374">
        <f t="shared" ca="1" si="3"/>
        <v>0.96000000000000085</v>
      </c>
      <c r="AB29" s="456">
        <f t="shared" ca="1" si="6"/>
        <v>2.9600000000000009</v>
      </c>
      <c r="AC29" s="246">
        <f t="shared" ca="1" si="7"/>
        <v>2.9600000000000009</v>
      </c>
      <c r="AD29" s="271">
        <f ca="1">+AC29+date!$J$1</f>
        <v>2.9600000000000009</v>
      </c>
      <c r="AE29" s="155" t="s">
        <v>104</v>
      </c>
      <c r="AF29" s="152" t="s">
        <v>91</v>
      </c>
      <c r="AG29" s="34">
        <f t="shared" ca="1" si="4"/>
        <v>0</v>
      </c>
      <c r="AI29" s="298">
        <f t="shared" si="19"/>
        <v>221</v>
      </c>
      <c r="AK29" s="177">
        <v>1</v>
      </c>
      <c r="AL29" s="177" t="s">
        <v>104</v>
      </c>
      <c r="AM29" s="296">
        <v>1.2650000000000006</v>
      </c>
      <c r="AN29" s="66" t="s">
        <v>104</v>
      </c>
      <c r="AO29" t="s">
        <v>104</v>
      </c>
      <c r="AQ29" s="56" t="s">
        <v>104</v>
      </c>
      <c r="AR29">
        <v>4</v>
      </c>
    </row>
    <row r="30" spans="1:44" x14ac:dyDescent="0.2">
      <c r="A30" s="77" t="s">
        <v>171</v>
      </c>
      <c r="B30" s="56" t="s">
        <v>172</v>
      </c>
      <c r="C30" s="4" t="s">
        <v>174</v>
      </c>
      <c r="D30" s="111">
        <f ca="1">(date!$I$1-9.5)*2.083</f>
        <v>5.2075000000000005</v>
      </c>
      <c r="E30" s="226">
        <v>0</v>
      </c>
      <c r="F30" s="48"/>
      <c r="G30" s="112"/>
      <c r="H30" s="377"/>
      <c r="I30" s="112">
        <f ca="1">(date!$I$1-9.5)/2</f>
        <v>1.25</v>
      </c>
      <c r="J30" s="112">
        <f ca="1">(date!$I$1-9.5)/2</f>
        <v>1.25</v>
      </c>
      <c r="K30" s="401"/>
      <c r="L30" s="402"/>
      <c r="M30" s="402"/>
      <c r="N30" s="402"/>
      <c r="O30" s="402"/>
      <c r="P30" s="402"/>
      <c r="Q30" s="402"/>
      <c r="R30" s="402"/>
      <c r="S30" s="402"/>
      <c r="T30" s="239">
        <f>-mar!AK29</f>
        <v>0</v>
      </c>
      <c r="U30" s="239">
        <f>-avr!AJ29</f>
        <v>-1.5</v>
      </c>
      <c r="V30" s="382">
        <f>-mai!AK29</f>
        <v>-1</v>
      </c>
      <c r="W30" s="101">
        <f t="shared" si="8"/>
        <v>-2.5</v>
      </c>
      <c r="X30" s="452">
        <f t="shared" si="18"/>
        <v>0</v>
      </c>
      <c r="Y30" s="383"/>
      <c r="Z30" s="296">
        <f t="shared" ref="Z30" ca="1" si="20">J30+Y30</f>
        <v>1.25</v>
      </c>
      <c r="AA30" s="374">
        <f t="shared" ref="AA30" ca="1" si="21">IF(H30+W30&lt;0,H30+W30+I30,I30)</f>
        <v>-1.25</v>
      </c>
      <c r="AB30" s="456">
        <f t="shared" ref="AB30" ca="1" si="22">+Z30+AA30</f>
        <v>0</v>
      </c>
      <c r="AC30" s="246">
        <f t="shared" ref="AC30" ca="1" si="23">+AB30+X30</f>
        <v>0</v>
      </c>
      <c r="AD30" s="271">
        <f ca="1">+AC30+date!$J$1</f>
        <v>0</v>
      </c>
      <c r="AE30" s="155" t="s">
        <v>171</v>
      </c>
      <c r="AF30" s="152" t="s">
        <v>90</v>
      </c>
      <c r="AG30" s="34">
        <f t="shared" ca="1" si="4"/>
        <v>0</v>
      </c>
      <c r="AI30" s="298"/>
      <c r="AK30" s="177"/>
      <c r="AL30" s="177"/>
      <c r="AM30" s="296"/>
      <c r="AN30" s="66"/>
      <c r="AQ30" s="56"/>
    </row>
    <row r="31" spans="1:44" x14ac:dyDescent="0.2">
      <c r="A31" s="77" t="s">
        <v>86</v>
      </c>
      <c r="B31" s="56" t="s">
        <v>87</v>
      </c>
      <c r="C31" s="4" t="s">
        <v>2</v>
      </c>
      <c r="D31" s="111">
        <f ca="1">+date!$I$1*2.083</f>
        <v>24.996000000000002</v>
      </c>
      <c r="E31" s="226">
        <v>24.96</v>
      </c>
      <c r="F31" s="48"/>
      <c r="G31" s="112">
        <v>-1</v>
      </c>
      <c r="H31" s="377">
        <f t="shared" si="1"/>
        <v>23.96</v>
      </c>
      <c r="I31" s="112">
        <f ca="1">date!$I$1/2</f>
        <v>6</v>
      </c>
      <c r="J31" s="112">
        <f ca="1">date!$I$1/2</f>
        <v>6</v>
      </c>
      <c r="K31" s="381">
        <f>-juin!AJ28</f>
        <v>0</v>
      </c>
      <c r="L31" s="239">
        <f>-juillet!AK27</f>
        <v>-7</v>
      </c>
      <c r="M31" s="239">
        <f>-aout!AK27</f>
        <v>-10</v>
      </c>
      <c r="N31" s="239">
        <f>-sept!AJ27</f>
        <v>-0.71400000000000008</v>
      </c>
      <c r="O31" s="239">
        <f>-oct!AK27</f>
        <v>-0.61880000000000002</v>
      </c>
      <c r="P31" s="239">
        <f>-nov!AJ28</f>
        <v>0</v>
      </c>
      <c r="Q31" s="239">
        <f>-dec!AK28</f>
        <v>-4</v>
      </c>
      <c r="R31" s="239">
        <f>-jvier!AK28</f>
        <v>0</v>
      </c>
      <c r="S31" s="239">
        <f>-fevr!AI28</f>
        <v>0</v>
      </c>
      <c r="T31" s="239">
        <f>-mar!AK30</f>
        <v>-5</v>
      </c>
      <c r="U31" s="239">
        <f>-avr!AJ30</f>
        <v>-5</v>
      </c>
      <c r="V31" s="382">
        <f>-mai!AK30</f>
        <v>-5</v>
      </c>
      <c r="W31" s="101">
        <f t="shared" si="8"/>
        <v>-37.332799999999999</v>
      </c>
      <c r="X31" s="452">
        <f t="shared" si="18"/>
        <v>0</v>
      </c>
      <c r="Y31" s="383"/>
      <c r="Z31" s="296">
        <f t="shared" ca="1" si="5"/>
        <v>6</v>
      </c>
      <c r="AA31" s="374">
        <f t="shared" ca="1" si="3"/>
        <v>-7.372799999999998</v>
      </c>
      <c r="AB31" s="456">
        <f t="shared" ca="1" si="6"/>
        <v>-1.372799999999998</v>
      </c>
      <c r="AC31" s="246">
        <f t="shared" ca="1" si="7"/>
        <v>-1.372799999999998</v>
      </c>
      <c r="AD31" s="271">
        <f ca="1">+AC31+date!$J$1</f>
        <v>-1.372799999999998</v>
      </c>
      <c r="AE31" s="155" t="s">
        <v>86</v>
      </c>
      <c r="AF31" s="152" t="s">
        <v>89</v>
      </c>
      <c r="AG31" s="34">
        <f t="shared" ca="1" si="4"/>
        <v>0</v>
      </c>
      <c r="AI31" s="298">
        <f t="shared" si="19"/>
        <v>214.66720000000001</v>
      </c>
      <c r="AK31" s="177">
        <v>-0.98000000000000043</v>
      </c>
      <c r="AL31" s="177" t="s">
        <v>86</v>
      </c>
      <c r="AM31" s="296">
        <v>-0.71999999999999886</v>
      </c>
      <c r="AN31" s="66" t="s">
        <v>86</v>
      </c>
      <c r="AO31" t="s">
        <v>86</v>
      </c>
      <c r="AQ31" s="56" t="s">
        <v>86</v>
      </c>
    </row>
    <row r="32" spans="1:44" x14ac:dyDescent="0.2">
      <c r="A32" s="77" t="s">
        <v>96</v>
      </c>
      <c r="B32" s="56" t="s">
        <v>99</v>
      </c>
      <c r="C32" s="4" t="s">
        <v>98</v>
      </c>
      <c r="D32" s="111">
        <f ca="1">+date!$I$1*2.083</f>
        <v>24.996000000000002</v>
      </c>
      <c r="E32" s="226">
        <v>24.96</v>
      </c>
      <c r="F32" s="48"/>
      <c r="G32" s="112"/>
      <c r="H32" s="377">
        <f t="shared" si="1"/>
        <v>24.96</v>
      </c>
      <c r="I32" s="112">
        <f ca="1">date!$I$1/2</f>
        <v>6</v>
      </c>
      <c r="J32" s="112">
        <f ca="1">date!$I$1/2</f>
        <v>6</v>
      </c>
      <c r="K32" s="381">
        <f>-juin!AJ29</f>
        <v>0</v>
      </c>
      <c r="L32" s="239">
        <f>-juillet!AK28</f>
        <v>-1</v>
      </c>
      <c r="M32" s="239">
        <f>-aout!AK28</f>
        <v>-15</v>
      </c>
      <c r="N32" s="239">
        <f>-sept!AJ28</f>
        <v>0</v>
      </c>
      <c r="O32" s="239">
        <f>-oct!AK28</f>
        <v>0</v>
      </c>
      <c r="P32" s="239">
        <f>-nov!AJ29</f>
        <v>0</v>
      </c>
      <c r="Q32" s="239">
        <f>-dec!AK29</f>
        <v>-4</v>
      </c>
      <c r="R32" s="239">
        <f>-jvier!AK29</f>
        <v>0</v>
      </c>
      <c r="S32" s="239">
        <f>-fevr!AI29</f>
        <v>-2</v>
      </c>
      <c r="T32" s="239">
        <f>-mar!AK31</f>
        <v>0</v>
      </c>
      <c r="U32" s="239">
        <f>-avr!AJ31</f>
        <v>-5</v>
      </c>
      <c r="V32" s="382">
        <f>-mai!AK31</f>
        <v>-2</v>
      </c>
      <c r="W32" s="101">
        <f t="shared" si="8"/>
        <v>-29</v>
      </c>
      <c r="X32" s="452">
        <f t="shared" si="18"/>
        <v>0</v>
      </c>
      <c r="Y32" s="383">
        <v>-4</v>
      </c>
      <c r="Z32" s="296">
        <f t="shared" ca="1" si="5"/>
        <v>2</v>
      </c>
      <c r="AA32" s="374">
        <f t="shared" ca="1" si="3"/>
        <v>1.9600000000000009</v>
      </c>
      <c r="AB32" s="456">
        <f t="shared" ca="1" si="6"/>
        <v>3.9600000000000009</v>
      </c>
      <c r="AC32" s="246">
        <f t="shared" ca="1" si="7"/>
        <v>3.9600000000000009</v>
      </c>
      <c r="AD32" s="271">
        <f ca="1">+AC32+date!$J$1</f>
        <v>3.9600000000000009</v>
      </c>
      <c r="AE32" s="155" t="s">
        <v>96</v>
      </c>
      <c r="AF32" s="152" t="s">
        <v>90</v>
      </c>
      <c r="AG32" s="34">
        <f t="shared" ca="1" si="4"/>
        <v>0</v>
      </c>
      <c r="AI32" s="298">
        <f t="shared" si="19"/>
        <v>223</v>
      </c>
      <c r="AK32" s="177"/>
      <c r="AL32" s="177" t="s">
        <v>96</v>
      </c>
      <c r="AM32" s="296">
        <v>0</v>
      </c>
      <c r="AN32" s="66" t="s">
        <v>96</v>
      </c>
      <c r="AO32" t="s">
        <v>96</v>
      </c>
      <c r="AQ32" s="56" t="s">
        <v>96</v>
      </c>
      <c r="AR32">
        <v>4</v>
      </c>
    </row>
    <row r="33" spans="1:44" x14ac:dyDescent="0.2">
      <c r="A33" s="77" t="s">
        <v>70</v>
      </c>
      <c r="B33" s="62" t="s">
        <v>30</v>
      </c>
      <c r="C33" s="14" t="s">
        <v>31</v>
      </c>
      <c r="D33" s="111">
        <f ca="1">+date!$I$1*2.083</f>
        <v>24.996000000000002</v>
      </c>
      <c r="E33" s="226">
        <v>24.96</v>
      </c>
      <c r="F33" s="69"/>
      <c r="G33" s="112">
        <v>1</v>
      </c>
      <c r="H33" s="377">
        <f t="shared" si="1"/>
        <v>25.96</v>
      </c>
      <c r="I33" s="112">
        <f ca="1">date!$I$1/2</f>
        <v>6</v>
      </c>
      <c r="J33" s="112">
        <f ca="1">date!$I$1/2</f>
        <v>6</v>
      </c>
      <c r="K33" s="381">
        <f>-juin!AJ30</f>
        <v>0</v>
      </c>
      <c r="L33" s="239">
        <f>-juillet!AK29</f>
        <v>-4</v>
      </c>
      <c r="M33" s="239">
        <f>-aout!AK29</f>
        <v>-7</v>
      </c>
      <c r="N33" s="239">
        <f>-sept!AJ29</f>
        <v>-4.5</v>
      </c>
      <c r="O33" s="239">
        <f>-oct!AK29</f>
        <v>-1</v>
      </c>
      <c r="P33" s="239">
        <f>-nov!AJ30</f>
        <v>-0.5</v>
      </c>
      <c r="Q33" s="239">
        <f>-dec!AK30</f>
        <v>-0.5</v>
      </c>
      <c r="R33" s="239">
        <f>-jvier!AK30</f>
        <v>-2</v>
      </c>
      <c r="S33" s="239">
        <f>-fevr!AI30</f>
        <v>-5</v>
      </c>
      <c r="T33" s="239">
        <f>-mar!AK32</f>
        <v>-1</v>
      </c>
      <c r="U33" s="239">
        <f>-avr!AJ32</f>
        <v>-1.5</v>
      </c>
      <c r="V33" s="382">
        <f>-mai!AK32</f>
        <v>-6</v>
      </c>
      <c r="W33" s="101">
        <f t="shared" si="8"/>
        <v>-33</v>
      </c>
      <c r="X33" s="452">
        <f t="shared" si="18"/>
        <v>0</v>
      </c>
      <c r="Y33" s="383">
        <v>-4</v>
      </c>
      <c r="Z33" s="296">
        <f t="shared" ca="1" si="5"/>
        <v>2</v>
      </c>
      <c r="AA33" s="374">
        <f t="shared" ca="1" si="3"/>
        <v>-1.0399999999999991</v>
      </c>
      <c r="AB33" s="456">
        <f t="shared" ca="1" si="6"/>
        <v>0.96000000000000085</v>
      </c>
      <c r="AC33" s="246">
        <f t="shared" ca="1" si="7"/>
        <v>0.96000000000000085</v>
      </c>
      <c r="AD33" s="271">
        <f ca="1">+AC33+date!$J$1</f>
        <v>0.96000000000000085</v>
      </c>
      <c r="AE33" s="155" t="s">
        <v>70</v>
      </c>
      <c r="AF33" s="152" t="s">
        <v>89</v>
      </c>
      <c r="AG33" s="34">
        <f t="shared" ca="1" si="4"/>
        <v>0</v>
      </c>
      <c r="AI33" s="298">
        <f t="shared" si="19"/>
        <v>219</v>
      </c>
      <c r="AK33" s="177">
        <v>3</v>
      </c>
      <c r="AL33" s="177" t="s">
        <v>70</v>
      </c>
      <c r="AM33" s="296">
        <v>-4.8000000000001819E-2</v>
      </c>
      <c r="AN33" s="66" t="s">
        <v>70</v>
      </c>
      <c r="AO33" t="s">
        <v>70</v>
      </c>
      <c r="AQ33" s="56" t="s">
        <v>70</v>
      </c>
      <c r="AR33">
        <v>4</v>
      </c>
    </row>
    <row r="34" spans="1:44" x14ac:dyDescent="0.2">
      <c r="A34" s="77" t="s">
        <v>71</v>
      </c>
      <c r="B34" s="56" t="s">
        <v>9</v>
      </c>
      <c r="C34" s="13" t="s">
        <v>10</v>
      </c>
      <c r="D34" s="111">
        <f ca="1">+date!$I$1*2.083</f>
        <v>24.996000000000002</v>
      </c>
      <c r="E34" s="226">
        <v>24.96</v>
      </c>
      <c r="F34" s="48">
        <v>1</v>
      </c>
      <c r="G34" s="112">
        <v>7</v>
      </c>
      <c r="H34" s="377">
        <f t="shared" si="1"/>
        <v>32.96</v>
      </c>
      <c r="I34" s="112">
        <f ca="1">date!$I$1/2</f>
        <v>6</v>
      </c>
      <c r="J34" s="112">
        <f ca="1">date!$I$1/2</f>
        <v>6</v>
      </c>
      <c r="K34" s="381">
        <f>-juin!AJ31</f>
        <v>-6</v>
      </c>
      <c r="L34" s="239">
        <f>-juillet!AK30</f>
        <v>-9</v>
      </c>
      <c r="M34" s="239">
        <f>-aout!AK30</f>
        <v>-5</v>
      </c>
      <c r="N34" s="239">
        <f>-sept!AJ30</f>
        <v>0</v>
      </c>
      <c r="O34" s="239">
        <f>-oct!AK30</f>
        <v>-5</v>
      </c>
      <c r="P34" s="239">
        <f>-nov!AJ31</f>
        <v>-2</v>
      </c>
      <c r="Q34" s="239">
        <f>-dec!AK31</f>
        <v>-1</v>
      </c>
      <c r="R34" s="239">
        <f>-jvier!AK31</f>
        <v>0</v>
      </c>
      <c r="S34" s="239">
        <f>-fevr!AI31</f>
        <v>-5</v>
      </c>
      <c r="T34" s="239">
        <f>-mar!AK33</f>
        <v>0</v>
      </c>
      <c r="U34" s="239">
        <f>-avr!AJ33</f>
        <v>-5</v>
      </c>
      <c r="V34" s="382">
        <f>-mai!AK33</f>
        <v>-2</v>
      </c>
      <c r="W34" s="101">
        <f t="shared" si="8"/>
        <v>-40</v>
      </c>
      <c r="X34" s="452">
        <f t="shared" si="18"/>
        <v>0</v>
      </c>
      <c r="Y34" s="383">
        <v>-4</v>
      </c>
      <c r="Z34" s="296">
        <f t="shared" ca="1" si="5"/>
        <v>2</v>
      </c>
      <c r="AA34" s="374">
        <f t="shared" ca="1" si="3"/>
        <v>-1.0399999999999991</v>
      </c>
      <c r="AB34" s="456">
        <f t="shared" ca="1" si="6"/>
        <v>0.96000000000000085</v>
      </c>
      <c r="AC34" s="246">
        <f t="shared" ca="1" si="7"/>
        <v>0.96000000000000085</v>
      </c>
      <c r="AD34" s="271">
        <f ca="1">+AC34+date!$J$1</f>
        <v>0.96000000000000085</v>
      </c>
      <c r="AE34" s="155" t="s">
        <v>71</v>
      </c>
      <c r="AF34" s="152" t="s">
        <v>89</v>
      </c>
      <c r="AG34" s="34">
        <f t="shared" ca="1" si="4"/>
        <v>0</v>
      </c>
      <c r="AI34" s="298">
        <f t="shared" si="19"/>
        <v>212</v>
      </c>
      <c r="AK34" s="177">
        <v>7.2</v>
      </c>
      <c r="AL34" s="177" t="s">
        <v>71</v>
      </c>
      <c r="AM34" s="296">
        <v>0</v>
      </c>
      <c r="AN34" s="66" t="s">
        <v>71</v>
      </c>
      <c r="AO34" t="s">
        <v>71</v>
      </c>
      <c r="AQ34" s="56" t="s">
        <v>71</v>
      </c>
      <c r="AR34">
        <v>4</v>
      </c>
    </row>
    <row r="35" spans="1:44" x14ac:dyDescent="0.2">
      <c r="A35" s="77" t="s">
        <v>72</v>
      </c>
      <c r="B35" s="56" t="s">
        <v>27</v>
      </c>
      <c r="C35" s="4" t="s">
        <v>28</v>
      </c>
      <c r="D35" s="111">
        <f ca="1">+date!$I$1*2.083</f>
        <v>24.996000000000002</v>
      </c>
      <c r="E35" s="226">
        <v>24.96</v>
      </c>
      <c r="F35" s="48"/>
      <c r="G35" s="112">
        <v>1.5</v>
      </c>
      <c r="H35" s="377">
        <f t="shared" si="1"/>
        <v>26.46</v>
      </c>
      <c r="I35" s="112">
        <f ca="1">date!$I$1/2</f>
        <v>6</v>
      </c>
      <c r="J35" s="112">
        <f ca="1">date!$I$1/2</f>
        <v>6</v>
      </c>
      <c r="K35" s="381">
        <f>-juin!AJ32</f>
        <v>-1.0952</v>
      </c>
      <c r="L35" s="239">
        <f>-juillet!AK31</f>
        <v>-6</v>
      </c>
      <c r="M35" s="239">
        <f>-aout!AK31</f>
        <v>-0.95200000000000007</v>
      </c>
      <c r="N35" s="239">
        <f>-sept!AJ31</f>
        <v>0</v>
      </c>
      <c r="O35" s="239">
        <f>-oct!AK31</f>
        <v>-4.0960000000000001</v>
      </c>
      <c r="P35" s="239">
        <f>-nov!AJ32</f>
        <v>0</v>
      </c>
      <c r="Q35" s="239">
        <f>-dec!AK32</f>
        <v>-2</v>
      </c>
      <c r="R35" s="239">
        <f>-jvier!AK32</f>
        <v>-1</v>
      </c>
      <c r="S35" s="239">
        <f>-fevr!AI32</f>
        <v>-5</v>
      </c>
      <c r="T35" s="239">
        <f>-mar!AK34</f>
        <v>-2.2856000000000001</v>
      </c>
      <c r="U35" s="239">
        <f>-avr!AJ34</f>
        <v>-5.5476000000000001</v>
      </c>
      <c r="V35" s="382">
        <f>-mai!AK34</f>
        <v>-4.0476000000000001</v>
      </c>
      <c r="W35" s="101">
        <f t="shared" ref="W35:W39" si="24">SUM(K35:V35)</f>
        <v>-32.024000000000001</v>
      </c>
      <c r="X35" s="452">
        <f t="shared" si="18"/>
        <v>0</v>
      </c>
      <c r="Y35" s="383">
        <v>-4</v>
      </c>
      <c r="Z35" s="296">
        <f t="shared" ca="1" si="5"/>
        <v>2</v>
      </c>
      <c r="AA35" s="374">
        <f t="shared" ca="1" si="3"/>
        <v>0.43599999999999994</v>
      </c>
      <c r="AB35" s="456">
        <f t="shared" ca="1" si="6"/>
        <v>2.4359999999999999</v>
      </c>
      <c r="AC35" s="246">
        <f t="shared" ca="1" si="7"/>
        <v>2.4359999999999999</v>
      </c>
      <c r="AD35" s="271">
        <f ca="1">+AC35+date!$J$1</f>
        <v>2.4359999999999999</v>
      </c>
      <c r="AE35" s="155" t="s">
        <v>72</v>
      </c>
      <c r="AF35" s="152" t="s">
        <v>89</v>
      </c>
      <c r="AG35" s="34">
        <f t="shared" ca="1" si="4"/>
        <v>0</v>
      </c>
      <c r="AI35" s="298">
        <f t="shared" si="19"/>
        <v>219.976</v>
      </c>
      <c r="AK35" s="177">
        <v>1.5</v>
      </c>
      <c r="AL35" s="177" t="s">
        <v>72</v>
      </c>
      <c r="AM35" s="296">
        <v>-0.86699999999999555</v>
      </c>
      <c r="AN35" s="66" t="s">
        <v>72</v>
      </c>
      <c r="AO35" t="s">
        <v>72</v>
      </c>
      <c r="AQ35" s="56" t="s">
        <v>72</v>
      </c>
      <c r="AR35">
        <v>4</v>
      </c>
    </row>
    <row r="36" spans="1:44" x14ac:dyDescent="0.2">
      <c r="A36" s="302" t="s">
        <v>79</v>
      </c>
      <c r="B36" s="56" t="s">
        <v>80</v>
      </c>
      <c r="C36" s="4" t="s">
        <v>8</v>
      </c>
      <c r="D36" s="111">
        <f ca="1">+date!$I$1*2.083</f>
        <v>24.996000000000002</v>
      </c>
      <c r="E36" s="226">
        <v>24.96</v>
      </c>
      <c r="F36" s="48"/>
      <c r="G36" s="112">
        <v>-0.04</v>
      </c>
      <c r="H36" s="377">
        <f t="shared" si="1"/>
        <v>24.92</v>
      </c>
      <c r="I36" s="112">
        <f ca="1">date!$I$1/2</f>
        <v>6</v>
      </c>
      <c r="J36" s="112">
        <f ca="1">date!$I$1/2</f>
        <v>6</v>
      </c>
      <c r="K36" s="381">
        <f>-juin!AJ33</f>
        <v>0</v>
      </c>
      <c r="L36" s="239">
        <f>-juillet!AK32</f>
        <v>-1</v>
      </c>
      <c r="M36" s="239">
        <f>-aout!AK32</f>
        <v>-15</v>
      </c>
      <c r="N36" s="239">
        <f>-sept!AJ32</f>
        <v>0</v>
      </c>
      <c r="O36" s="239">
        <f>-oct!AK32</f>
        <v>0</v>
      </c>
      <c r="P36" s="239">
        <f>-nov!AJ33</f>
        <v>-2</v>
      </c>
      <c r="Q36" s="239">
        <f>-dec!AK33</f>
        <v>0</v>
      </c>
      <c r="R36" s="239">
        <f>-jvier!AK33</f>
        <v>0</v>
      </c>
      <c r="S36" s="239">
        <f>-fevr!AI33</f>
        <v>0</v>
      </c>
      <c r="T36" s="239">
        <f>-mar!AK35</f>
        <v>-4</v>
      </c>
      <c r="U36" s="239">
        <f>-avr!AJ35</f>
        <v>-1</v>
      </c>
      <c r="V36" s="382">
        <f>-mai!AK35</f>
        <v>-9</v>
      </c>
      <c r="W36" s="101">
        <f t="shared" si="24"/>
        <v>-32</v>
      </c>
      <c r="X36" s="452">
        <f t="shared" si="18"/>
        <v>0</v>
      </c>
      <c r="Y36" s="383">
        <v>-4</v>
      </c>
      <c r="Z36" s="296">
        <f t="shared" ca="1" si="5"/>
        <v>2</v>
      </c>
      <c r="AA36" s="374">
        <f t="shared" ca="1" si="3"/>
        <v>-1.0799999999999983</v>
      </c>
      <c r="AB36" s="456">
        <f t="shared" ca="1" si="6"/>
        <v>0.92000000000000171</v>
      </c>
      <c r="AC36" s="246">
        <f ca="1">+AB36+X36</f>
        <v>0.92000000000000171</v>
      </c>
      <c r="AD36" s="271">
        <f ca="1">+AC36+date!$J$1</f>
        <v>0.92000000000000171</v>
      </c>
      <c r="AE36" s="155" t="s">
        <v>79</v>
      </c>
      <c r="AF36" s="151" t="s">
        <v>89</v>
      </c>
      <c r="AG36" s="34">
        <f t="shared" ca="1" si="4"/>
        <v>0</v>
      </c>
      <c r="AI36" s="298">
        <f t="shared" si="19"/>
        <v>220</v>
      </c>
      <c r="AK36" s="177">
        <v>-3.9999999999999147E-2</v>
      </c>
      <c r="AL36" s="177" t="s">
        <v>79</v>
      </c>
      <c r="AM36" s="296">
        <v>2</v>
      </c>
      <c r="AN36" s="66" t="s">
        <v>79</v>
      </c>
      <c r="AO36" t="s">
        <v>79</v>
      </c>
      <c r="AQ36" s="56" t="s">
        <v>79</v>
      </c>
      <c r="AR36">
        <v>4</v>
      </c>
    </row>
    <row r="37" spans="1:44" x14ac:dyDescent="0.2">
      <c r="A37" s="77" t="s">
        <v>73</v>
      </c>
      <c r="B37" s="56" t="s">
        <v>16</v>
      </c>
      <c r="C37" s="4" t="s">
        <v>17</v>
      </c>
      <c r="D37" s="111">
        <f ca="1">+date!$I$1*2.083</f>
        <v>24.996000000000002</v>
      </c>
      <c r="E37" s="226">
        <v>24.96</v>
      </c>
      <c r="F37" s="48"/>
      <c r="G37" s="112"/>
      <c r="H37" s="377">
        <f t="shared" si="1"/>
        <v>24.96</v>
      </c>
      <c r="I37" s="112">
        <f ca="1">date!$I$1/2</f>
        <v>6</v>
      </c>
      <c r="J37" s="112">
        <f ca="1">date!$I$1/2</f>
        <v>6</v>
      </c>
      <c r="K37" s="381">
        <f>-juin!AJ34</f>
        <v>0</v>
      </c>
      <c r="L37" s="239">
        <f>-juillet!AK33</f>
        <v>-6</v>
      </c>
      <c r="M37" s="239">
        <f>-aout!AK33</f>
        <v>-10</v>
      </c>
      <c r="N37" s="239">
        <f>-sept!AJ33</f>
        <v>0</v>
      </c>
      <c r="O37" s="239">
        <f>-oct!AK33</f>
        <v>0</v>
      </c>
      <c r="P37" s="239">
        <f>-nov!AJ34</f>
        <v>0</v>
      </c>
      <c r="Q37" s="239">
        <f>-dec!AK34</f>
        <v>-1</v>
      </c>
      <c r="R37" s="239">
        <f>-jvier!AK34</f>
        <v>0</v>
      </c>
      <c r="S37" s="239">
        <f>-fevr!AI34</f>
        <v>-5</v>
      </c>
      <c r="T37" s="239">
        <f>-mar!AK36</f>
        <v>0</v>
      </c>
      <c r="U37" s="239">
        <f>-avr!AJ36</f>
        <v>-5</v>
      </c>
      <c r="V37" s="382">
        <f>-mai!AK36</f>
        <v>-6</v>
      </c>
      <c r="W37" s="101">
        <f t="shared" si="24"/>
        <v>-33</v>
      </c>
      <c r="X37" s="452">
        <f t="shared" si="18"/>
        <v>0</v>
      </c>
      <c r="Y37" s="383">
        <v>-4</v>
      </c>
      <c r="Z37" s="296">
        <f t="shared" ca="1" si="5"/>
        <v>2</v>
      </c>
      <c r="AA37" s="374">
        <f t="shared" ca="1" si="3"/>
        <v>-2.0399999999999991</v>
      </c>
      <c r="AB37" s="456">
        <f t="shared" ca="1" si="6"/>
        <v>-3.9999999999999147E-2</v>
      </c>
      <c r="AC37" s="246">
        <f t="shared" ca="1" si="7"/>
        <v>-3.9999999999999147E-2</v>
      </c>
      <c r="AD37" s="271">
        <f ca="1">+AC37+date!$J$1</f>
        <v>-3.9999999999999147E-2</v>
      </c>
      <c r="AE37" s="155" t="s">
        <v>73</v>
      </c>
      <c r="AF37" s="151" t="s">
        <v>91</v>
      </c>
      <c r="AG37" s="34">
        <f t="shared" ca="1" si="4"/>
        <v>0</v>
      </c>
      <c r="AI37" s="298">
        <f t="shared" si="19"/>
        <v>219</v>
      </c>
      <c r="AK37" s="177"/>
      <c r="AL37" s="177" t="s">
        <v>73</v>
      </c>
      <c r="AM37" s="296">
        <v>0</v>
      </c>
      <c r="AN37" s="66" t="s">
        <v>73</v>
      </c>
      <c r="AO37" t="s">
        <v>73</v>
      </c>
    </row>
    <row r="38" spans="1:44" x14ac:dyDescent="0.2">
      <c r="A38" s="183" t="s">
        <v>139</v>
      </c>
      <c r="B38" s="323" t="s">
        <v>140</v>
      </c>
      <c r="C38" s="324" t="s">
        <v>141</v>
      </c>
      <c r="D38" s="111">
        <f ca="1">+date!$I$1*2.083</f>
        <v>24.996000000000002</v>
      </c>
      <c r="E38" s="376">
        <v>14.6</v>
      </c>
      <c r="F38" s="338"/>
      <c r="G38" s="181">
        <v>0.9</v>
      </c>
      <c r="H38" s="377">
        <f>+E38+F38+G38</f>
        <v>15.5</v>
      </c>
      <c r="I38" s="112">
        <f ca="1">date!$I$1/2</f>
        <v>6</v>
      </c>
      <c r="J38" s="112">
        <f ca="1">date!$I$1/2</f>
        <v>6</v>
      </c>
      <c r="K38" s="381">
        <f>-juin!AJ35</f>
        <v>0</v>
      </c>
      <c r="L38" s="239">
        <f>-juillet!AK34</f>
        <v>-6</v>
      </c>
      <c r="M38" s="239">
        <f>-aout!AK34</f>
        <v>-5</v>
      </c>
      <c r="N38" s="239">
        <f>-sept!AJ34</f>
        <v>-0.19040000000000001</v>
      </c>
      <c r="O38" s="239">
        <f>-oct!AK34</f>
        <v>-1</v>
      </c>
      <c r="P38" s="239">
        <f>-nov!AJ35</f>
        <v>-2</v>
      </c>
      <c r="Q38" s="239">
        <f>-dec!AK35</f>
        <v>-4</v>
      </c>
      <c r="R38" s="239">
        <f>-jvier!AK35</f>
        <v>-2</v>
      </c>
      <c r="S38" s="239">
        <f>-fevr!AI35</f>
        <v>0</v>
      </c>
      <c r="T38" s="239">
        <f>-mar!AK37</f>
        <v>0</v>
      </c>
      <c r="U38" s="239">
        <f>-avr!AJ37</f>
        <v>-5</v>
      </c>
      <c r="V38" s="382">
        <f>-mai!AK37</f>
        <v>0</v>
      </c>
      <c r="W38" s="101">
        <f t="shared" ref="W38" si="25">SUM(K38:V38)</f>
        <v>-25.1904</v>
      </c>
      <c r="X38" s="452">
        <f t="shared" si="18"/>
        <v>0</v>
      </c>
      <c r="Y38" s="383"/>
      <c r="Z38" s="296">
        <f t="shared" ca="1" si="5"/>
        <v>6</v>
      </c>
      <c r="AA38" s="374">
        <f t="shared" ca="1" si="3"/>
        <v>-3.6904000000000003</v>
      </c>
      <c r="AB38" s="456">
        <f t="shared" ca="1" si="6"/>
        <v>2.3095999999999997</v>
      </c>
      <c r="AC38" s="246">
        <f t="shared" ca="1" si="7"/>
        <v>2.3095999999999997</v>
      </c>
      <c r="AD38" s="271">
        <f ca="1">+AC38+date!$J$1</f>
        <v>2.3095999999999997</v>
      </c>
      <c r="AE38" s="339" t="s">
        <v>139</v>
      </c>
      <c r="AF38" s="340" t="s">
        <v>89</v>
      </c>
      <c r="AG38" s="34">
        <f t="shared" ca="1" si="4"/>
        <v>0</v>
      </c>
      <c r="AI38" s="341"/>
      <c r="AK38" s="177">
        <v>0.9</v>
      </c>
      <c r="AL38" s="177" t="s">
        <v>139</v>
      </c>
      <c r="AM38" s="296"/>
      <c r="AN38" s="66"/>
      <c r="AO38" t="s">
        <v>139</v>
      </c>
    </row>
    <row r="39" spans="1:44" ht="13.5" thickBot="1" x14ac:dyDescent="0.25">
      <c r="A39" s="78" t="s">
        <v>74</v>
      </c>
      <c r="B39" s="63" t="s">
        <v>14</v>
      </c>
      <c r="C39" s="7" t="s">
        <v>179</v>
      </c>
      <c r="D39" s="269">
        <f ca="1">+date!$I$1*2.083</f>
        <v>24.996000000000002</v>
      </c>
      <c r="E39" s="378">
        <v>24.96</v>
      </c>
      <c r="F39" s="49"/>
      <c r="G39" s="33">
        <v>1</v>
      </c>
      <c r="H39" s="377">
        <f t="shared" si="1"/>
        <v>25.96</v>
      </c>
      <c r="I39" s="112">
        <f ca="1">date!$I$1/2</f>
        <v>6</v>
      </c>
      <c r="J39" s="112">
        <f ca="1">date!$I$1/2</f>
        <v>6</v>
      </c>
      <c r="K39" s="381">
        <f>-juin!AJ36</f>
        <v>-2</v>
      </c>
      <c r="L39" s="239">
        <f>-juillet!AK35</f>
        <v>-8</v>
      </c>
      <c r="M39" s="239">
        <f>-aout!AK35</f>
        <v>0</v>
      </c>
      <c r="N39" s="239">
        <f>-sept!AJ35</f>
        <v>-1</v>
      </c>
      <c r="O39" s="239">
        <f>-oct!AK35</f>
        <v>-1</v>
      </c>
      <c r="P39" s="239">
        <f>-nov!AJ36</f>
        <v>-2</v>
      </c>
      <c r="Q39" s="239">
        <f>-dec!AK36</f>
        <v>-4</v>
      </c>
      <c r="R39" s="239">
        <f>-jvier!AK36</f>
        <v>0</v>
      </c>
      <c r="S39" s="239">
        <f>-fevr!AI36</f>
        <v>0</v>
      </c>
      <c r="T39" s="239">
        <f>-mar!AK38</f>
        <v>-3</v>
      </c>
      <c r="U39" s="239">
        <f>-avr!AJ38</f>
        <v>-6</v>
      </c>
      <c r="V39" s="382">
        <f>-mai!AK38</f>
        <v>-7</v>
      </c>
      <c r="W39" s="157">
        <f t="shared" si="24"/>
        <v>-34</v>
      </c>
      <c r="X39" s="452">
        <f t="shared" ref="X39" si="26">IF(H39+W39&gt;=0,H39+W39,0)</f>
        <v>0</v>
      </c>
      <c r="Y39" s="383"/>
      <c r="Z39" s="296">
        <f t="shared" ca="1" si="5"/>
        <v>6</v>
      </c>
      <c r="AA39" s="374">
        <f t="shared" ca="1" si="3"/>
        <v>-2.0399999999999991</v>
      </c>
      <c r="AB39" s="456">
        <f t="shared" ca="1" si="6"/>
        <v>3.9600000000000009</v>
      </c>
      <c r="AC39" s="246">
        <f t="shared" ca="1" si="7"/>
        <v>3.9600000000000009</v>
      </c>
      <c r="AD39" s="271">
        <f ca="1">+AC39+date!$J$1</f>
        <v>3.9600000000000009</v>
      </c>
      <c r="AE39" s="158" t="s">
        <v>74</v>
      </c>
      <c r="AF39" s="153" t="s">
        <v>89</v>
      </c>
      <c r="AG39" s="34">
        <f t="shared" ca="1" si="4"/>
        <v>0</v>
      </c>
      <c r="AI39" s="301">
        <f>252+W39</f>
        <v>218</v>
      </c>
      <c r="AK39" s="177">
        <v>1</v>
      </c>
      <c r="AL39" s="177" t="s">
        <v>74</v>
      </c>
      <c r="AM39" s="296">
        <v>0</v>
      </c>
      <c r="AN39" s="66" t="s">
        <v>74</v>
      </c>
      <c r="AO39" t="s">
        <v>74</v>
      </c>
    </row>
    <row r="40" spans="1:44" ht="13.5" thickBot="1" x14ac:dyDescent="0.25">
      <c r="F40" s="115">
        <f t="shared" ref="F40:V40" si="27">SUM(F10:F39)</f>
        <v>9</v>
      </c>
      <c r="G40" s="115">
        <f t="shared" si="27"/>
        <v>37.525999999999996</v>
      </c>
      <c r="H40" s="115"/>
      <c r="I40" s="115">
        <f t="shared" ca="1" si="27"/>
        <v>163.07999999999998</v>
      </c>
      <c r="J40" s="115">
        <f t="shared" ca="1" si="27"/>
        <v>163.07999999999998</v>
      </c>
      <c r="K40" s="115">
        <f t="shared" si="27"/>
        <v>-18.191199999999998</v>
      </c>
      <c r="L40" s="115">
        <f t="shared" si="27"/>
        <v>-78.547600000000003</v>
      </c>
      <c r="M40" s="115">
        <f t="shared" si="27"/>
        <v>-251.952</v>
      </c>
      <c r="N40" s="439">
        <f t="shared" si="27"/>
        <v>-48.906799999999997</v>
      </c>
      <c r="O40" s="115">
        <f t="shared" si="27"/>
        <v>-31.333600000000001</v>
      </c>
      <c r="P40" s="115">
        <f t="shared" si="27"/>
        <v>-35.380800000000001</v>
      </c>
      <c r="Q40" s="115">
        <f t="shared" si="27"/>
        <v>-55</v>
      </c>
      <c r="R40" s="115">
        <f t="shared" si="27"/>
        <v>-13.380800000000001</v>
      </c>
      <c r="S40" s="115">
        <f t="shared" si="27"/>
        <v>-39.071200000000005</v>
      </c>
      <c r="T40" s="115">
        <f t="shared" si="27"/>
        <v>-73.332800000000006</v>
      </c>
      <c r="U40" s="115">
        <f t="shared" si="27"/>
        <v>-88.738</v>
      </c>
      <c r="V40" s="115">
        <f t="shared" si="27"/>
        <v>-102.2856</v>
      </c>
      <c r="W40" s="47">
        <f t="shared" ref="W40:Y40" si="28">SUM(W10:W39)</f>
        <v>-836.12040000000002</v>
      </c>
      <c r="X40" s="453">
        <f>SUM(X10:X39)</f>
        <v>4.6820000000000022</v>
      </c>
      <c r="Y40" s="47">
        <f t="shared" si="28"/>
        <v>-64</v>
      </c>
      <c r="Z40" s="47">
        <f ca="1">SUM(Z10:Z39)</f>
        <v>99.08</v>
      </c>
      <c r="AA40" s="375">
        <f ca="1">SUM(AA10:AA39)</f>
        <v>-29.036399999999993</v>
      </c>
      <c r="AB40" s="453">
        <f ca="1">SUM(AB10:AB39)</f>
        <v>70.043599999999998</v>
      </c>
      <c r="AC40" s="47">
        <f ca="1">SUM(AC10:AC39)</f>
        <v>74.725600000000014</v>
      </c>
      <c r="AD40" s="47">
        <f ca="1">SUM(AD10:AD39)</f>
        <v>72.087199999999996</v>
      </c>
      <c r="AK40" s="25"/>
      <c r="AL40" s="25"/>
      <c r="AM40" s="25"/>
    </row>
    <row r="41" spans="1:44" ht="13.5" thickTop="1" x14ac:dyDescent="0.2">
      <c r="AI41" s="25"/>
      <c r="AJ41" s="25"/>
      <c r="AK41" s="25"/>
      <c r="AL41" s="25"/>
      <c r="AM41" s="25"/>
    </row>
    <row r="42" spans="1:44" x14ac:dyDescent="0.2">
      <c r="C42" s="79" t="s">
        <v>52</v>
      </c>
      <c r="P42" s="25"/>
      <c r="Q42" s="25"/>
      <c r="R42" s="25"/>
      <c r="S42" s="25"/>
      <c r="T42" s="25"/>
      <c r="U42" s="25"/>
      <c r="V42" s="25"/>
      <c r="W42" s="25"/>
      <c r="Y42" s="25"/>
      <c r="Z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</row>
    <row r="43" spans="1:44" x14ac:dyDescent="0.2">
      <c r="R43" s="25"/>
      <c r="S43" s="25"/>
      <c r="T43" s="25"/>
      <c r="U43" s="25"/>
      <c r="V43" s="25"/>
      <c r="W43" s="25"/>
      <c r="Y43" s="25"/>
      <c r="Z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</row>
    <row r="44" spans="1:44" x14ac:dyDescent="0.2">
      <c r="C44" s="284" t="s">
        <v>125</v>
      </c>
      <c r="R44" s="25"/>
      <c r="S44" s="25"/>
      <c r="T44" s="25"/>
      <c r="U44" s="25"/>
      <c r="V44" s="25"/>
      <c r="W44" s="25"/>
      <c r="Y44" s="25"/>
      <c r="Z44" s="25"/>
      <c r="AC44" s="25"/>
      <c r="AD44" s="25"/>
      <c r="AE44" s="25"/>
      <c r="AF44" s="25"/>
      <c r="AG44" s="25"/>
      <c r="AH44" s="25"/>
      <c r="AI44" s="25"/>
      <c r="AJ44" s="25"/>
      <c r="AM44" s="25"/>
    </row>
    <row r="45" spans="1:44" x14ac:dyDescent="0.2">
      <c r="C45" t="s">
        <v>53</v>
      </c>
      <c r="I45">
        <f>364-104</f>
        <v>260</v>
      </c>
      <c r="R45" s="25"/>
      <c r="S45" s="25"/>
      <c r="T45" s="25"/>
      <c r="U45" s="25"/>
      <c r="V45" s="25"/>
      <c r="W45" s="25"/>
      <c r="Y45" s="25"/>
      <c r="Z45" s="25"/>
      <c r="AC45" s="25"/>
      <c r="AD45" s="25"/>
      <c r="AE45" s="25"/>
      <c r="AF45" s="25"/>
      <c r="AG45" s="25"/>
      <c r="AH45" s="25"/>
      <c r="AI45" s="25"/>
      <c r="AJ45" s="25"/>
      <c r="AM45" s="25"/>
    </row>
    <row r="46" spans="1:44" x14ac:dyDescent="0.2">
      <c r="C46" s="41" t="s">
        <v>81</v>
      </c>
      <c r="I46" s="39">
        <v>-9</v>
      </c>
      <c r="R46" s="25"/>
      <c r="S46" s="25"/>
      <c r="T46" s="25"/>
      <c r="U46" s="25"/>
      <c r="V46" s="25"/>
      <c r="W46" s="25"/>
      <c r="Y46" s="25"/>
      <c r="Z46" s="25"/>
      <c r="AC46" s="25"/>
      <c r="AD46" s="25"/>
      <c r="AE46" s="25"/>
      <c r="AF46" s="25"/>
      <c r="AG46" s="25"/>
      <c r="AH46" s="25"/>
      <c r="AI46" s="25"/>
      <c r="AJ46" s="25"/>
      <c r="AM46" s="25"/>
    </row>
    <row r="47" spans="1:44" x14ac:dyDescent="0.2">
      <c r="C47" s="41" t="s">
        <v>94</v>
      </c>
      <c r="I47">
        <f>SUM(I45:I46)</f>
        <v>251</v>
      </c>
      <c r="R47" s="25"/>
      <c r="S47" s="25"/>
      <c r="T47" s="25"/>
      <c r="U47" s="25"/>
      <c r="V47" s="25"/>
      <c r="W47" s="25"/>
      <c r="Y47" s="25"/>
      <c r="Z47" s="25"/>
      <c r="AC47" s="25"/>
      <c r="AD47" s="25"/>
      <c r="AE47" s="25"/>
      <c r="AF47" s="25"/>
      <c r="AG47" s="25"/>
      <c r="AH47" s="25"/>
      <c r="AI47" s="25"/>
      <c r="AJ47" s="25"/>
    </row>
    <row r="48" spans="1:44" x14ac:dyDescent="0.2">
      <c r="C48" s="41" t="s">
        <v>95</v>
      </c>
      <c r="I48" s="34">
        <f>+I47/12</f>
        <v>20.916666666666668</v>
      </c>
      <c r="P48" s="25"/>
      <c r="Q48" s="25"/>
      <c r="R48" s="25"/>
      <c r="S48" s="25"/>
      <c r="T48" s="25"/>
      <c r="U48" s="25"/>
      <c r="V48" s="25"/>
      <c r="W48" s="25"/>
      <c r="Y48" s="25"/>
      <c r="Z48" s="25"/>
      <c r="AC48" s="25"/>
      <c r="AD48" s="25"/>
      <c r="AE48" s="25"/>
      <c r="AF48" s="25"/>
      <c r="AG48" s="25"/>
      <c r="AH48" s="25"/>
      <c r="AI48" s="25"/>
      <c r="AJ48" s="25"/>
    </row>
    <row r="49" spans="3:36" x14ac:dyDescent="0.2">
      <c r="C49" s="41" t="s">
        <v>54</v>
      </c>
      <c r="I49" s="541">
        <f>1/I48</f>
        <v>4.7808764940239043E-2</v>
      </c>
      <c r="J49" s="541"/>
      <c r="P49" s="25"/>
      <c r="Q49" s="25"/>
      <c r="R49" s="25"/>
      <c r="S49" s="25"/>
      <c r="T49" s="25"/>
      <c r="U49" s="25"/>
      <c r="V49" s="25"/>
      <c r="W49" s="25"/>
      <c r="Y49" s="25"/>
      <c r="Z49" s="25"/>
      <c r="AC49" s="25"/>
      <c r="AD49" s="25"/>
      <c r="AE49" s="25"/>
      <c r="AF49" s="25"/>
      <c r="AG49" s="25"/>
      <c r="AH49" s="25"/>
      <c r="AI49" s="25"/>
      <c r="AJ49" s="25"/>
    </row>
    <row r="50" spans="3:36" x14ac:dyDescent="0.2">
      <c r="P50" s="25"/>
      <c r="Q50" s="25"/>
      <c r="R50" s="25"/>
      <c r="S50" s="25"/>
      <c r="T50" s="25"/>
      <c r="U50" s="25"/>
      <c r="V50" s="25"/>
      <c r="W50" s="25"/>
      <c r="Y50" s="25"/>
      <c r="Z50" s="25"/>
      <c r="AC50" s="25"/>
      <c r="AD50" s="25"/>
      <c r="AE50" s="25"/>
      <c r="AF50" s="25"/>
      <c r="AG50" s="25"/>
      <c r="AH50" s="25"/>
      <c r="AI50" s="25"/>
      <c r="AJ50" s="25"/>
    </row>
    <row r="51" spans="3:36" x14ac:dyDescent="0.2">
      <c r="C51" s="79" t="s">
        <v>55</v>
      </c>
      <c r="P51" s="25"/>
      <c r="Q51" s="25"/>
      <c r="R51" s="25"/>
      <c r="S51" s="25"/>
      <c r="T51" s="25"/>
      <c r="U51" s="25"/>
      <c r="V51" s="25"/>
      <c r="W51" s="25"/>
      <c r="Y51" s="25"/>
      <c r="Z51" s="25"/>
      <c r="AC51" s="25"/>
      <c r="AD51" s="25"/>
      <c r="AE51" s="25"/>
      <c r="AF51" s="25"/>
      <c r="AG51" s="25"/>
      <c r="AH51" s="25"/>
      <c r="AI51" s="25"/>
      <c r="AJ51" s="25"/>
    </row>
    <row r="52" spans="3:36" x14ac:dyDescent="0.2">
      <c r="P52" s="25"/>
      <c r="Q52" s="25"/>
      <c r="R52" s="25"/>
      <c r="S52" s="25"/>
      <c r="T52" s="25"/>
      <c r="U52" s="25"/>
      <c r="V52" s="25"/>
      <c r="W52" s="25"/>
      <c r="Y52" s="25"/>
      <c r="Z52" s="25"/>
      <c r="AC52" s="25"/>
      <c r="AD52" s="25"/>
      <c r="AE52" s="25"/>
      <c r="AF52" s="25"/>
      <c r="AG52" s="25"/>
      <c r="AH52" s="25"/>
      <c r="AI52" s="25"/>
      <c r="AJ52" s="25"/>
    </row>
    <row r="53" spans="3:36" x14ac:dyDescent="0.2">
      <c r="R53" s="25"/>
      <c r="S53" s="25"/>
      <c r="T53" s="25"/>
      <c r="U53" s="25"/>
      <c r="V53" s="25"/>
      <c r="W53" s="25"/>
      <c r="Y53" s="25"/>
      <c r="Z53" s="25"/>
      <c r="AC53" s="25"/>
      <c r="AD53" s="25"/>
      <c r="AE53" s="25"/>
      <c r="AF53" s="25"/>
      <c r="AG53" s="25"/>
      <c r="AH53" s="25"/>
    </row>
    <row r="54" spans="3:36" x14ac:dyDescent="0.2">
      <c r="X54" s="454"/>
      <c r="AA54" s="41"/>
      <c r="AB54" s="454"/>
    </row>
    <row r="56" spans="3:36" x14ac:dyDescent="0.2">
      <c r="AG56" s="25"/>
    </row>
  </sheetData>
  <autoFilter ref="A9:AF40"/>
  <mergeCells count="20">
    <mergeCell ref="K5:V5"/>
    <mergeCell ref="W2:W8"/>
    <mergeCell ref="AB2:AB8"/>
    <mergeCell ref="I49:J49"/>
    <mergeCell ref="D2:J3"/>
    <mergeCell ref="F4:F8"/>
    <mergeCell ref="G4:G8"/>
    <mergeCell ref="I4:I8"/>
    <mergeCell ref="J4:J8"/>
    <mergeCell ref="D4:D8"/>
    <mergeCell ref="E4:E8"/>
    <mergeCell ref="H4:H8"/>
    <mergeCell ref="X2:X8"/>
    <mergeCell ref="Y2:Y8"/>
    <mergeCell ref="AF2:AF8"/>
    <mergeCell ref="AE2:AE8"/>
    <mergeCell ref="Z2:Z8"/>
    <mergeCell ref="AA2:AA8"/>
    <mergeCell ref="AD2:AD8"/>
    <mergeCell ref="AC2:AC8"/>
  </mergeCells>
  <conditionalFormatting sqref="AM11:AN15 A10:W15 A16:E16 G16:W16 A26:W39 A17:W23 W24:W25 Z10:AA39 AC10:AF39 A24:T25">
    <cfRule type="expression" dxfId="12" priority="63" stopIfTrue="1">
      <formula>$A10=$B$6</formula>
    </cfRule>
  </conditionalFormatting>
  <conditionalFormatting sqref="B10:C10">
    <cfRule type="expression" dxfId="11" priority="38">
      <formula>B$8=1</formula>
    </cfRule>
    <cfRule type="expression" dxfId="10" priority="39">
      <formula>B$8=7</formula>
    </cfRule>
  </conditionalFormatting>
  <conditionalFormatting sqref="AI22:AI39 AI10:AI20">
    <cfRule type="expression" dxfId="9" priority="34">
      <formula>$AI10&lt;215</formula>
    </cfRule>
  </conditionalFormatting>
  <conditionalFormatting sqref="B10:C10">
    <cfRule type="expression" dxfId="8" priority="105">
      <formula>$A10=$AO$5</formula>
    </cfRule>
  </conditionalFormatting>
  <conditionalFormatting sqref="AM10:AN10 U25:V25">
    <cfRule type="expression" dxfId="7" priority="27" stopIfTrue="1">
      <formula>$A9=$B$6</formula>
    </cfRule>
  </conditionalFormatting>
  <conditionalFormatting sqref="AN13:AN15">
    <cfRule type="expression" dxfId="6" priority="28" stopIfTrue="1">
      <formula>#REF!=$B$6</formula>
    </cfRule>
  </conditionalFormatting>
  <conditionalFormatting sqref="AN11:AN12">
    <cfRule type="expression" dxfId="5" priority="29" stopIfTrue="1">
      <formula>$A8=$B$6</formula>
    </cfRule>
  </conditionalFormatting>
  <conditionalFormatting sqref="X10:X39">
    <cfRule type="expression" dxfId="4" priority="25" stopIfTrue="1">
      <formula>$A10=$B$6</formula>
    </cfRule>
  </conditionalFormatting>
  <conditionalFormatting sqref="AB10:AB39">
    <cfRule type="expression" dxfId="3" priority="24" stopIfTrue="1">
      <formula>$A10=$B$6</formula>
    </cfRule>
  </conditionalFormatting>
  <conditionalFormatting sqref="AQ10:AQ36">
    <cfRule type="expression" dxfId="2" priority="7" stopIfTrue="1">
      <formula>$A10=$Q$4</formula>
    </cfRule>
  </conditionalFormatting>
  <conditionalFormatting sqref="AQ10:AQ36">
    <cfRule type="expression" dxfId="1" priority="8" stopIfTrue="1">
      <formula>$A10=$AO$5</formula>
    </cfRule>
  </conditionalFormatting>
  <conditionalFormatting sqref="U24:V24">
    <cfRule type="expression" dxfId="0" priority="1" stopIfTrue="1">
      <formula>$A24=$B$6</formula>
    </cfRule>
  </conditionalFormatting>
  <hyperlinks>
    <hyperlink ref="Q8" location="'dec 08'!A1" display="'dec 08'!A1"/>
    <hyperlink ref="P8" location="'nov 08'!A1" display="'nov 08'!A1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626" r:id="rId4" name="Button 4218">
              <controlPr defaultSize="0" print="0" autoFill="0" autoPict="0" macro="[0]!mes_conges">
                <anchor moveWithCells="1" sizeWithCells="1">
                  <from>
                    <xdr:col>30</xdr:col>
                    <xdr:colOff>57150</xdr:colOff>
                    <xdr:row>1</xdr:row>
                    <xdr:rowOff>95250</xdr:rowOff>
                  </from>
                  <to>
                    <xdr:col>39</xdr:col>
                    <xdr:colOff>0</xdr:colOff>
                    <xdr:row>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N39"/>
  <sheetViews>
    <sheetView showGridLines="0" topLeftCell="B1" workbookViewId="0">
      <selection activeCell="J16" sqref="J16:P39"/>
    </sheetView>
  </sheetViews>
  <sheetFormatPr baseColWidth="10" defaultRowHeight="12.75" x14ac:dyDescent="0.2"/>
  <cols>
    <col min="1" max="1" width="38.140625" bestFit="1" customWidth="1"/>
    <col min="2" max="4" width="13" bestFit="1" customWidth="1"/>
    <col min="5" max="6" width="10.140625" bestFit="1" customWidth="1"/>
    <col min="7" max="10" width="10.5703125" bestFit="1" customWidth="1"/>
    <col min="11" max="11" width="14.7109375" customWidth="1"/>
    <col min="12" max="13" width="10.5703125" bestFit="1" customWidth="1"/>
    <col min="14" max="14" width="3.85546875" bestFit="1" customWidth="1"/>
  </cols>
  <sheetData>
    <row r="1" spans="1:14" s="25" customFormat="1" ht="13.5" thickBot="1" x14ac:dyDescent="0.25">
      <c r="A1" s="247" t="str">
        <f ca="1">RIGHT(F1,LEN(F1)-5)</f>
        <v>16</v>
      </c>
      <c r="D1" s="248"/>
      <c r="E1" s="285">
        <f ca="1">TODAY()</f>
        <v>42506</v>
      </c>
      <c r="F1" s="249" t="str">
        <f ca="1">CONCATENATE(RIGHT(TEXT(E1,"mm/aaaa"),8))</f>
        <v>05/2016</v>
      </c>
      <c r="G1" s="250" t="str">
        <f ca="1">+LEFT(F1,2)</f>
        <v>05</v>
      </c>
      <c r="H1" s="250">
        <f ca="1">+G1-0</f>
        <v>5</v>
      </c>
      <c r="I1" s="251">
        <f ca="1">VLOOKUP($H$1,$D$3:$E$14,2,FALSE)</f>
        <v>12</v>
      </c>
      <c r="J1" s="252">
        <f ca="1">VLOOKUP($H$1,$I$3:$J$14,2,FALSE)</f>
        <v>0</v>
      </c>
    </row>
    <row r="2" spans="1:14" ht="13.5" thickBot="1" x14ac:dyDescent="0.25">
      <c r="B2" s="140"/>
      <c r="C2" s="140"/>
      <c r="D2" s="140"/>
      <c r="G2" s="1"/>
      <c r="H2" s="1"/>
      <c r="I2" s="1"/>
      <c r="J2" s="1"/>
      <c r="K2" s="1"/>
      <c r="L2" s="1"/>
      <c r="M2" s="1"/>
      <c r="N2" s="1"/>
    </row>
    <row r="3" spans="1:14" ht="13.5" thickBot="1" x14ac:dyDescent="0.25">
      <c r="A3" s="97" t="s">
        <v>85</v>
      </c>
      <c r="B3" s="147">
        <v>42156</v>
      </c>
      <c r="C3" s="253" t="s">
        <v>40</v>
      </c>
      <c r="D3" s="254">
        <v>1</v>
      </c>
      <c r="E3" s="255">
        <v>8</v>
      </c>
      <c r="G3" s="1"/>
      <c r="H3" s="256" t="s">
        <v>40</v>
      </c>
      <c r="I3" s="257">
        <v>1</v>
      </c>
      <c r="J3" s="258">
        <v>4</v>
      </c>
      <c r="K3" s="1"/>
      <c r="L3" s="1"/>
      <c r="M3" s="1"/>
      <c r="N3" s="1"/>
    </row>
    <row r="4" spans="1:14" x14ac:dyDescent="0.2">
      <c r="A4" s="1"/>
      <c r="C4" s="259" t="s">
        <v>41</v>
      </c>
      <c r="D4" s="260">
        <v>2</v>
      </c>
      <c r="E4" s="255">
        <v>9</v>
      </c>
      <c r="F4" s="247"/>
      <c r="G4" s="1"/>
      <c r="H4" s="261" t="s">
        <v>41</v>
      </c>
      <c r="I4" s="262">
        <v>2</v>
      </c>
      <c r="J4" s="258">
        <v>3</v>
      </c>
      <c r="K4" s="1"/>
      <c r="L4" s="1"/>
      <c r="M4" s="1"/>
      <c r="N4" s="1"/>
    </row>
    <row r="5" spans="1:14" x14ac:dyDescent="0.2">
      <c r="A5" s="1"/>
      <c r="C5" s="259" t="s">
        <v>42</v>
      </c>
      <c r="D5" s="260">
        <v>3</v>
      </c>
      <c r="E5" s="255">
        <v>10</v>
      </c>
      <c r="F5" s="1"/>
      <c r="G5" s="1"/>
      <c r="H5" s="261" t="s">
        <v>42</v>
      </c>
      <c r="I5" s="262">
        <v>3</v>
      </c>
      <c r="J5" s="258">
        <v>2</v>
      </c>
      <c r="K5" s="1"/>
      <c r="L5" s="1"/>
      <c r="M5" s="1"/>
      <c r="N5" s="1"/>
    </row>
    <row r="6" spans="1:14" x14ac:dyDescent="0.2">
      <c r="A6" s="263"/>
      <c r="C6" s="259" t="s">
        <v>43</v>
      </c>
      <c r="D6" s="260">
        <v>4</v>
      </c>
      <c r="E6" s="255">
        <v>11</v>
      </c>
      <c r="G6" s="1"/>
      <c r="H6" s="261" t="s">
        <v>43</v>
      </c>
      <c r="I6" s="262">
        <v>4</v>
      </c>
      <c r="J6" s="258">
        <v>1</v>
      </c>
      <c r="K6" s="1"/>
      <c r="L6" s="1"/>
      <c r="M6" s="1"/>
      <c r="N6" s="1"/>
    </row>
    <row r="7" spans="1:14" x14ac:dyDescent="0.2">
      <c r="C7" s="259" t="s">
        <v>44</v>
      </c>
      <c r="D7" s="260">
        <v>5</v>
      </c>
      <c r="E7" s="255">
        <v>12</v>
      </c>
      <c r="F7" s="26"/>
      <c r="G7" s="1"/>
      <c r="H7" s="261" t="s">
        <v>44</v>
      </c>
      <c r="I7" s="262">
        <v>5</v>
      </c>
      <c r="J7" s="258">
        <v>0</v>
      </c>
      <c r="K7" s="1"/>
      <c r="L7" s="1"/>
      <c r="M7" s="1"/>
      <c r="N7" s="1"/>
    </row>
    <row r="8" spans="1:14" x14ac:dyDescent="0.2">
      <c r="A8" s="1"/>
      <c r="C8" s="259" t="s">
        <v>34</v>
      </c>
      <c r="D8" s="260">
        <v>6</v>
      </c>
      <c r="E8" s="255">
        <v>1</v>
      </c>
      <c r="F8" s="1"/>
      <c r="G8" s="1"/>
      <c r="H8" s="261" t="s">
        <v>34</v>
      </c>
      <c r="I8" s="262">
        <v>6</v>
      </c>
      <c r="J8" s="258">
        <v>11</v>
      </c>
      <c r="K8" s="1"/>
      <c r="L8" s="1"/>
      <c r="M8" s="1"/>
      <c r="N8" s="1"/>
    </row>
    <row r="9" spans="1:14" x14ac:dyDescent="0.2">
      <c r="A9" s="1"/>
      <c r="C9" s="259" t="s">
        <v>35</v>
      </c>
      <c r="D9" s="260">
        <v>7</v>
      </c>
      <c r="E9" s="255">
        <v>2</v>
      </c>
      <c r="F9" s="1"/>
      <c r="G9" s="1"/>
      <c r="H9" s="261" t="s">
        <v>35</v>
      </c>
      <c r="I9" s="262">
        <v>7</v>
      </c>
      <c r="J9" s="258">
        <v>10</v>
      </c>
      <c r="K9" s="1"/>
      <c r="L9" s="1"/>
      <c r="M9" s="1"/>
      <c r="N9" s="1"/>
    </row>
    <row r="10" spans="1:14" x14ac:dyDescent="0.2">
      <c r="A10" s="1"/>
      <c r="C10" s="259" t="s">
        <v>118</v>
      </c>
      <c r="D10" s="260">
        <v>8</v>
      </c>
      <c r="E10" s="255">
        <v>3</v>
      </c>
      <c r="F10" s="1"/>
      <c r="G10" s="1"/>
      <c r="H10" s="261" t="s">
        <v>118</v>
      </c>
      <c r="I10" s="262">
        <v>8</v>
      </c>
      <c r="J10" s="258">
        <v>9</v>
      </c>
      <c r="K10" s="1"/>
      <c r="L10" s="1"/>
      <c r="M10" s="1"/>
      <c r="N10" s="1"/>
    </row>
    <row r="11" spans="1:14" x14ac:dyDescent="0.2">
      <c r="A11" s="1"/>
      <c r="C11" s="259" t="s">
        <v>36</v>
      </c>
      <c r="D11" s="260">
        <v>9</v>
      </c>
      <c r="E11" s="255">
        <v>4</v>
      </c>
      <c r="F11" s="1"/>
      <c r="G11" s="1"/>
      <c r="H11" s="261" t="s">
        <v>36</v>
      </c>
      <c r="I11" s="262">
        <v>9</v>
      </c>
      <c r="J11" s="258">
        <v>8</v>
      </c>
      <c r="K11" s="1"/>
      <c r="L11" s="1"/>
      <c r="M11" s="1"/>
      <c r="N11" s="1"/>
    </row>
    <row r="12" spans="1:14" x14ac:dyDescent="0.2">
      <c r="A12" s="1"/>
      <c r="C12" s="259" t="s">
        <v>37</v>
      </c>
      <c r="D12" s="260">
        <v>10</v>
      </c>
      <c r="E12" s="255">
        <v>5</v>
      </c>
      <c r="F12" s="1"/>
      <c r="G12" s="1"/>
      <c r="H12" s="261" t="s">
        <v>37</v>
      </c>
      <c r="I12" s="262">
        <v>10</v>
      </c>
      <c r="J12" s="258">
        <v>7</v>
      </c>
      <c r="K12" s="1"/>
      <c r="L12" s="1"/>
      <c r="M12" s="1"/>
      <c r="N12" s="1"/>
    </row>
    <row r="13" spans="1:14" x14ac:dyDescent="0.2">
      <c r="A13" s="1"/>
      <c r="C13" s="259" t="s">
        <v>38</v>
      </c>
      <c r="D13" s="260">
        <v>11</v>
      </c>
      <c r="E13" s="255">
        <v>6</v>
      </c>
      <c r="F13" s="1"/>
      <c r="G13" s="1"/>
      <c r="H13" s="261" t="s">
        <v>38</v>
      </c>
      <c r="I13" s="262">
        <v>11</v>
      </c>
      <c r="J13" s="258">
        <v>6</v>
      </c>
      <c r="K13" s="1"/>
      <c r="L13" s="1"/>
      <c r="M13" s="1"/>
      <c r="N13" s="1"/>
    </row>
    <row r="14" spans="1:14" x14ac:dyDescent="0.2">
      <c r="A14" s="1"/>
      <c r="C14" s="264" t="s">
        <v>39</v>
      </c>
      <c r="D14" s="265">
        <v>12</v>
      </c>
      <c r="E14" s="255">
        <v>7</v>
      </c>
      <c r="F14" s="1"/>
      <c r="G14" s="1"/>
      <c r="H14" s="266" t="s">
        <v>39</v>
      </c>
      <c r="I14" s="267">
        <v>12</v>
      </c>
      <c r="J14" s="258">
        <v>5</v>
      </c>
      <c r="K14" s="1"/>
      <c r="L14" s="1"/>
      <c r="M14" s="1"/>
      <c r="N14" s="1"/>
    </row>
    <row r="15" spans="1:14" x14ac:dyDescent="0.2">
      <c r="A15" s="1"/>
      <c r="B15" s="1"/>
      <c r="C15" s="1"/>
      <c r="D15" s="1"/>
      <c r="E15" s="1"/>
      <c r="F15" s="1"/>
      <c r="H15" s="1"/>
      <c r="I15" s="1"/>
      <c r="J15" s="1"/>
      <c r="K15" s="1"/>
      <c r="L15" s="1"/>
      <c r="M15" s="1"/>
      <c r="N15" s="1"/>
    </row>
    <row r="16" spans="1:14" x14ac:dyDescent="0.2">
      <c r="A16" s="1"/>
      <c r="B16" s="1"/>
      <c r="C16" s="1"/>
      <c r="D16" s="1"/>
      <c r="E16" s="1"/>
      <c r="F16" s="1"/>
      <c r="H16" s="1"/>
      <c r="I16" s="1"/>
    </row>
    <row r="17" spans="1:9" x14ac:dyDescent="0.2">
      <c r="A17" s="16">
        <v>2012</v>
      </c>
      <c r="E17" s="1"/>
      <c r="F17" s="1"/>
      <c r="H17" s="1"/>
      <c r="I17" s="1"/>
    </row>
    <row r="18" spans="1:9" x14ac:dyDescent="0.2">
      <c r="A18" t="s">
        <v>53</v>
      </c>
      <c r="D18">
        <f>365-104</f>
        <v>261</v>
      </c>
      <c r="E18" s="1"/>
      <c r="F18" s="1"/>
      <c r="H18" s="1"/>
      <c r="I18" s="1"/>
    </row>
    <row r="19" spans="1:9" x14ac:dyDescent="0.2">
      <c r="A19" t="s">
        <v>114</v>
      </c>
      <c r="D19" s="39">
        <v>-9</v>
      </c>
      <c r="E19" s="1"/>
      <c r="F19" s="1"/>
      <c r="H19" s="1"/>
      <c r="I19" s="1"/>
    </row>
    <row r="20" spans="1:9" x14ac:dyDescent="0.2">
      <c r="A20" t="s">
        <v>115</v>
      </c>
      <c r="D20">
        <f>SUM(D18:D19)</f>
        <v>252</v>
      </c>
      <c r="E20" s="1"/>
      <c r="F20" s="1"/>
      <c r="G20" s="1"/>
      <c r="H20" s="1"/>
      <c r="I20" s="1"/>
    </row>
    <row r="21" spans="1:9" x14ac:dyDescent="0.2">
      <c r="A21" t="s">
        <v>116</v>
      </c>
      <c r="D21" s="34">
        <f>+D20/12</f>
        <v>21</v>
      </c>
      <c r="E21" s="1"/>
      <c r="F21" s="1"/>
      <c r="G21" s="1"/>
      <c r="H21" s="1"/>
      <c r="I21" s="1"/>
    </row>
    <row r="22" spans="1:9" x14ac:dyDescent="0.2">
      <c r="A22" t="s">
        <v>117</v>
      </c>
      <c r="D22" s="468">
        <f>1/D21</f>
        <v>4.7619047619047616E-2</v>
      </c>
      <c r="E22" s="1"/>
      <c r="F22" s="1"/>
      <c r="G22" s="1"/>
      <c r="H22" s="1"/>
      <c r="I22" s="1"/>
    </row>
    <row r="23" spans="1:9" x14ac:dyDescent="0.2">
      <c r="E23" s="1"/>
      <c r="F23" s="1"/>
      <c r="G23" s="1"/>
      <c r="H23" s="1"/>
      <c r="I23" s="1"/>
    </row>
    <row r="24" spans="1:9" x14ac:dyDescent="0.2">
      <c r="A24" s="16">
        <v>2014</v>
      </c>
      <c r="E24" s="1"/>
      <c r="F24" s="1"/>
      <c r="G24" s="1"/>
      <c r="H24" s="1"/>
      <c r="I24" s="1"/>
    </row>
    <row r="25" spans="1:9" x14ac:dyDescent="0.2">
      <c r="E25" s="1"/>
      <c r="F25" s="1"/>
      <c r="G25" s="1"/>
      <c r="H25" s="1"/>
      <c r="I25" s="1"/>
    </row>
    <row r="26" spans="1:9" x14ac:dyDescent="0.2">
      <c r="A26" s="41" t="s">
        <v>182</v>
      </c>
      <c r="D26">
        <f>365-104</f>
        <v>261</v>
      </c>
      <c r="E26" s="1"/>
      <c r="F26" s="1"/>
      <c r="G26" s="319" t="s">
        <v>136</v>
      </c>
      <c r="H26" s="1">
        <v>2008</v>
      </c>
      <c r="I26" s="1"/>
    </row>
    <row r="27" spans="1:9" x14ac:dyDescent="0.2">
      <c r="A27" s="41" t="s">
        <v>128</v>
      </c>
      <c r="D27" s="39">
        <v>10</v>
      </c>
      <c r="E27" s="1"/>
      <c r="F27" s="1"/>
      <c r="H27">
        <v>2012</v>
      </c>
      <c r="I27" s="1"/>
    </row>
    <row r="28" spans="1:9" x14ac:dyDescent="0.2">
      <c r="A28" s="41" t="s">
        <v>129</v>
      </c>
      <c r="D28">
        <f>+D26-D27</f>
        <v>251</v>
      </c>
      <c r="E28" s="1"/>
      <c r="F28" s="1"/>
      <c r="H28">
        <v>2016</v>
      </c>
      <c r="I28" s="1"/>
    </row>
    <row r="29" spans="1:9" x14ac:dyDescent="0.2">
      <c r="A29" s="41" t="s">
        <v>130</v>
      </c>
      <c r="B29" s="1"/>
      <c r="C29" s="1"/>
      <c r="D29" s="27">
        <f>+D28/12</f>
        <v>20.916666666666668</v>
      </c>
      <c r="E29" s="1"/>
      <c r="F29" s="1"/>
      <c r="H29">
        <v>2020</v>
      </c>
      <c r="I29" s="1"/>
    </row>
    <row r="30" spans="1:9" x14ac:dyDescent="0.2">
      <c r="A30" s="41" t="s">
        <v>131</v>
      </c>
      <c r="B30" s="1"/>
      <c r="C30" s="1"/>
      <c r="D30" s="468">
        <f>1/D29</f>
        <v>4.7808764940239043E-2</v>
      </c>
      <c r="E30" s="1"/>
      <c r="F30" s="1"/>
      <c r="G30" s="1"/>
      <c r="H30" s="1"/>
      <c r="I30" s="1"/>
    </row>
    <row r="31" spans="1:9" x14ac:dyDescent="0.2">
      <c r="A31" s="41"/>
      <c r="B31" s="1"/>
      <c r="C31" s="1"/>
      <c r="E31" s="1"/>
      <c r="F31" s="1"/>
      <c r="G31" s="1"/>
      <c r="H31" s="1"/>
      <c r="I31" s="1"/>
    </row>
    <row r="32" spans="1:9" x14ac:dyDescent="0.2">
      <c r="A32" s="16">
        <v>2015</v>
      </c>
      <c r="E32" s="1"/>
      <c r="F32" s="1"/>
      <c r="G32" s="1"/>
      <c r="H32" s="1"/>
      <c r="I32" s="1"/>
    </row>
    <row r="33" spans="1:9" x14ac:dyDescent="0.2">
      <c r="E33" s="1"/>
      <c r="F33" s="1"/>
      <c r="G33" s="1"/>
      <c r="H33" s="1"/>
      <c r="I33" s="1"/>
    </row>
    <row r="34" spans="1:9" x14ac:dyDescent="0.2">
      <c r="A34" s="41" t="s">
        <v>182</v>
      </c>
      <c r="D34">
        <f>365-104</f>
        <v>261</v>
      </c>
      <c r="E34" s="1"/>
      <c r="F34" s="1"/>
      <c r="G34" s="1"/>
      <c r="H34" s="1"/>
      <c r="I34" s="1"/>
    </row>
    <row r="35" spans="1:9" x14ac:dyDescent="0.2">
      <c r="A35" s="41" t="s">
        <v>128</v>
      </c>
      <c r="D35" s="39">
        <v>9</v>
      </c>
      <c r="E35" s="1"/>
      <c r="F35" s="1"/>
      <c r="G35" s="1"/>
      <c r="H35" s="1"/>
      <c r="I35" s="1"/>
    </row>
    <row r="36" spans="1:9" x14ac:dyDescent="0.2">
      <c r="A36" s="41" t="s">
        <v>129</v>
      </c>
      <c r="D36">
        <f>+D34-D35</f>
        <v>252</v>
      </c>
      <c r="E36" s="1"/>
      <c r="F36" s="1"/>
      <c r="G36" s="1"/>
      <c r="H36" s="1"/>
      <c r="I36" s="1"/>
    </row>
    <row r="37" spans="1:9" x14ac:dyDescent="0.2">
      <c r="A37" s="41" t="s">
        <v>130</v>
      </c>
      <c r="B37" s="1"/>
      <c r="C37" s="1"/>
      <c r="D37" s="27">
        <f>+D36/12</f>
        <v>21</v>
      </c>
      <c r="E37" s="1"/>
      <c r="F37" s="1"/>
      <c r="G37" s="1"/>
      <c r="H37" s="1"/>
      <c r="I37" s="1"/>
    </row>
    <row r="38" spans="1:9" x14ac:dyDescent="0.2">
      <c r="A38" s="41" t="s">
        <v>131</v>
      </c>
      <c r="B38" s="1"/>
      <c r="C38" s="1"/>
      <c r="D38" s="468">
        <f>1/D37</f>
        <v>4.7619047619047616E-2</v>
      </c>
      <c r="E38" s="1"/>
      <c r="F38" s="1"/>
      <c r="G38" s="1"/>
      <c r="H38" s="1"/>
      <c r="I38" s="1"/>
    </row>
    <row r="39" spans="1:9" x14ac:dyDescent="0.2">
      <c r="A39" s="41"/>
      <c r="B39" s="1"/>
      <c r="C39" s="1"/>
      <c r="E39" s="1"/>
      <c r="F39" s="1"/>
      <c r="G39" s="1"/>
      <c r="H39" s="1"/>
      <c r="I3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</vt:i4>
      </vt:variant>
    </vt:vector>
  </HeadingPairs>
  <TitlesOfParts>
    <vt:vector size="20" baseType="lpstr">
      <vt:lpstr>juin</vt:lpstr>
      <vt:lpstr>june</vt:lpstr>
      <vt:lpstr>juillet</vt:lpstr>
      <vt:lpstr>aout</vt:lpstr>
      <vt:lpstr>sept</vt:lpstr>
      <vt:lpstr>oct</vt:lpstr>
      <vt:lpstr>nov</vt:lpstr>
      <vt:lpstr>dec</vt:lpstr>
      <vt:lpstr>jvier</vt:lpstr>
      <vt:lpstr>fevr</vt:lpstr>
      <vt:lpstr>mar</vt:lpstr>
      <vt:lpstr>avr</vt:lpstr>
      <vt:lpstr>mai</vt:lpstr>
      <vt:lpstr>choose</vt:lpstr>
      <vt:lpstr>recap</vt:lpstr>
      <vt:lpstr>date</vt:lpstr>
      <vt:lpstr>recap_2009_2010__A1</vt:lpstr>
      <vt:lpstr>aout!Zone_d_impression</vt:lpstr>
      <vt:lpstr>juin!Zone_d_impression</vt:lpstr>
      <vt:lpstr>recap!Zone_d_impression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so01</dc:creator>
  <cp:lastModifiedBy>franck pairaud</cp:lastModifiedBy>
  <cp:lastPrinted>2013-06-05T09:29:20Z</cp:lastPrinted>
  <dcterms:created xsi:type="dcterms:W3CDTF">2005-02-03T16:32:53Z</dcterms:created>
  <dcterms:modified xsi:type="dcterms:W3CDTF">2016-05-16T17:50:46Z</dcterms:modified>
</cp:coreProperties>
</file>