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chantier\"/>
    </mc:Choice>
  </mc:AlternateContent>
  <xr:revisionPtr revIDLastSave="0" documentId="13_ncr:1_{2FAB80C8-EEB7-4A95-95F5-CE34D2E4EA98}" xr6:coauthVersionLast="47" xr6:coauthVersionMax="47" xr10:uidLastSave="{00000000-0000-0000-0000-000000000000}"/>
  <bookViews>
    <workbookView xWindow="-120" yWindow="-120" windowWidth="20730" windowHeight="11160" activeTab="3" xr2:uid="{494DD335-42AB-478C-B162-5F82CCF2F54B}"/>
  </bookViews>
  <sheets>
    <sheet name="Absences" sheetId="2" r:id="rId1"/>
    <sheet name="Planning" sheetId="4" r:id="rId2"/>
    <sheet name="Agenda" sheetId="6" r:id="rId3"/>
    <sheet name="Taches" sheetId="1" r:id="rId4"/>
    <sheet name="Liste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7" i="5" l="1"/>
  <c r="V14" i="5"/>
  <c r="V13" i="5"/>
  <c r="V12" i="5"/>
  <c r="V11" i="5"/>
  <c r="V10" i="5"/>
  <c r="V6" i="5"/>
  <c r="V5" i="5"/>
  <c r="V3" i="5"/>
  <c r="V8" i="5" s="1"/>
  <c r="V2" i="5"/>
  <c r="V7" i="5" l="1"/>
  <c r="V4" i="5"/>
  <c r="V9" i="5"/>
  <c r="M32" i="5" l="1"/>
  <c r="N32" i="5" s="1"/>
  <c r="M29" i="5"/>
  <c r="N29" i="5" s="1"/>
  <c r="N19" i="5"/>
  <c r="N21" i="5" s="1"/>
  <c r="N20" i="5" l="1"/>
</calcChain>
</file>

<file path=xl/sharedStrings.xml><?xml version="1.0" encoding="utf-8"?>
<sst xmlns="http://schemas.openxmlformats.org/spreadsheetml/2006/main" count="203" uniqueCount="130">
  <si>
    <t>Chantier</t>
  </si>
  <si>
    <t>date début</t>
  </si>
  <si>
    <t>date fin</t>
  </si>
  <si>
    <t>Client</t>
  </si>
  <si>
    <t>Tâche</t>
  </si>
  <si>
    <t>Salariés</t>
  </si>
  <si>
    <t>Chantiers</t>
  </si>
  <si>
    <t>Clients</t>
  </si>
  <si>
    <t>N°</t>
  </si>
  <si>
    <t>horaires</t>
  </si>
  <si>
    <t>DEY-Drancy</t>
  </si>
  <si>
    <t>DPOI Lagny</t>
  </si>
  <si>
    <t>SED- Pantin</t>
  </si>
  <si>
    <t>SEDIF</t>
  </si>
  <si>
    <t>GEOLAB</t>
  </si>
  <si>
    <t>Adresse</t>
  </si>
  <si>
    <t>11 Rue voltaire Drancy</t>
  </si>
  <si>
    <t>A</t>
  </si>
  <si>
    <t>B</t>
  </si>
  <si>
    <t>C</t>
  </si>
  <si>
    <t>Numéro 
chantier</t>
  </si>
  <si>
    <t>ERL</t>
  </si>
  <si>
    <t>JKER</t>
  </si>
  <si>
    <t>1 rue du tilleul</t>
  </si>
  <si>
    <t>Numéro 
tâche</t>
  </si>
  <si>
    <t>11 rue du peuplier</t>
  </si>
  <si>
    <t>QPOT</t>
  </si>
  <si>
    <t>20/03/2023</t>
  </si>
  <si>
    <t>heure 
début</t>
  </si>
  <si>
    <t>heure
 fin</t>
  </si>
  <si>
    <t>Salarié2</t>
  </si>
  <si>
    <t>Salarié1</t>
  </si>
  <si>
    <t>Salarié3</t>
  </si>
  <si>
    <t>FMT-Sevran</t>
  </si>
  <si>
    <t>11 rue Germain</t>
  </si>
  <si>
    <t>APKU</t>
  </si>
  <si>
    <t>18/03/2023</t>
  </si>
  <si>
    <t>14/03/2023</t>
  </si>
  <si>
    <t>taux hor.1</t>
  </si>
  <si>
    <t>taux
 hor.2</t>
  </si>
  <si>
    <t>taux
 hor.3</t>
  </si>
  <si>
    <t>Taux 
horaire</t>
  </si>
  <si>
    <t>Date</t>
  </si>
  <si>
    <t>Mois</t>
  </si>
  <si>
    <t>Nbre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</si>
  <si>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</si>
  <si>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</si>
  <si>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</si>
  <si>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</si>
  <si>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</si>
  <si>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</si>
  <si>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</si>
  <si>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</si>
  <si>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</si>
  <si>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</si>
  <si>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</si>
  <si>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</si>
  <si>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lkjjk dlkkujze qrg,kerg</t>
  </si>
  <si>
    <t>blabla blabla blabla blabla</t>
  </si>
  <si>
    <t>ddhk ddhk ddhk ddhk</t>
  </si>
  <si>
    <t>JKERFGPOF</t>
  </si>
  <si>
    <t>ERLGRYUKOK</t>
  </si>
  <si>
    <t>QDRGHERTH</t>
  </si>
  <si>
    <t>DHETHH</t>
  </si>
  <si>
    <t>B64</t>
  </si>
  <si>
    <t>A574</t>
  </si>
  <si>
    <t>CF54</t>
  </si>
  <si>
    <t>DE36</t>
  </si>
  <si>
    <t>Paul QUIDE</t>
  </si>
  <si>
    <t>Pierre OUGOR</t>
  </si>
  <si>
    <t>Jamel CHUSOUPI</t>
  </si>
  <si>
    <t>Alain KOILART</t>
  </si>
  <si>
    <t>Type
 absence</t>
  </si>
  <si>
    <t>CP</t>
  </si>
  <si>
    <t>RTT</t>
  </si>
  <si>
    <t>Congé Payé</t>
  </si>
  <si>
    <t>Congé Sans solde</t>
  </si>
  <si>
    <t>CSS</t>
  </si>
  <si>
    <t>Arrêt de travail</t>
  </si>
  <si>
    <t>AT</t>
  </si>
  <si>
    <t>Arrêt maladie</t>
  </si>
  <si>
    <t>AM</t>
  </si>
  <si>
    <t>Maternité</t>
  </si>
  <si>
    <t>M</t>
  </si>
  <si>
    <t>Paternité</t>
  </si>
  <si>
    <t>Initiales</t>
  </si>
  <si>
    <t>Albert GUERRIN</t>
  </si>
  <si>
    <t>13,5</t>
  </si>
  <si>
    <t>21/03/2023</t>
  </si>
  <si>
    <t>23/03/2023</t>
  </si>
  <si>
    <t>Nom prénom</t>
  </si>
  <si>
    <t>Type 
d'absence</t>
  </si>
  <si>
    <t>Année</t>
  </si>
  <si>
    <t xml:space="preserve">Mois </t>
  </si>
  <si>
    <t>Calendrier mois</t>
  </si>
  <si>
    <t>Premier jour du mois</t>
  </si>
  <si>
    <t>Dernier jour du mois</t>
  </si>
  <si>
    <t>Jour de la semaine du premier jour du mois</t>
  </si>
  <si>
    <t>Date début année</t>
  </si>
  <si>
    <t xml:space="preserve">Date début semaine </t>
  </si>
  <si>
    <t xml:space="preserve">Date fin semaine </t>
  </si>
  <si>
    <t>Date jour</t>
  </si>
  <si>
    <t>semaine actuelle</t>
  </si>
  <si>
    <t>Semaines</t>
  </si>
  <si>
    <t>Jours fériés</t>
  </si>
  <si>
    <t>Jour de l'An</t>
  </si>
  <si>
    <t>Lundi de Pâques</t>
  </si>
  <si>
    <t>Fête du Travail</t>
  </si>
  <si>
    <t>Victoire des Alliés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</si>
  <si>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</si>
  <si>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</si>
  <si>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</si>
  <si>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</si>
  <si>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</si>
  <si>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</si>
  <si>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</si>
  <si>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</si>
  <si>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Pâques</t>
  </si>
  <si>
    <t>Nbre 
jours</t>
  </si>
  <si>
    <t>25/03/2023</t>
  </si>
  <si>
    <t>mar</t>
  </si>
  <si>
    <t>lun</t>
  </si>
  <si>
    <t>mer</t>
  </si>
  <si>
    <t>jeu</t>
  </si>
  <si>
    <t>ven</t>
  </si>
  <si>
    <t>sam</t>
  </si>
  <si>
    <t>dim</t>
  </si>
  <si>
    <t>boulo boulo boulo</t>
  </si>
  <si>
    <t>mardi 20 Mars 2023</t>
  </si>
  <si>
    <t>S. 10-11-12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</si>
</sst>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/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83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BDD7EE"/>
        <bgColor indexed="64"/>
      </patternFill>
    </fill>
  </fills>
  <borders count="47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" fontId="0" fillId="10" borderId="11" xfId="0" applyNumberFormat="1" applyFill="1" applyBorder="1" applyAlignment="1">
      <alignment horizontal="center" vertical="center"/>
    </xf>
    <xf numFmtId="1" fontId="0" fillId="10" borderId="12" xfId="0" applyNumberFormat="1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1" fontId="0" fillId="11" borderId="13" xfId="0" applyNumberForma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164" fontId="0" fillId="12" borderId="17" xfId="0" applyNumberFormat="1" applyFill="1" applyBorder="1" applyAlignment="1">
      <alignment horizontal="centerContinuous" vertical="center"/>
    </xf>
    <xf numFmtId="0" fontId="3" fillId="11" borderId="18" xfId="0" applyFont="1" applyFill="1" applyBorder="1" applyAlignment="1">
      <alignment horizontal="center" vertical="center"/>
    </xf>
    <xf numFmtId="164" fontId="0" fillId="11" borderId="19" xfId="0" applyNumberFormat="1" applyFill="1" applyBorder="1" applyAlignment="1">
      <alignment horizontal="centerContinuous" vertical="center"/>
    </xf>
    <xf numFmtId="0" fontId="4" fillId="12" borderId="20" xfId="0" applyFont="1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Continuous" vertical="center"/>
    </xf>
    <xf numFmtId="0" fontId="0" fillId="12" borderId="18" xfId="0" applyFill="1" applyBorder="1" applyAlignment="1">
      <alignment horizontal="center" vertical="center"/>
    </xf>
    <xf numFmtId="164" fontId="0" fillId="12" borderId="26" xfId="0" applyNumberFormat="1" applyFill="1" applyBorder="1" applyAlignment="1">
      <alignment horizontal="centerContinuous" vertical="center"/>
    </xf>
    <xf numFmtId="0" fontId="0" fillId="12" borderId="20" xfId="0" applyFill="1" applyBorder="1" applyAlignment="1">
      <alignment horizontal="center" vertical="center"/>
    </xf>
    <xf numFmtId="164" fontId="0" fillId="12" borderId="29" xfId="0" applyNumberFormat="1" applyFill="1" applyBorder="1" applyAlignment="1">
      <alignment horizontal="centerContinuous" vertical="center"/>
    </xf>
    <xf numFmtId="1" fontId="0" fillId="10" borderId="30" xfId="0" applyNumberFormat="1" applyFill="1" applyBorder="1" applyAlignment="1">
      <alignment horizontal="center" vertical="center"/>
    </xf>
    <xf numFmtId="1" fontId="0" fillId="10" borderId="31" xfId="0" applyNumberFormat="1" applyFill="1" applyBorder="1" applyAlignment="1">
      <alignment horizontal="center" vertical="center"/>
    </xf>
    <xf numFmtId="14" fontId="0" fillId="11" borderId="20" xfId="0" applyNumberFormat="1" applyFill="1" applyBorder="1" applyAlignment="1">
      <alignment horizontal="center" vertical="center"/>
    </xf>
    <xf numFmtId="0" fontId="0" fillId="11" borderId="29" xfId="0" applyFill="1" applyBorder="1" applyAlignment="1">
      <alignment horizontal="centerContinuous" vertical="center"/>
    </xf>
    <xf numFmtId="1" fontId="6" fillId="10" borderId="32" xfId="0" applyNumberFormat="1" applyFont="1" applyFill="1" applyBorder="1" applyAlignment="1">
      <alignment horizontal="center" vertical="center"/>
    </xf>
    <xf numFmtId="1" fontId="0" fillId="11" borderId="33" xfId="0" applyNumberFormat="1" applyFill="1" applyBorder="1" applyAlignment="1">
      <alignment horizontal="center" vertical="center"/>
    </xf>
    <xf numFmtId="1" fontId="0" fillId="12" borderId="34" xfId="0" applyNumberFormat="1" applyFill="1" applyBorder="1" applyAlignment="1">
      <alignment horizontal="center" vertical="center"/>
    </xf>
    <xf numFmtId="1" fontId="0" fillId="11" borderId="35" xfId="0" applyNumberFormat="1" applyFill="1" applyBorder="1" applyAlignment="1">
      <alignment horizontal="center" vertical="center"/>
    </xf>
    <xf numFmtId="1" fontId="0" fillId="12" borderId="35" xfId="0" applyNumberFormat="1" applyFill="1" applyBorder="1" applyAlignment="1">
      <alignment horizontal="center" vertical="center"/>
    </xf>
    <xf numFmtId="1" fontId="0" fillId="11" borderId="36" xfId="0" applyNumberFormat="1" applyFill="1" applyBorder="1" applyAlignment="1">
      <alignment horizontal="center" vertical="center"/>
    </xf>
    <xf numFmtId="1" fontId="0" fillId="12" borderId="18" xfId="0" applyNumberFormat="1" applyFill="1" applyBorder="1" applyAlignment="1">
      <alignment horizontal="center" vertical="center"/>
    </xf>
    <xf numFmtId="14" fontId="0" fillId="12" borderId="10" xfId="0" applyNumberFormat="1" applyFill="1" applyBorder="1" applyAlignment="1">
      <alignment horizontal="center" vertical="center"/>
    </xf>
    <xf numFmtId="1" fontId="0" fillId="11" borderId="18" xfId="0" applyNumberFormat="1" applyFill="1" applyBorder="1" applyAlignment="1">
      <alignment horizontal="center" vertical="center"/>
    </xf>
    <xf numFmtId="14" fontId="0" fillId="11" borderId="10" xfId="0" applyNumberForma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1" fontId="0" fillId="12" borderId="37" xfId="0" applyNumberFormat="1" applyFill="1" applyBorder="1" applyAlignment="1">
      <alignment horizontal="center" vertical="center"/>
    </xf>
    <xf numFmtId="14" fontId="0" fillId="12" borderId="38" xfId="0" applyNumberFormat="1" applyFill="1" applyBorder="1" applyAlignment="1">
      <alignment horizontal="center" vertical="center"/>
    </xf>
    <xf numFmtId="1" fontId="0" fillId="11" borderId="20" xfId="0" applyNumberFormat="1" applyFill="1" applyBorder="1" applyAlignment="1">
      <alignment horizontal="center" vertical="center"/>
    </xf>
    <xf numFmtId="14" fontId="0" fillId="11" borderId="39" xfId="0" applyNumberFormat="1" applyFill="1" applyBorder="1" applyAlignment="1">
      <alignment horizontal="center" vertical="center"/>
    </xf>
    <xf numFmtId="1" fontId="0" fillId="11" borderId="40" xfId="0" applyNumberFormat="1" applyFill="1" applyBorder="1" applyAlignment="1">
      <alignment horizontal="center" vertical="center"/>
    </xf>
    <xf numFmtId="14" fontId="0" fillId="11" borderId="41" xfId="0" applyNumberFormat="1" applyFill="1" applyBorder="1" applyAlignment="1">
      <alignment horizontal="center" vertical="center"/>
    </xf>
    <xf numFmtId="1" fontId="0" fillId="11" borderId="4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0" fillId="11" borderId="43" xfId="0" applyNumberForma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2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0" fillId="14" borderId="0" xfId="0" applyFill="1"/>
    <xf numFmtId="17" fontId="8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10" borderId="27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1" fontId="0" fillId="10" borderId="32" xfId="0" applyNumberFormat="1" applyFill="1" applyBorder="1" applyAlignment="1">
      <alignment horizontal="center" vertical="center"/>
    </xf>
    <xf numFmtId="1" fontId="0" fillId="10" borderId="0" xfId="0" applyNumberFormat="1" applyFill="1" applyAlignment="1">
      <alignment horizontal="center" vertical="center"/>
    </xf>
    <xf numFmtId="1" fontId="0" fillId="10" borderId="14" xfId="0" applyNumberFormat="1" applyFill="1" applyBorder="1" applyAlignment="1">
      <alignment horizontal="center" vertical="center"/>
    </xf>
    <xf numFmtId="1" fontId="0" fillId="10" borderId="15" xfId="0" applyNumberFormat="1" applyFill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14" fontId="5" fillId="11" borderId="24" xfId="0" applyNumberFormat="1" applyFont="1" applyFill="1" applyBorder="1" applyAlignment="1">
      <alignment horizontal="center" vertical="center" wrapText="1"/>
    </xf>
    <xf numFmtId="0" fontId="5" fillId="11" borderId="25" xfId="0" applyFont="1" applyFill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" fillId="15" borderId="10" xfId="0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5" fontId="0" fillId="16" borderId="46" xfId="0" applyNumberFormat="1" applyFill="1" applyBorder="1" applyAlignment="1">
      <alignment horizontal="center" vertical="center"/>
    </xf>
    <xf numFmtId="0" fontId="0" fillId="16" borderId="46" xfId="0" applyFill="1" applyBorder="1" applyAlignment="1">
      <alignment horizontal="center" vertical="center"/>
    </xf>
    <xf numFmtId="165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165" fontId="0" fillId="0" borderId="45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65" fontId="0" fillId="16" borderId="44" xfId="0" applyNumberFormat="1" applyFill="1" applyBorder="1" applyAlignment="1">
      <alignment horizontal="center" vertical="center"/>
    </xf>
    <xf numFmtId="0" fontId="0" fillId="16" borderId="44" xfId="0" applyFill="1" applyBorder="1" applyAlignment="1">
      <alignment horizontal="center" vertic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39">
    <dxf>
      <alignment horizontal="center" vertical="bottom" textRotation="0" wrapText="0" indent="0" justifyLastLine="0" shrinkToFit="0" readingOrder="0"/>
    </dxf>
    <dxf>
      <border outline="0">
        <right style="hair">
          <color auto="1"/>
        </right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theme="9"/>
        </lef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D83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19050</xdr:rowOff>
        </xdr:from>
        <xdr:to>
          <xdr:col>0</xdr:col>
          <xdr:colOff>1019175</xdr:colOff>
          <xdr:row>1</xdr:row>
          <xdr:rowOff>228600</xdr:rowOff>
        </xdr:to>
        <xdr:sp macro="" textlink="">
          <xdr:nvSpPr>
            <xdr:cNvPr id="1025" name="SpinButton_semai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525FD9E-F988-438E-B836-99297444D229}" name="Tableau5" displayName="Tableau5" ref="A1:D3" totalsRowShown="0" headerRowDxfId="38" dataDxfId="37">
  <sortState xmlns:xlrd2="http://schemas.microsoft.com/office/spreadsheetml/2017/richdata2" ref="A2:D3">
    <sortCondition ref="A2:A4"/>
  </sortState>
  <tableColumns count="4">
    <tableColumn id="1" xr3:uid="{B66FAF1C-659F-4D38-A035-4509CFB40EB0}" name="Nom prénom" dataDxfId="36"/>
    <tableColumn id="2" xr3:uid="{BE1C72FC-0B91-4CDB-8BCD-50BA6551EB55}" name="date début" dataDxfId="35"/>
    <tableColumn id="3" xr3:uid="{57F15ABA-EA2E-45A9-8493-86B47E5C1857}" name="date fin" dataDxfId="34"/>
    <tableColumn id="4" xr3:uid="{02B49686-B306-4EBD-9209-B91A9503483E}" name="Type _x000a_d'absence" dataDxfId="3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0F27B3-5C04-4C5C-AE8A-CD9D5217D5BF}" name="Tableau1" displayName="Tableau1" ref="A1:O5" totalsRowShown="0" headerRowDxfId="32" dataDxfId="31">
  <sortState xmlns:xlrd2="http://schemas.microsoft.com/office/spreadsheetml/2017/richdata2" ref="A2:O5">
    <sortCondition ref="G2:G5"/>
  </sortState>
  <tableColumns count="15">
    <tableColumn id="1" xr3:uid="{22FD1F43-8484-4772-B94B-03CB3628D7D5}" name="Numéro _x000a_chantier" dataDxfId="30"/>
    <tableColumn id="2" xr3:uid="{BD64D418-F572-4BEE-89AD-F769B9D306BF}" name="Chantier" dataDxfId="29"/>
    <tableColumn id="3" xr3:uid="{272CDA80-7E8F-41D8-B810-CB36FEC55288}" name="Adresse" dataDxfId="28"/>
    <tableColumn id="4" xr3:uid="{BDC8B1D4-8F52-4D7D-B0B5-DADD738CAB84}" name="Client" dataDxfId="27"/>
    <tableColumn id="6" xr3:uid="{05A05663-33B7-4AAB-8110-2F1FBC341756}" name="Numéro _x000a_tâche" dataDxfId="26"/>
    <tableColumn id="7" xr3:uid="{E7623822-C49B-48C6-B190-363BEA011688}" name="Tâche" dataDxfId="25"/>
    <tableColumn id="15" xr3:uid="{605321F7-E867-44A9-94C2-B7FD5217A8BE}" name="Date" dataDxfId="24"/>
    <tableColumn id="8" xr3:uid="{9392BA20-2C2A-442B-9308-C74B2DBFD5FF}" name="heure _x000a_début" dataDxfId="23"/>
    <tableColumn id="9" xr3:uid="{871313E8-616C-471F-947F-5F4ACD841770}" name="heure_x000a_ fin" dataDxfId="22"/>
    <tableColumn id="10" xr3:uid="{8A9EEE15-62ED-4B61-8341-3888D8874ED3}" name="Salarié1" dataDxfId="21"/>
    <tableColumn id="17" xr3:uid="{2B0310B1-6BD7-40E5-A655-AD74A4E1E7AB}" name="taux hor.1" dataDxfId="20"/>
    <tableColumn id="11" xr3:uid="{E2C5416E-C83E-4F10-B8D6-A026703C8CF7}" name="Salarié2" dataDxfId="19"/>
    <tableColumn id="18" xr3:uid="{8B62A756-9932-4BE6-BC26-F1C3C52E7574}" name="taux_x000a_ hor.2" dataDxfId="18"/>
    <tableColumn id="12" xr3:uid="{DCD4D738-9631-46A6-BE27-1E9D3A1F1A02}" name="Salarié3" dataDxfId="17"/>
    <tableColumn id="19" xr3:uid="{C9826712-FE52-4F4A-A928-2ED8AAFA6D29}" name="taux_x000a_ hor.3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911789-E9E6-461A-B663-A09D98F9983D}" name="Tableau3" displayName="Tableau3" ref="A1:B6" totalsRowShown="0" dataDxfId="15">
  <tableColumns count="2">
    <tableColumn id="1" xr3:uid="{76D50AD1-755F-4E39-A40B-FB90D0C0F6AD}" name="Salariés" dataDxfId="14"/>
    <tableColumn id="2" xr3:uid="{0C84FC97-33F4-4460-BC69-865D3EBCDA84}" name="Taux _x000a_horaire" dataDxfId="1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05A20E-72DA-43F5-87EB-BD8659680412}" name="Tableau4" displayName="Tableau4" ref="F1:I5" totalsRowShown="0" tableBorderDxfId="12">
  <tableColumns count="4">
    <tableColumn id="1" xr3:uid="{C17E6B9F-6204-4ED0-A528-FC83C155FE70}" name="N°"/>
    <tableColumn id="2" xr3:uid="{05EC9E53-A535-4949-A3ED-A93302EF5AF6}" name="Chantiers"/>
    <tableColumn id="3" xr3:uid="{312C80D4-75A4-4812-85E3-93353E84FD9F}" name="Adresse"/>
    <tableColumn id="4" xr3:uid="{19C411A2-EF9F-4A3A-8E2A-63325D738CEB}" name="Client" dataDxfId="11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63D05C-4DBA-44B0-B23F-C2382A78DF8F}" name="Tableau2" displayName="Tableau2" ref="M1:O13" totalsRowShown="0" headerRowDxfId="10" dataDxfId="9">
  <tableColumns count="3">
    <tableColumn id="1" xr3:uid="{457D783D-0458-4720-AD03-A666DB2E1E59}" name="Mois" dataDxfId="8"/>
    <tableColumn id="2" xr3:uid="{C1E60D3A-1BEE-4E17-8E82-C0753EB2785D}" name="Nbre" dataDxfId="7"/>
    <tableColumn id="3" xr3:uid="{CCA0F62B-73CC-421F-B7C8-AC73ACF10B72}" name="Nbre _x000a_jours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220791A-28A4-47C6-840A-3F477FE2F2F2}" name="Tableau6" displayName="Tableau6" ref="Q1:R8" totalsRowShown="0" tableBorderDxfId="5">
  <tableColumns count="2">
    <tableColumn id="1" xr3:uid="{78E08682-DD6F-42BE-A546-A439208963D4}" name="Initiales"/>
    <tableColumn id="2" xr3:uid="{17B0D1C7-203E-4076-B62B-0A4866C1FEA4}" name="Type_x000a_ absence" dataDxfId="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07229E-AB95-4C17-9066-3D583D43D457}" name="Tableau48" displayName="Tableau48" ref="T1:T54" totalsRowShown="0" headerRowDxfId="3" dataDxfId="2" tableBorderDxfId="1">
  <tableColumns count="1">
    <tableColumn id="1" xr3:uid="{4A166A81-897B-4049-9C60-CEB24E44CD52}" name="Semain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59618-FB1C-4AB3-B806-312321A0EB87}">
  <sheetPr codeName="Feuil2"/>
  <dimension ref="A1:D3"/>
  <sheetViews>
    <sheetView showGridLines="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14.85546875" style="1" bestFit="1" customWidth="1"/>
    <col min="2" max="3" width="10.85546875" style="1" customWidth="1"/>
    <col min="4" max="4" width="9.7109375" style="1" customWidth="1"/>
    <col min="5" max="16384" width="11.42578125" style="1"/>
  </cols>
  <sheetData>
    <row r="1" spans="1:4" s="3" customFormat="1" ht="45" x14ac:dyDescent="0.25">
      <c r="A1" s="3" t="s">
        <v>90</v>
      </c>
      <c r="B1" s="3" t="s">
        <v>1</v>
      </c>
      <c r="C1" s="3" t="s">
        <v>2</v>
      </c>
      <c r="D1" s="6" t="s">
        <v>91</v>
      </c>
    </row>
    <row r="2" spans="1:4" x14ac:dyDescent="0.25">
      <c r="A2" s="1" t="s">
        <v>71</v>
      </c>
      <c r="B2" s="1" t="s">
        <v>89</v>
      </c>
      <c r="C2" s="1" t="s">
        <v>119</v>
      </c>
      <c r="D2" s="1" t="s">
        <v>81</v>
      </c>
    </row>
    <row r="3" spans="1:4" x14ac:dyDescent="0.25">
      <c r="A3" s="1" t="s">
        <v>86</v>
      </c>
      <c r="B3" s="1" t="s">
        <v>88</v>
      </c>
      <c r="C3" s="1" t="s">
        <v>89</v>
      </c>
      <c r="D3" s="1" t="s">
        <v>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CFA2D-EED4-4587-9187-5B65953A90B4}">
  <sheetPr codeName="Feuil4"/>
  <dimension ref="A1:V100"/>
  <sheetViews>
    <sheetView showGridLines="0"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17.85546875" style="68" bestFit="1" customWidth="1"/>
    <col min="2" max="3" width="5" style="68" bestFit="1" customWidth="1"/>
    <col min="4" max="4" width="4.7109375" style="68" bestFit="1" customWidth="1"/>
    <col min="5" max="7" width="5" style="68" bestFit="1" customWidth="1"/>
    <col min="8" max="8" width="9.7109375" style="68" hidden="1" customWidth="1"/>
    <col min="9" max="14" width="11.42578125" style="68"/>
    <col min="15" max="15" width="0" style="68" hidden="1" customWidth="1"/>
    <col min="16" max="21" width="11.42578125" style="68"/>
    <col min="22" max="22" width="0" style="68" hidden="1" customWidth="1"/>
    <col min="23" max="16384" width="11.42578125" style="68"/>
  </cols>
  <sheetData>
    <row r="1" spans="1:22" ht="26.25" customHeight="1" x14ac:dyDescent="0.25">
      <c r="A1" s="69">
        <v>44986</v>
      </c>
      <c r="B1" s="82">
        <v>44991</v>
      </c>
      <c r="C1" s="82">
        <v>44992</v>
      </c>
      <c r="D1" s="82">
        <v>44993</v>
      </c>
      <c r="E1" s="82">
        <v>44994</v>
      </c>
      <c r="F1" s="85">
        <v>44995</v>
      </c>
      <c r="G1" s="89">
        <v>44996</v>
      </c>
      <c r="H1" s="87">
        <v>44997</v>
      </c>
      <c r="I1" s="82">
        <v>44998</v>
      </c>
      <c r="J1" s="82">
        <v>44999</v>
      </c>
      <c r="K1" s="82">
        <v>45000</v>
      </c>
      <c r="L1" s="82">
        <v>45001</v>
      </c>
      <c r="M1" s="85">
        <v>45002</v>
      </c>
      <c r="N1" s="89">
        <v>45003</v>
      </c>
      <c r="O1" s="87">
        <v>45004</v>
      </c>
      <c r="P1" s="82">
        <v>45005</v>
      </c>
      <c r="Q1" s="82">
        <v>45006</v>
      </c>
      <c r="R1" s="82">
        <v>45007</v>
      </c>
      <c r="S1" s="82">
        <v>45009</v>
      </c>
      <c r="T1" s="85">
        <v>45010</v>
      </c>
      <c r="U1" s="94">
        <v>45011</v>
      </c>
      <c r="V1" s="92"/>
    </row>
    <row r="2" spans="1:22" ht="37.5" customHeight="1" x14ac:dyDescent="0.35">
      <c r="A2" s="70" t="s">
        <v>129</v>
      </c>
      <c r="B2" s="71" t="s">
        <v>121</v>
      </c>
      <c r="C2" s="71" t="s">
        <v>120</v>
      </c>
      <c r="D2" s="71" t="s">
        <v>122</v>
      </c>
      <c r="E2" s="71" t="s">
        <v>123</v>
      </c>
      <c r="F2" s="86" t="s">
        <v>124</v>
      </c>
      <c r="G2" s="90" t="s">
        <v>125</v>
      </c>
      <c r="H2" s="88" t="s">
        <v>126</v>
      </c>
      <c r="I2" s="71" t="s">
        <v>121</v>
      </c>
      <c r="J2" s="71" t="s">
        <v>120</v>
      </c>
      <c r="K2" s="71" t="s">
        <v>122</v>
      </c>
      <c r="L2" s="71" t="s">
        <v>123</v>
      </c>
      <c r="M2" s="86" t="s">
        <v>124</v>
      </c>
      <c r="N2" s="90" t="s">
        <v>125</v>
      </c>
      <c r="O2" s="88" t="s">
        <v>126</v>
      </c>
      <c r="P2" s="71" t="s">
        <v>121</v>
      </c>
      <c r="Q2" s="71" t="s">
        <v>120</v>
      </c>
      <c r="R2" s="71" t="s">
        <v>122</v>
      </c>
      <c r="S2" s="71" t="s">
        <v>123</v>
      </c>
      <c r="T2" s="86" t="s">
        <v>124</v>
      </c>
      <c r="U2" s="95" t="s">
        <v>125</v>
      </c>
      <c r="V2" s="93" t="s">
        <v>126</v>
      </c>
    </row>
    <row r="3" spans="1:22" x14ac:dyDescent="0.25">
      <c r="A3" s="71" t="s">
        <v>71</v>
      </c>
      <c r="B3" s="71"/>
      <c r="C3" s="71"/>
      <c r="D3" s="71"/>
      <c r="E3" s="71"/>
      <c r="F3" s="86"/>
      <c r="G3" s="90"/>
      <c r="H3" s="88"/>
      <c r="I3" s="71"/>
      <c r="J3" s="71"/>
      <c r="K3" s="71"/>
      <c r="L3" s="71"/>
      <c r="M3" s="86"/>
      <c r="N3" s="90"/>
      <c r="O3" s="88"/>
      <c r="P3" s="71"/>
      <c r="Q3" s="71"/>
      <c r="R3" s="71"/>
      <c r="S3" s="83" t="s">
        <v>81</v>
      </c>
      <c r="T3" s="91" t="s">
        <v>81</v>
      </c>
      <c r="U3" s="95"/>
      <c r="V3" s="93"/>
    </row>
    <row r="4" spans="1:22" x14ac:dyDescent="0.25">
      <c r="A4" s="71" t="s">
        <v>86</v>
      </c>
      <c r="B4" s="71"/>
      <c r="C4" s="71"/>
      <c r="D4" s="71"/>
      <c r="E4" s="71"/>
      <c r="F4" s="86"/>
      <c r="G4" s="90"/>
      <c r="H4" s="88"/>
      <c r="I4" s="71"/>
      <c r="J4" s="71"/>
      <c r="K4" s="71"/>
      <c r="L4" s="71"/>
      <c r="M4" s="86"/>
      <c r="N4" s="90"/>
      <c r="O4" s="88"/>
      <c r="P4" s="71"/>
      <c r="Q4" s="84" t="s">
        <v>74</v>
      </c>
      <c r="R4" s="84" t="s">
        <v>74</v>
      </c>
      <c r="S4" s="71"/>
      <c r="T4" s="86"/>
      <c r="U4" s="95"/>
      <c r="V4" s="93"/>
    </row>
    <row r="5" spans="1:22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</row>
    <row r="57" spans="1:22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</row>
    <row r="58" spans="1:22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2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2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  <row r="63" spans="1:22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</row>
    <row r="64" spans="1:22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SpinButton_semai">
          <controlPr defaultSize="0" autoLine="0" r:id="rId5">
            <anchor moveWithCells="1">
              <from>
                <xdr:col>0</xdr:col>
                <xdr:colOff>200025</xdr:colOff>
                <xdr:row>1</xdr:row>
                <xdr:rowOff>19050</xdr:rowOff>
              </from>
              <to>
                <xdr:col>0</xdr:col>
                <xdr:colOff>1019175</xdr:colOff>
                <xdr:row>1</xdr:row>
                <xdr:rowOff>228600</xdr:rowOff>
              </to>
            </anchor>
          </controlPr>
        </control>
      </mc:Choice>
      <mc:Fallback>
        <control shapeId="1025" r:id="rId4" name="SpinButton_semai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9230-818D-4C45-A6AD-7E317C794E7D}">
  <sheetPr codeName="Feuil3"/>
  <dimension ref="A1:G14"/>
  <sheetViews>
    <sheetView showGridLines="0" workbookViewId="0">
      <selection activeCell="C1" sqref="C1:G1048576"/>
    </sheetView>
  </sheetViews>
  <sheetFormatPr baseColWidth="10" defaultRowHeight="15" x14ac:dyDescent="0.25"/>
  <cols>
    <col min="1" max="1" width="11.42578125" style="1"/>
    <col min="2" max="2" width="11.42578125" hidden="1" customWidth="1"/>
    <col min="3" max="5" width="20.42578125" bestFit="1" customWidth="1"/>
    <col min="6" max="7" width="17.42578125" bestFit="1" customWidth="1"/>
  </cols>
  <sheetData>
    <row r="1" spans="1:7" x14ac:dyDescent="0.25">
      <c r="A1" s="1">
        <v>0</v>
      </c>
      <c r="C1" t="s">
        <v>128</v>
      </c>
    </row>
    <row r="2" spans="1:7" x14ac:dyDescent="0.25">
      <c r="A2" s="67">
        <v>45005</v>
      </c>
      <c r="C2" t="s">
        <v>68</v>
      </c>
      <c r="D2" t="s">
        <v>69</v>
      </c>
      <c r="E2" t="s">
        <v>70</v>
      </c>
      <c r="F2" t="s">
        <v>68</v>
      </c>
      <c r="G2" t="s">
        <v>71</v>
      </c>
    </row>
    <row r="3" spans="1:7" x14ac:dyDescent="0.25">
      <c r="A3" s="66">
        <v>0.29166666666666669</v>
      </c>
      <c r="B3">
        <v>7</v>
      </c>
    </row>
    <row r="4" spans="1:7" x14ac:dyDescent="0.25">
      <c r="A4" s="66">
        <v>0.33333333333333331</v>
      </c>
      <c r="B4">
        <v>8</v>
      </c>
    </row>
    <row r="5" spans="1:7" x14ac:dyDescent="0.25">
      <c r="A5" s="66">
        <v>0.375</v>
      </c>
      <c r="B5">
        <v>9</v>
      </c>
    </row>
    <row r="6" spans="1:7" x14ac:dyDescent="0.25">
      <c r="A6" s="66">
        <v>0.41666666666666702</v>
      </c>
      <c r="B6">
        <v>10</v>
      </c>
    </row>
    <row r="7" spans="1:7" x14ac:dyDescent="0.25">
      <c r="A7" s="66">
        <v>0.45833333333333398</v>
      </c>
      <c r="B7">
        <v>11</v>
      </c>
    </row>
    <row r="8" spans="1:7" x14ac:dyDescent="0.25">
      <c r="A8" s="66">
        <v>0.5</v>
      </c>
      <c r="B8">
        <v>12</v>
      </c>
      <c r="C8" t="s">
        <v>57</v>
      </c>
      <c r="D8" t="s">
        <v>57</v>
      </c>
      <c r="E8" t="s">
        <v>57</v>
      </c>
    </row>
    <row r="9" spans="1:7" x14ac:dyDescent="0.25">
      <c r="A9" s="66">
        <v>0.54166666666666696</v>
      </c>
      <c r="B9">
        <v>13</v>
      </c>
      <c r="C9" t="s">
        <v>57</v>
      </c>
      <c r="D9" t="s">
        <v>57</v>
      </c>
      <c r="E9" t="s">
        <v>57</v>
      </c>
    </row>
    <row r="10" spans="1:7" x14ac:dyDescent="0.25">
      <c r="A10" s="66">
        <v>0.58333333333333304</v>
      </c>
      <c r="B10">
        <v>14</v>
      </c>
      <c r="C10" t="s">
        <v>57</v>
      </c>
      <c r="D10" t="s">
        <v>57</v>
      </c>
      <c r="E10" t="s">
        <v>57</v>
      </c>
    </row>
    <row r="11" spans="1:7" x14ac:dyDescent="0.25">
      <c r="A11" s="66">
        <v>0.625</v>
      </c>
      <c r="B11">
        <v>15</v>
      </c>
    </row>
    <row r="12" spans="1:7" x14ac:dyDescent="0.25">
      <c r="A12" s="66">
        <v>0.66666666666666696</v>
      </c>
      <c r="B12">
        <v>16</v>
      </c>
      <c r="C12" t="s">
        <v>127</v>
      </c>
      <c r="F12" t="s">
        <v>127</v>
      </c>
      <c r="G12" t="s">
        <v>127</v>
      </c>
    </row>
    <row r="13" spans="1:7" x14ac:dyDescent="0.25">
      <c r="A13" s="66">
        <v>0.70833333333333304</v>
      </c>
      <c r="B13">
        <v>17</v>
      </c>
      <c r="C13" t="s">
        <v>127</v>
      </c>
      <c r="F13" t="s">
        <v>127</v>
      </c>
      <c r="G13" t="s">
        <v>127</v>
      </c>
    </row>
    <row r="14" spans="1:7" x14ac:dyDescent="0.25">
      <c r="A14" s="66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7562A-804A-4917-94EF-796A7B627307}">
  <sheetPr codeName="Feuil1"/>
  <dimension ref="A1:O6"/>
  <sheetViews>
    <sheetView showGridLines="0" tabSelected="1" workbookViewId="0">
      <pane ySplit="1" topLeftCell="A2" activePane="bottomLeft" state="frozen"/>
      <selection activeCell="F10" sqref="F10"/>
      <selection pane="bottomLeft" activeCell="J4" sqref="J4:N5"/>
    </sheetView>
  </sheetViews>
  <sheetFormatPr baseColWidth="10" defaultRowHeight="15" x14ac:dyDescent="0.25"/>
  <cols>
    <col min="1" max="1" width="8.28515625" style="1" bestFit="1" customWidth="1"/>
    <col min="2" max="2" width="12" style="1" customWidth="1"/>
    <col min="3" max="3" width="20.7109375" style="1" bestFit="1" customWidth="1"/>
    <col min="4" max="4" width="12.42578125" style="1" bestFit="1" customWidth="1"/>
    <col min="5" max="5" width="8.28515625" style="1" bestFit="1" customWidth="1"/>
    <col min="6" max="6" width="24.85546875" style="1" customWidth="1"/>
    <col min="7" max="7" width="10.7109375" style="1" bestFit="1" customWidth="1"/>
    <col min="8" max="9" width="6.28515625" style="1" bestFit="1" customWidth="1"/>
    <col min="10" max="10" width="15.7109375" style="1" bestFit="1" customWidth="1"/>
    <col min="11" max="11" width="8.42578125" style="1" customWidth="1"/>
    <col min="12" max="12" width="13.42578125" style="1" bestFit="1" customWidth="1"/>
    <col min="13" max="13" width="6.7109375" style="1" customWidth="1"/>
    <col min="14" max="14" width="15.7109375" style="1" bestFit="1" customWidth="1"/>
    <col min="15" max="15" width="7" style="1" customWidth="1"/>
    <col min="16" max="16384" width="11.42578125" style="1"/>
  </cols>
  <sheetData>
    <row r="1" spans="1:15" s="3" customFormat="1" ht="30" x14ac:dyDescent="0.25">
      <c r="A1" s="6" t="s">
        <v>20</v>
      </c>
      <c r="B1" s="3" t="s">
        <v>0</v>
      </c>
      <c r="C1" s="3" t="s">
        <v>15</v>
      </c>
      <c r="D1" s="3" t="s">
        <v>3</v>
      </c>
      <c r="E1" s="6" t="s">
        <v>24</v>
      </c>
      <c r="F1" s="3" t="s">
        <v>4</v>
      </c>
      <c r="G1" s="6" t="s">
        <v>42</v>
      </c>
      <c r="H1" s="6" t="s">
        <v>28</v>
      </c>
      <c r="I1" s="6" t="s">
        <v>29</v>
      </c>
      <c r="J1" s="3" t="s">
        <v>31</v>
      </c>
      <c r="K1" s="6" t="s">
        <v>38</v>
      </c>
      <c r="L1" s="3" t="s">
        <v>30</v>
      </c>
      <c r="M1" s="6" t="s">
        <v>39</v>
      </c>
      <c r="N1" s="3" t="s">
        <v>32</v>
      </c>
      <c r="O1" s="6" t="s">
        <v>40</v>
      </c>
    </row>
    <row r="2" spans="1:15" x14ac:dyDescent="0.25">
      <c r="A2" s="1" t="s">
        <v>66</v>
      </c>
      <c r="B2" s="1" t="s">
        <v>12</v>
      </c>
      <c r="C2" s="1" t="s">
        <v>23</v>
      </c>
      <c r="D2" s="1" t="s">
        <v>62</v>
      </c>
      <c r="E2" s="1">
        <v>5</v>
      </c>
      <c r="F2" s="1" t="s">
        <v>59</v>
      </c>
      <c r="G2" s="5" t="s">
        <v>37</v>
      </c>
      <c r="H2" s="1">
        <v>15</v>
      </c>
      <c r="I2" s="1">
        <v>17</v>
      </c>
      <c r="J2" s="1" t="s">
        <v>70</v>
      </c>
      <c r="K2" s="1">
        <v>13.3</v>
      </c>
      <c r="L2" s="1" t="s">
        <v>71</v>
      </c>
      <c r="M2" s="1">
        <v>15</v>
      </c>
    </row>
    <row r="3" spans="1:15" x14ac:dyDescent="0.25">
      <c r="A3" s="1" t="s">
        <v>65</v>
      </c>
      <c r="B3" s="1" t="s">
        <v>10</v>
      </c>
      <c r="C3" s="1" t="s">
        <v>16</v>
      </c>
      <c r="D3" s="1" t="s">
        <v>61</v>
      </c>
      <c r="E3" s="1">
        <v>4</v>
      </c>
      <c r="F3" s="1" t="s">
        <v>58</v>
      </c>
      <c r="G3" s="5" t="s">
        <v>36</v>
      </c>
      <c r="H3" s="1">
        <v>7</v>
      </c>
      <c r="I3" s="1">
        <v>10</v>
      </c>
      <c r="J3" s="1" t="s">
        <v>68</v>
      </c>
      <c r="K3" s="1">
        <v>14</v>
      </c>
      <c r="L3" s="1" t="s">
        <v>69</v>
      </c>
      <c r="M3" s="1">
        <v>12</v>
      </c>
    </row>
    <row r="4" spans="1:15" x14ac:dyDescent="0.25">
      <c r="A4" s="1" t="s">
        <v>64</v>
      </c>
      <c r="B4" s="1" t="s">
        <v>11</v>
      </c>
      <c r="C4" s="1" t="s">
        <v>25</v>
      </c>
      <c r="D4" s="1" t="s">
        <v>60</v>
      </c>
      <c r="E4" s="1">
        <v>3</v>
      </c>
      <c r="F4" s="1" t="s">
        <v>57</v>
      </c>
      <c r="G4" s="5" t="s">
        <v>27</v>
      </c>
      <c r="H4" s="1">
        <v>12</v>
      </c>
      <c r="I4" s="1">
        <v>14</v>
      </c>
      <c r="J4" s="96" t="s">
        <v>68</v>
      </c>
      <c r="K4" s="96">
        <v>14</v>
      </c>
      <c r="L4" s="96" t="s">
        <v>69</v>
      </c>
      <c r="M4" s="96">
        <v>12</v>
      </c>
      <c r="N4" s="96" t="s">
        <v>70</v>
      </c>
      <c r="O4" s="1">
        <v>13.3</v>
      </c>
    </row>
    <row r="5" spans="1:15" x14ac:dyDescent="0.25">
      <c r="A5" s="1" t="s">
        <v>67</v>
      </c>
      <c r="B5" s="1" t="s">
        <v>10</v>
      </c>
      <c r="C5" s="1" t="s">
        <v>16</v>
      </c>
      <c r="D5" s="1" t="s">
        <v>63</v>
      </c>
      <c r="E5" s="1">
        <v>6</v>
      </c>
      <c r="F5" s="1" t="s">
        <v>127</v>
      </c>
      <c r="G5" s="5">
        <v>45005</v>
      </c>
      <c r="H5" s="1">
        <v>16</v>
      </c>
      <c r="I5" s="1">
        <v>17</v>
      </c>
      <c r="J5" s="96" t="s">
        <v>68</v>
      </c>
      <c r="K5" s="96">
        <v>14</v>
      </c>
      <c r="L5" s="96" t="s">
        <v>71</v>
      </c>
      <c r="M5" s="96">
        <v>15</v>
      </c>
      <c r="N5" s="96"/>
    </row>
    <row r="6" spans="1:15" x14ac:dyDescent="0.25">
      <c r="G6" s="5"/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D7261-5841-454E-9947-9D990A2D3687}">
  <sheetPr codeName="Feuil5"/>
  <dimension ref="A1:V58"/>
  <sheetViews>
    <sheetView showGridLines="0" workbookViewId="0">
      <pane ySplit="1" topLeftCell="A2" activePane="bottomLeft" state="frozen"/>
      <selection pane="bottomLeft" activeCell="Y1" sqref="X1:Y1048576"/>
    </sheetView>
  </sheetViews>
  <sheetFormatPr baseColWidth="10" defaultRowHeight="15" x14ac:dyDescent="0.25"/>
  <cols>
    <col min="1" max="1" width="15.140625" style="1" bestFit="1" customWidth="1"/>
    <col min="2" max="2" width="14.140625" style="1" customWidth="1"/>
    <col min="3" max="3" width="2.28515625" style="1" customWidth="1"/>
    <col min="4" max="4" width="8.28515625" style="3" bestFit="1" customWidth="1"/>
    <col min="5" max="5" width="1.7109375" style="1" customWidth="1"/>
    <col min="6" max="6" width="5.28515625" style="1" customWidth="1"/>
    <col min="7" max="7" width="11.5703125" style="1" customWidth="1"/>
    <col min="8" max="8" width="20.7109375" style="1" bestFit="1" customWidth="1"/>
    <col min="9" max="9" width="20.7109375" style="1" customWidth="1"/>
    <col min="10" max="10" width="4.7109375" style="1" customWidth="1"/>
    <col min="11" max="11" width="11.42578125" style="1"/>
    <col min="12" max="12" width="3.28515625" style="1" customWidth="1"/>
    <col min="13" max="13" width="15" style="1" bestFit="1" customWidth="1"/>
    <col min="14" max="14" width="23.140625" style="1" bestFit="1" customWidth="1"/>
    <col min="15" max="15" width="5.42578125" style="1" bestFit="1" customWidth="1"/>
    <col min="16" max="16" width="3.7109375" style="1" customWidth="1"/>
    <col min="17" max="17" width="8.140625" style="1" bestFit="1" customWidth="1"/>
    <col min="18" max="18" width="20.28515625" style="1" bestFit="1" customWidth="1"/>
    <col min="19" max="19" width="4.5703125" style="1" customWidth="1"/>
    <col min="20" max="20" width="9.5703125" style="1" bestFit="1" customWidth="1"/>
    <col min="21" max="21" width="21.7109375" style="1" bestFit="1" customWidth="1"/>
    <col min="22" max="22" width="11.42578125" style="1"/>
    <col min="23" max="23" width="4.85546875" style="1" customWidth="1"/>
    <col min="24" max="16384" width="11.42578125" style="1"/>
  </cols>
  <sheetData>
    <row r="1" spans="1:22" ht="30.75" thickBot="1" x14ac:dyDescent="0.3">
      <c r="A1" s="2" t="s">
        <v>5</v>
      </c>
      <c r="B1" s="6" t="s">
        <v>41</v>
      </c>
      <c r="C1" s="3"/>
      <c r="D1" s="3" t="s">
        <v>9</v>
      </c>
      <c r="E1" s="3"/>
      <c r="F1" s="15" t="s">
        <v>8</v>
      </c>
      <c r="G1" s="7" t="s">
        <v>6</v>
      </c>
      <c r="H1" s="8" t="s">
        <v>15</v>
      </c>
      <c r="I1" s="2" t="s">
        <v>3</v>
      </c>
      <c r="K1" s="2" t="s">
        <v>7</v>
      </c>
      <c r="M1" s="4" t="s">
        <v>43</v>
      </c>
      <c r="N1" s="4" t="s">
        <v>44</v>
      </c>
      <c r="O1" s="62" t="s">
        <v>118</v>
      </c>
      <c r="Q1" s="4" t="s">
        <v>85</v>
      </c>
      <c r="R1" s="19" t="s">
        <v>72</v>
      </c>
      <c r="T1" s="44" t="s">
        <v>103</v>
      </c>
      <c r="U1" s="74" t="s">
        <v>104</v>
      </c>
      <c r="V1" s="75"/>
    </row>
    <row r="2" spans="1:22" x14ac:dyDescent="0.25">
      <c r="A2" s="1" t="s">
        <v>68</v>
      </c>
      <c r="B2" s="1">
        <v>14</v>
      </c>
      <c r="D2" s="4">
        <v>7</v>
      </c>
      <c r="F2" s="16" t="s">
        <v>17</v>
      </c>
      <c r="G2" s="9" t="s">
        <v>10</v>
      </c>
      <c r="H2" s="10" t="s">
        <v>16</v>
      </c>
      <c r="I2" s="1" t="s">
        <v>21</v>
      </c>
      <c r="K2" s="1" t="s">
        <v>13</v>
      </c>
      <c r="M2" s="1" t="s">
        <v>45</v>
      </c>
      <c r="N2" s="1">
        <v>1</v>
      </c>
      <c r="O2" s="1">
        <v>31</v>
      </c>
      <c r="Q2" s="21" t="s">
        <v>73</v>
      </c>
      <c r="R2" s="20" t="s">
        <v>75</v>
      </c>
      <c r="T2" s="45">
        <v>1</v>
      </c>
      <c r="U2" s="59" t="s">
        <v>105</v>
      </c>
      <c r="V2" s="60">
        <f xml:space="preserve"> DATE($M$16,1,1)</f>
        <v>44927</v>
      </c>
    </row>
    <row r="3" spans="1:22" x14ac:dyDescent="0.25">
      <c r="A3" s="1" t="s">
        <v>69</v>
      </c>
      <c r="B3" s="1">
        <v>12</v>
      </c>
      <c r="D3" s="4">
        <v>8</v>
      </c>
      <c r="F3" s="17" t="s">
        <v>18</v>
      </c>
      <c r="G3" s="11" t="s">
        <v>11</v>
      </c>
      <c r="H3" s="12" t="s">
        <v>25</v>
      </c>
      <c r="I3" s="1" t="s">
        <v>22</v>
      </c>
      <c r="K3" s="1" t="s">
        <v>14</v>
      </c>
      <c r="M3" s="1" t="s">
        <v>46</v>
      </c>
      <c r="N3" s="1">
        <v>2</v>
      </c>
      <c r="O3" s="1">
        <v>28</v>
      </c>
      <c r="Q3" s="22" t="s">
        <v>77</v>
      </c>
      <c r="R3" s="4" t="s">
        <v>76</v>
      </c>
      <c r="T3" s="46">
        <v>2</v>
      </c>
      <c r="U3" s="50" t="s">
        <v>117</v>
      </c>
      <c r="V3" s="51">
        <f xml:space="preserve"> FLOOR(DAY(MINUTE($M$16/38)/2+56)&amp;"/5/"&amp;$M$16,7)-34</f>
        <v>45025</v>
      </c>
    </row>
    <row r="4" spans="1:22" x14ac:dyDescent="0.25">
      <c r="A4" s="1" t="s">
        <v>70</v>
      </c>
      <c r="B4" s="1">
        <v>13.3</v>
      </c>
      <c r="D4" s="4">
        <v>9</v>
      </c>
      <c r="F4" s="18" t="s">
        <v>19</v>
      </c>
      <c r="G4" s="13" t="s">
        <v>12</v>
      </c>
      <c r="H4" s="14" t="s">
        <v>23</v>
      </c>
      <c r="I4" s="1" t="s">
        <v>26</v>
      </c>
      <c r="M4" s="1" t="s">
        <v>47</v>
      </c>
      <c r="N4" s="1">
        <v>3</v>
      </c>
      <c r="O4" s="1">
        <v>31</v>
      </c>
      <c r="Q4" s="24" t="s">
        <v>74</v>
      </c>
      <c r="R4" s="20" t="s">
        <v>74</v>
      </c>
      <c r="T4" s="47">
        <v>3</v>
      </c>
      <c r="U4" s="52" t="s">
        <v>106</v>
      </c>
      <c r="V4" s="53">
        <f xml:space="preserve"> V3 + 1</f>
        <v>45026</v>
      </c>
    </row>
    <row r="5" spans="1:22" x14ac:dyDescent="0.25">
      <c r="A5" s="1" t="s">
        <v>71</v>
      </c>
      <c r="B5" s="1">
        <v>15</v>
      </c>
      <c r="D5" s="4">
        <v>10</v>
      </c>
      <c r="F5" s="1" t="s">
        <v>19</v>
      </c>
      <c r="G5" s="1" t="s">
        <v>33</v>
      </c>
      <c r="H5" s="1" t="s">
        <v>34</v>
      </c>
      <c r="I5" s="1" t="s">
        <v>35</v>
      </c>
      <c r="M5" s="1" t="s">
        <v>48</v>
      </c>
      <c r="N5" s="1">
        <v>4</v>
      </c>
      <c r="O5" s="1">
        <v>30</v>
      </c>
      <c r="Q5" s="23" t="s">
        <v>79</v>
      </c>
      <c r="R5" s="4" t="s">
        <v>78</v>
      </c>
      <c r="T5" s="48">
        <v>4</v>
      </c>
      <c r="U5" s="50" t="s">
        <v>107</v>
      </c>
      <c r="V5" s="51">
        <f xml:space="preserve"> DATE($M$16,5,1)</f>
        <v>45047</v>
      </c>
    </row>
    <row r="6" spans="1:22" x14ac:dyDescent="0.25">
      <c r="A6" s="1" t="s">
        <v>86</v>
      </c>
      <c r="B6" s="1" t="s">
        <v>87</v>
      </c>
      <c r="D6" s="4">
        <v>11</v>
      </c>
      <c r="M6" s="1" t="s">
        <v>49</v>
      </c>
      <c r="N6" s="1">
        <v>5</v>
      </c>
      <c r="O6" s="1">
        <v>31</v>
      </c>
      <c r="Q6" s="64" t="s">
        <v>81</v>
      </c>
      <c r="R6" s="20" t="s">
        <v>80</v>
      </c>
      <c r="T6" s="49">
        <v>5</v>
      </c>
      <c r="U6" s="54" t="s">
        <v>108</v>
      </c>
      <c r="V6" s="53">
        <f xml:space="preserve"> DATE($M$16,5,8)</f>
        <v>45054</v>
      </c>
    </row>
    <row r="7" spans="1:22" x14ac:dyDescent="0.25">
      <c r="D7" s="4">
        <v>12</v>
      </c>
      <c r="M7" s="1" t="s">
        <v>50</v>
      </c>
      <c r="N7" s="1">
        <v>6</v>
      </c>
      <c r="O7" s="1">
        <v>30</v>
      </c>
      <c r="Q7" s="65" t="s">
        <v>83</v>
      </c>
      <c r="R7" s="4" t="s">
        <v>82</v>
      </c>
      <c r="T7" s="48">
        <v>6</v>
      </c>
      <c r="U7" s="50" t="s">
        <v>109</v>
      </c>
      <c r="V7" s="51">
        <f xml:space="preserve"> V3 + 39</f>
        <v>45064</v>
      </c>
    </row>
    <row r="8" spans="1:22" x14ac:dyDescent="0.25">
      <c r="D8" s="4">
        <v>13</v>
      </c>
      <c r="M8" s="1" t="s">
        <v>51</v>
      </c>
      <c r="N8" s="1">
        <v>7</v>
      </c>
      <c r="O8" s="1">
        <v>31</v>
      </c>
      <c r="Q8" s="25">
        <v>17</v>
      </c>
      <c r="R8" s="20" t="s">
        <v>84</v>
      </c>
      <c r="T8" s="49">
        <v>7</v>
      </c>
      <c r="U8" s="52" t="s">
        <v>110</v>
      </c>
      <c r="V8" s="53">
        <f xml:space="preserve"> V3 + 49</f>
        <v>45074</v>
      </c>
    </row>
    <row r="9" spans="1:22" x14ac:dyDescent="0.25">
      <c r="D9" s="4">
        <v>14</v>
      </c>
      <c r="M9" s="1" t="s">
        <v>52</v>
      </c>
      <c r="N9" s="1">
        <v>8</v>
      </c>
      <c r="O9" s="1">
        <v>31</v>
      </c>
      <c r="T9" s="48">
        <v>8</v>
      </c>
      <c r="U9" s="50" t="s">
        <v>111</v>
      </c>
      <c r="V9" s="51">
        <f xml:space="preserve"> V3 + 50</f>
        <v>45075</v>
      </c>
    </row>
    <row r="10" spans="1:22" x14ac:dyDescent="0.25">
      <c r="D10" s="4">
        <v>15</v>
      </c>
      <c r="M10" s="1" t="s">
        <v>53</v>
      </c>
      <c r="N10" s="1">
        <v>9</v>
      </c>
      <c r="O10" s="1">
        <v>30</v>
      </c>
      <c r="T10" s="49">
        <v>9</v>
      </c>
      <c r="U10" s="52" t="s">
        <v>112</v>
      </c>
      <c r="V10" s="53">
        <f xml:space="preserve"> DATE($M$16,7,14)</f>
        <v>45121</v>
      </c>
    </row>
    <row r="11" spans="1:22" x14ac:dyDescent="0.25">
      <c r="D11" s="4">
        <v>16</v>
      </c>
      <c r="M11" s="1" t="s">
        <v>54</v>
      </c>
      <c r="N11" s="1">
        <v>10</v>
      </c>
      <c r="O11" s="1">
        <v>31</v>
      </c>
      <c r="T11" s="48">
        <v>10</v>
      </c>
      <c r="U11" s="50" t="s">
        <v>113</v>
      </c>
      <c r="V11" s="51">
        <f xml:space="preserve"> DATE($M$16,8,15)</f>
        <v>45153</v>
      </c>
    </row>
    <row r="12" spans="1:22" x14ac:dyDescent="0.25">
      <c r="D12" s="4">
        <v>17</v>
      </c>
      <c r="M12" s="1" t="s">
        <v>55</v>
      </c>
      <c r="N12" s="1">
        <v>11</v>
      </c>
      <c r="O12" s="1">
        <v>30</v>
      </c>
      <c r="T12" s="49">
        <v>11</v>
      </c>
      <c r="U12" s="52" t="s">
        <v>114</v>
      </c>
      <c r="V12" s="53">
        <f xml:space="preserve"> DATE($M$16,11,1)</f>
        <v>45231</v>
      </c>
    </row>
    <row r="13" spans="1:22" x14ac:dyDescent="0.25">
      <c r="D13" s="4"/>
      <c r="M13" s="1" t="s">
        <v>56</v>
      </c>
      <c r="N13" s="1">
        <v>12</v>
      </c>
      <c r="O13" s="1">
        <v>31</v>
      </c>
      <c r="T13" s="48">
        <v>12</v>
      </c>
      <c r="U13" s="55" t="s">
        <v>115</v>
      </c>
      <c r="V13" s="56">
        <f xml:space="preserve"> DATE($M$16,11,11)</f>
        <v>45241</v>
      </c>
    </row>
    <row r="14" spans="1:22" x14ac:dyDescent="0.25">
      <c r="T14" s="49">
        <v>13</v>
      </c>
      <c r="U14" s="57" t="s">
        <v>116</v>
      </c>
      <c r="V14" s="58">
        <f xml:space="preserve"> DATE($M$16,12,25)</f>
        <v>45285</v>
      </c>
    </row>
    <row r="15" spans="1:22" x14ac:dyDescent="0.25">
      <c r="M15" s="26" t="s">
        <v>92</v>
      </c>
      <c r="N15" s="27" t="s">
        <v>93</v>
      </c>
      <c r="T15" s="48">
        <v>14</v>
      </c>
    </row>
    <row r="16" spans="1:22" x14ac:dyDescent="0.25">
      <c r="M16" s="28">
        <v>2023</v>
      </c>
      <c r="N16" s="29">
        <v>3</v>
      </c>
      <c r="T16" s="49">
        <v>15</v>
      </c>
      <c r="V16" s="61" t="s">
        <v>121</v>
      </c>
    </row>
    <row r="17" spans="9:22" x14ac:dyDescent="0.25">
      <c r="M17"/>
      <c r="N17"/>
      <c r="T17" s="48">
        <v>16</v>
      </c>
      <c r="V17" s="48" t="s">
        <v>120</v>
      </c>
    </row>
    <row r="18" spans="9:22" x14ac:dyDescent="0.25">
      <c r="M18" s="76" t="s">
        <v>94</v>
      </c>
      <c r="N18" s="77"/>
      <c r="T18" s="49">
        <v>17</v>
      </c>
      <c r="V18" s="47" t="s">
        <v>122</v>
      </c>
    </row>
    <row r="19" spans="9:22" x14ac:dyDescent="0.25">
      <c r="M19" s="30" t="s">
        <v>95</v>
      </c>
      <c r="N19" s="31">
        <f>DATE(M16,N16,1)</f>
        <v>44986</v>
      </c>
      <c r="T19" s="48">
        <v>18</v>
      </c>
      <c r="V19" s="48" t="s">
        <v>123</v>
      </c>
    </row>
    <row r="20" spans="9:22" x14ac:dyDescent="0.25">
      <c r="M20" s="32" t="s">
        <v>96</v>
      </c>
      <c r="N20" s="33">
        <f>EOMONTH(N19,0)</f>
        <v>45016</v>
      </c>
      <c r="T20" s="49">
        <v>19</v>
      </c>
      <c r="V20" s="47" t="s">
        <v>124</v>
      </c>
    </row>
    <row r="21" spans="9:22" ht="18" x14ac:dyDescent="0.25">
      <c r="M21" s="34" t="s">
        <v>97</v>
      </c>
      <c r="N21" s="35">
        <f>WEEKDAY(N19,2)</f>
        <v>3</v>
      </c>
      <c r="T21" s="48">
        <v>20</v>
      </c>
      <c r="V21" s="48" t="s">
        <v>125</v>
      </c>
    </row>
    <row r="22" spans="9:22" x14ac:dyDescent="0.25">
      <c r="M22"/>
      <c r="N22"/>
      <c r="T22" s="49">
        <v>21</v>
      </c>
      <c r="V22" s="63" t="s">
        <v>126</v>
      </c>
    </row>
    <row r="23" spans="9:22" x14ac:dyDescent="0.25">
      <c r="M23" s="78" t="s">
        <v>98</v>
      </c>
      <c r="N23" s="79"/>
      <c r="T23" s="48">
        <v>22</v>
      </c>
    </row>
    <row r="24" spans="9:22" ht="15.75" x14ac:dyDescent="0.25">
      <c r="M24" s="80">
        <v>44927</v>
      </c>
      <c r="N24" s="81"/>
      <c r="T24" s="49">
        <v>23</v>
      </c>
    </row>
    <row r="25" spans="9:22" x14ac:dyDescent="0.25">
      <c r="M25"/>
      <c r="N25"/>
      <c r="T25" s="48">
        <v>24</v>
      </c>
    </row>
    <row r="26" spans="9:22" x14ac:dyDescent="0.25">
      <c r="M26" s="78" t="s">
        <v>99</v>
      </c>
      <c r="N26" s="79"/>
      <c r="T26" s="49">
        <v>25</v>
      </c>
    </row>
    <row r="27" spans="9:22" x14ac:dyDescent="0.25">
      <c r="I27" s="5"/>
      <c r="M27" s="36">
        <v>10</v>
      </c>
      <c r="N27" s="37">
        <f>7*M27+DATE(M16,1,3)-WEEKDAY(DATE(M16,1,3))-5</f>
        <v>44991</v>
      </c>
      <c r="T27" s="48">
        <v>26</v>
      </c>
    </row>
    <row r="28" spans="9:22" x14ac:dyDescent="0.25">
      <c r="M28" s="72" t="s">
        <v>100</v>
      </c>
      <c r="N28" s="73"/>
      <c r="T28" s="49">
        <v>27</v>
      </c>
    </row>
    <row r="29" spans="9:22" x14ac:dyDescent="0.25">
      <c r="M29" s="38">
        <f>+M27</f>
        <v>10</v>
      </c>
      <c r="N29" s="39">
        <f>7*M29+DATE(M16,1,3)-WEEKDAY(DATE(M16,1,3))+1</f>
        <v>44997</v>
      </c>
      <c r="T29" s="48">
        <v>28</v>
      </c>
    </row>
    <row r="30" spans="9:22" x14ac:dyDescent="0.25">
      <c r="M30"/>
      <c r="N30"/>
      <c r="T30" s="49">
        <v>29</v>
      </c>
    </row>
    <row r="31" spans="9:22" x14ac:dyDescent="0.25">
      <c r="M31" s="40" t="s">
        <v>101</v>
      </c>
      <c r="N31" s="41" t="s">
        <v>102</v>
      </c>
      <c r="T31" s="48">
        <v>30</v>
      </c>
    </row>
    <row r="32" spans="9:22" x14ac:dyDescent="0.25">
      <c r="M32" s="42">
        <f ca="1">TODAY()</f>
        <v>45007</v>
      </c>
      <c r="N32" s="43">
        <f ca="1">WEEKNUM(M32)</f>
        <v>12</v>
      </c>
      <c r="T32" s="49">
        <v>31</v>
      </c>
    </row>
    <row r="33" spans="20:20" x14ac:dyDescent="0.25">
      <c r="T33" s="48">
        <v>32</v>
      </c>
    </row>
    <row r="34" spans="20:20" x14ac:dyDescent="0.25">
      <c r="T34" s="49">
        <v>33</v>
      </c>
    </row>
    <row r="35" spans="20:20" x14ac:dyDescent="0.25">
      <c r="T35" s="48">
        <v>34</v>
      </c>
    </row>
    <row r="36" spans="20:20" x14ac:dyDescent="0.25">
      <c r="T36" s="49">
        <v>35</v>
      </c>
    </row>
    <row r="37" spans="20:20" x14ac:dyDescent="0.25">
      <c r="T37" s="48">
        <v>36</v>
      </c>
    </row>
    <row r="38" spans="20:20" x14ac:dyDescent="0.25">
      <c r="T38" s="49">
        <v>37</v>
      </c>
    </row>
    <row r="39" spans="20:20" x14ac:dyDescent="0.25">
      <c r="T39" s="48">
        <v>38</v>
      </c>
    </row>
    <row r="40" spans="20:20" x14ac:dyDescent="0.25">
      <c r="T40" s="49">
        <v>39</v>
      </c>
    </row>
    <row r="41" spans="20:20" x14ac:dyDescent="0.25">
      <c r="T41" s="48">
        <v>40</v>
      </c>
    </row>
    <row r="42" spans="20:20" x14ac:dyDescent="0.25">
      <c r="T42" s="49">
        <v>41</v>
      </c>
    </row>
    <row r="43" spans="20:20" x14ac:dyDescent="0.25">
      <c r="T43" s="48">
        <v>42</v>
      </c>
    </row>
    <row r="44" spans="20:20" x14ac:dyDescent="0.25">
      <c r="T44" s="49">
        <v>43</v>
      </c>
    </row>
    <row r="45" spans="20:20" x14ac:dyDescent="0.25">
      <c r="T45" s="48">
        <v>44</v>
      </c>
    </row>
    <row r="46" spans="20:20" x14ac:dyDescent="0.25">
      <c r="T46" s="49">
        <v>45</v>
      </c>
    </row>
    <row r="47" spans="20:20" x14ac:dyDescent="0.25">
      <c r="T47" s="48">
        <v>46</v>
      </c>
    </row>
    <row r="48" spans="20:20" x14ac:dyDescent="0.25">
      <c r="T48" s="49">
        <v>47</v>
      </c>
    </row>
    <row r="49" spans="4:20" x14ac:dyDescent="0.25">
      <c r="T49" s="48">
        <v>48</v>
      </c>
    </row>
    <row r="50" spans="4:20" x14ac:dyDescent="0.25">
      <c r="T50" s="49">
        <v>49</v>
      </c>
    </row>
    <row r="51" spans="4:20" x14ac:dyDescent="0.25">
      <c r="T51" s="48">
        <v>50</v>
      </c>
    </row>
    <row r="52" spans="4:20" x14ac:dyDescent="0.25">
      <c r="T52" s="49">
        <v>51</v>
      </c>
    </row>
    <row r="53" spans="4:20" x14ac:dyDescent="0.25">
      <c r="T53" s="48">
        <v>52</v>
      </c>
    </row>
    <row r="54" spans="4:20" x14ac:dyDescent="0.25">
      <c r="T54" s="49">
        <v>53</v>
      </c>
    </row>
    <row r="58" spans="4:20" x14ac:dyDescent="0.25">
      <c r="D58" s="1"/>
    </row>
  </sheetData>
  <mergeCells count="6">
    <mergeCell ref="M28:N28"/>
    <mergeCell ref="U1:V1"/>
    <mergeCell ref="M18:N18"/>
    <mergeCell ref="M23:N23"/>
    <mergeCell ref="M24:N24"/>
    <mergeCell ref="M26:N26"/>
  </mergeCells>
  <phoneticPr fontId="2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Absences</vt:lpstr>
      <vt:lpstr>Planning</vt:lpstr>
      <vt:lpstr>Agenda</vt:lpstr>
      <vt:lpstr>Taches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2023-03-17T15:09:33Z</dcterms:created>
  <dcterms:modified xsi:type="dcterms:W3CDTF">2023-03-22T09:53:12Z</dcterms:modified>
</cp:coreProperties>
</file>