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iraud\OneDrive\Documents\EXCEL\MACROS\APPLICATIONS\GESTION ABSENCES\"/>
    </mc:Choice>
  </mc:AlternateContent>
  <xr:revisionPtr revIDLastSave="0" documentId="8_{8B7544D0-5201-4741-9B6B-480E5F94481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JoursFetes" sheetId="2" r:id="rId1"/>
  </sheets>
  <externalReferences>
    <externalReference r:id="rId2"/>
  </externalReferences>
  <definedNames>
    <definedName name="Annee">OFFSET(JoursFetes!$E$2,0,0,COUNTA(JoursFetes!$E:$E)-1)</definedName>
    <definedName name="Avec_prenom">[1]ListeSalariés!$B$3:$C$20</definedName>
    <definedName name="DateDébut">[1]Planning!$B$3</definedName>
    <definedName name="JoursFetes">JoursFetes!$B$1:$B$13</definedName>
    <definedName name="MATRICULE">#REF!</definedName>
    <definedName name="Nom_Salarie">OFFSET([1]ListeSalariés!$B$3,0,0,COUNTA([1]ListeSalariés!$B:$B)-1)</definedName>
    <definedName name="NOMS">#REF!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5" i="2" l="1"/>
  <c r="H16" i="2" l="1"/>
  <c r="H7" i="2" l="1"/>
  <c r="H13" i="2"/>
  <c r="B1" i="2"/>
  <c r="B4" i="2"/>
  <c r="B10" i="2"/>
  <c r="B12" i="2"/>
  <c r="H14" i="2"/>
  <c r="B2" i="2"/>
  <c r="H10" i="2" s="1"/>
  <c r="H4" i="2"/>
  <c r="H8" i="2"/>
  <c r="H12" i="2"/>
  <c r="H15" i="2"/>
  <c r="B5" i="2"/>
  <c r="B9" i="2"/>
  <c r="B11" i="2"/>
  <c r="B13" i="2"/>
  <c r="B7" i="2" l="1"/>
  <c r="H6" i="2"/>
  <c r="B8" i="2"/>
  <c r="B6" i="2"/>
  <c r="H11" i="2"/>
  <c r="H9" i="2"/>
  <c r="B3" i="2"/>
</calcChain>
</file>

<file path=xl/sharedStrings.xml><?xml version="1.0" encoding="utf-8"?>
<sst xmlns="http://schemas.openxmlformats.org/spreadsheetml/2006/main" count="52" uniqueCount="44">
  <si>
    <t>Jour de l'an</t>
  </si>
  <si>
    <t>Pâques</t>
  </si>
  <si>
    <t>Année</t>
  </si>
  <si>
    <t>Lundi de Pâques</t>
  </si>
  <si>
    <t>Fête du travail</t>
  </si>
  <si>
    <t>Jour de l’an</t>
  </si>
  <si>
    <t>DATE($H$2;1;1)</t>
  </si>
  <si>
    <t>Armnistie 39/45</t>
  </si>
  <si>
    <t>Pâques (cellule D7)</t>
  </si>
  <si>
    <t>PLANCHER(JOUR(MINUTE($AH2/38)/2+56)&amp;"/5/"&amp;$H$2;7)-34</t>
  </si>
  <si>
    <t>Ascension</t>
  </si>
  <si>
    <t>B2 + 1</t>
  </si>
  <si>
    <t>Pentecôte</t>
  </si>
  <si>
    <t>DATE($H$2;5;1)</t>
  </si>
  <si>
    <t>Lundi de Pentecôte</t>
  </si>
  <si>
    <t>Armistice 39/45</t>
  </si>
  <si>
    <t>DATE($H$2;5;8)</t>
  </si>
  <si>
    <t>Fête nationale</t>
  </si>
  <si>
    <t>B2 + 39</t>
  </si>
  <si>
    <t>Assomption</t>
  </si>
  <si>
    <t>B2 + 49</t>
  </si>
  <si>
    <t>Toussaint</t>
  </si>
  <si>
    <t>B2 + 50</t>
  </si>
  <si>
    <t>Armnistie 14/18</t>
  </si>
  <si>
    <t>Fête Nationale</t>
  </si>
  <si>
    <t>DATE($H$2;7;14)</t>
  </si>
  <si>
    <t>Noël</t>
  </si>
  <si>
    <t>DATE($H$2;8;15)</t>
  </si>
  <si>
    <t>DATE($H$2;11;1)</t>
  </si>
  <si>
    <t>Armistice 14/18</t>
  </si>
  <si>
    <t>DATE($H$2;11;11)</t>
  </si>
  <si>
    <t>DATE($H$2;12;25)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</si>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</sst>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171717"/>
      <name val="Arial"/>
      <family val="2"/>
    </font>
    <font>
      <b/>
      <sz val="10"/>
      <color rgb="FF171717"/>
      <name val="Arial"/>
      <family val="2"/>
    </font>
    <font>
      <b/>
      <sz val="10"/>
      <color rgb="FF171717"/>
      <name val="Lucida Console"/>
      <family val="3"/>
    </font>
    <font>
      <b/>
      <sz val="12"/>
      <color theme="1"/>
      <name val="Calibri"/>
      <family val="2"/>
      <scheme val="minor"/>
    </font>
    <font>
      <sz val="10"/>
      <color rgb="FF17171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2" borderId="2" xfId="1" applyFont="1" applyFill="1" applyBorder="1" applyAlignment="1">
      <alignment horizontal="center"/>
    </xf>
    <xf numFmtId="14" fontId="1" fillId="0" borderId="1" xfId="1" applyNumberFormat="1" applyBorder="1"/>
    <xf numFmtId="0" fontId="2" fillId="0" borderId="1" xfId="1" applyFont="1" applyBorder="1"/>
    <xf numFmtId="0" fontId="1" fillId="0" borderId="0" xfId="1"/>
    <xf numFmtId="0" fontId="2" fillId="0" borderId="0" xfId="1" applyFont="1" applyAlignment="1">
      <alignment horizontal="center"/>
    </xf>
    <xf numFmtId="0" fontId="3" fillId="3" borderId="1" xfId="1" applyFont="1" applyFill="1" applyBorder="1" applyAlignment="1">
      <alignment vertical="center" wrapText="1"/>
    </xf>
    <xf numFmtId="14" fontId="4" fillId="3" borderId="1" xfId="1" applyNumberFormat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14" fontId="1" fillId="0" borderId="0" xfId="1" applyNumberFormat="1"/>
    <xf numFmtId="0" fontId="6" fillId="0" borderId="0" xfId="1" applyFont="1"/>
    <xf numFmtId="14" fontId="7" fillId="3" borderId="1" xfId="1" applyNumberFormat="1" applyFont="1" applyFill="1" applyBorder="1" applyAlignment="1">
      <alignment vertical="center" wrapText="1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nta\Desktop\CONGES\PLANNING%203%20CONGES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f1"/>
      <sheetName val="Descriptif2"/>
      <sheetName val="Planning"/>
      <sheetName val="JoursFetes"/>
      <sheetName val="ListeSalariés"/>
    </sheetNames>
    <sheetDataSet>
      <sheetData sheetId="0"/>
      <sheetData sheetId="1"/>
      <sheetData sheetId="2">
        <row r="3">
          <cell r="B3">
            <v>44530</v>
          </cell>
        </row>
      </sheetData>
      <sheetData sheetId="3"/>
      <sheetData sheetId="4">
        <row r="2">
          <cell r="B2" t="str">
            <v>Nom</v>
          </cell>
        </row>
        <row r="3">
          <cell r="B3" t="str">
            <v>LUCAT</v>
          </cell>
          <cell r="C3" t="str">
            <v>Camille</v>
          </cell>
        </row>
        <row r="4">
          <cell r="B4" t="str">
            <v>PAUL</v>
          </cell>
          <cell r="C4" t="str">
            <v>Andrée</v>
          </cell>
        </row>
        <row r="5">
          <cell r="B5" t="str">
            <v>DORANGE</v>
          </cell>
          <cell r="C5" t="str">
            <v>Sylvie</v>
          </cell>
        </row>
        <row r="6">
          <cell r="B6" t="str">
            <v>MIC</v>
          </cell>
          <cell r="C6" t="str">
            <v>Alain</v>
          </cell>
        </row>
        <row r="7">
          <cell r="B7" t="str">
            <v>ARTUS</v>
          </cell>
          <cell r="C7" t="str">
            <v>Frédéric</v>
          </cell>
        </row>
        <row r="8">
          <cell r="B8" t="str">
            <v>LEFRANC</v>
          </cell>
          <cell r="C8" t="str">
            <v>Paul</v>
          </cell>
        </row>
        <row r="9">
          <cell r="B9" t="str">
            <v>BAADACHE</v>
          </cell>
          <cell r="C9" t="str">
            <v>Nael</v>
          </cell>
        </row>
        <row r="10">
          <cell r="B10" t="str">
            <v>DUPONT</v>
          </cell>
          <cell r="C10" t="str">
            <v>Xavier</v>
          </cell>
        </row>
        <row r="11">
          <cell r="B11"/>
          <cell r="C11"/>
        </row>
        <row r="12">
          <cell r="B12"/>
          <cell r="C12"/>
        </row>
        <row r="13">
          <cell r="B13"/>
          <cell r="C13"/>
        </row>
        <row r="14">
          <cell r="B14"/>
          <cell r="C14"/>
        </row>
        <row r="15">
          <cell r="B15"/>
          <cell r="C15"/>
        </row>
        <row r="16">
          <cell r="B16"/>
          <cell r="C16"/>
        </row>
        <row r="17">
          <cell r="B17"/>
          <cell r="C17"/>
        </row>
        <row r="18">
          <cell r="B18"/>
          <cell r="C18"/>
        </row>
        <row r="19">
          <cell r="B19"/>
          <cell r="C19"/>
        </row>
        <row r="20">
          <cell r="B20"/>
          <cell r="C20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I29"/>
  <sheetViews>
    <sheetView showGridLines="0" tabSelected="1" workbookViewId="0">
      <selection activeCell="G7" sqref="G7"/>
    </sheetView>
  </sheetViews>
  <sheetFormatPr baseColWidth="10" defaultColWidth="11.5" defaultRowHeight="15" x14ac:dyDescent="0.25"/>
  <cols>
    <col min="1" max="1" width="23.1640625" style="4" customWidth="1"/>
    <col min="2" max="2" width="17.1640625" style="4" customWidth="1"/>
    <col min="3" max="3" width="23.5" style="4" bestFit="1" customWidth="1"/>
    <col min="4" max="6" width="11.5" style="4"/>
    <col min="7" max="7" width="22.33203125" style="4" customWidth="1"/>
    <col min="8" max="8" width="22.5" style="4" customWidth="1"/>
    <col min="9" max="9" width="85" style="4" bestFit="1" customWidth="1"/>
    <col min="10" max="16384" width="11.5" style="4"/>
  </cols>
  <sheetData>
    <row r="1" spans="1:9" ht="15" customHeight="1" x14ac:dyDescent="0.25">
      <c r="A1" s="1"/>
      <c r="B1" s="2">
        <f>+DATE(H2,1,1)</f>
        <v>44562</v>
      </c>
      <c r="C1" s="3" t="s">
        <v>0</v>
      </c>
      <c r="E1" s="5"/>
    </row>
    <row r="2" spans="1:9" ht="15" customHeight="1" x14ac:dyDescent="0.25">
      <c r="B2" s="2">
        <f>FLOOR(DAY(MINUTE(H2/38)/2+56)&amp;"/5/"&amp;H2,7)-34</f>
        <v>44668</v>
      </c>
      <c r="C2" s="3" t="s">
        <v>1</v>
      </c>
      <c r="E2" s="5"/>
      <c r="G2" s="3" t="s">
        <v>2</v>
      </c>
      <c r="H2" s="3">
        <v>2022</v>
      </c>
    </row>
    <row r="3" spans="1:9" ht="15" customHeight="1" x14ac:dyDescent="0.25">
      <c r="B3" s="2">
        <f>B2+1</f>
        <v>44669</v>
      </c>
      <c r="C3" s="3" t="s">
        <v>3</v>
      </c>
      <c r="E3" s="5"/>
    </row>
    <row r="4" spans="1:9" ht="15" customHeight="1" x14ac:dyDescent="0.25">
      <c r="B4" s="2">
        <f>DATE(H2,5,1)</f>
        <v>44682</v>
      </c>
      <c r="C4" s="3" t="s">
        <v>4</v>
      </c>
      <c r="E4" s="5"/>
      <c r="G4" s="6" t="s">
        <v>5</v>
      </c>
      <c r="H4" s="7">
        <f>DATE(H2,1,1)</f>
        <v>44562</v>
      </c>
      <c r="I4" s="8" t="s">
        <v>6</v>
      </c>
    </row>
    <row r="5" spans="1:9" ht="15" customHeight="1" x14ac:dyDescent="0.25">
      <c r="B5" s="2">
        <f>DATE(H2,5,8)</f>
        <v>44689</v>
      </c>
      <c r="C5" s="3" t="s">
        <v>7</v>
      </c>
      <c r="E5" s="5"/>
      <c r="G5" s="6" t="s">
        <v>8</v>
      </c>
      <c r="H5" s="11">
        <f>FLOOR(DAY(MINUTE(H2/38)/2+56)&amp;"/5/"&amp;H2,7)-34</f>
        <v>44668</v>
      </c>
      <c r="I5" s="8" t="s">
        <v>9</v>
      </c>
    </row>
    <row r="6" spans="1:9" ht="15" customHeight="1" x14ac:dyDescent="0.25">
      <c r="B6" s="2">
        <f>B2+39</f>
        <v>44707</v>
      </c>
      <c r="C6" s="3" t="s">
        <v>10</v>
      </c>
      <c r="E6" s="5"/>
      <c r="G6" s="6" t="s">
        <v>3</v>
      </c>
      <c r="H6" s="11">
        <f>B2+1</f>
        <v>44669</v>
      </c>
      <c r="I6" s="8" t="s">
        <v>11</v>
      </c>
    </row>
    <row r="7" spans="1:9" ht="15" customHeight="1" x14ac:dyDescent="0.25">
      <c r="B7" s="2">
        <f>B2+49</f>
        <v>44717</v>
      </c>
      <c r="C7" s="3" t="s">
        <v>12</v>
      </c>
      <c r="G7" s="6" t="s">
        <v>4</v>
      </c>
      <c r="H7" s="7">
        <f>DATE($H$2,5,1)</f>
        <v>44682</v>
      </c>
      <c r="I7" s="8" t="s">
        <v>13</v>
      </c>
    </row>
    <row r="8" spans="1:9" ht="15" customHeight="1" x14ac:dyDescent="0.25">
      <c r="B8" s="2">
        <f>B2+50</f>
        <v>44718</v>
      </c>
      <c r="C8" s="3" t="s">
        <v>14</v>
      </c>
      <c r="G8" s="6" t="s">
        <v>15</v>
      </c>
      <c r="H8" s="7">
        <f>DATE(H$2,5,8)</f>
        <v>44689</v>
      </c>
      <c r="I8" s="8" t="s">
        <v>16</v>
      </c>
    </row>
    <row r="9" spans="1:9" ht="15" customHeight="1" x14ac:dyDescent="0.25">
      <c r="B9" s="2">
        <f>DATE(H2,7,14)</f>
        <v>44756</v>
      </c>
      <c r="C9" s="3" t="s">
        <v>17</v>
      </c>
      <c r="G9" s="6" t="s">
        <v>10</v>
      </c>
      <c r="H9" s="11">
        <f>B2 + 39</f>
        <v>44707</v>
      </c>
      <c r="I9" s="8" t="s">
        <v>18</v>
      </c>
    </row>
    <row r="10" spans="1:9" ht="15" customHeight="1" x14ac:dyDescent="0.25">
      <c r="B10" s="2">
        <f>DATE(H2,8,15)</f>
        <v>44788</v>
      </c>
      <c r="C10" s="3" t="s">
        <v>19</v>
      </c>
      <c r="G10" s="6" t="s">
        <v>12</v>
      </c>
      <c r="H10" s="11">
        <f>B2 + 49</f>
        <v>44717</v>
      </c>
      <c r="I10" s="8" t="s">
        <v>20</v>
      </c>
    </row>
    <row r="11" spans="1:9" ht="15" customHeight="1" x14ac:dyDescent="0.25">
      <c r="B11" s="2">
        <f>DATE(H2,11,1)</f>
        <v>44866</v>
      </c>
      <c r="C11" s="3" t="s">
        <v>21</v>
      </c>
      <c r="G11" s="6" t="s">
        <v>14</v>
      </c>
      <c r="H11" s="7">
        <f>B2 + 50</f>
        <v>44718</v>
      </c>
      <c r="I11" s="8" t="s">
        <v>22</v>
      </c>
    </row>
    <row r="12" spans="1:9" ht="15" customHeight="1" x14ac:dyDescent="0.25">
      <c r="B12" s="2">
        <f>DATE(H2,11,11)</f>
        <v>44876</v>
      </c>
      <c r="C12" s="3" t="s">
        <v>23</v>
      </c>
      <c r="G12" s="6" t="s">
        <v>24</v>
      </c>
      <c r="H12" s="7">
        <f>DATE($H$2,7,14)</f>
        <v>44756</v>
      </c>
      <c r="I12" s="8" t="s">
        <v>25</v>
      </c>
    </row>
    <row r="13" spans="1:9" ht="15" customHeight="1" x14ac:dyDescent="0.25">
      <c r="B13" s="2">
        <f>DATE(H2,12,25)</f>
        <v>44920</v>
      </c>
      <c r="C13" s="3" t="s">
        <v>26</v>
      </c>
      <c r="G13" s="6" t="s">
        <v>19</v>
      </c>
      <c r="H13" s="7">
        <f>DATE($H$2,8,15)</f>
        <v>44788</v>
      </c>
      <c r="I13" s="8" t="s">
        <v>27</v>
      </c>
    </row>
    <row r="14" spans="1:9" x14ac:dyDescent="0.25">
      <c r="B14" s="9"/>
      <c r="G14" s="6" t="s">
        <v>21</v>
      </c>
      <c r="H14" s="7">
        <f>DATE($H$2,11,1)</f>
        <v>44866</v>
      </c>
      <c r="I14" s="8" t="s">
        <v>28</v>
      </c>
    </row>
    <row r="15" spans="1:9" x14ac:dyDescent="0.25">
      <c r="B15" s="9"/>
      <c r="G15" s="6" t="s">
        <v>29</v>
      </c>
      <c r="H15" s="7">
        <f>DATE($H$2,11,11)</f>
        <v>44876</v>
      </c>
      <c r="I15" s="8" t="s">
        <v>30</v>
      </c>
    </row>
    <row r="16" spans="1:9" x14ac:dyDescent="0.25">
      <c r="B16" s="9"/>
      <c r="G16" s="6" t="s">
        <v>26</v>
      </c>
      <c r="H16" s="7">
        <f>DATE($H$2,12,25)</f>
        <v>44920</v>
      </c>
      <c r="I16" s="8" t="s">
        <v>31</v>
      </c>
    </row>
    <row r="18" spans="2:3" ht="15.75" x14ac:dyDescent="0.25">
      <c r="B18" s="10" t="s">
        <v>32</v>
      </c>
      <c r="C18" s="10">
        <v>2020</v>
      </c>
    </row>
    <row r="19" spans="2:3" ht="15.75" x14ac:dyDescent="0.25">
      <c r="B19" s="10" t="s">
        <v>33</v>
      </c>
      <c r="C19" s="10">
        <v>2021</v>
      </c>
    </row>
    <row r="20" spans="2:3" ht="15.75" x14ac:dyDescent="0.25">
      <c r="B20" s="10" t="s">
        <v>34</v>
      </c>
      <c r="C20" s="10">
        <v>2022</v>
      </c>
    </row>
    <row r="21" spans="2:3" ht="15.75" x14ac:dyDescent="0.25">
      <c r="B21" s="10" t="s">
        <v>35</v>
      </c>
      <c r="C21" s="10">
        <v>2023</v>
      </c>
    </row>
    <row r="22" spans="2:3" ht="15.75" x14ac:dyDescent="0.25">
      <c r="B22" s="10" t="s">
        <v>36</v>
      </c>
      <c r="C22" s="10">
        <v>2024</v>
      </c>
    </row>
    <row r="23" spans="2:3" ht="15.75" x14ac:dyDescent="0.25">
      <c r="B23" s="10" t="s">
        <v>37</v>
      </c>
      <c r="C23" s="10">
        <v>2025</v>
      </c>
    </row>
    <row r="24" spans="2:3" ht="15.75" x14ac:dyDescent="0.25">
      <c r="B24" s="10" t="s">
        <v>38</v>
      </c>
      <c r="C24" s="10">
        <v>2026</v>
      </c>
    </row>
    <row r="25" spans="2:3" ht="15.75" x14ac:dyDescent="0.25">
      <c r="B25" s="10" t="s">
        <v>39</v>
      </c>
      <c r="C25" s="10">
        <v>2027</v>
      </c>
    </row>
    <row r="26" spans="2:3" ht="15.75" x14ac:dyDescent="0.25">
      <c r="B26" s="10" t="s">
        <v>40</v>
      </c>
      <c r="C26" s="10">
        <v>2028</v>
      </c>
    </row>
    <row r="27" spans="2:3" ht="15.75" x14ac:dyDescent="0.25">
      <c r="B27" s="10" t="s">
        <v>41</v>
      </c>
      <c r="C27" s="10">
        <v>2029</v>
      </c>
    </row>
    <row r="28" spans="2:3" ht="15.75" x14ac:dyDescent="0.25">
      <c r="B28" s="10" t="s">
        <v>42</v>
      </c>
      <c r="C28" s="10">
        <v>2030</v>
      </c>
    </row>
    <row r="29" spans="2:3" ht="15.75" x14ac:dyDescent="0.25">
      <c r="B29" s="10" t="s">
        <v>43</v>
      </c>
      <c r="C29" s="10">
        <v>2031</v>
      </c>
    </row>
  </sheetData>
  <dataValidations count="1">
    <dataValidation type="list" allowBlank="1" showInputMessage="1" showErrorMessage="1" sqref="A1" xr:uid="{00000000-0002-0000-0100-000000000000}">
      <formula1>Annee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JoursFetes</vt:lpstr>
      <vt:lpstr>JoursFetes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Santa CAILLAVET</dc:creator>
  <cp:lastModifiedBy>Pairaud</cp:lastModifiedBy>
  <dcterms:created xsi:type="dcterms:W3CDTF">2021-12-12T17:29:56Z</dcterms:created>
  <dcterms:modified xsi:type="dcterms:W3CDTF">2022-08-27T15:30:29Z</dcterms:modified>
</cp:coreProperties>
</file>