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13_ncr:1_{7F3A1C6C-F333-4A9D-816F-DD3CDD4B1FFB}" xr6:coauthVersionLast="47" xr6:coauthVersionMax="47" xr10:uidLastSave="{00000000-0000-0000-0000-000000000000}"/>
  <bookViews>
    <workbookView xWindow="-120" yWindow="-120" windowWidth="20730" windowHeight="11160" xr2:uid="{5868963B-B0CC-4414-B7EF-FD7E299E733C}"/>
  </bookViews>
  <sheets>
    <sheet name="Saisie Données" sheetId="1" r:id="rId1"/>
  </sheets>
  <externalReferences>
    <externalReference r:id="rId2"/>
  </externalReferences>
  <definedNames>
    <definedName name="Annee">'Saisie Données'!$B$22</definedName>
    <definedName name="Selection_Art" localSheetId="0">'Saisie Données'!$B$18</definedName>
    <definedName name="Selection_duree">'[1]Listes déroulantes'!$R$19:$T$19</definedName>
    <definedName name="Selection_Regions">'Saisie Données'!$E$4</definedName>
    <definedName name="selection_Solution" localSheetId="0">'Saisie Données'!$B$29</definedName>
    <definedName name="selection_Transport" localSheetId="0">'Saisie Données'!$B$20</definedName>
    <definedName name="selection_typo" localSheetId="0">'Saisie Données'!$B$7</definedName>
    <definedName name="Selectioncentre" localSheetId="0">'Saisie Données'!$D$5</definedName>
    <definedName name="selectionregion" localSheetId="0">'Saisie Données'!$D$4</definedName>
    <definedName name="_xlnm.Print_Area" localSheetId="0">'Saisie Données'!$A$1:$H$54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5" i="1" l="1"/>
  <c r="B44" i="1"/>
  <c r="B43" i="1"/>
  <c r="B38" i="1"/>
  <c r="B37" i="1"/>
  <c r="B36" i="1"/>
  <c r="B35" i="1"/>
  <c r="B34" i="1"/>
  <c r="B33" i="1"/>
  <c r="D44" i="1"/>
  <c r="D37" i="1"/>
  <c r="D35" i="1"/>
  <c r="E31" i="1"/>
  <c r="C29" i="1"/>
  <c r="B59" i="1"/>
  <c r="B58" i="1"/>
  <c r="B57" i="1"/>
  <c r="H25" i="1"/>
  <c r="H24" i="1"/>
  <c r="H23" i="1"/>
  <c r="H22" i="1"/>
  <c r="H21" i="1"/>
  <c r="H20" i="1"/>
  <c r="E7" i="1"/>
  <c r="G27" i="1" s="1"/>
  <c r="E4" i="1"/>
  <c r="D34" i="1" l="1"/>
  <c r="D29" i="1" s="1"/>
</calcChain>
</file>

<file path=xl/sharedStrings.xml><?xml version="1.0" encoding="utf-8"?>
<sst xmlns="http://schemas.openxmlformats.org/spreadsheetml/2006/main" count="84" uniqueCount="82">
  <si>
    <t>Enseigne :</t>
  </si>
  <si>
    <t>C.Affaire :</t>
  </si>
  <si>
    <t>Région :</t>
  </si>
  <si>
    <t>Adresse :</t>
  </si>
  <si>
    <t>Centre :</t>
  </si>
  <si>
    <t xml:space="preserve">                                                               Ville :</t>
  </si>
  <si>
    <t>CP :</t>
  </si>
  <si>
    <t>Type de solution :</t>
  </si>
  <si>
    <t>Date :</t>
  </si>
  <si>
    <t>Type Desserte (CIT) :</t>
  </si>
  <si>
    <t>Bloquer</t>
  </si>
  <si>
    <t>Article (CIT) :</t>
  </si>
  <si>
    <t>Durée du Contrat :</t>
  </si>
  <si>
    <t xml:space="preserve"> </t>
  </si>
  <si>
    <t>Option 7 (communes à tous les modèles)</t>
  </si>
  <si>
    <t>Option 8 (communes à tous les modèles)</t>
  </si>
  <si>
    <t>Option 9 (communes à tous les modèles)</t>
  </si>
  <si>
    <t>Option 10 (communes à tous les modèles)</t>
  </si>
  <si>
    <t>Option 11 (CompuSelf 400)</t>
  </si>
  <si>
    <t>Option 12 (CompuSelf 400 - 1000)</t>
  </si>
  <si>
    <t>Option 13 (Compuself 400)</t>
  </si>
  <si>
    <t>Option 14 (Reporting)</t>
  </si>
  <si>
    <t>Option 15 (CI 100)</t>
  </si>
  <si>
    <t>Option 16 (MyBrinks)</t>
  </si>
  <si>
    <t>Option 17 (MyBrinks)</t>
  </si>
  <si>
    <t>Option 18 (MyBrinks)</t>
  </si>
  <si>
    <t>Option 19 (MyBrinks Premium)</t>
  </si>
  <si>
    <t>Option 20 (MyBrinks)</t>
  </si>
  <si>
    <t>moyenne B</t>
  </si>
  <si>
    <t>Volumes B</t>
  </si>
  <si>
    <t>Volumes P</t>
  </si>
  <si>
    <t>Moyenne P</t>
  </si>
  <si>
    <t>Type</t>
  </si>
  <si>
    <t xml:space="preserve">                                        OUTIL DE TARIFICATION</t>
  </si>
  <si>
    <t>DY</t>
  </si>
  <si>
    <t>STAT</t>
  </si>
  <si>
    <t>Quantité B</t>
  </si>
  <si>
    <t>Quantité P</t>
  </si>
  <si>
    <t>Moyens B</t>
  </si>
  <si>
    <t>Moyens P</t>
  </si>
  <si>
    <t>Moyens B + P</t>
  </si>
  <si>
    <t>Recyclé</t>
  </si>
  <si>
    <t>Type machine :</t>
  </si>
  <si>
    <t>Assurance :</t>
  </si>
  <si>
    <t>Mode trs</t>
  </si>
  <si>
    <t>Quantité annuelles conseillée</t>
  </si>
  <si>
    <t>Quantité annuelles retenue par RC</t>
  </si>
  <si>
    <t>MACHINES OUTILS</t>
  </si>
  <si>
    <t>Option 1 (CS100)</t>
  </si>
  <si>
    <t>Option 2 (CS100)</t>
  </si>
  <si>
    <t>Option 3 (CS 100)</t>
  </si>
  <si>
    <t>Option 4 (CS150)</t>
  </si>
  <si>
    <t>Option 5 (CS200)</t>
  </si>
  <si>
    <t>Option 6 (CS200)</t>
  </si>
  <si>
    <t>Option 7</t>
  </si>
  <si>
    <t>Option 8</t>
  </si>
  <si>
    <t>Option 9</t>
  </si>
  <si>
    <t>Option 10</t>
  </si>
  <si>
    <t>Option 11</t>
  </si>
  <si>
    <t>Option 12</t>
  </si>
  <si>
    <t>Option 13</t>
  </si>
  <si>
    <t>Option 14</t>
  </si>
  <si>
    <t>Option 15</t>
  </si>
  <si>
    <t>Option 16</t>
  </si>
  <si>
    <t>+ d'autres à venir</t>
  </si>
  <si>
    <t>Selection des options selon le type de machine
  If Not Intersect(Target, Range("C36:C38,C43:C45")) Is Nothing Then
    If Range("B29") = "CS100" And Target.Value &gt; "" Then
      Target.Value = ""
      MsgBox ("Option indisponible pour le type de machine choisie")
    End If
  End If
  If Not Intersect(Target, Range("C33:C35,C37:C38,C43:C45")) Is Nothing Then
    If Range("B29") = "CS150" And Target.Value &gt; "" Then
      Target.Value = ""
      MsgBox ("Option indisponible pour le type de machine choisie")
    End If
  End If
  If Not Intersect(Target, Range("C33:C36,C43:C45")) Is Nothing Then
    If Range("B29") = "CS200" And Target.Value &gt; "" Then
      Target.Value = ""
      MsgBox ("Option indisponible pour le type de machine choisie")
    End If
  End If
  If Not Intersect(Target, Range("C33:C38")) Is Nothing Then
    If Range("B29") = "CS400" And Target.Value &gt; "" Then
      Target.Value = ""
      MsgBox ("Option indisponible pour le type de machine choisie choisi")
    End If
  End If
  If Not Intersect(Target, Range("C33:C38,C43,C45")) Is Nothing Then
    If Range("B29") = "CS1000" And Target.Value &gt; "" Then
      Target.Value = ""
      MsgBox ("Option non disponible pour le type de machine choisie")
    End If</t>
  </si>
  <si>
    <t xml:space="preserve">Ex: 2 : Si H29 = CSC alors B9 = 0 </t>
  </si>
  <si>
    <t>Ex: 1 : Si H29 = CSC alors B24 = 0</t>
  </si>
  <si>
    <t>Ex:4 : Si B29 est supprimer alors on reinitialise B30</t>
  </si>
  <si>
    <t>Ex:3 : Si D4 est supprimer alors on reintialise les B5; B18;B20</t>
  </si>
  <si>
    <t xml:space="preserve">1 - J'aimerais pouvoir passer d'une cellule à l'autre via la touche Entrée et dans l'ordre suivant : B3:B6;D3:D7;B9:B30;H34 tout en controlant après chaque changement de cellule que la cellule précédente à bien été renseignée.  </t>
  </si>
  <si>
    <t xml:space="preserve">3 - Ajouter plusieurs conditions de type :
</t>
  </si>
  <si>
    <t>4 : Une fois tous les champs renseignés, les differentes cellules renseignées doivent pouvoir etre modifier tout en respectant les conditions de l'étape 3</t>
  </si>
  <si>
    <t>5 - maintenir le code ci-dessous permettant de gerer le tableau des options.</t>
  </si>
  <si>
    <t>Client :</t>
  </si>
  <si>
    <t>2 - Mettre les cellules en MAJ ( B3:B6;D3)</t>
  </si>
  <si>
    <t>TOULOUSE</t>
  </si>
  <si>
    <t>GGGG</t>
  </si>
  <si>
    <t>GGGGG</t>
  </si>
  <si>
    <t>CC1</t>
  </si>
  <si>
    <t>BRO</t>
  </si>
  <si>
    <t>FEERT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</si>
</sst>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;;;"/>
    <numFmt numFmtId="165" formatCode="_-* #,##0.00\ _€_-;\-* #,##0.00\ _€_-;_-* &quot;-&quot;??\ _€_-;_-@_-"/>
    <numFmt numFmtId="166" formatCode="#,##0\ &quot;€&quot;"/>
    <numFmt numFmtId="167" formatCode="_(&quot;€&quot;* #,##0.00_);_(&quot;€&quot;* \(#,##0.00\);_(&quot;€&quot;* &quot;-&quot;??_);_(@_)"/>
    <numFmt numFmtId="168" formatCode="#,##0\ _€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Arial"/>
      <family val="2"/>
    </font>
    <font>
      <sz val="12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9"/>
      <color rgb="FFFF000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9"/>
      <color rgb="FFFF0000"/>
      <name val="Calibri"/>
      <family val="2"/>
      <scheme val="minor"/>
    </font>
    <font>
      <sz val="8"/>
      <name val="Arial"/>
      <family val="2"/>
    </font>
    <font>
      <b/>
      <sz val="9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8000"/>
      <name val="Inherit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589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55">
    <xf numFmtId="0" fontId="0" fillId="0" borderId="0" xfId="0"/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8" fillId="0" borderId="0" xfId="0" applyFont="1" applyAlignment="1" applyProtection="1">
      <alignment vertical="center" wrapText="1"/>
      <protection hidden="1"/>
    </xf>
    <xf numFmtId="0" fontId="10" fillId="0" borderId="0" xfId="0" applyFont="1" applyAlignment="1" applyProtection="1">
      <alignment vertical="center" wrapText="1"/>
      <protection hidden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 applyProtection="1">
      <alignment vertical="center" wrapText="1"/>
      <protection hidden="1"/>
    </xf>
    <xf numFmtId="0" fontId="0" fillId="0" borderId="5" xfId="0" applyBorder="1" applyAlignment="1">
      <alignment horizontal="right" vertical="center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right" vertical="center"/>
    </xf>
    <xf numFmtId="164" fontId="4" fillId="0" borderId="0" xfId="0" applyNumberFormat="1" applyFont="1" applyAlignment="1" applyProtection="1">
      <alignment vertical="center"/>
      <protection hidden="1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0" borderId="6" xfId="0" applyFont="1" applyBorder="1" applyAlignment="1" applyProtection="1">
      <alignment vertical="center"/>
      <protection hidden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4" fontId="4" fillId="0" borderId="0" xfId="0" applyNumberFormat="1" applyFont="1" applyAlignment="1" applyProtection="1">
      <alignment horizontal="center" vertical="center"/>
      <protection hidden="1"/>
    </xf>
    <xf numFmtId="0" fontId="2" fillId="2" borderId="7" xfId="0" applyFont="1" applyFill="1" applyBorder="1" applyAlignment="1">
      <alignment horizontal="center" vertical="center"/>
    </xf>
    <xf numFmtId="14" fontId="7" fillId="0" borderId="7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164" fontId="4" fillId="3" borderId="0" xfId="0" applyNumberFormat="1" applyFont="1" applyFill="1" applyAlignment="1">
      <alignment vertical="center"/>
    </xf>
    <xf numFmtId="164" fontId="9" fillId="0" borderId="0" xfId="2" applyNumberFormat="1" applyFont="1" applyAlignment="1" applyProtection="1">
      <alignment horizontal="center" vertical="center" wrapText="1"/>
      <protection hidden="1"/>
    </xf>
    <xf numFmtId="164" fontId="4" fillId="0" borderId="6" xfId="0" applyNumberFormat="1" applyFont="1" applyBorder="1" applyAlignment="1" applyProtection="1">
      <alignment horizontal="center" vertical="center"/>
      <protection hidden="1"/>
    </xf>
    <xf numFmtId="164" fontId="4" fillId="0" borderId="0" xfId="2" applyNumberFormat="1" applyFont="1" applyAlignment="1" applyProtection="1">
      <alignment horizontal="center" vertical="center"/>
      <protection hidden="1"/>
    </xf>
    <xf numFmtId="164" fontId="4" fillId="3" borderId="0" xfId="2" applyNumberFormat="1" applyFont="1" applyFill="1" applyAlignment="1" applyProtection="1">
      <alignment horizontal="center" vertical="center"/>
      <protection hidden="1"/>
    </xf>
    <xf numFmtId="164" fontId="4" fillId="3" borderId="6" xfId="0" applyNumberFormat="1" applyFont="1" applyFill="1" applyBorder="1" applyAlignment="1" applyProtection="1">
      <alignment horizontal="center" vertical="center"/>
      <protection hidden="1"/>
    </xf>
    <xf numFmtId="164" fontId="4" fillId="3" borderId="0" xfId="0" applyNumberFormat="1" applyFont="1" applyFill="1" applyAlignment="1" applyProtection="1">
      <alignment vertical="center"/>
      <protection hidden="1"/>
    </xf>
    <xf numFmtId="164" fontId="4" fillId="3" borderId="6" xfId="0" applyNumberFormat="1" applyFont="1" applyFill="1" applyBorder="1" applyAlignment="1" applyProtection="1">
      <alignment vertical="center"/>
      <protection hidden="1"/>
    </xf>
    <xf numFmtId="164" fontId="16" fillId="0" borderId="0" xfId="0" applyNumberFormat="1" applyFont="1" applyAlignment="1" applyProtection="1">
      <alignment horizontal="center" vertical="center"/>
      <protection hidden="1"/>
    </xf>
    <xf numFmtId="164" fontId="4" fillId="0" borderId="6" xfId="0" applyNumberFormat="1" applyFont="1" applyBorder="1" applyAlignment="1" applyProtection="1">
      <alignment vertical="center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164" fontId="9" fillId="0" borderId="0" xfId="0" applyNumberFormat="1" applyFont="1" applyAlignment="1">
      <alignment vertical="center" wrapText="1"/>
    </xf>
    <xf numFmtId="164" fontId="18" fillId="3" borderId="0" xfId="0" applyNumberFormat="1" applyFont="1" applyFill="1" applyAlignment="1" applyProtection="1">
      <alignment vertical="center"/>
      <protection hidden="1"/>
    </xf>
    <xf numFmtId="164" fontId="18" fillId="3" borderId="6" xfId="0" applyNumberFormat="1" applyFont="1" applyFill="1" applyBorder="1" applyAlignment="1" applyProtection="1">
      <alignment vertical="center"/>
      <protection hidden="1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164" fontId="9" fillId="3" borderId="0" xfId="0" applyNumberFormat="1" applyFont="1" applyFill="1" applyAlignment="1" applyProtection="1">
      <alignment horizontal="center" vertical="center" wrapText="1"/>
      <protection hidden="1"/>
    </xf>
    <xf numFmtId="0" fontId="2" fillId="2" borderId="7" xfId="0" applyFont="1" applyFill="1" applyBorder="1" applyAlignment="1" applyProtection="1">
      <alignment horizontal="center" vertical="center" wrapText="1"/>
      <protection locked="0" hidden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indent="1"/>
    </xf>
    <xf numFmtId="0" fontId="23" fillId="0" borderId="0" xfId="0" applyFont="1" applyAlignment="1">
      <alignment vertical="center"/>
    </xf>
    <xf numFmtId="164" fontId="9" fillId="0" borderId="0" xfId="0" applyNumberFormat="1" applyFont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>
      <alignment vertical="center" wrapText="1"/>
    </xf>
    <xf numFmtId="0" fontId="23" fillId="0" borderId="11" xfId="0" applyFont="1" applyBorder="1" applyAlignment="1">
      <alignment horizontal="left" vertical="center" indent="1"/>
    </xf>
    <xf numFmtId="0" fontId="23" fillId="0" borderId="12" xfId="0" applyFont="1" applyBorder="1" applyAlignment="1">
      <alignment vertical="center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>
      <alignment vertical="center" wrapText="1"/>
    </xf>
    <xf numFmtId="0" fontId="23" fillId="0" borderId="13" xfId="0" applyFont="1" applyBorder="1" applyAlignment="1">
      <alignment horizontal="left" vertical="center" indent="1"/>
    </xf>
    <xf numFmtId="0" fontId="23" fillId="0" borderId="14" xfId="0" applyFont="1" applyBorder="1" applyAlignment="1">
      <alignment vertical="center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left" vertical="center" wrapText="1"/>
      <protection hidden="1"/>
    </xf>
    <xf numFmtId="0" fontId="15" fillId="0" borderId="7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indent="1"/>
    </xf>
    <xf numFmtId="0" fontId="23" fillId="0" borderId="16" xfId="0" applyFont="1" applyBorder="1" applyAlignment="1">
      <alignment vertical="center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left" vertical="center" wrapText="1"/>
    </xf>
    <xf numFmtId="1" fontId="15" fillId="0" borderId="7" xfId="0" applyNumberFormat="1" applyFont="1" applyBorder="1" applyAlignment="1">
      <alignment vertical="center" wrapText="1"/>
    </xf>
    <xf numFmtId="1" fontId="9" fillId="0" borderId="8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168" fontId="24" fillId="0" borderId="7" xfId="1" applyNumberFormat="1" applyFont="1" applyFill="1" applyBorder="1" applyAlignment="1" applyProtection="1">
      <alignment horizontal="center" vertical="center" wrapText="1"/>
      <protection hidden="1"/>
    </xf>
    <xf numFmtId="168" fontId="24" fillId="0" borderId="8" xfId="1" applyNumberFormat="1" applyFont="1" applyFill="1" applyBorder="1" applyAlignment="1" applyProtection="1">
      <alignment horizontal="center" vertical="center"/>
      <protection hidden="1"/>
    </xf>
    <xf numFmtId="0" fontId="25" fillId="0" borderId="0" xfId="0" applyFont="1" applyAlignment="1">
      <alignment horizontal="left" vertical="center" wrapText="1"/>
    </xf>
    <xf numFmtId="168" fontId="8" fillId="0" borderId="7" xfId="0" applyNumberFormat="1" applyFont="1" applyBorder="1" applyAlignment="1">
      <alignment horizontal="center" vertical="center" wrapText="1"/>
    </xf>
    <xf numFmtId="168" fontId="8" fillId="0" borderId="8" xfId="0" applyNumberFormat="1" applyFont="1" applyBorder="1" applyAlignment="1" applyProtection="1">
      <alignment horizontal="center" vertical="center" wrapText="1"/>
      <protection hidden="1"/>
    </xf>
    <xf numFmtId="0" fontId="23" fillId="0" borderId="17" xfId="0" applyFont="1" applyBorder="1" applyAlignment="1">
      <alignment vertical="center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166" fontId="24" fillId="0" borderId="7" xfId="1" applyNumberFormat="1" applyFont="1" applyFill="1" applyBorder="1" applyAlignment="1" applyProtection="1">
      <alignment horizontal="center" vertical="center" wrapText="1"/>
      <protection hidden="1"/>
    </xf>
    <xf numFmtId="166" fontId="24" fillId="0" borderId="18" xfId="1" applyNumberFormat="1" applyFont="1" applyFill="1" applyBorder="1" applyAlignment="1" applyProtection="1">
      <alignment horizontal="center" vertical="center" wrapText="1"/>
      <protection hidden="1"/>
    </xf>
    <xf numFmtId="0" fontId="23" fillId="0" borderId="19" xfId="0" applyFont="1" applyBorder="1" applyAlignment="1">
      <alignment horizontal="left" vertical="center" indent="1"/>
    </xf>
    <xf numFmtId="0" fontId="23" fillId="0" borderId="7" xfId="0" applyFont="1" applyBorder="1" applyAlignment="1">
      <alignment vertical="center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center" wrapText="1"/>
    </xf>
    <xf numFmtId="166" fontId="24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23" fillId="0" borderId="20" xfId="0" applyFont="1" applyBorder="1" applyAlignment="1">
      <alignment horizontal="left" vertical="center" indent="1"/>
    </xf>
    <xf numFmtId="0" fontId="27" fillId="0" borderId="21" xfId="0" applyFont="1" applyBorder="1" applyAlignment="1">
      <alignment horizontal="left" vertical="center" wrapText="1"/>
    </xf>
    <xf numFmtId="0" fontId="28" fillId="0" borderId="0" xfId="0" applyFont="1" applyAlignment="1">
      <alignment vertical="center" wrapText="1"/>
    </xf>
    <xf numFmtId="0" fontId="26" fillId="0" borderId="6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14" fillId="0" borderId="2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23" fillId="0" borderId="22" xfId="0" applyFont="1" applyBorder="1" applyAlignment="1">
      <alignment horizontal="left" vertical="center" indent="1"/>
    </xf>
    <xf numFmtId="0" fontId="12" fillId="0" borderId="23" xfId="0" applyFont="1" applyBorder="1" applyAlignment="1" applyProtection="1">
      <alignment horizontal="center" vertical="center" wrapText="1"/>
      <protection locked="0"/>
    </xf>
    <xf numFmtId="0" fontId="23" fillId="0" borderId="24" xfId="0" applyFont="1" applyBorder="1" applyAlignment="1">
      <alignment horizontal="left" vertical="center" indent="1"/>
    </xf>
    <xf numFmtId="0" fontId="23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1" fontId="4" fillId="0" borderId="0" xfId="0" applyNumberFormat="1" applyFont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1" fontId="2" fillId="2" borderId="7" xfId="2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0" fontId="7" fillId="3" borderId="6" xfId="0" applyFont="1" applyFill="1" applyBorder="1" applyAlignment="1" applyProtection="1">
      <alignment vertical="center"/>
      <protection hidden="1"/>
    </xf>
    <xf numFmtId="0" fontId="31" fillId="0" borderId="0" xfId="0" applyFont="1" applyAlignment="1">
      <alignment vertical="center" wrapText="1"/>
    </xf>
    <xf numFmtId="0" fontId="7" fillId="0" borderId="0" xfId="0" applyFont="1" applyAlignment="1" applyProtection="1">
      <alignment horizontal="left" vertical="center"/>
      <protection hidden="1"/>
    </xf>
    <xf numFmtId="0" fontId="8" fillId="0" borderId="0" xfId="0" applyFont="1" applyAlignment="1">
      <alignment vertical="center"/>
    </xf>
    <xf numFmtId="0" fontId="8" fillId="0" borderId="6" xfId="0" applyFont="1" applyBorder="1" applyAlignment="1" applyProtection="1">
      <alignment vertical="center"/>
      <protection hidden="1"/>
    </xf>
    <xf numFmtId="0" fontId="24" fillId="0" borderId="0" xfId="2" applyNumberFormat="1" applyFont="1" applyFill="1" applyBorder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31" fillId="0" borderId="0" xfId="0" quotePrefix="1" applyFont="1" applyAlignment="1">
      <alignment horizontal="right" vertical="center"/>
    </xf>
    <xf numFmtId="0" fontId="12" fillId="0" borderId="0" xfId="0" quotePrefix="1" applyFont="1" applyAlignment="1">
      <alignment vertical="center" wrapText="1"/>
    </xf>
    <xf numFmtId="0" fontId="31" fillId="0" borderId="0" xfId="0" applyFont="1" applyAlignment="1">
      <alignment horizontal="right" vertical="center" wrapText="1"/>
    </xf>
    <xf numFmtId="0" fontId="7" fillId="3" borderId="0" xfId="0" applyFont="1" applyFill="1" applyAlignment="1" applyProtection="1">
      <alignment vertical="center"/>
      <protection hidden="1"/>
    </xf>
    <xf numFmtId="0" fontId="33" fillId="0" borderId="0" xfId="0" applyFont="1" applyAlignment="1" applyProtection="1">
      <alignment vertical="center" wrapText="1"/>
      <protection hidden="1"/>
    </xf>
    <xf numFmtId="0" fontId="33" fillId="0" borderId="6" xfId="0" applyFont="1" applyBorder="1" applyAlignment="1" applyProtection="1">
      <alignment vertical="center" wrapText="1"/>
      <protection hidden="1"/>
    </xf>
    <xf numFmtId="164" fontId="4" fillId="0" borderId="0" xfId="0" applyNumberFormat="1" applyFont="1" applyAlignment="1">
      <alignment horizontal="center" vertical="center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right" vertical="top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left" vertical="center" wrapText="1"/>
      <protection hidden="1"/>
    </xf>
    <xf numFmtId="0" fontId="8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vertical="center" wrapText="1"/>
      <protection hidden="1"/>
    </xf>
    <xf numFmtId="166" fontId="2" fillId="2" borderId="7" xfId="1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vertical="center" wrapText="1"/>
      <protection hidden="1"/>
    </xf>
    <xf numFmtId="0" fontId="35" fillId="0" borderId="0" xfId="0" applyFont="1" applyAlignment="1" applyProtection="1">
      <alignment horizontal="left" vertical="center" wrapText="1"/>
      <protection hidden="1"/>
    </xf>
    <xf numFmtId="0" fontId="36" fillId="0" borderId="0" xfId="0" applyFont="1" applyAlignment="1">
      <alignment vertical="center"/>
    </xf>
    <xf numFmtId="0" fontId="35" fillId="0" borderId="0" xfId="0" applyFont="1" applyAlignment="1" applyProtection="1">
      <alignment vertical="top" wrapText="1"/>
      <protection hidden="1"/>
    </xf>
    <xf numFmtId="0" fontId="36" fillId="0" borderId="0" xfId="0" applyFont="1" applyAlignment="1">
      <alignment horizontal="center" vertical="center"/>
    </xf>
    <xf numFmtId="0" fontId="35" fillId="0" borderId="0" xfId="0" applyFont="1" applyAlignment="1" applyProtection="1">
      <alignment horizontal="center" vertical="center"/>
      <protection hidden="1"/>
    </xf>
    <xf numFmtId="0" fontId="36" fillId="0" borderId="0" xfId="0" quotePrefix="1" applyFont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34" fillId="0" borderId="0" xfId="0" quotePrefix="1" applyFont="1" applyAlignment="1">
      <alignment horizontal="left" vertical="top" wrapText="1"/>
    </xf>
    <xf numFmtId="0" fontId="34" fillId="0" borderId="0" xfId="0" applyFont="1" applyAlignment="1">
      <alignment horizontal="left" vertical="top"/>
    </xf>
    <xf numFmtId="0" fontId="20" fillId="5" borderId="7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14" fontId="4" fillId="0" borderId="0" xfId="0" applyNumberFormat="1" applyFont="1" applyAlignment="1" applyProtection="1">
      <alignment vertical="center"/>
      <protection hidden="1"/>
    </xf>
  </cellXfs>
  <cellStyles count="3">
    <cellStyle name="Milliers" xfId="1" builtinId="3"/>
    <cellStyle name="Monétaire" xfId="2" builtinId="4"/>
    <cellStyle name="Normal" xfId="0" builtinId="0"/>
  </cellStyles>
  <dxfs count="4">
    <dxf>
      <font>
        <color theme="0"/>
      </font>
      <fill>
        <patternFill>
          <fgColor rgb="FFFF0000"/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133350</xdr:rowOff>
    </xdr:from>
    <xdr:to>
      <xdr:col>0</xdr:col>
      <xdr:colOff>2533650</xdr:colOff>
      <xdr:row>0</xdr:row>
      <xdr:rowOff>485775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64513"/>
            </a:ext>
            <a:ext uri="{FF2B5EF4-FFF2-40B4-BE49-F238E27FC236}">
              <a16:creationId xmlns:a16="http://schemas.microsoft.com/office/drawing/2014/main" id="{88926684-41F2-4665-9118-DBC7BCF4ACC8}"/>
            </a:ext>
          </a:extLst>
        </xdr:cNvPr>
        <xdr:cNvSpPr/>
      </xdr:nvSpPr>
      <xdr:spPr bwMode="auto">
        <a:xfrm>
          <a:off x="219075" y="133350"/>
          <a:ext cx="23145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 fLocksWithSheet="0" fPrintsWithSheet="0"/>
  </xdr:twoCellAnchor>
  <xdr:twoCellAnchor editAs="oneCell">
    <xdr:from>
      <xdr:col>5</xdr:col>
      <xdr:colOff>295275</xdr:colOff>
      <xdr:row>0</xdr:row>
      <xdr:rowOff>85725</xdr:rowOff>
    </xdr:from>
    <xdr:to>
      <xdr:col>7</xdr:col>
      <xdr:colOff>172508</xdr:colOff>
      <xdr:row>0</xdr:row>
      <xdr:rowOff>542925</xdr:rowOff>
    </xdr:to>
    <xdr:sp macro="" textlink="">
      <xdr:nvSpPr>
        <xdr:cNvPr id="25" name="Image1" hidden="1">
          <a:extLst>
            <a:ext uri="{63B3BB69-23CF-44E3-9099-C40C66FF867C}">
              <a14:compatExt xmlns:a14="http://schemas.microsoft.com/office/drawing/2010/main" spid="_x0000_s78807"/>
            </a:ext>
            <a:ext uri="{FF2B5EF4-FFF2-40B4-BE49-F238E27FC236}">
              <a16:creationId xmlns:a16="http://schemas.microsoft.com/office/drawing/2014/main" id="{64BD4A93-4A48-42C1-ADD2-ACE089B5156E}"/>
            </a:ext>
          </a:extLst>
        </xdr:cNvPr>
        <xdr:cNvSpPr/>
      </xdr:nvSpPr>
      <xdr:spPr bwMode="auto">
        <a:xfrm>
          <a:off x="8905875" y="85725"/>
          <a:ext cx="2120900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0</xdr:col>
      <xdr:colOff>219075</xdr:colOff>
      <xdr:row>0</xdr:row>
      <xdr:rowOff>133350</xdr:rowOff>
    </xdr:from>
    <xdr:to>
      <xdr:col>0</xdr:col>
      <xdr:colOff>2533650</xdr:colOff>
      <xdr:row>0</xdr:row>
      <xdr:rowOff>485775</xdr:rowOff>
    </xdr:to>
    <xdr:pic macro="[0]!Effacer">
      <xdr:nvPicPr>
        <xdr:cNvPr id="47" name="CommandButton1">
          <a:extLst>
            <a:ext uri="{FF2B5EF4-FFF2-40B4-BE49-F238E27FC236}">
              <a16:creationId xmlns:a16="http://schemas.microsoft.com/office/drawing/2014/main" id="{FB5ED5AF-3785-4233-AC45-5DA605378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33350"/>
          <a:ext cx="23145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quesp\Desktop\Dossier%20Calculateur\Dossier%20Calculateur%20RC\Outil%20Tarification%20RC%20Retail%20Aout%20v4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onnées"/>
      <sheetName val="Mode d'Emploi"/>
      <sheetName val="Faisabilite"/>
      <sheetName val="Résultats"/>
      <sheetName val="Dossier_client"/>
      <sheetName val="Synthese"/>
      <sheetName val="Calculs Résultats Statique"/>
      <sheetName val="Calcul Résultats Dynamiques"/>
      <sheetName val="Tarifs Unitaires"/>
      <sheetName val="Listes déroulantes"/>
      <sheetName val="BdD"/>
      <sheetName val="Produi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>
        <row r="46">
          <cell r="C46">
            <v>10</v>
          </cell>
        </row>
        <row r="47">
          <cell r="C47">
            <v>0</v>
          </cell>
        </row>
        <row r="48">
          <cell r="C48">
            <v>0.5</v>
          </cell>
        </row>
        <row r="49">
          <cell r="C49">
            <v>1</v>
          </cell>
        </row>
        <row r="50">
          <cell r="C50">
            <v>1</v>
          </cell>
        </row>
        <row r="51">
          <cell r="C51">
            <v>12.5</v>
          </cell>
        </row>
        <row r="52">
          <cell r="C52">
            <v>50</v>
          </cell>
        </row>
      </sheetData>
      <sheetData sheetId="9">
        <row r="19">
          <cell r="R19" t="str">
            <v>Trois_ans</v>
          </cell>
          <cell r="S19" t="str">
            <v>Cinq_ans</v>
          </cell>
          <cell r="T19" t="str">
            <v>Six_ans</v>
          </cell>
        </row>
      </sheetData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0D89-8C0C-4DE2-A996-CC0475936CD6}">
  <sheetPr codeName="Feuil13">
    <pageSetUpPr fitToPage="1"/>
  </sheetPr>
  <dimension ref="A1:AJ107"/>
  <sheetViews>
    <sheetView showGridLines="0" tabSelected="1" zoomScale="90" zoomScaleNormal="90" workbookViewId="0">
      <selection activeCell="I9" sqref="I9"/>
    </sheetView>
  </sheetViews>
  <sheetFormatPr baseColWidth="10" defaultColWidth="11.42578125" defaultRowHeight="11.25"/>
  <cols>
    <col min="1" max="1" width="41" style="6" customWidth="1"/>
    <col min="2" max="2" width="42.85546875" style="6" customWidth="1"/>
    <col min="3" max="3" width="11.7109375" style="6" customWidth="1"/>
    <col min="4" max="4" width="20.5703125" style="6" customWidth="1"/>
    <col min="5" max="5" width="13" style="6" bestFit="1" customWidth="1"/>
    <col min="6" max="6" width="19.28515625" style="6" customWidth="1"/>
    <col min="7" max="7" width="14.28515625" style="6" customWidth="1"/>
    <col min="8" max="8" width="13.5703125" style="6" customWidth="1"/>
    <col min="9" max="9" width="13.140625" style="3" customWidth="1"/>
    <col min="10" max="10" width="79.85546875" style="3" bestFit="1" customWidth="1"/>
    <col min="11" max="12" width="11.42578125" style="3"/>
    <col min="13" max="13" width="19.28515625" style="3" bestFit="1" customWidth="1"/>
    <col min="14" max="29" width="11.42578125" style="3"/>
    <col min="30" max="34" width="11.42578125" style="6"/>
    <col min="35" max="36" width="11.42578125" style="5"/>
    <col min="37" max="16384" width="11.42578125" style="6"/>
  </cols>
  <sheetData>
    <row r="1" spans="1:36" ht="47.25" customHeight="1">
      <c r="A1" s="146" t="s">
        <v>33</v>
      </c>
      <c r="B1" s="147"/>
      <c r="C1" s="147"/>
      <c r="D1" s="147"/>
      <c r="E1" s="147"/>
      <c r="F1" s="1"/>
      <c r="G1" s="1"/>
      <c r="H1" s="2"/>
      <c r="I1" s="124"/>
      <c r="J1" s="132" t="s">
        <v>70</v>
      </c>
      <c r="AA1" s="115"/>
    </row>
    <row r="2" spans="1:36" ht="15.75" customHeight="1">
      <c r="A2" s="7"/>
      <c r="H2" s="8"/>
      <c r="J2" s="133" t="s">
        <v>75</v>
      </c>
    </row>
    <row r="3" spans="1:36" s="17" customFormat="1" ht="18.75">
      <c r="A3" s="9" t="s">
        <v>0</v>
      </c>
      <c r="B3" s="10" t="s">
        <v>77</v>
      </c>
      <c r="C3" s="11" t="s">
        <v>1</v>
      </c>
      <c r="D3" s="10" t="s">
        <v>79</v>
      </c>
      <c r="E3" s="12"/>
      <c r="F3" s="13"/>
      <c r="G3" s="14"/>
      <c r="H3" s="15"/>
      <c r="I3" s="115"/>
      <c r="J3" s="134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3"/>
      <c r="AE3" s="13"/>
      <c r="AF3" s="13"/>
      <c r="AG3" s="13"/>
      <c r="AH3" s="13"/>
      <c r="AI3" s="16"/>
      <c r="AJ3" s="16"/>
    </row>
    <row r="4" spans="1:36" s="17" customFormat="1" ht="20.25" customHeight="1">
      <c r="A4" s="9" t="s">
        <v>74</v>
      </c>
      <c r="B4" s="10" t="s">
        <v>78</v>
      </c>
      <c r="C4" s="18" t="s">
        <v>2</v>
      </c>
      <c r="D4" s="10" t="s">
        <v>80</v>
      </c>
      <c r="E4" s="19" t="str">
        <f>IF(selectionregion="IDF","Reg_IDF",IF(selectionregion="BNE","Reg_BNE",IF(selectionregion="BSE","Reg_BSE",IF(selectionregion="BRO","Reg_BRO",IF(selectionregion="DOMTOM","Reg_DOMTOM",IF(selectionregion="SOUSTRAITANT","Reg_SOUSTRAITANT",""))))))</f>
        <v>Reg_BRO</v>
      </c>
      <c r="F4" s="13"/>
      <c r="G4" s="13"/>
      <c r="H4" s="15"/>
      <c r="I4" s="115"/>
      <c r="J4" s="135" t="s">
        <v>71</v>
      </c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3"/>
      <c r="AE4" s="13"/>
      <c r="AF4" s="13"/>
      <c r="AG4" s="13"/>
      <c r="AH4" s="13"/>
      <c r="AI4" s="16"/>
      <c r="AJ4" s="16"/>
    </row>
    <row r="5" spans="1:36" s="17" customFormat="1" ht="18.75">
      <c r="A5" s="9" t="s">
        <v>3</v>
      </c>
      <c r="B5" s="10"/>
      <c r="C5" s="18" t="s">
        <v>4</v>
      </c>
      <c r="D5" s="10" t="s">
        <v>76</v>
      </c>
      <c r="E5" s="12"/>
      <c r="F5" s="13"/>
      <c r="G5" s="13"/>
      <c r="H5" s="15"/>
      <c r="I5" s="115"/>
      <c r="J5" s="136" t="s">
        <v>67</v>
      </c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3"/>
      <c r="AE5" s="13"/>
      <c r="AF5" s="13"/>
      <c r="AG5" s="13"/>
      <c r="AH5" s="13"/>
      <c r="AI5" s="16"/>
      <c r="AJ5" s="16"/>
    </row>
    <row r="6" spans="1:36" s="17" customFormat="1" ht="18.75">
      <c r="A6" s="9" t="s">
        <v>5</v>
      </c>
      <c r="B6" s="10" t="s">
        <v>78</v>
      </c>
      <c r="C6" s="18" t="s">
        <v>6</v>
      </c>
      <c r="D6" s="10">
        <v>31000</v>
      </c>
      <c r="E6" s="12"/>
      <c r="F6" s="13"/>
      <c r="G6" s="13"/>
      <c r="H6" s="15"/>
      <c r="I6" s="115"/>
      <c r="J6" s="137" t="s">
        <v>66</v>
      </c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3"/>
      <c r="AE6" s="13"/>
      <c r="AF6" s="13"/>
      <c r="AG6" s="13"/>
      <c r="AH6" s="13"/>
      <c r="AI6" s="16"/>
      <c r="AJ6" s="16"/>
    </row>
    <row r="7" spans="1:36" s="17" customFormat="1" ht="17.25" customHeight="1">
      <c r="A7" s="9" t="s">
        <v>7</v>
      </c>
      <c r="B7" s="20" t="s">
        <v>47</v>
      </c>
      <c r="C7" s="11" t="s">
        <v>8</v>
      </c>
      <c r="D7" s="21">
        <v>36305</v>
      </c>
      <c r="E7" s="19">
        <f>B9+B11</f>
        <v>1000</v>
      </c>
      <c r="F7" s="13"/>
      <c r="G7" s="13"/>
      <c r="H7" s="15"/>
      <c r="I7" s="115"/>
      <c r="J7" s="136" t="s">
        <v>69</v>
      </c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3"/>
      <c r="AE7" s="13"/>
      <c r="AF7" s="13"/>
      <c r="AG7" s="13"/>
      <c r="AH7" s="13"/>
      <c r="AI7" s="16"/>
      <c r="AJ7" s="16"/>
    </row>
    <row r="8" spans="1:36" s="17" customFormat="1" ht="12" customHeight="1">
      <c r="A8" s="22"/>
      <c r="E8" s="16"/>
      <c r="F8" s="13"/>
      <c r="G8" s="13"/>
      <c r="H8" s="15"/>
      <c r="I8" s="115"/>
      <c r="J8" s="136" t="s">
        <v>68</v>
      </c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3"/>
      <c r="AE8" s="13"/>
      <c r="AF8" s="13"/>
      <c r="AG8" s="13"/>
      <c r="AH8" s="13"/>
      <c r="AI8" s="16"/>
      <c r="AJ8" s="16"/>
    </row>
    <row r="9" spans="1:36" s="17" customFormat="1" ht="18.75">
      <c r="A9" s="9" t="s">
        <v>29</v>
      </c>
      <c r="B9" s="131">
        <v>0</v>
      </c>
      <c r="C9" s="105"/>
      <c r="D9" s="148"/>
      <c r="E9" s="148"/>
      <c r="F9" s="13"/>
      <c r="G9" s="13"/>
      <c r="H9" s="15"/>
      <c r="I9" s="154">
        <v>44790</v>
      </c>
      <c r="J9" s="138" t="s">
        <v>64</v>
      </c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3"/>
      <c r="AE9" s="13"/>
      <c r="AF9" s="13"/>
      <c r="AG9" s="13"/>
      <c r="AH9" s="13"/>
      <c r="AI9" s="16"/>
      <c r="AJ9" s="16"/>
    </row>
    <row r="10" spans="1:36" s="17" customFormat="1" ht="12" customHeight="1">
      <c r="A10" s="24"/>
      <c r="B10" s="102"/>
      <c r="C10" s="105"/>
      <c r="D10" s="106"/>
      <c r="E10" s="107"/>
      <c r="F10" s="13"/>
      <c r="G10" s="13"/>
      <c r="H10" s="15"/>
      <c r="I10" s="115"/>
      <c r="J10" s="134" t="s">
        <v>72</v>
      </c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3"/>
      <c r="AE10" s="13"/>
      <c r="AF10" s="13"/>
      <c r="AG10" s="13"/>
      <c r="AH10" s="13"/>
      <c r="AI10" s="16"/>
      <c r="AJ10" s="16"/>
    </row>
    <row r="11" spans="1:36" s="17" customFormat="1" ht="18.75">
      <c r="A11" s="9" t="s">
        <v>30</v>
      </c>
      <c r="B11" s="131">
        <v>1000</v>
      </c>
      <c r="C11" s="105"/>
      <c r="D11" s="106"/>
      <c r="E11" s="108"/>
      <c r="F11" s="13"/>
      <c r="G11" s="13"/>
      <c r="H11" s="15"/>
      <c r="I11" s="115"/>
      <c r="J11" s="134" t="s">
        <v>73</v>
      </c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3"/>
      <c r="AE11" s="13"/>
      <c r="AF11" s="13"/>
      <c r="AG11" s="13"/>
      <c r="AH11" s="13"/>
      <c r="AI11" s="16"/>
      <c r="AJ11" s="16"/>
    </row>
    <row r="12" spans="1:36" s="17" customFormat="1" ht="12" customHeight="1">
      <c r="A12" s="24"/>
      <c r="B12" s="103"/>
      <c r="C12" s="105"/>
      <c r="D12" s="106"/>
      <c r="E12" s="108"/>
      <c r="F12" s="13"/>
      <c r="G12" s="13"/>
      <c r="H12" s="15"/>
      <c r="I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3"/>
      <c r="AE12" s="13"/>
      <c r="AF12" s="13"/>
      <c r="AG12" s="13"/>
      <c r="AH12" s="13"/>
      <c r="AI12" s="16"/>
      <c r="AJ12" s="16"/>
    </row>
    <row r="13" spans="1:36" s="17" customFormat="1" ht="15">
      <c r="A13" s="9" t="s">
        <v>28</v>
      </c>
      <c r="B13" s="104">
        <v>2</v>
      </c>
      <c r="C13" s="105"/>
      <c r="D13" s="106"/>
      <c r="E13" s="108"/>
      <c r="F13" s="13"/>
      <c r="G13" s="14"/>
      <c r="H13" s="109"/>
      <c r="I13" s="115"/>
      <c r="J13" s="142" t="s">
        <v>65</v>
      </c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3"/>
      <c r="AE13" s="13"/>
      <c r="AF13" s="13"/>
      <c r="AG13" s="13"/>
      <c r="AH13" s="13"/>
      <c r="AI13" s="16"/>
      <c r="AJ13" s="16"/>
    </row>
    <row r="14" spans="1:36" s="17" customFormat="1" ht="15">
      <c r="A14" s="9" t="s">
        <v>31</v>
      </c>
      <c r="B14" s="104">
        <v>1</v>
      </c>
      <c r="C14" s="105"/>
      <c r="D14" s="106"/>
      <c r="E14" s="110"/>
      <c r="F14" s="13"/>
      <c r="G14" s="13"/>
      <c r="H14" s="15"/>
      <c r="I14" s="115"/>
      <c r="J14" s="143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3"/>
      <c r="AE14" s="13"/>
      <c r="AF14" s="13"/>
      <c r="AG14" s="13"/>
      <c r="AH14" s="13"/>
      <c r="AI14" s="16"/>
      <c r="AJ14" s="16"/>
    </row>
    <row r="15" spans="1:36" s="17" customFormat="1" ht="12" customHeight="1">
      <c r="A15" s="24"/>
      <c r="B15" s="23"/>
      <c r="C15" s="105"/>
      <c r="D15" s="106"/>
      <c r="E15" s="110"/>
      <c r="F15" s="13"/>
      <c r="G15" s="13"/>
      <c r="H15" s="15"/>
      <c r="I15" s="115"/>
      <c r="J15" s="143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3"/>
      <c r="AE15" s="13"/>
      <c r="AF15" s="13"/>
      <c r="AG15" s="13"/>
      <c r="AH15" s="13"/>
      <c r="AI15" s="16"/>
      <c r="AJ15" s="16"/>
    </row>
    <row r="16" spans="1:36" s="17" customFormat="1" ht="15" customHeight="1">
      <c r="A16" s="9" t="s">
        <v>32</v>
      </c>
      <c r="B16" s="25">
        <v>2</v>
      </c>
      <c r="C16" s="111"/>
      <c r="D16" s="106"/>
      <c r="E16" s="110"/>
      <c r="F16" s="112"/>
      <c r="G16" s="112"/>
      <c r="H16" s="113"/>
      <c r="I16" s="115"/>
      <c r="J16" s="143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3"/>
      <c r="AE16" s="13"/>
      <c r="AF16" s="13"/>
      <c r="AG16" s="13"/>
      <c r="AH16" s="13"/>
      <c r="AI16" s="16"/>
      <c r="AJ16" s="16"/>
    </row>
    <row r="17" spans="1:36" s="17" customFormat="1" ht="12" customHeight="1">
      <c r="A17" s="22"/>
      <c r="B17" s="13"/>
      <c r="C17" s="111"/>
      <c r="D17" s="114"/>
      <c r="E17" s="115"/>
      <c r="F17" s="13"/>
      <c r="G17" s="13"/>
      <c r="H17" s="15"/>
      <c r="I17" s="115"/>
      <c r="J17" s="143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3"/>
      <c r="AE17" s="13"/>
      <c r="AF17" s="13"/>
      <c r="AG17" s="13"/>
      <c r="AH17" s="13"/>
      <c r="AI17" s="16"/>
      <c r="AJ17" s="16"/>
    </row>
    <row r="18" spans="1:36" s="17" customFormat="1" ht="15">
      <c r="A18" s="9" t="s">
        <v>9</v>
      </c>
      <c r="B18" s="25"/>
      <c r="C18" s="105"/>
      <c r="D18" s="13"/>
      <c r="E18" s="13"/>
      <c r="F18" s="14"/>
      <c r="G18" s="27"/>
      <c r="H18" s="36"/>
      <c r="I18" s="115"/>
      <c r="J18" s="143"/>
      <c r="K18" s="119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3"/>
      <c r="AE18" s="13"/>
      <c r="AF18" s="13"/>
      <c r="AG18" s="13"/>
      <c r="AH18" s="13"/>
      <c r="AI18" s="16"/>
      <c r="AJ18" s="16"/>
    </row>
    <row r="19" spans="1:36" s="17" customFormat="1" ht="12" customHeight="1">
      <c r="A19" s="22"/>
      <c r="B19" s="13"/>
      <c r="C19" s="105"/>
      <c r="D19" s="149"/>
      <c r="E19" s="149"/>
      <c r="F19" s="14"/>
      <c r="G19" s="122" t="s">
        <v>10</v>
      </c>
      <c r="H19" s="29"/>
      <c r="I19" s="115"/>
      <c r="J19" s="143"/>
      <c r="K19" s="119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3"/>
      <c r="AE19" s="13"/>
      <c r="AF19" s="13"/>
      <c r="AG19" s="13"/>
      <c r="AH19" s="13"/>
      <c r="AI19" s="16"/>
      <c r="AJ19" s="16"/>
    </row>
    <row r="20" spans="1:36" s="17" customFormat="1" ht="13.5" customHeight="1">
      <c r="A20" s="9" t="s">
        <v>11</v>
      </c>
      <c r="B20" s="26"/>
      <c r="C20" s="105"/>
      <c r="D20" s="106"/>
      <c r="E20" s="116"/>
      <c r="F20" s="14"/>
      <c r="G20" s="28">
        <v>200000</v>
      </c>
      <c r="H20" s="29" t="str">
        <f>IF($B$9&gt;G20,"FAUX","VRAI")</f>
        <v>VRAI</v>
      </c>
      <c r="I20" s="115"/>
      <c r="J20" s="143"/>
      <c r="K20" s="119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3"/>
      <c r="AE20" s="13"/>
      <c r="AF20" s="13"/>
      <c r="AG20" s="13"/>
      <c r="AH20" s="13"/>
      <c r="AI20" s="16"/>
      <c r="AJ20" s="16"/>
    </row>
    <row r="21" spans="1:36" s="17" customFormat="1" ht="12" customHeight="1">
      <c r="A21" s="22"/>
      <c r="B21" s="13"/>
      <c r="C21" s="105"/>
      <c r="D21" s="106"/>
      <c r="E21" s="108"/>
      <c r="F21" s="13"/>
      <c r="G21" s="28">
        <v>900900</v>
      </c>
      <c r="H21" s="29" t="str">
        <f>IF($B$9&gt;G21,"FAUX","VRAI")</f>
        <v>VRAI</v>
      </c>
      <c r="I21" s="115"/>
      <c r="J21" s="143"/>
      <c r="K21" s="119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3"/>
      <c r="AE21" s="13"/>
      <c r="AF21" s="13"/>
      <c r="AG21" s="13"/>
      <c r="AH21" s="13"/>
      <c r="AI21" s="16"/>
      <c r="AJ21" s="16"/>
    </row>
    <row r="22" spans="1:36" s="17" customFormat="1" ht="15">
      <c r="A22" s="9" t="s">
        <v>12</v>
      </c>
      <c r="B22" s="25">
        <v>2</v>
      </c>
      <c r="C22" s="105"/>
      <c r="D22" s="106"/>
      <c r="E22" s="108"/>
      <c r="F22" s="13"/>
      <c r="G22" s="30">
        <v>1560000</v>
      </c>
      <c r="H22" s="29" t="str">
        <f>IF($B$9&gt;G22,"FAUX","VRAI")</f>
        <v>VRAI</v>
      </c>
      <c r="I22" s="115"/>
      <c r="J22" s="143"/>
      <c r="K22" s="119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3"/>
      <c r="AE22" s="13"/>
      <c r="AF22" s="13"/>
      <c r="AG22" s="13"/>
      <c r="AH22" s="13"/>
      <c r="AI22" s="16"/>
      <c r="AJ22" s="16"/>
    </row>
    <row r="23" spans="1:36" s="17" customFormat="1" ht="12" customHeight="1">
      <c r="A23" s="22"/>
      <c r="B23" s="13"/>
      <c r="C23" s="13"/>
      <c r="D23" s="117"/>
      <c r="E23" s="117"/>
      <c r="F23" s="117"/>
      <c r="G23" s="31">
        <v>4480000</v>
      </c>
      <c r="H23" s="32" t="str">
        <f t="shared" ref="H23:H25" si="0">IF($B$9&gt;G23,"FAUX","VRAI")</f>
        <v>VRAI</v>
      </c>
      <c r="I23" s="115"/>
      <c r="J23" s="143"/>
      <c r="K23" s="119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3"/>
      <c r="AE23" s="13"/>
      <c r="AF23" s="13"/>
      <c r="AG23" s="13"/>
      <c r="AH23" s="13"/>
      <c r="AI23" s="16"/>
      <c r="AJ23" s="16"/>
    </row>
    <row r="24" spans="1:36" s="17" customFormat="1" ht="17.25" customHeight="1">
      <c r="A24" s="9" t="s">
        <v>41</v>
      </c>
      <c r="B24" s="25">
        <v>0</v>
      </c>
      <c r="C24" s="105"/>
      <c r="D24" s="105"/>
      <c r="E24" s="118"/>
      <c r="F24" s="14"/>
      <c r="G24" s="31">
        <v>16000000</v>
      </c>
      <c r="H24" s="32" t="str">
        <f t="shared" si="0"/>
        <v>VRAI</v>
      </c>
      <c r="I24" s="115"/>
      <c r="J24" s="143"/>
      <c r="K24" s="119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3"/>
      <c r="AE24" s="13"/>
      <c r="AF24" s="13"/>
      <c r="AG24" s="13"/>
      <c r="AH24" s="13"/>
      <c r="AI24" s="16"/>
      <c r="AJ24" s="16"/>
    </row>
    <row r="25" spans="1:36" s="17" customFormat="1" ht="12" customHeight="1">
      <c r="A25" s="22"/>
      <c r="B25" s="13"/>
      <c r="C25" s="105"/>
      <c r="D25" s="106"/>
      <c r="E25" s="118"/>
      <c r="F25" s="14"/>
      <c r="G25" s="31">
        <v>3000000</v>
      </c>
      <c r="H25" s="32" t="str">
        <f t="shared" si="0"/>
        <v>VRAI</v>
      </c>
      <c r="I25" s="115"/>
      <c r="J25" s="143"/>
      <c r="K25" s="119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3"/>
      <c r="AE25" s="13"/>
      <c r="AF25" s="13"/>
      <c r="AG25" s="13"/>
      <c r="AH25" s="13"/>
      <c r="AI25" s="16"/>
      <c r="AJ25" s="16"/>
    </row>
    <row r="26" spans="1:36" s="17" customFormat="1" ht="15">
      <c r="A26" s="9"/>
      <c r="B26" s="10" t="s">
        <v>81</v>
      </c>
      <c r="C26" s="105"/>
      <c r="D26" s="13"/>
      <c r="E26" s="13"/>
      <c r="F26" s="14"/>
      <c r="G26" s="33"/>
      <c r="H26" s="34"/>
      <c r="I26" s="115"/>
      <c r="J26" s="143"/>
      <c r="K26" s="119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3"/>
      <c r="AE26" s="13"/>
      <c r="AF26" s="13"/>
      <c r="AG26" s="13"/>
      <c r="AH26" s="13"/>
      <c r="AI26" s="16"/>
      <c r="AJ26" s="16"/>
    </row>
    <row r="27" spans="1:36" s="17" customFormat="1" ht="12" customHeight="1">
      <c r="A27" s="22"/>
      <c r="C27" s="105"/>
      <c r="D27" s="13"/>
      <c r="E27" s="13"/>
      <c r="F27" s="14"/>
      <c r="G27" s="35">
        <f>+IF(E7&lt;=G20,1,
IF(E7&lt;=G21,2,
IF(E7&lt;=G22,3,
IF(E7&lt;=G23,4,
IF(E7&lt;=G24,5,
IF(E7&lt;=G25,6))))))</f>
        <v>1</v>
      </c>
      <c r="H27" s="36"/>
      <c r="I27" s="125"/>
      <c r="J27" s="143"/>
      <c r="K27" s="119"/>
      <c r="L27" s="115"/>
      <c r="M27" s="111"/>
      <c r="N27" s="111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3"/>
      <c r="AE27" s="13"/>
      <c r="AF27" s="13"/>
      <c r="AG27" s="13"/>
      <c r="AH27" s="13"/>
      <c r="AI27" s="16"/>
      <c r="AJ27" s="16"/>
    </row>
    <row r="28" spans="1:36" s="17" customFormat="1" ht="18" customHeight="1">
      <c r="A28" s="7"/>
      <c r="B28" s="37"/>
      <c r="C28" s="6"/>
      <c r="D28" s="13"/>
      <c r="E28" s="13"/>
      <c r="F28" s="13"/>
      <c r="G28" s="39"/>
      <c r="H28" s="40"/>
      <c r="I28" s="115"/>
      <c r="J28" s="143"/>
      <c r="K28" s="126"/>
      <c r="L28" s="3"/>
      <c r="M28" s="127"/>
      <c r="N28" s="127"/>
      <c r="O28" s="111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3"/>
      <c r="AE28" s="13"/>
      <c r="AF28" s="13"/>
      <c r="AG28" s="13"/>
      <c r="AH28" s="13"/>
      <c r="AI28" s="16"/>
      <c r="AJ28" s="16"/>
    </row>
    <row r="29" spans="1:36" ht="17.25" customHeight="1">
      <c r="A29" s="9" t="s">
        <v>42</v>
      </c>
      <c r="B29" s="41"/>
      <c r="C29" s="42">
        <f>IF(B29="CS50",1,IF(B29="CS100",2,IF(B29="CS150",3,IF(B29="CS200",3,IF(B29="CS400",4,IF(B29="CS1000",5,IF(B29="CSC",6,7)))))))</f>
        <v>7</v>
      </c>
      <c r="D29" s="150" t="str">
        <f>IF(D34="FAUX", "Erreur sur le type de machine selectionnée"," ")</f>
        <v xml:space="preserve"> </v>
      </c>
      <c r="E29" s="150"/>
      <c r="F29" s="150"/>
      <c r="G29" s="120"/>
      <c r="H29" s="121"/>
      <c r="J29" s="143"/>
      <c r="K29" s="126"/>
      <c r="O29" s="127"/>
    </row>
    <row r="30" spans="1:36" ht="18.75" customHeight="1">
      <c r="A30" s="9" t="s">
        <v>43</v>
      </c>
      <c r="B30" s="43">
        <v>0</v>
      </c>
      <c r="C30" s="4"/>
      <c r="D30" s="151"/>
      <c r="E30" s="151"/>
      <c r="F30" s="5"/>
      <c r="G30" s="144" t="s">
        <v>44</v>
      </c>
      <c r="H30" s="145"/>
      <c r="J30" s="143"/>
      <c r="K30" s="126"/>
    </row>
    <row r="31" spans="1:36" ht="21.75" customHeight="1">
      <c r="A31" s="7"/>
      <c r="C31" s="4"/>
      <c r="D31" s="5"/>
      <c r="E31" s="152" t="str">
        <f>IF($H$34&lt;$G$32,"! SAISIE INCORRECTE ! --&gt; Ajuster le Nb de passage !","")</f>
        <v/>
      </c>
      <c r="F31" s="153"/>
      <c r="G31" s="44" t="s">
        <v>34</v>
      </c>
      <c r="H31" s="45" t="s">
        <v>35</v>
      </c>
      <c r="J31" s="143"/>
      <c r="K31" s="126"/>
    </row>
    <row r="32" spans="1:36" ht="15" customHeight="1" thickBot="1">
      <c r="A32" s="46"/>
      <c r="B32" s="47"/>
      <c r="C32" s="48"/>
      <c r="D32" s="49"/>
      <c r="E32" s="139" t="s">
        <v>45</v>
      </c>
      <c r="F32" s="140"/>
      <c r="G32" s="50"/>
      <c r="H32" s="51" t="s">
        <v>13</v>
      </c>
      <c r="J32" s="143"/>
      <c r="N32" s="128"/>
    </row>
    <row r="33" spans="1:14" ht="12.75" customHeight="1">
      <c r="A33" s="52" t="s">
        <v>48</v>
      </c>
      <c r="B33" s="53" t="str">
        <f>IF(selection_Solution="CS100","Option 1 CS100","Non disponible pour le type de machine choisie")</f>
        <v>Non disponible pour le type de machine choisie</v>
      </c>
      <c r="C33" s="54"/>
      <c r="D33" s="4"/>
      <c r="E33" s="139"/>
      <c r="F33" s="140"/>
      <c r="G33" s="55"/>
      <c r="H33" s="51"/>
      <c r="J33" s="143"/>
    </row>
    <row r="34" spans="1:14" ht="15.75" thickBot="1">
      <c r="A34" s="56" t="s">
        <v>49</v>
      </c>
      <c r="B34" s="57" t="str">
        <f>IF(selection_Solution="CS100","Option 2 CS 100 ","Non disponible pour le type de machine choisie")</f>
        <v>Non disponible pour le type de machine choisie</v>
      </c>
      <c r="C34" s="58"/>
      <c r="D34" s="59" t="str">
        <f>IF(AND(selection_Solution="CSC",B11=0),"FAUX",
IF(C29&gt;=G27,"","FAUX"))</f>
        <v/>
      </c>
      <c r="E34" s="139" t="s">
        <v>46</v>
      </c>
      <c r="F34" s="140"/>
      <c r="G34" s="60"/>
      <c r="H34" s="26"/>
      <c r="J34" s="143"/>
      <c r="N34" s="115"/>
    </row>
    <row r="35" spans="1:14" ht="14.45" customHeight="1" thickBot="1">
      <c r="A35" s="61" t="s">
        <v>50</v>
      </c>
      <c r="B35" s="62" t="str">
        <f>IF(selection_Solution="CS100","Option 3 CS100","Non disponible pour le type de machine choisie")</f>
        <v>Non disponible pour le type de machine choisie</v>
      </c>
      <c r="C35" s="63"/>
      <c r="D35" s="64" t="str">
        <f>IF(C35=1,"",IF(AND(B29="CS100",B11&gt;0.01,"Ajouter l'option P"),"Ajouter l'option C",""))</f>
        <v/>
      </c>
      <c r="E35" s="139"/>
      <c r="F35" s="140"/>
      <c r="G35" s="65"/>
      <c r="H35" s="66"/>
      <c r="J35" s="143"/>
    </row>
    <row r="36" spans="1:14" ht="14.45" customHeight="1" thickBot="1">
      <c r="A36" s="61" t="s">
        <v>51</v>
      </c>
      <c r="B36" s="62" t="str">
        <f>IF(selection_Solution="CS150","Option 4 CS150","Non disponible pour le type de machine choisie")</f>
        <v>Non disponible pour le type de machine choisie</v>
      </c>
      <c r="C36" s="63"/>
      <c r="D36" s="67"/>
      <c r="E36" s="139" t="s">
        <v>36</v>
      </c>
      <c r="F36" s="140"/>
      <c r="G36" s="68"/>
      <c r="H36" s="69"/>
      <c r="J36" s="143"/>
    </row>
    <row r="37" spans="1:14" ht="14.45" customHeight="1">
      <c r="A37" s="52" t="s">
        <v>52</v>
      </c>
      <c r="B37" s="53" t="str">
        <f>IF(selection_Solution="CS200","Option 5 CS200","Non disponible pour le type de machine choisie")</f>
        <v>Non disponible pour le type de machine choisie</v>
      </c>
      <c r="C37" s="54"/>
      <c r="D37" s="67" t="str">
        <f>IF(C37=1,"",IF(AND(B29="CS200",B11&gt;0.01,"Ajouter l'option C"),"Ajouter l'option P",""))</f>
        <v/>
      </c>
      <c r="E37" s="139" t="s">
        <v>37</v>
      </c>
      <c r="F37" s="140"/>
      <c r="G37" s="68"/>
      <c r="H37" s="69"/>
      <c r="J37" s="143"/>
    </row>
    <row r="38" spans="1:14" ht="15.75" customHeight="1" thickBot="1">
      <c r="A38" s="61" t="s">
        <v>53</v>
      </c>
      <c r="B38" s="57" t="str">
        <f>IF(selection_Solution="CS200","Option 6 CS200 ","Non disponible pour le type de machine choisie")</f>
        <v>Non disponible pour le type de machine choisie</v>
      </c>
      <c r="C38" s="58"/>
      <c r="D38" s="70"/>
      <c r="E38" s="139"/>
      <c r="F38" s="140"/>
      <c r="G38" s="71"/>
      <c r="H38" s="72"/>
      <c r="J38" s="143"/>
    </row>
    <row r="39" spans="1:14" ht="14.45" customHeight="1">
      <c r="A39" s="56" t="s">
        <v>14</v>
      </c>
      <c r="B39" s="73" t="s">
        <v>54</v>
      </c>
      <c r="C39" s="74"/>
      <c r="D39" s="70"/>
      <c r="E39" s="139" t="s">
        <v>38</v>
      </c>
      <c r="F39" s="140"/>
      <c r="G39" s="75"/>
      <c r="H39" s="76"/>
      <c r="J39" s="143"/>
    </row>
    <row r="40" spans="1:14" ht="15">
      <c r="A40" s="77" t="s">
        <v>15</v>
      </c>
      <c r="B40" s="78" t="s">
        <v>55</v>
      </c>
      <c r="C40" s="79"/>
      <c r="D40" s="70"/>
      <c r="E40" s="139" t="s">
        <v>39</v>
      </c>
      <c r="F40" s="140"/>
      <c r="G40" s="75"/>
      <c r="H40" s="76"/>
      <c r="J40" s="143"/>
    </row>
    <row r="41" spans="1:14" ht="15">
      <c r="A41" s="77" t="s">
        <v>16</v>
      </c>
      <c r="B41" s="78" t="s">
        <v>56</v>
      </c>
      <c r="C41" s="79"/>
      <c r="D41" s="80"/>
      <c r="E41" s="139" t="s">
        <v>40</v>
      </c>
      <c r="F41" s="140"/>
      <c r="G41" s="75"/>
      <c r="H41" s="81"/>
      <c r="I41" s="129"/>
      <c r="J41" s="143"/>
    </row>
    <row r="42" spans="1:14" ht="15" customHeight="1" thickBot="1">
      <c r="A42" s="82" t="s">
        <v>17</v>
      </c>
      <c r="B42" s="62" t="s">
        <v>57</v>
      </c>
      <c r="C42" s="63"/>
      <c r="D42" s="83"/>
      <c r="E42" s="84"/>
      <c r="H42" s="85"/>
      <c r="I42" s="129"/>
      <c r="J42" s="143"/>
    </row>
    <row r="43" spans="1:14" ht="15" customHeight="1">
      <c r="A43" s="56" t="s">
        <v>18</v>
      </c>
      <c r="B43" s="73" t="str">
        <f>IF(selection_Solution="CS400","Option 11 CS400 ","Non disponible pour le type de machine choisie")</f>
        <v>Non disponible pour le type de machine choisie</v>
      </c>
      <c r="C43" s="74"/>
      <c r="D43" s="83"/>
      <c r="E43" s="5"/>
      <c r="F43" s="5"/>
      <c r="G43" s="5"/>
      <c r="H43" s="86"/>
      <c r="I43" s="129"/>
      <c r="J43" s="143"/>
    </row>
    <row r="44" spans="1:14" ht="13.5" customHeight="1">
      <c r="A44" s="77" t="s">
        <v>19</v>
      </c>
      <c r="B44" s="78" t="str">
        <f>IF(OR(selection_Solution="CS400",selection_Solution="CS1000"),"Option 12","Non disponible pour le type de machine choisie")</f>
        <v>Non disponible pour le type de machine choisie</v>
      </c>
      <c r="C44" s="79"/>
      <c r="D44" s="87" t="str">
        <f>IF(C44=1,"",IF(AND(B29="CS400",B11&gt;0.01,"Ajouter l'option P "),"Ajouter l'option P",""))</f>
        <v/>
      </c>
      <c r="E44" s="88"/>
      <c r="F44" s="5"/>
      <c r="G44" s="5"/>
      <c r="H44" s="86"/>
      <c r="I44" s="129"/>
      <c r="J44" s="143"/>
    </row>
    <row r="45" spans="1:14" ht="13.5" customHeight="1" thickBot="1">
      <c r="A45" s="61" t="s">
        <v>20</v>
      </c>
      <c r="B45" s="57" t="str">
        <f>IF(selection_Solution="CS400","Option 13 CS400","Non disponible pour le type de machine choisie")</f>
        <v>Non disponible pour le type de machine choisie</v>
      </c>
      <c r="C45" s="58"/>
      <c r="D45" s="89"/>
      <c r="E45" s="141"/>
      <c r="F45" s="141"/>
      <c r="G45" s="5"/>
      <c r="H45" s="86"/>
      <c r="I45" s="129"/>
      <c r="J45" s="143"/>
      <c r="K45" s="127"/>
      <c r="L45" s="127"/>
    </row>
    <row r="46" spans="1:14" ht="13.5" customHeight="1" thickBot="1">
      <c r="A46" s="82" t="s">
        <v>21</v>
      </c>
      <c r="B46" s="62" t="s">
        <v>57</v>
      </c>
      <c r="C46" s="63"/>
      <c r="D46" s="5"/>
      <c r="E46" s="141"/>
      <c r="F46" s="141"/>
      <c r="G46" s="5"/>
      <c r="H46" s="86"/>
      <c r="I46" s="130"/>
      <c r="J46" s="143"/>
    </row>
    <row r="47" spans="1:14" ht="13.5" customHeight="1" thickBot="1">
      <c r="A47" s="82" t="s">
        <v>22</v>
      </c>
      <c r="B47" s="62" t="s">
        <v>58</v>
      </c>
      <c r="C47" s="63"/>
      <c r="D47" s="5"/>
      <c r="E47" s="5"/>
      <c r="F47" s="5"/>
      <c r="G47" s="5"/>
      <c r="H47" s="90"/>
      <c r="J47" s="143"/>
    </row>
    <row r="48" spans="1:14" ht="13.5" customHeight="1" thickBot="1">
      <c r="A48" s="82" t="s">
        <v>23</v>
      </c>
      <c r="B48" s="62" t="s">
        <v>59</v>
      </c>
      <c r="C48" s="63"/>
      <c r="D48" s="5"/>
      <c r="E48" s="5"/>
      <c r="F48" s="5"/>
      <c r="G48" s="5"/>
      <c r="H48" s="90"/>
      <c r="J48" s="143"/>
    </row>
    <row r="49" spans="1:10" ht="13.5" customHeight="1" thickBot="1">
      <c r="A49" s="82" t="s">
        <v>24</v>
      </c>
      <c r="B49" s="62" t="s">
        <v>60</v>
      </c>
      <c r="C49" s="63"/>
      <c r="D49" s="5"/>
      <c r="E49" s="5"/>
      <c r="F49" s="5"/>
      <c r="G49" s="5"/>
      <c r="H49" s="90"/>
      <c r="J49" s="143"/>
    </row>
    <row r="50" spans="1:10" ht="13.5" customHeight="1" thickBot="1">
      <c r="A50" s="82" t="s">
        <v>25</v>
      </c>
      <c r="B50" s="62" t="s">
        <v>61</v>
      </c>
      <c r="C50" s="63"/>
      <c r="D50" s="5"/>
      <c r="E50" s="5"/>
      <c r="F50" s="5"/>
      <c r="G50" s="5"/>
      <c r="H50" s="90"/>
      <c r="J50" s="143"/>
    </row>
    <row r="51" spans="1:10" ht="13.5" customHeight="1" thickBot="1">
      <c r="A51" s="82" t="s">
        <v>26</v>
      </c>
      <c r="B51" s="62" t="s">
        <v>62</v>
      </c>
      <c r="C51" s="63"/>
      <c r="D51" s="5"/>
      <c r="E51" s="5"/>
      <c r="F51" s="5"/>
      <c r="G51" s="5"/>
      <c r="H51" s="90"/>
      <c r="J51" s="143"/>
    </row>
    <row r="52" spans="1:10" ht="13.5" customHeight="1" thickBot="1">
      <c r="A52" s="91" t="s">
        <v>27</v>
      </c>
      <c r="B52" s="62" t="s">
        <v>63</v>
      </c>
      <c r="C52" s="92"/>
      <c r="D52" s="5"/>
      <c r="E52" s="5"/>
      <c r="F52" s="5"/>
      <c r="G52" s="5"/>
      <c r="H52" s="90"/>
      <c r="J52" s="143"/>
    </row>
    <row r="53" spans="1:10" ht="12.75" customHeight="1">
      <c r="A53" s="93"/>
      <c r="B53" s="94"/>
      <c r="C53" s="95"/>
      <c r="D53" s="5"/>
      <c r="E53" s="5"/>
      <c r="F53" s="5"/>
      <c r="G53" s="5"/>
      <c r="H53" s="90"/>
      <c r="J53" s="143"/>
    </row>
    <row r="54" spans="1:10" ht="12" customHeight="1" thickBot="1">
      <c r="A54" s="96"/>
      <c r="B54" s="97"/>
      <c r="C54" s="98"/>
      <c r="D54" s="97"/>
      <c r="E54" s="99"/>
      <c r="F54" s="99"/>
      <c r="G54" s="99"/>
      <c r="H54" s="100"/>
      <c r="J54" s="143"/>
    </row>
    <row r="55" spans="1:10" ht="15">
      <c r="H55" s="123"/>
      <c r="J55" s="143"/>
    </row>
    <row r="56" spans="1:10" ht="11.25" customHeight="1">
      <c r="J56" s="143"/>
    </row>
    <row r="57" spans="1:10" ht="11.25" customHeight="1">
      <c r="B57" s="6" t="str">
        <f>IF(SUM(C46:C50)&gt;=3,SUM('[1]Tarifs Unitaires'!C46:C50),"")</f>
        <v/>
      </c>
      <c r="J57" s="143"/>
    </row>
    <row r="58" spans="1:10" ht="21" customHeight="1">
      <c r="B58" s="6" t="str">
        <f>IF(SUM(C47:C51)&gt;=3,SUM('[1]Tarifs Unitaires'!C47:C51),"")</f>
        <v/>
      </c>
      <c r="J58" s="143"/>
    </row>
    <row r="59" spans="1:10" ht="11.25" customHeight="1">
      <c r="B59" s="3" t="str">
        <f>IF(SUM(C48:C52)&gt;=3,SUM('[1]Tarifs Unitaires'!C48:C52),"")</f>
        <v/>
      </c>
      <c r="J59" s="143"/>
    </row>
    <row r="60" spans="1:10" ht="11.25" customHeight="1">
      <c r="J60" s="143"/>
    </row>
    <row r="61" spans="1:10" ht="11.25" customHeight="1">
      <c r="J61" s="143"/>
    </row>
    <row r="62" spans="1:10" ht="11.25" customHeight="1">
      <c r="J62" s="143"/>
    </row>
    <row r="63" spans="1:10">
      <c r="J63" s="143"/>
    </row>
    <row r="64" spans="1:10">
      <c r="J64" s="143"/>
    </row>
    <row r="65" spans="1:10">
      <c r="J65" s="143"/>
    </row>
    <row r="66" spans="1:10">
      <c r="J66" s="143"/>
    </row>
    <row r="67" spans="1:10">
      <c r="J67" s="143"/>
    </row>
    <row r="68" spans="1:10">
      <c r="J68" s="143"/>
    </row>
    <row r="69" spans="1:10">
      <c r="J69" s="143"/>
    </row>
    <row r="70" spans="1:10">
      <c r="J70" s="143"/>
    </row>
    <row r="71" spans="1:10">
      <c r="J71" s="143"/>
    </row>
    <row r="72" spans="1:10">
      <c r="J72" s="143"/>
    </row>
    <row r="73" spans="1:10">
      <c r="J73" s="143"/>
    </row>
    <row r="74" spans="1:10">
      <c r="J74" s="143"/>
    </row>
    <row r="75" spans="1:10">
      <c r="J75" s="143"/>
    </row>
    <row r="76" spans="1:10">
      <c r="J76" s="143"/>
    </row>
    <row r="77" spans="1:10">
      <c r="A77" s="38"/>
      <c r="B77" s="38"/>
      <c r="C77" s="38"/>
      <c r="D77" s="38"/>
      <c r="E77" s="38"/>
      <c r="F77" s="38"/>
      <c r="G77" s="38"/>
      <c r="H77" s="38"/>
      <c r="J77" s="143"/>
    </row>
    <row r="78" spans="1:10">
      <c r="A78" s="38"/>
      <c r="B78" s="38"/>
      <c r="C78" s="38"/>
      <c r="D78" s="38"/>
      <c r="E78" s="38"/>
      <c r="F78" s="38"/>
      <c r="G78" s="38"/>
      <c r="H78" s="38"/>
      <c r="J78" s="143"/>
    </row>
    <row r="79" spans="1:10">
      <c r="A79" s="38"/>
      <c r="B79" s="38"/>
      <c r="C79" s="38"/>
      <c r="D79" s="38"/>
      <c r="E79" s="38"/>
      <c r="F79" s="38"/>
      <c r="G79" s="38"/>
      <c r="H79" s="38"/>
      <c r="J79" s="143"/>
    </row>
    <row r="80" spans="1:10">
      <c r="A80" s="38"/>
      <c r="B80" s="38"/>
      <c r="C80" s="38"/>
      <c r="D80" s="38"/>
      <c r="E80" s="38"/>
      <c r="F80" s="38"/>
      <c r="G80" s="38"/>
      <c r="H80" s="38"/>
    </row>
    <row r="81" spans="1:8">
      <c r="A81" s="38"/>
      <c r="B81" s="38"/>
      <c r="C81" s="38"/>
      <c r="D81" s="38"/>
      <c r="E81" s="38"/>
      <c r="F81" s="38"/>
      <c r="G81" s="38"/>
      <c r="H81" s="38"/>
    </row>
    <row r="82" spans="1:8">
      <c r="A82" s="38"/>
      <c r="B82" s="38"/>
      <c r="C82" s="38"/>
      <c r="D82" s="38"/>
      <c r="E82" s="38"/>
      <c r="F82" s="38"/>
      <c r="G82" s="38"/>
      <c r="H82" s="38"/>
    </row>
    <row r="83" spans="1:8">
      <c r="A83" s="38"/>
      <c r="B83" s="38"/>
      <c r="C83" s="38"/>
      <c r="D83" s="38"/>
      <c r="E83" s="38"/>
      <c r="F83" s="38"/>
      <c r="G83" s="38"/>
      <c r="H83" s="38"/>
    </row>
    <row r="84" spans="1:8">
      <c r="A84" s="38"/>
      <c r="B84" s="38"/>
      <c r="C84" s="38"/>
      <c r="D84" s="38"/>
      <c r="E84" s="38"/>
      <c r="F84" s="38"/>
      <c r="G84" s="38"/>
      <c r="H84" s="38"/>
    </row>
    <row r="85" spans="1:8">
      <c r="A85" s="38"/>
      <c r="B85" s="38"/>
      <c r="C85" s="38"/>
      <c r="D85" s="38"/>
      <c r="E85" s="38"/>
      <c r="F85" s="38"/>
      <c r="G85" s="38"/>
      <c r="H85" s="38"/>
    </row>
    <row r="86" spans="1:8">
      <c r="A86" s="38"/>
      <c r="B86" s="38"/>
      <c r="C86" s="38"/>
      <c r="D86" s="38"/>
      <c r="E86" s="38"/>
      <c r="F86" s="38"/>
      <c r="G86" s="38"/>
      <c r="H86" s="38"/>
    </row>
    <row r="87" spans="1:8">
      <c r="A87" s="38"/>
      <c r="B87" s="38"/>
      <c r="C87" s="38"/>
      <c r="D87" s="38"/>
      <c r="E87" s="38"/>
      <c r="F87" s="38"/>
      <c r="G87" s="38"/>
      <c r="H87" s="38"/>
    </row>
    <row r="88" spans="1:8">
      <c r="A88" s="38"/>
      <c r="B88" s="38"/>
      <c r="C88" s="38"/>
      <c r="D88" s="38"/>
      <c r="E88" s="38"/>
      <c r="F88" s="38"/>
      <c r="G88" s="38"/>
      <c r="H88" s="38"/>
    </row>
    <row r="89" spans="1:8">
      <c r="A89" s="38"/>
      <c r="B89" s="38"/>
      <c r="C89" s="38"/>
      <c r="D89" s="38"/>
      <c r="E89" s="38"/>
      <c r="F89" s="38"/>
      <c r="G89" s="38"/>
      <c r="H89" s="38"/>
    </row>
    <row r="90" spans="1:8">
      <c r="A90" s="38"/>
      <c r="B90" s="38"/>
      <c r="C90" s="38"/>
      <c r="D90" s="38"/>
      <c r="E90" s="38"/>
      <c r="F90" s="38"/>
      <c r="G90" s="38"/>
      <c r="H90" s="38"/>
    </row>
    <row r="91" spans="1:8">
      <c r="A91" s="38"/>
      <c r="B91" s="38"/>
      <c r="C91" s="38"/>
      <c r="D91" s="38"/>
      <c r="E91" s="38"/>
      <c r="F91" s="38"/>
      <c r="G91" s="38"/>
      <c r="H91" s="38"/>
    </row>
    <row r="92" spans="1:8">
      <c r="A92" s="38"/>
      <c r="B92" s="38"/>
      <c r="C92" s="38"/>
      <c r="D92" s="38"/>
      <c r="E92" s="38"/>
      <c r="F92" s="38"/>
      <c r="G92" s="38"/>
      <c r="H92" s="38"/>
    </row>
    <row r="93" spans="1:8">
      <c r="A93" s="38"/>
      <c r="B93" s="38"/>
      <c r="C93" s="38"/>
      <c r="D93" s="38"/>
      <c r="E93" s="38"/>
      <c r="F93" s="38"/>
      <c r="G93" s="38"/>
      <c r="H93" s="38"/>
    </row>
    <row r="94" spans="1:8">
      <c r="A94" s="38"/>
      <c r="B94" s="38"/>
      <c r="C94" s="38"/>
      <c r="D94" s="38"/>
      <c r="E94" s="38"/>
      <c r="F94" s="38"/>
      <c r="G94" s="38"/>
      <c r="H94" s="38"/>
    </row>
    <row r="95" spans="1:8">
      <c r="A95" s="38"/>
      <c r="B95" s="38"/>
      <c r="C95" s="38"/>
      <c r="D95" s="38"/>
      <c r="E95" s="38"/>
      <c r="F95" s="38"/>
      <c r="G95" s="38"/>
      <c r="H95" s="38"/>
    </row>
    <row r="96" spans="1:8">
      <c r="A96" s="38"/>
      <c r="B96" s="38"/>
      <c r="C96" s="38"/>
      <c r="D96" s="38"/>
      <c r="E96" s="38"/>
      <c r="F96" s="38"/>
      <c r="G96" s="38"/>
      <c r="H96" s="38"/>
    </row>
    <row r="97" spans="1:8">
      <c r="A97" s="38"/>
      <c r="B97" s="38"/>
      <c r="C97" s="38"/>
      <c r="D97" s="38"/>
      <c r="E97" s="38"/>
      <c r="F97" s="38"/>
      <c r="G97" s="38"/>
      <c r="H97" s="38"/>
    </row>
    <row r="98" spans="1:8">
      <c r="A98" s="38"/>
      <c r="B98" s="38"/>
      <c r="C98" s="38"/>
      <c r="D98" s="38"/>
      <c r="E98" s="38"/>
      <c r="F98" s="38"/>
      <c r="G98" s="38"/>
      <c r="H98" s="38"/>
    </row>
    <row r="99" spans="1:8">
      <c r="A99" s="38"/>
      <c r="B99" s="38"/>
      <c r="C99" s="38"/>
      <c r="D99" s="38"/>
      <c r="E99" s="38"/>
      <c r="F99" s="38"/>
      <c r="G99" s="38"/>
      <c r="H99" s="38"/>
    </row>
    <row r="100" spans="1:8">
      <c r="A100" s="38"/>
      <c r="B100" s="38"/>
      <c r="C100" s="38"/>
      <c r="D100" s="38"/>
      <c r="E100" s="38"/>
      <c r="F100" s="38"/>
      <c r="G100" s="38"/>
      <c r="H100" s="38"/>
    </row>
    <row r="101" spans="1:8">
      <c r="A101" s="101"/>
      <c r="B101" s="101"/>
    </row>
    <row r="102" spans="1:8">
      <c r="A102" s="101"/>
      <c r="B102" s="101"/>
    </row>
    <row r="103" spans="1:8">
      <c r="A103" s="101"/>
      <c r="B103" s="101"/>
    </row>
    <row r="104" spans="1:8">
      <c r="A104" s="101"/>
      <c r="B104" s="101"/>
    </row>
    <row r="105" spans="1:8">
      <c r="A105" s="101"/>
      <c r="B105" s="101"/>
    </row>
    <row r="106" spans="1:8">
      <c r="A106" s="101"/>
      <c r="B106" s="101"/>
    </row>
    <row r="107" spans="1:8">
      <c r="A107" s="101"/>
      <c r="B107" s="101"/>
    </row>
  </sheetData>
  <sheetProtection selectLockedCells="1"/>
  <mergeCells count="20">
    <mergeCell ref="A1:E1"/>
    <mergeCell ref="D9:E9"/>
    <mergeCell ref="D19:E19"/>
    <mergeCell ref="D29:F29"/>
    <mergeCell ref="D30:E30"/>
    <mergeCell ref="E40:F40"/>
    <mergeCell ref="E46:F46"/>
    <mergeCell ref="E41:F41"/>
    <mergeCell ref="E45:F45"/>
    <mergeCell ref="J13:J79"/>
    <mergeCell ref="G30:H30"/>
    <mergeCell ref="E36:F36"/>
    <mergeCell ref="E31:F31"/>
    <mergeCell ref="E32:F32"/>
    <mergeCell ref="E33:F33"/>
    <mergeCell ref="E34:F34"/>
    <mergeCell ref="E35:F35"/>
    <mergeCell ref="E37:F37"/>
    <mergeCell ref="E38:F38"/>
    <mergeCell ref="E39:F39"/>
  </mergeCells>
  <phoneticPr fontId="8" type="noConversion"/>
  <conditionalFormatting sqref="B33:B52">
    <cfRule type="containsText" dxfId="3" priority="4" operator="containsText" text="Non disponible pour le type de machine choisie">
      <formula>NOT(ISERROR(SEARCH("Non disponible pour le type de machine choisie",B33)))</formula>
    </cfRule>
  </conditionalFormatting>
  <conditionalFormatting sqref="B30">
    <cfRule type="containsText" dxfId="2" priority="3" operator="containsText" text="Choisissez une assurance">
      <formula>NOT(ISERROR(SEARCH("Choisissez une assurance",B30)))</formula>
    </cfRule>
  </conditionalFormatting>
  <conditionalFormatting sqref="H34">
    <cfRule type="cellIs" dxfId="1" priority="1" operator="lessThan">
      <formula>$G$32</formula>
    </cfRule>
    <cfRule type="cellIs" dxfId="0" priority="2" operator="equal">
      <formula>0</formula>
    </cfRule>
  </conditionalFormatting>
  <dataValidations count="17">
    <dataValidation type="list" allowBlank="1" showInputMessage="1" showErrorMessage="1" sqref="B18" xr:uid="{2ABB1900-96D8-4689-B387-F6D3585C1B82}">
      <formula1>"VL, VLA"</formula1>
    </dataValidation>
    <dataValidation type="list" allowBlank="1" showInputMessage="1" showErrorMessage="1" errorTitle="Erreur de Saisie" error="Selectionnez un choix dans la liste déroulante." sqref="B20" xr:uid="{94839CA6-CBDC-4623-B795-6FA28D707172}">
      <formula1>"3,5,9"</formula1>
    </dataValidation>
    <dataValidation allowBlank="1" sqref="AA1" xr:uid="{4887D13A-9CB9-40FD-B4FE-407ACF8736C8}"/>
    <dataValidation type="list" allowBlank="1" showInputMessage="1" showErrorMessage="1" errorTitle="Erreur de saisie" error="Selectionnez un choix dans la liste déroulante." sqref="B30" xr:uid="{8E7F416B-FA39-438A-8C4D-068FE147D1EA}">
      <formula1>"10,15,50,100"</formula1>
    </dataValidation>
    <dataValidation type="whole" allowBlank="1" showErrorMessage="1" errorTitle="Valeurs possibles" error="0 et 1" promptTitle="Valeurs possibles" prompt="0 et 1" sqref="C33:C52" xr:uid="{C2AD5D69-35C6-47EB-972E-EBAB78A91C74}">
      <formula1>0</formula1>
      <formula2>1</formula2>
    </dataValidation>
    <dataValidation type="list" allowBlank="1" showInputMessage="1" showErrorMessage="1" errorTitle="Erreur de saisie" error="Selectionnez un choix dans la liste déroulante." sqref="B29" xr:uid="{801C48C9-105D-45F2-BCEC-5239F6618C9E}">
      <formula1>"CSC,CS50,CS100,CS150,CS200,CS400,CS1000"</formula1>
    </dataValidation>
    <dataValidation type="whole" allowBlank="1" showInputMessage="1" showErrorMessage="1" errorTitle="Erreur de saisie" error="Les valeurs doivent comprises entre 5 000€ et 50 000 000€" sqref="B9" xr:uid="{806AF0DE-2E34-4FCF-8ECA-F5495CAFA441}">
      <formula1>0</formula1>
      <formula2>50000000</formula2>
    </dataValidation>
    <dataValidation type="list" allowBlank="1" showInputMessage="1" showErrorMessage="1" errorTitle="Erreur de saisie" error="Selectionnez un choix dans la liste déroulante." sqref="B22" xr:uid="{059A729D-CD3F-4426-B001-8478DC51328F}">
      <formula1>"1,2,3"</formula1>
    </dataValidation>
    <dataValidation type="list" allowBlank="1" showInputMessage="1" showErrorMessage="1" sqref="I4" xr:uid="{14E9857C-56B1-412F-99FB-1B23C46B1842}">
      <formula1>Region</formula1>
    </dataValidation>
    <dataValidation type="custom" allowBlank="1" showInputMessage="1" showErrorMessage="1" sqref="G21" xr:uid="{DE1F5832-8F46-4A91-ACA2-B7A079BC7E80}">
      <formula1>INDIRECT(Selection_Region)</formula1>
    </dataValidation>
    <dataValidation type="list" allowBlank="1" showInputMessage="1" showErrorMessage="1" sqref="D5" xr:uid="{25609AB8-2A5A-4785-86F1-26EFA2D523F5}">
      <formula1>"PARIS, TOULOUSE, MARSEILLE"</formula1>
    </dataValidation>
    <dataValidation type="custom" allowBlank="1" showInputMessage="1" showErrorMessage="1" sqref="E5" xr:uid="{23F3E76A-DD85-4336-9AC2-9C86AB49F061}">
      <formula1>INDIRECT(Region)</formula1>
    </dataValidation>
    <dataValidation type="list" allowBlank="1" showInputMessage="1" showErrorMessage="1" sqref="D4" xr:uid="{C254297A-E5C8-4BE8-8A06-F9F41A2A7C50}">
      <formula1>"BSE, BRO, BNE,DOMTOM,IDF"</formula1>
    </dataValidation>
    <dataValidation type="list" allowBlank="1" showInputMessage="1" showErrorMessage="1" sqref="B16" xr:uid="{29931015-073D-4E05-9687-56A4BF46D6CA}">
      <formula1>"1, 2"</formula1>
    </dataValidation>
    <dataValidation type="list" allowBlank="1" showInputMessage="1" showErrorMessage="1" sqref="B24" xr:uid="{F47E0509-DB1C-4216-84FC-168F323B3B47}">
      <formula1>"OUI,NON"</formula1>
    </dataValidation>
    <dataValidation type="list" allowBlank="1" showInputMessage="1" showErrorMessage="1" sqref="H34" xr:uid="{14A50E79-27EC-409B-B659-94113854221B}">
      <formula1>"12,26,52,104,156"</formula1>
    </dataValidation>
    <dataValidation type="list" allowBlank="1" showInputMessage="1" showErrorMessage="1" sqref="D3" xr:uid="{130EB27B-1E8E-4D5C-B50B-C1C47F06DE60}">
      <formula1>"CC1,CC2,CC3,"</formula1>
    </dataValidation>
  </dataValidations>
  <pageMargins left="0" right="0" top="0" bottom="0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Saisie Données</vt:lpstr>
      <vt:lpstr>Annee</vt:lpstr>
      <vt:lpstr>'Saisie Données'!Selection_Art</vt:lpstr>
      <vt:lpstr>Selection_Regions</vt:lpstr>
      <vt:lpstr>'Saisie Données'!selection_Solution</vt:lpstr>
      <vt:lpstr>'Saisie Données'!selection_Transport</vt:lpstr>
      <vt:lpstr>'Saisie Données'!selection_typo</vt:lpstr>
      <vt:lpstr>'Saisie Données'!Selectioncentre</vt:lpstr>
      <vt:lpstr>'Saisie Données'!selectionregion</vt:lpstr>
      <vt:lpstr>'Saisie Données'!Zone_d_impression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2022-08-11T14:59:06Z</dcterms:created>
  <dcterms:modified xsi:type="dcterms:W3CDTF">2022-08-12T20:28:10Z</dcterms:modified>
</cp:coreProperties>
</file>