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omments2.xml" ContentType="application/vnd.openxmlformats-officedocument.spreadsheetml.comment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 forum\"/>
    </mc:Choice>
  </mc:AlternateContent>
  <xr:revisionPtr revIDLastSave="0" documentId="13_ncr:1_{D3FEC465-B431-46BE-8998-911E5CEE1C37}" xr6:coauthVersionLast="43" xr6:coauthVersionMax="43" xr10:uidLastSave="{00000000-0000-0000-0000-000000000000}"/>
  <bookViews>
    <workbookView xWindow="-120" yWindow="-120" windowWidth="20730" windowHeight="11160" tabRatio="902" activeTab="8" xr2:uid="{00000000-000D-0000-FFFF-FFFF00000000}"/>
  </bookViews>
  <sheets>
    <sheet name="Suivi Projets" sheetId="9" r:id="rId1"/>
    <sheet name="Suivi Commandes" sheetId="5" r:id="rId2"/>
    <sheet name="Suivi Contrats" sheetId="6" r:id="rId3"/>
    <sheet name="Suivi Paies" sheetId="7" r:id="rId4"/>
    <sheet name="Suivi Congés" sheetId="15" r:id="rId5"/>
    <sheet name="Suivi Consultants" sheetId="8" r:id="rId6"/>
    <sheet name="Suivi VM" sheetId="10" r:id="rId7"/>
    <sheet name="Suivi FIDAA-PEI" sheetId="11" r:id="rId8"/>
    <sheet name="Suivi Détachement" sheetId="12" r:id="rId9"/>
  </sheets>
  <definedNames>
    <definedName name="_xlnm._FilterDatabase" localSheetId="1" hidden="1">'Suivi Commandes'!$O$1:$O$1</definedName>
    <definedName name="_xlnm._FilterDatabase" localSheetId="5" hidden="1">'Suivi Consultants'!$A$1:$G$112</definedName>
    <definedName name="_xlnm._FilterDatabase" localSheetId="8" hidden="1">'Suivi Détachement'!$A$1:$F$112</definedName>
    <definedName name="_xlnm._FilterDatabase" localSheetId="7" hidden="1">'Suivi FIDAA-PEI'!$A$1:$L$112</definedName>
    <definedName name="_xlnm._FilterDatabase" localSheetId="3" hidden="1">'Suivi Paies'!$A$1:$Y$112</definedName>
    <definedName name="_xlnm._FilterDatabase" localSheetId="6" hidden="1">'Suivi VM'!$A$1:$F$112</definedName>
    <definedName name="Alerte_commande">#REF!</definedName>
    <definedName name="alerte_date">#REF!</definedName>
    <definedName name="Commande_à_renouvelé">'Suivi Commandes'!$K$3:$K$1048576</definedName>
    <definedName name="Convocation_à_Envoyer">#REF!</definedName>
    <definedName name="Fin_de_PE_à_prévoir" localSheetId="8">#REF!</definedName>
    <definedName name="Fin_de_PE_à_prévoir">#REF!</definedName>
    <definedName name="PE_à_Renouvelée">#REF!</definedName>
    <definedName name="Procédrure_à_Envoyer">#REF!</definedName>
    <definedName name="_xlnm.Print_Area" localSheetId="1">'Suivi Commandes'!$A$1:$N$104</definedName>
    <definedName name="_xlnm.Print_Area" localSheetId="5">'Suivi Consultants'!$A$1:$A$109</definedName>
    <definedName name="_xlnm.Print_Area" localSheetId="2">'Suivi Contrats'!$A$1:$A$109</definedName>
    <definedName name="_xlnm.Print_Area" localSheetId="3">'Suivi Paies'!$A$1:$A$109</definedName>
    <definedName name="_xlnm.Print_Area" localSheetId="0">'Suivi Projets'!$A$1:$A$109</definedName>
  </definedNames>
  <calcPr calcId="181029"/>
</workbook>
</file>

<file path=xl/calcChain.xml><?xml version="1.0" encoding="utf-8"?>
<calcChain xmlns="http://schemas.openxmlformats.org/spreadsheetml/2006/main">
  <c r="H3" i="15" l="1"/>
  <c r="H4" i="15"/>
  <c r="H9" i="15"/>
  <c r="H10" i="15"/>
  <c r="H11" i="15"/>
  <c r="H13" i="15"/>
  <c r="H15" i="15"/>
  <c r="H17" i="15"/>
  <c r="H18" i="15"/>
  <c r="H21" i="15"/>
  <c r="H22" i="15"/>
  <c r="H23" i="15"/>
  <c r="H24" i="15"/>
  <c r="H27" i="15"/>
  <c r="H28" i="15"/>
  <c r="H29" i="15"/>
  <c r="H30" i="15"/>
  <c r="H31" i="15"/>
  <c r="H32" i="15"/>
  <c r="H33" i="15"/>
  <c r="H37" i="15"/>
  <c r="H38" i="15"/>
  <c r="H40" i="15"/>
  <c r="H44" i="15"/>
  <c r="H46" i="15"/>
  <c r="H48" i="15"/>
  <c r="H49" i="15"/>
  <c r="H52" i="15"/>
  <c r="H57" i="15"/>
  <c r="H66" i="15"/>
  <c r="H67" i="15"/>
  <c r="H68" i="15"/>
  <c r="H69" i="15"/>
  <c r="H74" i="15"/>
  <c r="H77" i="15"/>
  <c r="H78" i="15"/>
  <c r="H82" i="15"/>
  <c r="H83" i="15"/>
  <c r="H90" i="15"/>
  <c r="H94" i="15"/>
  <c r="H95" i="15"/>
  <c r="H97" i="15"/>
  <c r="H98" i="15"/>
  <c r="H99" i="15"/>
  <c r="H101" i="15"/>
  <c r="H103" i="15"/>
  <c r="H105" i="15"/>
  <c r="H106" i="15"/>
  <c r="H110" i="15"/>
  <c r="H2" i="7"/>
  <c r="H3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B42" i="12" l="1"/>
  <c r="C42" i="12"/>
  <c r="D42" i="12"/>
  <c r="E42" i="12"/>
  <c r="F42" i="12"/>
  <c r="J42" i="12"/>
  <c r="B42" i="11"/>
  <c r="C42" i="11"/>
  <c r="D42" i="11"/>
  <c r="E42" i="11"/>
  <c r="F42" i="11"/>
  <c r="B42" i="10"/>
  <c r="C42" i="10"/>
  <c r="D42" i="10"/>
  <c r="E42" i="10"/>
  <c r="F42" i="10"/>
  <c r="B42" i="8"/>
  <c r="C42" i="8"/>
  <c r="D42" i="8"/>
  <c r="E42" i="8"/>
  <c r="F42" i="8"/>
  <c r="B42" i="15"/>
  <c r="C42" i="15"/>
  <c r="D42" i="15"/>
  <c r="E42" i="15"/>
  <c r="F42" i="15"/>
  <c r="I42" i="15"/>
  <c r="B42" i="7"/>
  <c r="C42" i="7"/>
  <c r="D42" i="7"/>
  <c r="E42" i="7"/>
  <c r="F42" i="7"/>
  <c r="B42" i="6"/>
  <c r="C42" i="6"/>
  <c r="D42" i="6"/>
  <c r="E42" i="6"/>
  <c r="F42" i="6"/>
  <c r="B42" i="5"/>
  <c r="C42" i="5"/>
  <c r="D42" i="5"/>
  <c r="E42" i="5"/>
  <c r="F42" i="5"/>
  <c r="B62" i="12" l="1"/>
  <c r="C62" i="12"/>
  <c r="D62" i="12"/>
  <c r="E62" i="12"/>
  <c r="F62" i="12"/>
  <c r="J62" i="12"/>
  <c r="B62" i="11"/>
  <c r="C62" i="11"/>
  <c r="D62" i="11"/>
  <c r="E62" i="11"/>
  <c r="F62" i="11"/>
  <c r="B62" i="10"/>
  <c r="C62" i="10"/>
  <c r="D62" i="10"/>
  <c r="E62" i="10"/>
  <c r="F62" i="10"/>
  <c r="B62" i="8"/>
  <c r="C62" i="8"/>
  <c r="D62" i="8"/>
  <c r="E62" i="8"/>
  <c r="F62" i="8"/>
  <c r="B62" i="15"/>
  <c r="C62" i="15"/>
  <c r="D62" i="15"/>
  <c r="E62" i="15"/>
  <c r="F62" i="15"/>
  <c r="I62" i="15"/>
  <c r="B62" i="7"/>
  <c r="C62" i="7"/>
  <c r="D62" i="7"/>
  <c r="E62" i="7"/>
  <c r="F62" i="7"/>
  <c r="B62" i="6"/>
  <c r="C62" i="6"/>
  <c r="D62" i="6"/>
  <c r="E62" i="6"/>
  <c r="F62" i="6"/>
  <c r="B62" i="5"/>
  <c r="C62" i="5"/>
  <c r="D62" i="5"/>
  <c r="E62" i="5"/>
  <c r="F62" i="5"/>
  <c r="B39" i="12" l="1"/>
  <c r="C39" i="12"/>
  <c r="D39" i="12"/>
  <c r="E39" i="12"/>
  <c r="F39" i="12"/>
  <c r="J39" i="12"/>
  <c r="B39" i="11"/>
  <c r="C39" i="11"/>
  <c r="D39" i="11"/>
  <c r="E39" i="11"/>
  <c r="F39" i="11"/>
  <c r="B39" i="10"/>
  <c r="C39" i="10"/>
  <c r="E39" i="10"/>
  <c r="F39" i="10"/>
  <c r="B39" i="8"/>
  <c r="C39" i="8"/>
  <c r="D39" i="8"/>
  <c r="E39" i="8"/>
  <c r="F39" i="8"/>
  <c r="B39" i="15"/>
  <c r="C39" i="15"/>
  <c r="D39" i="15"/>
  <c r="E39" i="15"/>
  <c r="F39" i="15"/>
  <c r="I39" i="15"/>
  <c r="B39" i="7"/>
  <c r="C39" i="7"/>
  <c r="D39" i="7"/>
  <c r="E39" i="7"/>
  <c r="F39" i="7"/>
  <c r="B39" i="6"/>
  <c r="C39" i="6"/>
  <c r="E39" i="6"/>
  <c r="F39" i="6"/>
  <c r="B39" i="5"/>
  <c r="C39" i="5"/>
  <c r="D39" i="5"/>
  <c r="E39" i="5"/>
  <c r="F39" i="5"/>
  <c r="F111" i="5" l="1"/>
  <c r="E111" i="5"/>
  <c r="D111" i="5"/>
  <c r="C111" i="5"/>
  <c r="B111" i="5"/>
  <c r="F110" i="5"/>
  <c r="E110" i="5"/>
  <c r="D110" i="5"/>
  <c r="C110" i="5"/>
  <c r="B110" i="5"/>
  <c r="F108" i="5"/>
  <c r="E108" i="5"/>
  <c r="D108" i="5"/>
  <c r="C108" i="5"/>
  <c r="B108" i="5"/>
  <c r="F106" i="5"/>
  <c r="E106" i="5"/>
  <c r="D106" i="5"/>
  <c r="C106" i="5"/>
  <c r="B106" i="5"/>
  <c r="F105" i="5"/>
  <c r="E105" i="5"/>
  <c r="D105" i="5"/>
  <c r="C105" i="5"/>
  <c r="B105" i="5"/>
  <c r="F104" i="5"/>
  <c r="E104" i="5"/>
  <c r="D104" i="5"/>
  <c r="C104" i="5"/>
  <c r="B104" i="5"/>
  <c r="F103" i="5"/>
  <c r="E103" i="5"/>
  <c r="D103" i="5"/>
  <c r="C103" i="5"/>
  <c r="B103" i="5"/>
  <c r="F102" i="5"/>
  <c r="E102" i="5"/>
  <c r="D102" i="5"/>
  <c r="C102" i="5"/>
  <c r="B102" i="5"/>
  <c r="F101" i="5"/>
  <c r="E101" i="5"/>
  <c r="D101" i="5"/>
  <c r="C101" i="5"/>
  <c r="B101" i="5"/>
  <c r="F100" i="5"/>
  <c r="E100" i="5"/>
  <c r="D100" i="5"/>
  <c r="C100" i="5"/>
  <c r="B100" i="5"/>
  <c r="F99" i="5"/>
  <c r="E99" i="5"/>
  <c r="D99" i="5"/>
  <c r="C99" i="5"/>
  <c r="B99" i="5"/>
  <c r="F98" i="5"/>
  <c r="E98" i="5"/>
  <c r="D98" i="5"/>
  <c r="C98" i="5"/>
  <c r="B98" i="5"/>
  <c r="F96" i="5"/>
  <c r="E96" i="5"/>
  <c r="D96" i="5"/>
  <c r="C96" i="5"/>
  <c r="B96" i="5"/>
  <c r="F94" i="5"/>
  <c r="E94" i="5"/>
  <c r="D94" i="5"/>
  <c r="C94" i="5"/>
  <c r="B94" i="5"/>
  <c r="F93" i="5"/>
  <c r="E93" i="5"/>
  <c r="D93" i="5"/>
  <c r="C93" i="5"/>
  <c r="B93" i="5"/>
  <c r="F90" i="5"/>
  <c r="E90" i="5"/>
  <c r="D90" i="5"/>
  <c r="C90" i="5"/>
  <c r="B90" i="5"/>
  <c r="F89" i="5"/>
  <c r="E89" i="5"/>
  <c r="D89" i="5"/>
  <c r="C89" i="5"/>
  <c r="B89" i="5"/>
  <c r="F86" i="5"/>
  <c r="E86" i="5"/>
  <c r="D86" i="5"/>
  <c r="C86" i="5"/>
  <c r="B86" i="5"/>
  <c r="F85" i="5"/>
  <c r="E85" i="5"/>
  <c r="D85" i="5"/>
  <c r="C85" i="5"/>
  <c r="B85" i="5"/>
  <c r="F83" i="5"/>
  <c r="E83" i="5"/>
  <c r="D83" i="5"/>
  <c r="C83" i="5"/>
  <c r="B83" i="5"/>
  <c r="F82" i="5"/>
  <c r="E82" i="5"/>
  <c r="D82" i="5"/>
  <c r="C82" i="5"/>
  <c r="B82" i="5"/>
  <c r="F80" i="5"/>
  <c r="E80" i="5"/>
  <c r="D80" i="5"/>
  <c r="C80" i="5"/>
  <c r="B80" i="5"/>
  <c r="F79" i="5"/>
  <c r="E79" i="5"/>
  <c r="D79" i="5"/>
  <c r="C79" i="5"/>
  <c r="B79" i="5"/>
  <c r="F78" i="5"/>
  <c r="E78" i="5"/>
  <c r="D78" i="5"/>
  <c r="C78" i="5"/>
  <c r="B78" i="5"/>
  <c r="F77" i="5"/>
  <c r="E77" i="5"/>
  <c r="D77" i="5"/>
  <c r="C77" i="5"/>
  <c r="B77" i="5"/>
  <c r="F74" i="5"/>
  <c r="E74" i="5"/>
  <c r="D74" i="5"/>
  <c r="C74" i="5"/>
  <c r="B74" i="5"/>
  <c r="F73" i="5"/>
  <c r="E73" i="5"/>
  <c r="D73" i="5"/>
  <c r="C73" i="5"/>
  <c r="B73" i="5"/>
  <c r="F69" i="5"/>
  <c r="E69" i="5"/>
  <c r="D69" i="5"/>
  <c r="C69" i="5"/>
  <c r="B69" i="5"/>
  <c r="F68" i="5"/>
  <c r="E68" i="5"/>
  <c r="D68" i="5"/>
  <c r="C68" i="5"/>
  <c r="B68" i="5"/>
  <c r="F67" i="5"/>
  <c r="E67" i="5"/>
  <c r="D67" i="5"/>
  <c r="C67" i="5"/>
  <c r="B67" i="5"/>
  <c r="F66" i="5"/>
  <c r="E66" i="5"/>
  <c r="D66" i="5"/>
  <c r="C66" i="5"/>
  <c r="B66" i="5"/>
  <c r="F64" i="5"/>
  <c r="E64" i="5"/>
  <c r="D64" i="5"/>
  <c r="C64" i="5"/>
  <c r="B64" i="5"/>
  <c r="F63" i="5"/>
  <c r="E63" i="5"/>
  <c r="D63" i="5"/>
  <c r="C63" i="5"/>
  <c r="B63" i="5"/>
  <c r="F58" i="5"/>
  <c r="E58" i="5"/>
  <c r="D58" i="5"/>
  <c r="C58" i="5"/>
  <c r="B58" i="5"/>
  <c r="F57" i="5"/>
  <c r="E57" i="5"/>
  <c r="D57" i="5"/>
  <c r="C57" i="5"/>
  <c r="B57" i="5"/>
  <c r="F56" i="5"/>
  <c r="E56" i="5"/>
  <c r="D56" i="5"/>
  <c r="C56" i="5"/>
  <c r="B56" i="5"/>
  <c r="F55" i="5"/>
  <c r="E55" i="5"/>
  <c r="D55" i="5"/>
  <c r="C55" i="5"/>
  <c r="B55" i="5"/>
  <c r="F52" i="5"/>
  <c r="E52" i="5"/>
  <c r="D52" i="5"/>
  <c r="C52" i="5"/>
  <c r="B52" i="5"/>
  <c r="F51" i="5"/>
  <c r="E51" i="5"/>
  <c r="D51" i="5"/>
  <c r="C51" i="5"/>
  <c r="B51" i="5"/>
  <c r="F50" i="5"/>
  <c r="E50" i="5"/>
  <c r="D50" i="5"/>
  <c r="C50" i="5"/>
  <c r="B50" i="5"/>
  <c r="F49" i="5"/>
  <c r="E49" i="5"/>
  <c r="D49" i="5"/>
  <c r="C49" i="5"/>
  <c r="B49" i="5"/>
  <c r="F48" i="5"/>
  <c r="E48" i="5"/>
  <c r="D48" i="5"/>
  <c r="C48" i="5"/>
  <c r="B48" i="5"/>
  <c r="F46" i="5"/>
  <c r="E46" i="5"/>
  <c r="D46" i="5"/>
  <c r="C46" i="5"/>
  <c r="B46" i="5"/>
  <c r="F45" i="5"/>
  <c r="E45" i="5"/>
  <c r="D45" i="5"/>
  <c r="C45" i="5"/>
  <c r="B45" i="5"/>
  <c r="F44" i="5"/>
  <c r="E44" i="5"/>
  <c r="D44" i="5"/>
  <c r="C44" i="5"/>
  <c r="B44" i="5"/>
  <c r="F43" i="5"/>
  <c r="E43" i="5"/>
  <c r="D43" i="5"/>
  <c r="C43" i="5"/>
  <c r="B43" i="5"/>
  <c r="F40" i="5"/>
  <c r="E40" i="5"/>
  <c r="D40" i="5"/>
  <c r="C40" i="5"/>
  <c r="B40" i="5"/>
  <c r="F38" i="5"/>
  <c r="E38" i="5"/>
  <c r="D38" i="5"/>
  <c r="C38" i="5"/>
  <c r="B38" i="5"/>
  <c r="F37" i="5"/>
  <c r="E37" i="5"/>
  <c r="D37" i="5"/>
  <c r="C37" i="5"/>
  <c r="B37" i="5"/>
  <c r="F36" i="5"/>
  <c r="E36" i="5"/>
  <c r="D36" i="5"/>
  <c r="C36" i="5"/>
  <c r="B36" i="5"/>
  <c r="F35" i="5"/>
  <c r="E35" i="5"/>
  <c r="D35" i="5"/>
  <c r="C35" i="5"/>
  <c r="B35" i="5"/>
  <c r="F34" i="5"/>
  <c r="E34" i="5"/>
  <c r="D34" i="5"/>
  <c r="C34" i="5"/>
  <c r="B34" i="5"/>
  <c r="F33" i="5"/>
  <c r="E33" i="5"/>
  <c r="D33" i="5"/>
  <c r="C33" i="5"/>
  <c r="B33" i="5"/>
  <c r="F32" i="5"/>
  <c r="E32" i="5"/>
  <c r="D32" i="5"/>
  <c r="C32" i="5"/>
  <c r="B32" i="5"/>
  <c r="F31" i="5"/>
  <c r="E31" i="5"/>
  <c r="D31" i="5"/>
  <c r="C31" i="5"/>
  <c r="B31" i="5"/>
  <c r="F30" i="5"/>
  <c r="E30" i="5"/>
  <c r="D30" i="5"/>
  <c r="C30" i="5"/>
  <c r="B30" i="5"/>
  <c r="F29" i="5"/>
  <c r="E29" i="5"/>
  <c r="D29" i="5"/>
  <c r="C29" i="5"/>
  <c r="B29" i="5"/>
  <c r="F28" i="5"/>
  <c r="E28" i="5"/>
  <c r="D28" i="5"/>
  <c r="C28" i="5"/>
  <c r="B28" i="5"/>
  <c r="F27" i="5"/>
  <c r="E27" i="5"/>
  <c r="D27" i="5"/>
  <c r="C27" i="5"/>
  <c r="B27" i="5"/>
  <c r="F25" i="5"/>
  <c r="E25" i="5"/>
  <c r="D25" i="5"/>
  <c r="C25" i="5"/>
  <c r="B25" i="5"/>
  <c r="F24" i="5"/>
  <c r="E24" i="5"/>
  <c r="D24" i="5"/>
  <c r="C24" i="5"/>
  <c r="B24" i="5"/>
  <c r="F23" i="5"/>
  <c r="E23" i="5"/>
  <c r="D23" i="5"/>
  <c r="C23" i="5"/>
  <c r="B23" i="5"/>
  <c r="F22" i="5"/>
  <c r="E22" i="5"/>
  <c r="D22" i="5"/>
  <c r="C22" i="5"/>
  <c r="B22" i="5"/>
  <c r="F21" i="5"/>
  <c r="E21" i="5"/>
  <c r="D21" i="5"/>
  <c r="C21" i="5"/>
  <c r="B21" i="5"/>
  <c r="F17" i="5"/>
  <c r="E17" i="5"/>
  <c r="D17" i="5"/>
  <c r="C17" i="5"/>
  <c r="B17" i="5"/>
  <c r="F16" i="5"/>
  <c r="E16" i="5"/>
  <c r="D16" i="5"/>
  <c r="C16" i="5"/>
  <c r="B16" i="5"/>
  <c r="F15" i="5"/>
  <c r="E15" i="5"/>
  <c r="D15" i="5"/>
  <c r="C15" i="5"/>
  <c r="B15" i="5"/>
  <c r="F14" i="5"/>
  <c r="E14" i="5"/>
  <c r="D14" i="5"/>
  <c r="C14" i="5"/>
  <c r="B14" i="5"/>
  <c r="F13" i="5"/>
  <c r="E13" i="5"/>
  <c r="D13" i="5"/>
  <c r="C13" i="5"/>
  <c r="B13" i="5"/>
  <c r="F11" i="5"/>
  <c r="E11" i="5"/>
  <c r="D11" i="5"/>
  <c r="C11" i="5"/>
  <c r="B11" i="5"/>
  <c r="F10" i="5"/>
  <c r="E10" i="5"/>
  <c r="D10" i="5"/>
  <c r="C10" i="5"/>
  <c r="B10" i="5"/>
  <c r="F9" i="5"/>
  <c r="E9" i="5"/>
  <c r="D9" i="5"/>
  <c r="C9" i="5"/>
  <c r="B9" i="5"/>
  <c r="F8" i="5"/>
  <c r="E8" i="5"/>
  <c r="D8" i="5"/>
  <c r="C8" i="5"/>
  <c r="B8" i="5"/>
  <c r="F7" i="5"/>
  <c r="E7" i="5"/>
  <c r="D7" i="5"/>
  <c r="C7" i="5"/>
  <c r="B7" i="5"/>
  <c r="F6" i="5"/>
  <c r="E6" i="5"/>
  <c r="D6" i="5"/>
  <c r="C6" i="5"/>
  <c r="B6" i="5"/>
  <c r="F4" i="5"/>
  <c r="E4" i="5"/>
  <c r="D4" i="5"/>
  <c r="C4" i="5"/>
  <c r="B4" i="5"/>
  <c r="F3" i="5"/>
  <c r="E3" i="5"/>
  <c r="D3" i="5"/>
  <c r="C3" i="5"/>
  <c r="B3" i="5"/>
  <c r="B3" i="6"/>
  <c r="C3" i="6"/>
  <c r="D3" i="6"/>
  <c r="E3" i="6"/>
  <c r="F3" i="6"/>
  <c r="B4" i="6"/>
  <c r="C4" i="6"/>
  <c r="D4" i="6"/>
  <c r="E4" i="6"/>
  <c r="F4" i="6"/>
  <c r="B5" i="6"/>
  <c r="C5" i="6"/>
  <c r="D5" i="6"/>
  <c r="E5" i="6"/>
  <c r="F5" i="6"/>
  <c r="B6" i="6"/>
  <c r="C6" i="6"/>
  <c r="D6" i="6"/>
  <c r="E6" i="6"/>
  <c r="F6" i="6"/>
  <c r="B7" i="6"/>
  <c r="C7" i="6"/>
  <c r="D7" i="6"/>
  <c r="E7" i="6"/>
  <c r="F7" i="6"/>
  <c r="B8" i="6"/>
  <c r="C8" i="6"/>
  <c r="D8" i="6"/>
  <c r="E8" i="6"/>
  <c r="F8" i="6"/>
  <c r="B9" i="6"/>
  <c r="C9" i="6"/>
  <c r="D9" i="6"/>
  <c r="E9" i="6"/>
  <c r="F9" i="6"/>
  <c r="B10" i="6"/>
  <c r="C10" i="6"/>
  <c r="D10" i="6"/>
  <c r="E10" i="6"/>
  <c r="F10" i="6"/>
  <c r="B11" i="6"/>
  <c r="C11" i="6"/>
  <c r="D11" i="6"/>
  <c r="E11" i="6"/>
  <c r="F11" i="6"/>
  <c r="B12" i="6"/>
  <c r="C12" i="6"/>
  <c r="D12" i="6"/>
  <c r="E12" i="6"/>
  <c r="F12" i="6"/>
  <c r="B13" i="6"/>
  <c r="C13" i="6"/>
  <c r="D13" i="6"/>
  <c r="E13" i="6"/>
  <c r="F13" i="6"/>
  <c r="B14" i="6"/>
  <c r="C14" i="6"/>
  <c r="D14" i="6"/>
  <c r="E14" i="6"/>
  <c r="F14" i="6"/>
  <c r="B15" i="6"/>
  <c r="C15" i="6"/>
  <c r="D15" i="6"/>
  <c r="E15" i="6"/>
  <c r="F15" i="6"/>
  <c r="B16" i="6"/>
  <c r="C16" i="6"/>
  <c r="D16" i="6"/>
  <c r="E16" i="6"/>
  <c r="F16" i="6"/>
  <c r="B17" i="6"/>
  <c r="C17" i="6"/>
  <c r="D17" i="6"/>
  <c r="E17" i="6"/>
  <c r="F17" i="6"/>
  <c r="B18" i="6"/>
  <c r="C18" i="6"/>
  <c r="D18" i="6"/>
  <c r="E18" i="6"/>
  <c r="F18" i="6"/>
  <c r="B19" i="6"/>
  <c r="C19" i="6"/>
  <c r="D19" i="6"/>
  <c r="E19" i="6"/>
  <c r="F19" i="6"/>
  <c r="B20" i="6"/>
  <c r="C20" i="6"/>
  <c r="D20" i="6"/>
  <c r="E20" i="6"/>
  <c r="F20" i="6"/>
  <c r="B21" i="6"/>
  <c r="C21" i="6"/>
  <c r="D21" i="6"/>
  <c r="E21" i="6"/>
  <c r="F21" i="6"/>
  <c r="B22" i="6"/>
  <c r="C22" i="6"/>
  <c r="D22" i="6"/>
  <c r="E22" i="6"/>
  <c r="F22" i="6"/>
  <c r="B23" i="6"/>
  <c r="C23" i="6"/>
  <c r="D23" i="6"/>
  <c r="E23" i="6"/>
  <c r="F23" i="6"/>
  <c r="B24" i="6"/>
  <c r="C24" i="6"/>
  <c r="D24" i="6"/>
  <c r="E24" i="6"/>
  <c r="F24" i="6"/>
  <c r="B25" i="6"/>
  <c r="C25" i="6"/>
  <c r="D25" i="6"/>
  <c r="E25" i="6"/>
  <c r="F25" i="6"/>
  <c r="B26" i="6"/>
  <c r="C26" i="6"/>
  <c r="D26" i="6"/>
  <c r="E26" i="6"/>
  <c r="F26" i="6"/>
  <c r="B27" i="6"/>
  <c r="C27" i="6"/>
  <c r="D27" i="6"/>
  <c r="E27" i="6"/>
  <c r="F27" i="6"/>
  <c r="B28" i="6"/>
  <c r="C28" i="6"/>
  <c r="D28" i="6"/>
  <c r="E28" i="6"/>
  <c r="F28" i="6"/>
  <c r="B29" i="6"/>
  <c r="C29" i="6"/>
  <c r="D29" i="6"/>
  <c r="E29" i="6"/>
  <c r="F29" i="6"/>
  <c r="B30" i="6"/>
  <c r="C30" i="6"/>
  <c r="D30" i="6"/>
  <c r="E30" i="6"/>
  <c r="F30" i="6"/>
  <c r="B31" i="6"/>
  <c r="C31" i="6"/>
  <c r="D31" i="6"/>
  <c r="E31" i="6"/>
  <c r="F31" i="6"/>
  <c r="B32" i="6"/>
  <c r="C32" i="6"/>
  <c r="D32" i="6"/>
  <c r="E32" i="6"/>
  <c r="F32" i="6"/>
  <c r="B33" i="6"/>
  <c r="C33" i="6"/>
  <c r="D33" i="6"/>
  <c r="E33" i="6"/>
  <c r="F33" i="6"/>
  <c r="B34" i="6"/>
  <c r="C34" i="6"/>
  <c r="D34" i="6"/>
  <c r="E34" i="6"/>
  <c r="F34" i="6"/>
  <c r="B35" i="6"/>
  <c r="C35" i="6"/>
  <c r="D35" i="6"/>
  <c r="E35" i="6"/>
  <c r="F35" i="6"/>
  <c r="B36" i="6"/>
  <c r="C36" i="6"/>
  <c r="D36" i="6"/>
  <c r="E36" i="6"/>
  <c r="F36" i="6"/>
  <c r="B37" i="6"/>
  <c r="C37" i="6"/>
  <c r="D37" i="6"/>
  <c r="E37" i="6"/>
  <c r="F37" i="6"/>
  <c r="B38" i="6"/>
  <c r="C38" i="6"/>
  <c r="D38" i="6"/>
  <c r="E38" i="6"/>
  <c r="F38" i="6"/>
  <c r="B40" i="6"/>
  <c r="C40" i="6"/>
  <c r="D40" i="6"/>
  <c r="E40" i="6"/>
  <c r="F40" i="6"/>
  <c r="B41" i="6"/>
  <c r="C41" i="6"/>
  <c r="D41" i="6"/>
  <c r="E41" i="6"/>
  <c r="F41" i="6"/>
  <c r="B43" i="6"/>
  <c r="C43" i="6"/>
  <c r="D43" i="6"/>
  <c r="E43" i="6"/>
  <c r="F43" i="6"/>
  <c r="B44" i="6"/>
  <c r="C44" i="6"/>
  <c r="D44" i="6"/>
  <c r="E44" i="6"/>
  <c r="F44" i="6"/>
  <c r="B45" i="6"/>
  <c r="C45" i="6"/>
  <c r="D45" i="6"/>
  <c r="E45" i="6"/>
  <c r="F45" i="6"/>
  <c r="B46" i="6"/>
  <c r="C46" i="6"/>
  <c r="D46" i="6"/>
  <c r="E46" i="6"/>
  <c r="F46" i="6"/>
  <c r="B47" i="6"/>
  <c r="C47" i="6"/>
  <c r="D47" i="6"/>
  <c r="E47" i="6"/>
  <c r="F47" i="6"/>
  <c r="B48" i="6"/>
  <c r="C48" i="6"/>
  <c r="D48" i="6"/>
  <c r="E48" i="6"/>
  <c r="F48" i="6"/>
  <c r="B49" i="6"/>
  <c r="C49" i="6"/>
  <c r="D49" i="6"/>
  <c r="E49" i="6"/>
  <c r="F49" i="6"/>
  <c r="B50" i="6"/>
  <c r="C50" i="6"/>
  <c r="D50" i="6"/>
  <c r="E50" i="6"/>
  <c r="F50" i="6"/>
  <c r="B51" i="6"/>
  <c r="C51" i="6"/>
  <c r="D51" i="6"/>
  <c r="E51" i="6"/>
  <c r="F51" i="6"/>
  <c r="B52" i="6"/>
  <c r="C52" i="6"/>
  <c r="D52" i="6"/>
  <c r="E52" i="6"/>
  <c r="F52" i="6"/>
  <c r="B53" i="6"/>
  <c r="D53" i="6"/>
  <c r="E53" i="6"/>
  <c r="F53" i="6"/>
  <c r="B54" i="6"/>
  <c r="C54" i="6"/>
  <c r="D54" i="6"/>
  <c r="E54" i="6"/>
  <c r="F54" i="6"/>
  <c r="B55" i="6"/>
  <c r="C55" i="6"/>
  <c r="D55" i="6"/>
  <c r="E55" i="6"/>
  <c r="F55" i="6"/>
  <c r="B56" i="6"/>
  <c r="C56" i="6"/>
  <c r="D56" i="6"/>
  <c r="E56" i="6"/>
  <c r="F56" i="6"/>
  <c r="B57" i="6"/>
  <c r="C57" i="6"/>
  <c r="D57" i="6"/>
  <c r="E57" i="6"/>
  <c r="F57" i="6"/>
  <c r="B58" i="6"/>
  <c r="C58" i="6"/>
  <c r="D58" i="6"/>
  <c r="E58" i="6"/>
  <c r="F58" i="6"/>
  <c r="B59" i="6"/>
  <c r="C59" i="6"/>
  <c r="D59" i="6"/>
  <c r="E59" i="6"/>
  <c r="F59" i="6"/>
  <c r="B60" i="6"/>
  <c r="C60" i="6"/>
  <c r="D60" i="6"/>
  <c r="E60" i="6"/>
  <c r="F60" i="6"/>
  <c r="B61" i="6"/>
  <c r="C61" i="6"/>
  <c r="D61" i="6"/>
  <c r="E61" i="6"/>
  <c r="F61" i="6"/>
  <c r="B63" i="6"/>
  <c r="C63" i="6"/>
  <c r="D63" i="6"/>
  <c r="E63" i="6"/>
  <c r="F63" i="6"/>
  <c r="B64" i="6"/>
  <c r="C64" i="6"/>
  <c r="D64" i="6"/>
  <c r="E64" i="6"/>
  <c r="F64" i="6"/>
  <c r="B65" i="6"/>
  <c r="C65" i="6"/>
  <c r="D65" i="6"/>
  <c r="E65" i="6"/>
  <c r="F65" i="6"/>
  <c r="B66" i="6"/>
  <c r="C66" i="6"/>
  <c r="D66" i="6"/>
  <c r="E66" i="6"/>
  <c r="F66" i="6"/>
  <c r="B67" i="6"/>
  <c r="C67" i="6"/>
  <c r="D67" i="6"/>
  <c r="E67" i="6"/>
  <c r="F67" i="6"/>
  <c r="B68" i="6"/>
  <c r="C68" i="6"/>
  <c r="D68" i="6"/>
  <c r="E68" i="6"/>
  <c r="F68" i="6"/>
  <c r="B69" i="6"/>
  <c r="C69" i="6"/>
  <c r="D69" i="6"/>
  <c r="E69" i="6"/>
  <c r="F69" i="6"/>
  <c r="B70" i="6"/>
  <c r="C70" i="6"/>
  <c r="D70" i="6"/>
  <c r="E70" i="6"/>
  <c r="F70" i="6"/>
  <c r="B71" i="6"/>
  <c r="C71" i="6"/>
  <c r="D71" i="6"/>
  <c r="E71" i="6"/>
  <c r="F71" i="6"/>
  <c r="B72" i="6"/>
  <c r="C72" i="6"/>
  <c r="D72" i="6"/>
  <c r="E72" i="6"/>
  <c r="F72" i="6"/>
  <c r="B73" i="6"/>
  <c r="C73" i="6"/>
  <c r="D73" i="6"/>
  <c r="E73" i="6"/>
  <c r="F73" i="6"/>
  <c r="B74" i="6"/>
  <c r="C74" i="6"/>
  <c r="D74" i="6"/>
  <c r="E74" i="6"/>
  <c r="F74" i="6"/>
  <c r="B75" i="6"/>
  <c r="C75" i="6"/>
  <c r="D75" i="6"/>
  <c r="E75" i="6"/>
  <c r="F75" i="6"/>
  <c r="B76" i="6"/>
  <c r="C76" i="6"/>
  <c r="D76" i="6"/>
  <c r="E76" i="6"/>
  <c r="F76" i="6"/>
  <c r="B77" i="6"/>
  <c r="C77" i="6"/>
  <c r="D77" i="6"/>
  <c r="E77" i="6"/>
  <c r="F77" i="6"/>
  <c r="B78" i="6"/>
  <c r="C78" i="6"/>
  <c r="D78" i="6"/>
  <c r="E78" i="6"/>
  <c r="F78" i="6"/>
  <c r="B79" i="6"/>
  <c r="C79" i="6"/>
  <c r="D79" i="6"/>
  <c r="E79" i="6"/>
  <c r="F79" i="6"/>
  <c r="B80" i="6"/>
  <c r="C80" i="6"/>
  <c r="D80" i="6"/>
  <c r="E80" i="6"/>
  <c r="F80" i="6"/>
  <c r="B81" i="6"/>
  <c r="C81" i="6"/>
  <c r="D81" i="6"/>
  <c r="E81" i="6"/>
  <c r="F81" i="6"/>
  <c r="B82" i="6"/>
  <c r="C82" i="6"/>
  <c r="D82" i="6"/>
  <c r="E82" i="6"/>
  <c r="F82" i="6"/>
  <c r="B83" i="6"/>
  <c r="C83" i="6"/>
  <c r="D83" i="6"/>
  <c r="E83" i="6"/>
  <c r="F83" i="6"/>
  <c r="B84" i="6"/>
  <c r="C84" i="6"/>
  <c r="D84" i="6"/>
  <c r="E84" i="6"/>
  <c r="F84" i="6"/>
  <c r="B85" i="6"/>
  <c r="C85" i="6"/>
  <c r="D85" i="6"/>
  <c r="E85" i="6"/>
  <c r="F85" i="6"/>
  <c r="B86" i="6"/>
  <c r="C86" i="6"/>
  <c r="D86" i="6"/>
  <c r="E86" i="6"/>
  <c r="F86" i="6"/>
  <c r="B87" i="6"/>
  <c r="C87" i="6"/>
  <c r="D87" i="6"/>
  <c r="E87" i="6"/>
  <c r="F87" i="6"/>
  <c r="B88" i="6"/>
  <c r="C88" i="6"/>
  <c r="D88" i="6"/>
  <c r="E88" i="6"/>
  <c r="F88" i="6"/>
  <c r="B89" i="6"/>
  <c r="C89" i="6"/>
  <c r="D89" i="6"/>
  <c r="E89" i="6"/>
  <c r="F89" i="6"/>
  <c r="B90" i="6"/>
  <c r="C90" i="6"/>
  <c r="D90" i="6"/>
  <c r="E90" i="6"/>
  <c r="F90" i="6"/>
  <c r="B91" i="6"/>
  <c r="C91" i="6"/>
  <c r="D91" i="6"/>
  <c r="E91" i="6"/>
  <c r="F91" i="6"/>
  <c r="B92" i="6"/>
  <c r="C92" i="6"/>
  <c r="D92" i="6"/>
  <c r="E92" i="6"/>
  <c r="F92" i="6"/>
  <c r="B93" i="6"/>
  <c r="C93" i="6"/>
  <c r="D93" i="6"/>
  <c r="E93" i="6"/>
  <c r="B94" i="6"/>
  <c r="C94" i="6"/>
  <c r="D94" i="6"/>
  <c r="E94" i="6"/>
  <c r="F94" i="6"/>
  <c r="B95" i="6"/>
  <c r="C95" i="6"/>
  <c r="D95" i="6"/>
  <c r="E95" i="6"/>
  <c r="F95" i="6"/>
  <c r="B96" i="6"/>
  <c r="C96" i="6"/>
  <c r="D96" i="6"/>
  <c r="E96" i="6"/>
  <c r="F96" i="6"/>
  <c r="B97" i="6"/>
  <c r="C97" i="6"/>
  <c r="D97" i="6"/>
  <c r="E97" i="6"/>
  <c r="F97" i="6"/>
  <c r="B98" i="6"/>
  <c r="C98" i="6"/>
  <c r="D98" i="6"/>
  <c r="E98" i="6"/>
  <c r="F98" i="6"/>
  <c r="B99" i="6"/>
  <c r="C99" i="6"/>
  <c r="D99" i="6"/>
  <c r="E99" i="6"/>
  <c r="F99" i="6"/>
  <c r="B100" i="6"/>
  <c r="C100" i="6"/>
  <c r="D100" i="6"/>
  <c r="E100" i="6"/>
  <c r="F100" i="6"/>
  <c r="B101" i="6"/>
  <c r="C101" i="6"/>
  <c r="D101" i="6"/>
  <c r="E101" i="6"/>
  <c r="F101" i="6"/>
  <c r="B102" i="6"/>
  <c r="C102" i="6"/>
  <c r="D102" i="6"/>
  <c r="E102" i="6"/>
  <c r="F102" i="6"/>
  <c r="B103" i="6"/>
  <c r="C103" i="6"/>
  <c r="D103" i="6"/>
  <c r="E103" i="6"/>
  <c r="F103" i="6"/>
  <c r="B104" i="6"/>
  <c r="C104" i="6"/>
  <c r="D104" i="6"/>
  <c r="E104" i="6"/>
  <c r="F104" i="6"/>
  <c r="B105" i="6"/>
  <c r="C105" i="6"/>
  <c r="D105" i="6"/>
  <c r="E105" i="6"/>
  <c r="F105" i="6"/>
  <c r="B106" i="6"/>
  <c r="C106" i="6"/>
  <c r="D106" i="6"/>
  <c r="E106" i="6"/>
  <c r="F106" i="6"/>
  <c r="B107" i="6"/>
  <c r="C107" i="6"/>
  <c r="D107" i="6"/>
  <c r="E107" i="6"/>
  <c r="F107" i="6"/>
  <c r="B108" i="6"/>
  <c r="C108" i="6"/>
  <c r="D108" i="6"/>
  <c r="E108" i="6"/>
  <c r="F108" i="6"/>
  <c r="B109" i="6"/>
  <c r="C109" i="6"/>
  <c r="D109" i="6"/>
  <c r="E109" i="6"/>
  <c r="F109" i="6"/>
  <c r="B110" i="6"/>
  <c r="C110" i="6"/>
  <c r="D110" i="6"/>
  <c r="E110" i="6"/>
  <c r="F110" i="6"/>
  <c r="B111" i="6"/>
  <c r="C111" i="6"/>
  <c r="D111" i="6"/>
  <c r="E111" i="6"/>
  <c r="F111" i="6"/>
  <c r="C2" i="6"/>
  <c r="D2" i="6"/>
  <c r="E2" i="6"/>
  <c r="F2" i="6"/>
  <c r="I11" i="15" l="1"/>
  <c r="I10" i="15"/>
  <c r="I9" i="15"/>
  <c r="I4" i="15"/>
  <c r="I3" i="15"/>
  <c r="I103" i="15"/>
  <c r="I101" i="15"/>
  <c r="I99" i="15"/>
  <c r="I98" i="15"/>
  <c r="I97" i="15"/>
  <c r="I90" i="15"/>
  <c r="I83" i="15"/>
  <c r="I82" i="15"/>
  <c r="I78" i="15"/>
  <c r="I77" i="15"/>
  <c r="I74" i="15"/>
  <c r="I69" i="15"/>
  <c r="I66" i="15"/>
  <c r="I57" i="15"/>
  <c r="I52" i="15"/>
  <c r="I49" i="15"/>
  <c r="I48" i="15"/>
  <c r="I40" i="15"/>
  <c r="I38" i="15"/>
  <c r="I37" i="15"/>
  <c r="I33" i="15"/>
  <c r="I32" i="15"/>
  <c r="I31" i="15"/>
  <c r="I30" i="15"/>
  <c r="I28" i="15"/>
  <c r="I27" i="15"/>
  <c r="I24" i="15"/>
  <c r="I23" i="15"/>
  <c r="I22" i="15"/>
  <c r="I21" i="15"/>
  <c r="I18" i="15"/>
  <c r="B108" i="12"/>
  <c r="C108" i="12"/>
  <c r="D108" i="12"/>
  <c r="E108" i="12"/>
  <c r="F108" i="12"/>
  <c r="J108" i="12"/>
  <c r="B108" i="11"/>
  <c r="C108" i="11"/>
  <c r="D108" i="11"/>
  <c r="E108" i="11"/>
  <c r="F108" i="11"/>
  <c r="B108" i="10"/>
  <c r="C108" i="10"/>
  <c r="D108" i="10"/>
  <c r="E108" i="10"/>
  <c r="F108" i="10"/>
  <c r="B108" i="8"/>
  <c r="C108" i="8"/>
  <c r="D108" i="8"/>
  <c r="E108" i="8"/>
  <c r="F108" i="8"/>
  <c r="B108" i="15"/>
  <c r="C108" i="15"/>
  <c r="D108" i="15"/>
  <c r="E108" i="15"/>
  <c r="F108" i="15"/>
  <c r="I108" i="15"/>
  <c r="AM2" i="15"/>
  <c r="J35" i="15" s="1"/>
  <c r="B108" i="7"/>
  <c r="C108" i="7"/>
  <c r="D108" i="7"/>
  <c r="E108" i="7"/>
  <c r="F108" i="7"/>
  <c r="B53" i="12"/>
  <c r="C53" i="12"/>
  <c r="D53" i="12"/>
  <c r="E53" i="12"/>
  <c r="F53" i="12"/>
  <c r="J53" i="12"/>
  <c r="B53" i="11"/>
  <c r="C53" i="11"/>
  <c r="D53" i="11"/>
  <c r="E53" i="11"/>
  <c r="F53" i="11"/>
  <c r="B53" i="10"/>
  <c r="C53" i="10"/>
  <c r="D53" i="10"/>
  <c r="E53" i="10"/>
  <c r="F53" i="10"/>
  <c r="B53" i="8"/>
  <c r="C53" i="8"/>
  <c r="D53" i="8"/>
  <c r="E53" i="8"/>
  <c r="F53" i="8"/>
  <c r="B53" i="15"/>
  <c r="C53" i="15"/>
  <c r="D53" i="15"/>
  <c r="E53" i="15"/>
  <c r="F53" i="15"/>
  <c r="I53" i="15"/>
  <c r="B53" i="7"/>
  <c r="C53" i="7"/>
  <c r="D53" i="7"/>
  <c r="E53" i="7"/>
  <c r="F53" i="7"/>
  <c r="B53" i="5"/>
  <c r="C53" i="5"/>
  <c r="D53" i="5"/>
  <c r="E53" i="5"/>
  <c r="F53" i="5"/>
  <c r="B51" i="12"/>
  <c r="C51" i="12"/>
  <c r="D51" i="12"/>
  <c r="E51" i="12"/>
  <c r="F51" i="12"/>
  <c r="J51" i="12"/>
  <c r="B51" i="11"/>
  <c r="C51" i="11"/>
  <c r="D51" i="11"/>
  <c r="E51" i="11"/>
  <c r="F51" i="11"/>
  <c r="B51" i="10"/>
  <c r="C51" i="10"/>
  <c r="D51" i="10"/>
  <c r="E51" i="10"/>
  <c r="F51" i="10"/>
  <c r="B51" i="8"/>
  <c r="C51" i="8"/>
  <c r="D51" i="8"/>
  <c r="E51" i="8"/>
  <c r="F51" i="8"/>
  <c r="B51" i="15"/>
  <c r="C51" i="15"/>
  <c r="D51" i="15"/>
  <c r="E51" i="15"/>
  <c r="F51" i="15"/>
  <c r="I51" i="15"/>
  <c r="B51" i="7"/>
  <c r="C51" i="7"/>
  <c r="D51" i="7"/>
  <c r="E51" i="7"/>
  <c r="F51" i="7"/>
  <c r="I5" i="15"/>
  <c r="I6" i="15"/>
  <c r="I7" i="15"/>
  <c r="I8" i="15"/>
  <c r="I12" i="15"/>
  <c r="I13" i="15"/>
  <c r="I14" i="15"/>
  <c r="I15" i="15"/>
  <c r="I16" i="15"/>
  <c r="I17" i="15"/>
  <c r="I19" i="15"/>
  <c r="I20" i="15"/>
  <c r="I25" i="15"/>
  <c r="I26" i="15"/>
  <c r="I29" i="15"/>
  <c r="I34" i="15"/>
  <c r="I35" i="15"/>
  <c r="I36" i="15"/>
  <c r="I41" i="15"/>
  <c r="I43" i="15"/>
  <c r="I44" i="15"/>
  <c r="I45" i="15"/>
  <c r="I46" i="15"/>
  <c r="I47" i="15"/>
  <c r="I50" i="15"/>
  <c r="I54" i="15"/>
  <c r="I55" i="15"/>
  <c r="I56" i="15"/>
  <c r="I58" i="15"/>
  <c r="I59" i="15"/>
  <c r="I60" i="15"/>
  <c r="I61" i="15"/>
  <c r="I63" i="15"/>
  <c r="I64" i="15"/>
  <c r="I65" i="15"/>
  <c r="I67" i="15"/>
  <c r="I68" i="15"/>
  <c r="I70" i="15"/>
  <c r="I71" i="15"/>
  <c r="I72" i="15"/>
  <c r="I73" i="15"/>
  <c r="I75" i="15"/>
  <c r="I76" i="15"/>
  <c r="I79" i="15"/>
  <c r="I80" i="15"/>
  <c r="I81" i="15"/>
  <c r="I84" i="15"/>
  <c r="I85" i="15"/>
  <c r="I86" i="15"/>
  <c r="I87" i="15"/>
  <c r="I88" i="15"/>
  <c r="I89" i="15"/>
  <c r="I91" i="15"/>
  <c r="I92" i="15"/>
  <c r="I93" i="15"/>
  <c r="I94" i="15"/>
  <c r="I95" i="15"/>
  <c r="I96" i="15"/>
  <c r="I100" i="15"/>
  <c r="I102" i="15"/>
  <c r="I104" i="15"/>
  <c r="I105" i="15"/>
  <c r="I106" i="15"/>
  <c r="I107" i="15"/>
  <c r="I109" i="15"/>
  <c r="I110" i="15"/>
  <c r="I111" i="15"/>
  <c r="I2" i="15"/>
  <c r="B93" i="12"/>
  <c r="C93" i="12"/>
  <c r="D93" i="12"/>
  <c r="E93" i="12"/>
  <c r="F93" i="12"/>
  <c r="J93" i="12"/>
  <c r="B93" i="11"/>
  <c r="C93" i="11"/>
  <c r="D93" i="11"/>
  <c r="E93" i="11"/>
  <c r="F93" i="11"/>
  <c r="B93" i="10"/>
  <c r="C93" i="10"/>
  <c r="D93" i="10"/>
  <c r="E93" i="10"/>
  <c r="F93" i="10"/>
  <c r="B93" i="8"/>
  <c r="C93" i="8"/>
  <c r="D93" i="8"/>
  <c r="E93" i="8"/>
  <c r="F93" i="8"/>
  <c r="B93" i="15"/>
  <c r="C93" i="15"/>
  <c r="D93" i="15"/>
  <c r="E93" i="15"/>
  <c r="F93" i="15"/>
  <c r="B93" i="7"/>
  <c r="C93" i="7"/>
  <c r="D93" i="7"/>
  <c r="E93" i="7"/>
  <c r="F93" i="7"/>
  <c r="D2" i="12"/>
  <c r="B3" i="12"/>
  <c r="C3" i="12"/>
  <c r="D3" i="12"/>
  <c r="E3" i="12"/>
  <c r="F3" i="12"/>
  <c r="B4" i="12"/>
  <c r="C4" i="12"/>
  <c r="D4" i="12"/>
  <c r="E4" i="12"/>
  <c r="F4" i="12"/>
  <c r="B5" i="12"/>
  <c r="C5" i="12"/>
  <c r="D5" i="12"/>
  <c r="E5" i="12"/>
  <c r="F5" i="12"/>
  <c r="B6" i="12"/>
  <c r="C6" i="12"/>
  <c r="D6" i="12"/>
  <c r="E6" i="12"/>
  <c r="F6" i="12"/>
  <c r="B7" i="12"/>
  <c r="C7" i="12"/>
  <c r="D7" i="12"/>
  <c r="E7" i="12"/>
  <c r="F7" i="12"/>
  <c r="B8" i="12"/>
  <c r="C8" i="12"/>
  <c r="D8" i="12"/>
  <c r="E8" i="12"/>
  <c r="F8" i="12"/>
  <c r="B9" i="12"/>
  <c r="C9" i="12"/>
  <c r="D9" i="12"/>
  <c r="E9" i="12"/>
  <c r="F9" i="12"/>
  <c r="B10" i="12"/>
  <c r="C10" i="12"/>
  <c r="D10" i="12"/>
  <c r="E10" i="12"/>
  <c r="F10" i="12"/>
  <c r="B11" i="12"/>
  <c r="C11" i="12"/>
  <c r="D11" i="12"/>
  <c r="E11" i="12"/>
  <c r="F11" i="12"/>
  <c r="B12" i="12"/>
  <c r="C12" i="12"/>
  <c r="D12" i="12"/>
  <c r="E12" i="12"/>
  <c r="F12" i="12"/>
  <c r="B13" i="12"/>
  <c r="C13" i="12"/>
  <c r="D13" i="12"/>
  <c r="E13" i="12"/>
  <c r="F13" i="12"/>
  <c r="B14" i="12"/>
  <c r="C14" i="12"/>
  <c r="D14" i="12"/>
  <c r="E14" i="12"/>
  <c r="F14" i="12"/>
  <c r="B15" i="12"/>
  <c r="C15" i="12"/>
  <c r="D15" i="12"/>
  <c r="E15" i="12"/>
  <c r="F15" i="12"/>
  <c r="B16" i="12"/>
  <c r="C16" i="12"/>
  <c r="D16" i="12"/>
  <c r="E16" i="12"/>
  <c r="F16" i="12"/>
  <c r="B17" i="12"/>
  <c r="C17" i="12"/>
  <c r="D17" i="12"/>
  <c r="E17" i="12"/>
  <c r="F17" i="12"/>
  <c r="B18" i="12"/>
  <c r="C18" i="12"/>
  <c r="D18" i="12"/>
  <c r="E18" i="12"/>
  <c r="F18" i="12"/>
  <c r="B19" i="12"/>
  <c r="C19" i="12"/>
  <c r="D19" i="12"/>
  <c r="E19" i="12"/>
  <c r="F19" i="12"/>
  <c r="B20" i="12"/>
  <c r="C20" i="12"/>
  <c r="D20" i="12"/>
  <c r="E20" i="12"/>
  <c r="F20" i="12"/>
  <c r="B21" i="12"/>
  <c r="C21" i="12"/>
  <c r="D21" i="12"/>
  <c r="E21" i="12"/>
  <c r="F21" i="12"/>
  <c r="B22" i="12"/>
  <c r="C22" i="12"/>
  <c r="D22" i="12"/>
  <c r="E22" i="12"/>
  <c r="F22" i="12"/>
  <c r="B23" i="12"/>
  <c r="C23" i="12"/>
  <c r="D23" i="12"/>
  <c r="E23" i="12"/>
  <c r="F23" i="12"/>
  <c r="B24" i="12"/>
  <c r="C24" i="12"/>
  <c r="D24" i="12"/>
  <c r="E24" i="12"/>
  <c r="F24" i="12"/>
  <c r="B25" i="12"/>
  <c r="C25" i="12"/>
  <c r="D25" i="12"/>
  <c r="E25" i="12"/>
  <c r="F25" i="12"/>
  <c r="B26" i="12"/>
  <c r="C26" i="12"/>
  <c r="D26" i="12"/>
  <c r="E26" i="12"/>
  <c r="F26" i="12"/>
  <c r="B27" i="12"/>
  <c r="C27" i="12"/>
  <c r="D27" i="12"/>
  <c r="E27" i="12"/>
  <c r="F27" i="12"/>
  <c r="B28" i="12"/>
  <c r="C28" i="12"/>
  <c r="D28" i="12"/>
  <c r="E28" i="12"/>
  <c r="F28" i="12"/>
  <c r="B29" i="12"/>
  <c r="C29" i="12"/>
  <c r="D29" i="12"/>
  <c r="E29" i="12"/>
  <c r="F29" i="12"/>
  <c r="B30" i="12"/>
  <c r="C30" i="12"/>
  <c r="D30" i="12"/>
  <c r="E30" i="12"/>
  <c r="F30" i="12"/>
  <c r="B31" i="12"/>
  <c r="C31" i="12"/>
  <c r="D31" i="12"/>
  <c r="E31" i="12"/>
  <c r="F31" i="12"/>
  <c r="B32" i="12"/>
  <c r="C32" i="12"/>
  <c r="D32" i="12"/>
  <c r="E32" i="12"/>
  <c r="F32" i="12"/>
  <c r="B33" i="12"/>
  <c r="C33" i="12"/>
  <c r="D33" i="12"/>
  <c r="E33" i="12"/>
  <c r="F33" i="12"/>
  <c r="B34" i="12"/>
  <c r="C34" i="12"/>
  <c r="D34" i="12"/>
  <c r="E34" i="12"/>
  <c r="F34" i="12"/>
  <c r="B35" i="12"/>
  <c r="C35" i="12"/>
  <c r="D35" i="12"/>
  <c r="E35" i="12"/>
  <c r="F35" i="12"/>
  <c r="B36" i="12"/>
  <c r="C36" i="12"/>
  <c r="D36" i="12"/>
  <c r="E36" i="12"/>
  <c r="F36" i="12"/>
  <c r="B37" i="12"/>
  <c r="C37" i="12"/>
  <c r="D37" i="12"/>
  <c r="E37" i="12"/>
  <c r="F37" i="12"/>
  <c r="B38" i="12"/>
  <c r="C38" i="12"/>
  <c r="D38" i="12"/>
  <c r="E38" i="12"/>
  <c r="F38" i="12"/>
  <c r="B40" i="12"/>
  <c r="C40" i="12"/>
  <c r="D40" i="12"/>
  <c r="E40" i="12"/>
  <c r="F40" i="12"/>
  <c r="B41" i="12"/>
  <c r="C41" i="12"/>
  <c r="D41" i="12"/>
  <c r="E41" i="12"/>
  <c r="F41" i="12"/>
  <c r="B43" i="12"/>
  <c r="C43" i="12"/>
  <c r="D43" i="12"/>
  <c r="E43" i="12"/>
  <c r="F43" i="12"/>
  <c r="B44" i="12"/>
  <c r="C44" i="12"/>
  <c r="D44" i="12"/>
  <c r="E44" i="12"/>
  <c r="F44" i="12"/>
  <c r="B45" i="12"/>
  <c r="C45" i="12"/>
  <c r="D45" i="12"/>
  <c r="E45" i="12"/>
  <c r="F45" i="12"/>
  <c r="B46" i="12"/>
  <c r="C46" i="12"/>
  <c r="D46" i="12"/>
  <c r="E46" i="12"/>
  <c r="F46" i="12"/>
  <c r="B47" i="12"/>
  <c r="C47" i="12"/>
  <c r="D47" i="12"/>
  <c r="E47" i="12"/>
  <c r="F47" i="12"/>
  <c r="B48" i="12"/>
  <c r="C48" i="12"/>
  <c r="D48" i="12"/>
  <c r="E48" i="12"/>
  <c r="F48" i="12"/>
  <c r="B49" i="12"/>
  <c r="C49" i="12"/>
  <c r="D49" i="12"/>
  <c r="E49" i="12"/>
  <c r="F49" i="12"/>
  <c r="B50" i="12"/>
  <c r="C50" i="12"/>
  <c r="D50" i="12"/>
  <c r="E50" i="12"/>
  <c r="F50" i="12"/>
  <c r="B52" i="12"/>
  <c r="C52" i="12"/>
  <c r="D52" i="12"/>
  <c r="E52" i="12"/>
  <c r="F52" i="12"/>
  <c r="B54" i="12"/>
  <c r="C54" i="12"/>
  <c r="D54" i="12"/>
  <c r="E54" i="12"/>
  <c r="F54" i="12"/>
  <c r="B55" i="12"/>
  <c r="C55" i="12"/>
  <c r="D55" i="12"/>
  <c r="E55" i="12"/>
  <c r="F55" i="12"/>
  <c r="B56" i="12"/>
  <c r="C56" i="12"/>
  <c r="D56" i="12"/>
  <c r="E56" i="12"/>
  <c r="F56" i="12"/>
  <c r="B57" i="12"/>
  <c r="C57" i="12"/>
  <c r="D57" i="12"/>
  <c r="E57" i="12"/>
  <c r="F57" i="12"/>
  <c r="B58" i="12"/>
  <c r="C58" i="12"/>
  <c r="D58" i="12"/>
  <c r="E58" i="12"/>
  <c r="F58" i="12"/>
  <c r="B59" i="12"/>
  <c r="C59" i="12"/>
  <c r="D59" i="12"/>
  <c r="E59" i="12"/>
  <c r="F59" i="12"/>
  <c r="B60" i="12"/>
  <c r="C60" i="12"/>
  <c r="D60" i="12"/>
  <c r="E60" i="12"/>
  <c r="F60" i="12"/>
  <c r="B61" i="12"/>
  <c r="C61" i="12"/>
  <c r="D61" i="12"/>
  <c r="E61" i="12"/>
  <c r="F61" i="12"/>
  <c r="B63" i="12"/>
  <c r="C63" i="12"/>
  <c r="D63" i="12"/>
  <c r="E63" i="12"/>
  <c r="F63" i="12"/>
  <c r="B64" i="12"/>
  <c r="C64" i="12"/>
  <c r="D64" i="12"/>
  <c r="E64" i="12"/>
  <c r="F64" i="12"/>
  <c r="B65" i="12"/>
  <c r="C65" i="12"/>
  <c r="D65" i="12"/>
  <c r="E65" i="12"/>
  <c r="F65" i="12"/>
  <c r="B66" i="12"/>
  <c r="C66" i="12"/>
  <c r="D66" i="12"/>
  <c r="E66" i="12"/>
  <c r="F66" i="12"/>
  <c r="B67" i="12"/>
  <c r="C67" i="12"/>
  <c r="D67" i="12"/>
  <c r="E67" i="12"/>
  <c r="F67" i="12"/>
  <c r="B68" i="12"/>
  <c r="C68" i="12"/>
  <c r="D68" i="12"/>
  <c r="E68" i="12"/>
  <c r="F68" i="12"/>
  <c r="B69" i="12"/>
  <c r="C69" i="12"/>
  <c r="D69" i="12"/>
  <c r="E69" i="12"/>
  <c r="F69" i="12"/>
  <c r="B70" i="12"/>
  <c r="C70" i="12"/>
  <c r="D70" i="12"/>
  <c r="E70" i="12"/>
  <c r="F70" i="12"/>
  <c r="B71" i="12"/>
  <c r="C71" i="12"/>
  <c r="D71" i="12"/>
  <c r="E71" i="12"/>
  <c r="F71" i="12"/>
  <c r="B72" i="12"/>
  <c r="C72" i="12"/>
  <c r="D72" i="12"/>
  <c r="E72" i="12"/>
  <c r="F72" i="12"/>
  <c r="B73" i="12"/>
  <c r="C73" i="12"/>
  <c r="D73" i="12"/>
  <c r="E73" i="12"/>
  <c r="F73" i="12"/>
  <c r="B74" i="12"/>
  <c r="C74" i="12"/>
  <c r="D74" i="12"/>
  <c r="E74" i="12"/>
  <c r="F74" i="12"/>
  <c r="B75" i="12"/>
  <c r="C75" i="12"/>
  <c r="D75" i="12"/>
  <c r="E75" i="12"/>
  <c r="F75" i="12"/>
  <c r="B76" i="12"/>
  <c r="C76" i="12"/>
  <c r="D76" i="12"/>
  <c r="E76" i="12"/>
  <c r="F76" i="12"/>
  <c r="B77" i="12"/>
  <c r="C77" i="12"/>
  <c r="D77" i="12"/>
  <c r="E77" i="12"/>
  <c r="F77" i="12"/>
  <c r="B78" i="12"/>
  <c r="C78" i="12"/>
  <c r="D78" i="12"/>
  <c r="E78" i="12"/>
  <c r="F78" i="12"/>
  <c r="B79" i="12"/>
  <c r="C79" i="12"/>
  <c r="D79" i="12"/>
  <c r="E79" i="12"/>
  <c r="F79" i="12"/>
  <c r="B80" i="12"/>
  <c r="C80" i="12"/>
  <c r="D80" i="12"/>
  <c r="E80" i="12"/>
  <c r="F80" i="12"/>
  <c r="B81" i="12"/>
  <c r="C81" i="12"/>
  <c r="D81" i="12"/>
  <c r="E81" i="12"/>
  <c r="F81" i="12"/>
  <c r="B82" i="12"/>
  <c r="C82" i="12"/>
  <c r="D82" i="12"/>
  <c r="E82" i="12"/>
  <c r="F82" i="12"/>
  <c r="B83" i="12"/>
  <c r="C83" i="12"/>
  <c r="D83" i="12"/>
  <c r="E83" i="12"/>
  <c r="F83" i="12"/>
  <c r="B84" i="12"/>
  <c r="C84" i="12"/>
  <c r="D84" i="12"/>
  <c r="E84" i="12"/>
  <c r="F84" i="12"/>
  <c r="B85" i="12"/>
  <c r="C85" i="12"/>
  <c r="D85" i="12"/>
  <c r="E85" i="12"/>
  <c r="F85" i="12"/>
  <c r="B86" i="12"/>
  <c r="C86" i="12"/>
  <c r="D86" i="12"/>
  <c r="E86" i="12"/>
  <c r="F86" i="12"/>
  <c r="B87" i="12"/>
  <c r="C87" i="12"/>
  <c r="D87" i="12"/>
  <c r="E87" i="12"/>
  <c r="F87" i="12"/>
  <c r="B88" i="12"/>
  <c r="C88" i="12"/>
  <c r="D88" i="12"/>
  <c r="E88" i="12"/>
  <c r="F88" i="12"/>
  <c r="B89" i="12"/>
  <c r="C89" i="12"/>
  <c r="D89" i="12"/>
  <c r="E89" i="12"/>
  <c r="F89" i="12"/>
  <c r="B90" i="12"/>
  <c r="C90" i="12"/>
  <c r="D90" i="12"/>
  <c r="E90" i="12"/>
  <c r="F90" i="12"/>
  <c r="B91" i="12"/>
  <c r="C91" i="12"/>
  <c r="D91" i="12"/>
  <c r="E91" i="12"/>
  <c r="F91" i="12"/>
  <c r="B92" i="12"/>
  <c r="C92" i="12"/>
  <c r="D92" i="12"/>
  <c r="E92" i="12"/>
  <c r="F92" i="12"/>
  <c r="B94" i="12"/>
  <c r="C94" i="12"/>
  <c r="D94" i="12"/>
  <c r="E94" i="12"/>
  <c r="F94" i="12"/>
  <c r="B95" i="12"/>
  <c r="C95" i="12"/>
  <c r="D95" i="12"/>
  <c r="E95" i="12"/>
  <c r="F95" i="12"/>
  <c r="B96" i="12"/>
  <c r="C96" i="12"/>
  <c r="D96" i="12"/>
  <c r="E96" i="12"/>
  <c r="F96" i="12"/>
  <c r="B97" i="12"/>
  <c r="C97" i="12"/>
  <c r="D97" i="12"/>
  <c r="E97" i="12"/>
  <c r="F97" i="12"/>
  <c r="B98" i="12"/>
  <c r="C98" i="12"/>
  <c r="D98" i="12"/>
  <c r="E98" i="12"/>
  <c r="F98" i="12"/>
  <c r="B99" i="12"/>
  <c r="C99" i="12"/>
  <c r="D99" i="12"/>
  <c r="E99" i="12"/>
  <c r="F99" i="12"/>
  <c r="B100" i="12"/>
  <c r="C100" i="12"/>
  <c r="D100" i="12"/>
  <c r="E100" i="12"/>
  <c r="F100" i="12"/>
  <c r="B101" i="12"/>
  <c r="C101" i="12"/>
  <c r="D101" i="12"/>
  <c r="E101" i="12"/>
  <c r="F101" i="12"/>
  <c r="B102" i="12"/>
  <c r="C102" i="12"/>
  <c r="D102" i="12"/>
  <c r="E102" i="12"/>
  <c r="F102" i="12"/>
  <c r="B103" i="12"/>
  <c r="C103" i="12"/>
  <c r="D103" i="12"/>
  <c r="E103" i="12"/>
  <c r="F103" i="12"/>
  <c r="B104" i="12"/>
  <c r="C104" i="12"/>
  <c r="D104" i="12"/>
  <c r="E104" i="12"/>
  <c r="F104" i="12"/>
  <c r="B105" i="12"/>
  <c r="C105" i="12"/>
  <c r="D105" i="12"/>
  <c r="E105" i="12"/>
  <c r="F105" i="12"/>
  <c r="B106" i="12"/>
  <c r="C106" i="12"/>
  <c r="D106" i="12"/>
  <c r="E106" i="12"/>
  <c r="F106" i="12"/>
  <c r="B107" i="12"/>
  <c r="C107" i="12"/>
  <c r="D107" i="12"/>
  <c r="E107" i="12"/>
  <c r="F107" i="12"/>
  <c r="B109" i="12"/>
  <c r="C109" i="12"/>
  <c r="D109" i="12"/>
  <c r="E109" i="12"/>
  <c r="F109" i="12"/>
  <c r="B110" i="12"/>
  <c r="C110" i="12"/>
  <c r="D110" i="12"/>
  <c r="E110" i="12"/>
  <c r="F110" i="12"/>
  <c r="B111" i="12"/>
  <c r="C111" i="12"/>
  <c r="D111" i="12"/>
  <c r="E111" i="12"/>
  <c r="F111" i="12"/>
  <c r="C2" i="12"/>
  <c r="E2" i="12"/>
  <c r="F2" i="12"/>
  <c r="B2" i="12"/>
  <c r="B3" i="11"/>
  <c r="C3" i="11"/>
  <c r="D3" i="11"/>
  <c r="E3" i="11"/>
  <c r="F3" i="11"/>
  <c r="B4" i="11"/>
  <c r="C4" i="11"/>
  <c r="D4" i="11"/>
  <c r="E4" i="11"/>
  <c r="F4" i="11"/>
  <c r="B5" i="11"/>
  <c r="C5" i="11"/>
  <c r="D5" i="11"/>
  <c r="E5" i="11"/>
  <c r="F5" i="11"/>
  <c r="B6" i="11"/>
  <c r="C6" i="11"/>
  <c r="D6" i="11"/>
  <c r="E6" i="11"/>
  <c r="F6" i="11"/>
  <c r="B7" i="11"/>
  <c r="C7" i="11"/>
  <c r="D7" i="11"/>
  <c r="E7" i="11"/>
  <c r="F7" i="11"/>
  <c r="B8" i="11"/>
  <c r="C8" i="11"/>
  <c r="D8" i="11"/>
  <c r="E8" i="11"/>
  <c r="F8" i="11"/>
  <c r="B9" i="11"/>
  <c r="C9" i="11"/>
  <c r="D9" i="11"/>
  <c r="E9" i="11"/>
  <c r="F9" i="11"/>
  <c r="B10" i="11"/>
  <c r="C10" i="11"/>
  <c r="D10" i="11"/>
  <c r="E10" i="11"/>
  <c r="F10" i="11"/>
  <c r="B11" i="11"/>
  <c r="C11" i="11"/>
  <c r="D11" i="11"/>
  <c r="E11" i="11"/>
  <c r="F11" i="11"/>
  <c r="B12" i="11"/>
  <c r="C12" i="11"/>
  <c r="D12" i="11"/>
  <c r="E12" i="11"/>
  <c r="F12" i="11"/>
  <c r="B13" i="11"/>
  <c r="C13" i="11"/>
  <c r="D13" i="11"/>
  <c r="E13" i="11"/>
  <c r="F13" i="11"/>
  <c r="B14" i="11"/>
  <c r="C14" i="11"/>
  <c r="D14" i="11"/>
  <c r="E14" i="11"/>
  <c r="F14" i="11"/>
  <c r="B15" i="11"/>
  <c r="C15" i="11"/>
  <c r="D15" i="11"/>
  <c r="E15" i="11"/>
  <c r="F15" i="11"/>
  <c r="B16" i="11"/>
  <c r="C16" i="11"/>
  <c r="D16" i="11"/>
  <c r="E16" i="11"/>
  <c r="F16" i="11"/>
  <c r="B17" i="11"/>
  <c r="C17" i="11"/>
  <c r="D17" i="11"/>
  <c r="E17" i="11"/>
  <c r="F17" i="11"/>
  <c r="B18" i="11"/>
  <c r="C18" i="11"/>
  <c r="D18" i="11"/>
  <c r="E18" i="11"/>
  <c r="F18" i="11"/>
  <c r="B19" i="11"/>
  <c r="C19" i="11"/>
  <c r="D19" i="11"/>
  <c r="E19" i="11"/>
  <c r="F19" i="11"/>
  <c r="B20" i="11"/>
  <c r="C20" i="11"/>
  <c r="D20" i="11"/>
  <c r="E20" i="11"/>
  <c r="F20" i="11"/>
  <c r="B21" i="11"/>
  <c r="C21" i="11"/>
  <c r="D21" i="11"/>
  <c r="E21" i="11"/>
  <c r="F21" i="11"/>
  <c r="B22" i="11"/>
  <c r="C22" i="11"/>
  <c r="D22" i="11"/>
  <c r="E22" i="11"/>
  <c r="F22" i="11"/>
  <c r="B23" i="11"/>
  <c r="C23" i="11"/>
  <c r="D23" i="11"/>
  <c r="E23" i="11"/>
  <c r="F23" i="11"/>
  <c r="B24" i="11"/>
  <c r="C24" i="11"/>
  <c r="D24" i="11"/>
  <c r="E24" i="11"/>
  <c r="F24" i="11"/>
  <c r="B25" i="11"/>
  <c r="C25" i="11"/>
  <c r="D25" i="11"/>
  <c r="E25" i="11"/>
  <c r="F25" i="11"/>
  <c r="B26" i="11"/>
  <c r="C26" i="11"/>
  <c r="D26" i="11"/>
  <c r="E26" i="11"/>
  <c r="F26" i="11"/>
  <c r="B27" i="11"/>
  <c r="C27" i="11"/>
  <c r="D27" i="11"/>
  <c r="E27" i="11"/>
  <c r="F27" i="11"/>
  <c r="B28" i="11"/>
  <c r="C28" i="11"/>
  <c r="D28" i="11"/>
  <c r="E28" i="11"/>
  <c r="F28" i="11"/>
  <c r="B29" i="11"/>
  <c r="C29" i="11"/>
  <c r="D29" i="11"/>
  <c r="E29" i="11"/>
  <c r="F29" i="11"/>
  <c r="B30" i="11"/>
  <c r="C30" i="11"/>
  <c r="D30" i="11"/>
  <c r="E30" i="11"/>
  <c r="F30" i="11"/>
  <c r="B31" i="11"/>
  <c r="C31" i="11"/>
  <c r="D31" i="11"/>
  <c r="E31" i="11"/>
  <c r="F31" i="11"/>
  <c r="B32" i="11"/>
  <c r="C32" i="11"/>
  <c r="D32" i="11"/>
  <c r="E32" i="11"/>
  <c r="F32" i="11"/>
  <c r="B33" i="11"/>
  <c r="C33" i="11"/>
  <c r="D33" i="11"/>
  <c r="E33" i="11"/>
  <c r="F33" i="11"/>
  <c r="B34" i="11"/>
  <c r="C34" i="11"/>
  <c r="D34" i="11"/>
  <c r="E34" i="11"/>
  <c r="F34" i="11"/>
  <c r="B35" i="11"/>
  <c r="C35" i="11"/>
  <c r="D35" i="11"/>
  <c r="E35" i="11"/>
  <c r="F35" i="11"/>
  <c r="B36" i="11"/>
  <c r="C36" i="11"/>
  <c r="D36" i="11"/>
  <c r="E36" i="11"/>
  <c r="F36" i="11"/>
  <c r="B37" i="11"/>
  <c r="C37" i="11"/>
  <c r="D37" i="11"/>
  <c r="E37" i="11"/>
  <c r="F37" i="11"/>
  <c r="B38" i="11"/>
  <c r="C38" i="11"/>
  <c r="D38" i="11"/>
  <c r="E38" i="11"/>
  <c r="F38" i="11"/>
  <c r="B40" i="11"/>
  <c r="C40" i="11"/>
  <c r="D40" i="11"/>
  <c r="E40" i="11"/>
  <c r="F40" i="11"/>
  <c r="B41" i="11"/>
  <c r="C41" i="11"/>
  <c r="D41" i="11"/>
  <c r="E41" i="11"/>
  <c r="F41" i="11"/>
  <c r="B43" i="11"/>
  <c r="C43" i="11"/>
  <c r="D43" i="11"/>
  <c r="E43" i="11"/>
  <c r="F43" i="11"/>
  <c r="B44" i="11"/>
  <c r="C44" i="11"/>
  <c r="D44" i="11"/>
  <c r="E44" i="11"/>
  <c r="F44" i="11"/>
  <c r="B45" i="11"/>
  <c r="C45" i="11"/>
  <c r="D45" i="11"/>
  <c r="E45" i="11"/>
  <c r="F45" i="11"/>
  <c r="B46" i="11"/>
  <c r="C46" i="11"/>
  <c r="D46" i="11"/>
  <c r="E46" i="11"/>
  <c r="F46" i="11"/>
  <c r="B47" i="11"/>
  <c r="C47" i="11"/>
  <c r="D47" i="11"/>
  <c r="E47" i="11"/>
  <c r="F47" i="11"/>
  <c r="B48" i="11"/>
  <c r="C48" i="11"/>
  <c r="D48" i="11"/>
  <c r="E48" i="11"/>
  <c r="F48" i="11"/>
  <c r="B49" i="11"/>
  <c r="C49" i="11"/>
  <c r="D49" i="11"/>
  <c r="E49" i="11"/>
  <c r="F49" i="11"/>
  <c r="B50" i="11"/>
  <c r="C50" i="11"/>
  <c r="D50" i="11"/>
  <c r="E50" i="11"/>
  <c r="F50" i="11"/>
  <c r="B52" i="11"/>
  <c r="C52" i="11"/>
  <c r="D52" i="11"/>
  <c r="E52" i="11"/>
  <c r="F52" i="11"/>
  <c r="B54" i="11"/>
  <c r="C54" i="11"/>
  <c r="D54" i="11"/>
  <c r="E54" i="11"/>
  <c r="F54" i="11"/>
  <c r="B55" i="11"/>
  <c r="C55" i="11"/>
  <c r="D55" i="11"/>
  <c r="E55" i="11"/>
  <c r="F55" i="11"/>
  <c r="B56" i="11"/>
  <c r="C56" i="11"/>
  <c r="D56" i="11"/>
  <c r="E56" i="11"/>
  <c r="F56" i="11"/>
  <c r="B57" i="11"/>
  <c r="C57" i="11"/>
  <c r="D57" i="11"/>
  <c r="E57" i="11"/>
  <c r="F57" i="11"/>
  <c r="B58" i="11"/>
  <c r="C58" i="11"/>
  <c r="D58" i="11"/>
  <c r="E58" i="11"/>
  <c r="F58" i="11"/>
  <c r="B59" i="11"/>
  <c r="C59" i="11"/>
  <c r="D59" i="11"/>
  <c r="E59" i="11"/>
  <c r="F59" i="11"/>
  <c r="B60" i="11"/>
  <c r="C60" i="11"/>
  <c r="D60" i="11"/>
  <c r="E60" i="11"/>
  <c r="F60" i="11"/>
  <c r="B61" i="11"/>
  <c r="C61" i="11"/>
  <c r="D61" i="11"/>
  <c r="E61" i="11"/>
  <c r="F61" i="11"/>
  <c r="B63" i="11"/>
  <c r="C63" i="11"/>
  <c r="D63" i="11"/>
  <c r="E63" i="11"/>
  <c r="F63" i="11"/>
  <c r="B64" i="11"/>
  <c r="C64" i="11"/>
  <c r="D64" i="11"/>
  <c r="E64" i="11"/>
  <c r="F64" i="11"/>
  <c r="B65" i="11"/>
  <c r="C65" i="11"/>
  <c r="D65" i="11"/>
  <c r="E65" i="11"/>
  <c r="F65" i="11"/>
  <c r="B66" i="11"/>
  <c r="C66" i="11"/>
  <c r="D66" i="11"/>
  <c r="E66" i="11"/>
  <c r="F66" i="11"/>
  <c r="B67" i="11"/>
  <c r="C67" i="11"/>
  <c r="D67" i="11"/>
  <c r="E67" i="11"/>
  <c r="F67" i="11"/>
  <c r="B68" i="11"/>
  <c r="C68" i="11"/>
  <c r="D68" i="11"/>
  <c r="E68" i="11"/>
  <c r="F68" i="11"/>
  <c r="B69" i="11"/>
  <c r="C69" i="11"/>
  <c r="D69" i="11"/>
  <c r="E69" i="11"/>
  <c r="F69" i="11"/>
  <c r="B70" i="11"/>
  <c r="C70" i="11"/>
  <c r="D70" i="11"/>
  <c r="E70" i="11"/>
  <c r="F70" i="11"/>
  <c r="B71" i="11"/>
  <c r="C71" i="11"/>
  <c r="D71" i="11"/>
  <c r="E71" i="11"/>
  <c r="F71" i="11"/>
  <c r="B72" i="11"/>
  <c r="C72" i="11"/>
  <c r="D72" i="11"/>
  <c r="E72" i="11"/>
  <c r="F72" i="11"/>
  <c r="B73" i="11"/>
  <c r="C73" i="11"/>
  <c r="D73" i="11"/>
  <c r="E73" i="11"/>
  <c r="F73" i="11"/>
  <c r="B74" i="11"/>
  <c r="C74" i="11"/>
  <c r="D74" i="11"/>
  <c r="E74" i="11"/>
  <c r="F74" i="11"/>
  <c r="B75" i="11"/>
  <c r="C75" i="11"/>
  <c r="D75" i="11"/>
  <c r="E75" i="11"/>
  <c r="F75" i="11"/>
  <c r="B76" i="11"/>
  <c r="C76" i="11"/>
  <c r="D76" i="11"/>
  <c r="E76" i="11"/>
  <c r="F76" i="11"/>
  <c r="B77" i="11"/>
  <c r="C77" i="11"/>
  <c r="D77" i="11"/>
  <c r="E77" i="11"/>
  <c r="F77" i="11"/>
  <c r="B78" i="11"/>
  <c r="C78" i="11"/>
  <c r="D78" i="11"/>
  <c r="E78" i="11"/>
  <c r="F78" i="11"/>
  <c r="B79" i="11"/>
  <c r="C79" i="11"/>
  <c r="D79" i="11"/>
  <c r="E79" i="11"/>
  <c r="F79" i="11"/>
  <c r="B80" i="11"/>
  <c r="C80" i="11"/>
  <c r="D80" i="11"/>
  <c r="E80" i="11"/>
  <c r="F80" i="11"/>
  <c r="B81" i="11"/>
  <c r="C81" i="11"/>
  <c r="D81" i="11"/>
  <c r="E81" i="11"/>
  <c r="F81" i="11"/>
  <c r="B82" i="11"/>
  <c r="C82" i="11"/>
  <c r="D82" i="11"/>
  <c r="E82" i="11"/>
  <c r="F82" i="11"/>
  <c r="B83" i="11"/>
  <c r="C83" i="11"/>
  <c r="D83" i="11"/>
  <c r="E83" i="11"/>
  <c r="F83" i="11"/>
  <c r="B84" i="11"/>
  <c r="C84" i="11"/>
  <c r="D84" i="11"/>
  <c r="E84" i="11"/>
  <c r="F84" i="11"/>
  <c r="B85" i="11"/>
  <c r="C85" i="11"/>
  <c r="D85" i="11"/>
  <c r="E85" i="11"/>
  <c r="F85" i="11"/>
  <c r="B86" i="11"/>
  <c r="C86" i="11"/>
  <c r="D86" i="11"/>
  <c r="E86" i="11"/>
  <c r="F86" i="11"/>
  <c r="B87" i="11"/>
  <c r="C87" i="11"/>
  <c r="D87" i="11"/>
  <c r="E87" i="11"/>
  <c r="F87" i="11"/>
  <c r="B88" i="11"/>
  <c r="C88" i="11"/>
  <c r="D88" i="11"/>
  <c r="E88" i="11"/>
  <c r="F88" i="11"/>
  <c r="B89" i="11"/>
  <c r="C89" i="11"/>
  <c r="D89" i="11"/>
  <c r="E89" i="11"/>
  <c r="F89" i="11"/>
  <c r="B90" i="11"/>
  <c r="C90" i="11"/>
  <c r="D90" i="11"/>
  <c r="E90" i="11"/>
  <c r="F90" i="11"/>
  <c r="B91" i="11"/>
  <c r="C91" i="11"/>
  <c r="D91" i="11"/>
  <c r="E91" i="11"/>
  <c r="F91" i="11"/>
  <c r="B92" i="11"/>
  <c r="C92" i="11"/>
  <c r="D92" i="11"/>
  <c r="E92" i="11"/>
  <c r="F92" i="11"/>
  <c r="B94" i="11"/>
  <c r="C94" i="11"/>
  <c r="D94" i="11"/>
  <c r="E94" i="11"/>
  <c r="F94" i="11"/>
  <c r="B95" i="11"/>
  <c r="C95" i="11"/>
  <c r="D95" i="11"/>
  <c r="E95" i="11"/>
  <c r="F95" i="11"/>
  <c r="B96" i="11"/>
  <c r="C96" i="11"/>
  <c r="D96" i="11"/>
  <c r="E96" i="11"/>
  <c r="F96" i="11"/>
  <c r="B97" i="11"/>
  <c r="C97" i="11"/>
  <c r="D97" i="11"/>
  <c r="E97" i="11"/>
  <c r="F97" i="11"/>
  <c r="B98" i="11"/>
  <c r="C98" i="11"/>
  <c r="D98" i="11"/>
  <c r="E98" i="11"/>
  <c r="F98" i="11"/>
  <c r="B99" i="11"/>
  <c r="C99" i="11"/>
  <c r="D99" i="11"/>
  <c r="E99" i="11"/>
  <c r="F99" i="11"/>
  <c r="B100" i="11"/>
  <c r="C100" i="11"/>
  <c r="D100" i="11"/>
  <c r="E100" i="11"/>
  <c r="F100" i="11"/>
  <c r="B101" i="11"/>
  <c r="C101" i="11"/>
  <c r="D101" i="11"/>
  <c r="E101" i="11"/>
  <c r="F101" i="11"/>
  <c r="B102" i="11"/>
  <c r="C102" i="11"/>
  <c r="D102" i="11"/>
  <c r="E102" i="11"/>
  <c r="F102" i="11"/>
  <c r="B103" i="11"/>
  <c r="C103" i="11"/>
  <c r="D103" i="11"/>
  <c r="E103" i="11"/>
  <c r="F103" i="11"/>
  <c r="B104" i="11"/>
  <c r="C104" i="11"/>
  <c r="D104" i="11"/>
  <c r="E104" i="11"/>
  <c r="F104" i="11"/>
  <c r="B105" i="11"/>
  <c r="C105" i="11"/>
  <c r="D105" i="11"/>
  <c r="E105" i="11"/>
  <c r="F105" i="11"/>
  <c r="B106" i="11"/>
  <c r="C106" i="11"/>
  <c r="D106" i="11"/>
  <c r="E106" i="11"/>
  <c r="F106" i="11"/>
  <c r="B107" i="11"/>
  <c r="C107" i="11"/>
  <c r="D107" i="11"/>
  <c r="E107" i="11"/>
  <c r="F107" i="11"/>
  <c r="B109" i="11"/>
  <c r="C109" i="11"/>
  <c r="D109" i="11"/>
  <c r="E109" i="11"/>
  <c r="F109" i="11"/>
  <c r="B110" i="11"/>
  <c r="C110" i="11"/>
  <c r="D110" i="11"/>
  <c r="E110" i="11"/>
  <c r="F110" i="11"/>
  <c r="B111" i="11"/>
  <c r="C111" i="11"/>
  <c r="D111" i="11"/>
  <c r="E111" i="11"/>
  <c r="F111" i="11"/>
  <c r="C2" i="11"/>
  <c r="D2" i="11"/>
  <c r="E2" i="11"/>
  <c r="F2" i="11"/>
  <c r="B2" i="11"/>
  <c r="B3" i="10"/>
  <c r="C3" i="10"/>
  <c r="D3" i="10"/>
  <c r="E3" i="10"/>
  <c r="F3" i="10"/>
  <c r="B4" i="10"/>
  <c r="C4" i="10"/>
  <c r="D4" i="10"/>
  <c r="E4" i="10"/>
  <c r="F4" i="10"/>
  <c r="B5" i="10"/>
  <c r="C5" i="10"/>
  <c r="D5" i="10"/>
  <c r="E5" i="10"/>
  <c r="F5" i="10"/>
  <c r="B6" i="10"/>
  <c r="C6" i="10"/>
  <c r="D6" i="10"/>
  <c r="E6" i="10"/>
  <c r="F6" i="10"/>
  <c r="B7" i="10"/>
  <c r="C7" i="10"/>
  <c r="D7" i="10"/>
  <c r="E7" i="10"/>
  <c r="F7" i="10"/>
  <c r="B8" i="10"/>
  <c r="C8" i="10"/>
  <c r="D8" i="10"/>
  <c r="E8" i="10"/>
  <c r="F8" i="10"/>
  <c r="B9" i="10"/>
  <c r="C9" i="10"/>
  <c r="D9" i="10"/>
  <c r="E9" i="10"/>
  <c r="F9" i="10"/>
  <c r="B10" i="10"/>
  <c r="C10" i="10"/>
  <c r="D10" i="10"/>
  <c r="E10" i="10"/>
  <c r="F10" i="10"/>
  <c r="B11" i="10"/>
  <c r="C11" i="10"/>
  <c r="D11" i="10"/>
  <c r="E11" i="10"/>
  <c r="F11" i="10"/>
  <c r="B12" i="10"/>
  <c r="C12" i="10"/>
  <c r="D12" i="10"/>
  <c r="E12" i="10"/>
  <c r="F12" i="10"/>
  <c r="B13" i="10"/>
  <c r="C13" i="10"/>
  <c r="D13" i="10"/>
  <c r="E13" i="10"/>
  <c r="F13" i="10"/>
  <c r="B14" i="10"/>
  <c r="C14" i="10"/>
  <c r="D14" i="10"/>
  <c r="E14" i="10"/>
  <c r="F14" i="10"/>
  <c r="B15" i="10"/>
  <c r="C15" i="10"/>
  <c r="D15" i="10"/>
  <c r="E15" i="10"/>
  <c r="F15" i="10"/>
  <c r="B16" i="10"/>
  <c r="C16" i="10"/>
  <c r="D16" i="10"/>
  <c r="E16" i="10"/>
  <c r="F16" i="10"/>
  <c r="B17" i="10"/>
  <c r="C17" i="10"/>
  <c r="D17" i="10"/>
  <c r="E17" i="10"/>
  <c r="F17" i="10"/>
  <c r="B18" i="10"/>
  <c r="C18" i="10"/>
  <c r="D18" i="10"/>
  <c r="E18" i="10"/>
  <c r="F18" i="10"/>
  <c r="B19" i="10"/>
  <c r="C19" i="10"/>
  <c r="D19" i="10"/>
  <c r="E19" i="10"/>
  <c r="F19" i="10"/>
  <c r="B20" i="10"/>
  <c r="C20" i="10"/>
  <c r="D20" i="10"/>
  <c r="E20" i="10"/>
  <c r="F20" i="10"/>
  <c r="B21" i="10"/>
  <c r="C21" i="10"/>
  <c r="D21" i="10"/>
  <c r="E21" i="10"/>
  <c r="F21" i="10"/>
  <c r="B22" i="10"/>
  <c r="C22" i="10"/>
  <c r="D22" i="10"/>
  <c r="E22" i="10"/>
  <c r="F22" i="10"/>
  <c r="B23" i="10"/>
  <c r="C23" i="10"/>
  <c r="D23" i="10"/>
  <c r="E23" i="10"/>
  <c r="F23" i="10"/>
  <c r="B24" i="10"/>
  <c r="C24" i="10"/>
  <c r="D24" i="10"/>
  <c r="E24" i="10"/>
  <c r="F24" i="10"/>
  <c r="B25" i="10"/>
  <c r="C25" i="10"/>
  <c r="D25" i="10"/>
  <c r="E25" i="10"/>
  <c r="F25" i="10"/>
  <c r="B26" i="10"/>
  <c r="C26" i="10"/>
  <c r="D26" i="10"/>
  <c r="E26" i="10"/>
  <c r="F26" i="10"/>
  <c r="B27" i="10"/>
  <c r="C27" i="10"/>
  <c r="D27" i="10"/>
  <c r="E27" i="10"/>
  <c r="F27" i="10"/>
  <c r="B28" i="10"/>
  <c r="C28" i="10"/>
  <c r="D28" i="10"/>
  <c r="E28" i="10"/>
  <c r="F28" i="10"/>
  <c r="B29" i="10"/>
  <c r="C29" i="10"/>
  <c r="D29" i="10"/>
  <c r="E29" i="10"/>
  <c r="F29" i="10"/>
  <c r="B30" i="10"/>
  <c r="C30" i="10"/>
  <c r="D30" i="10"/>
  <c r="E30" i="10"/>
  <c r="F30" i="10"/>
  <c r="B31" i="10"/>
  <c r="C31" i="10"/>
  <c r="D31" i="10"/>
  <c r="E31" i="10"/>
  <c r="F31" i="10"/>
  <c r="B32" i="10"/>
  <c r="C32" i="10"/>
  <c r="D32" i="10"/>
  <c r="E32" i="10"/>
  <c r="F32" i="10"/>
  <c r="B33" i="10"/>
  <c r="C33" i="10"/>
  <c r="D33" i="10"/>
  <c r="E33" i="10"/>
  <c r="F33" i="10"/>
  <c r="B34" i="10"/>
  <c r="C34" i="10"/>
  <c r="D34" i="10"/>
  <c r="E34" i="10"/>
  <c r="F34" i="10"/>
  <c r="B35" i="10"/>
  <c r="C35" i="10"/>
  <c r="D35" i="10"/>
  <c r="E35" i="10"/>
  <c r="F35" i="10"/>
  <c r="B36" i="10"/>
  <c r="C36" i="10"/>
  <c r="D36" i="10"/>
  <c r="E36" i="10"/>
  <c r="F36" i="10"/>
  <c r="B37" i="10"/>
  <c r="C37" i="10"/>
  <c r="D37" i="10"/>
  <c r="E37" i="10"/>
  <c r="F37" i="10"/>
  <c r="B38" i="10"/>
  <c r="C38" i="10"/>
  <c r="D38" i="10"/>
  <c r="E38" i="10"/>
  <c r="F38" i="10"/>
  <c r="B40" i="10"/>
  <c r="C40" i="10"/>
  <c r="D40" i="10"/>
  <c r="E40" i="10"/>
  <c r="F40" i="10"/>
  <c r="B41" i="10"/>
  <c r="C41" i="10"/>
  <c r="D41" i="10"/>
  <c r="E41" i="10"/>
  <c r="F41" i="10"/>
  <c r="B43" i="10"/>
  <c r="C43" i="10"/>
  <c r="D43" i="10"/>
  <c r="E43" i="10"/>
  <c r="F43" i="10"/>
  <c r="B44" i="10"/>
  <c r="C44" i="10"/>
  <c r="D44" i="10"/>
  <c r="E44" i="10"/>
  <c r="F44" i="10"/>
  <c r="B45" i="10"/>
  <c r="C45" i="10"/>
  <c r="D45" i="10"/>
  <c r="E45" i="10"/>
  <c r="F45" i="10"/>
  <c r="B46" i="10"/>
  <c r="C46" i="10"/>
  <c r="D46" i="10"/>
  <c r="E46" i="10"/>
  <c r="F46" i="10"/>
  <c r="B47" i="10"/>
  <c r="C47" i="10"/>
  <c r="D47" i="10"/>
  <c r="E47" i="10"/>
  <c r="F47" i="10"/>
  <c r="B48" i="10"/>
  <c r="C48" i="10"/>
  <c r="D48" i="10"/>
  <c r="E48" i="10"/>
  <c r="F48" i="10"/>
  <c r="B49" i="10"/>
  <c r="C49" i="10"/>
  <c r="D49" i="10"/>
  <c r="E49" i="10"/>
  <c r="F49" i="10"/>
  <c r="B50" i="10"/>
  <c r="C50" i="10"/>
  <c r="D50" i="10"/>
  <c r="E50" i="10"/>
  <c r="F50" i="10"/>
  <c r="B52" i="10"/>
  <c r="C52" i="10"/>
  <c r="D52" i="10"/>
  <c r="E52" i="10"/>
  <c r="F52" i="10"/>
  <c r="B54" i="10"/>
  <c r="C54" i="10"/>
  <c r="D54" i="10"/>
  <c r="E54" i="10"/>
  <c r="F54" i="10"/>
  <c r="B55" i="10"/>
  <c r="C55" i="10"/>
  <c r="D55" i="10"/>
  <c r="E55" i="10"/>
  <c r="F55" i="10"/>
  <c r="B56" i="10"/>
  <c r="C56" i="10"/>
  <c r="D56" i="10"/>
  <c r="E56" i="10"/>
  <c r="F56" i="10"/>
  <c r="B57" i="10"/>
  <c r="C57" i="10"/>
  <c r="D57" i="10"/>
  <c r="E57" i="10"/>
  <c r="F57" i="10"/>
  <c r="B58" i="10"/>
  <c r="C58" i="10"/>
  <c r="D58" i="10"/>
  <c r="E58" i="10"/>
  <c r="F58" i="10"/>
  <c r="B59" i="10"/>
  <c r="C59" i="10"/>
  <c r="D59" i="10"/>
  <c r="E59" i="10"/>
  <c r="F59" i="10"/>
  <c r="B60" i="10"/>
  <c r="C60" i="10"/>
  <c r="D60" i="10"/>
  <c r="E60" i="10"/>
  <c r="F60" i="10"/>
  <c r="B61" i="10"/>
  <c r="C61" i="10"/>
  <c r="D61" i="10"/>
  <c r="E61" i="10"/>
  <c r="F61" i="10"/>
  <c r="B63" i="10"/>
  <c r="C63" i="10"/>
  <c r="D63" i="10"/>
  <c r="E63" i="10"/>
  <c r="F63" i="10"/>
  <c r="B64" i="10"/>
  <c r="C64" i="10"/>
  <c r="D64" i="10"/>
  <c r="E64" i="10"/>
  <c r="F64" i="10"/>
  <c r="B65" i="10"/>
  <c r="C65" i="10"/>
  <c r="D65" i="10"/>
  <c r="E65" i="10"/>
  <c r="F65" i="10"/>
  <c r="B66" i="10"/>
  <c r="C66" i="10"/>
  <c r="D66" i="10"/>
  <c r="E66" i="10"/>
  <c r="F66" i="10"/>
  <c r="B67" i="10"/>
  <c r="C67" i="10"/>
  <c r="D67" i="10"/>
  <c r="E67" i="10"/>
  <c r="F67" i="10"/>
  <c r="B68" i="10"/>
  <c r="C68" i="10"/>
  <c r="D68" i="10"/>
  <c r="E68" i="10"/>
  <c r="F68" i="10"/>
  <c r="B69" i="10"/>
  <c r="C69" i="10"/>
  <c r="D69" i="10"/>
  <c r="E69" i="10"/>
  <c r="F69" i="10"/>
  <c r="B70" i="10"/>
  <c r="C70" i="10"/>
  <c r="D70" i="10"/>
  <c r="E70" i="10"/>
  <c r="F70" i="10"/>
  <c r="B71" i="10"/>
  <c r="C71" i="10"/>
  <c r="D71" i="10"/>
  <c r="E71" i="10"/>
  <c r="F71" i="10"/>
  <c r="B72" i="10"/>
  <c r="C72" i="10"/>
  <c r="D72" i="10"/>
  <c r="E72" i="10"/>
  <c r="F72" i="10"/>
  <c r="B73" i="10"/>
  <c r="C73" i="10"/>
  <c r="D73" i="10"/>
  <c r="E73" i="10"/>
  <c r="F73" i="10"/>
  <c r="B74" i="10"/>
  <c r="C74" i="10"/>
  <c r="D74" i="10"/>
  <c r="E74" i="10"/>
  <c r="F74" i="10"/>
  <c r="B75" i="10"/>
  <c r="C75" i="10"/>
  <c r="D75" i="10"/>
  <c r="E75" i="10"/>
  <c r="F75" i="10"/>
  <c r="B76" i="10"/>
  <c r="C76" i="10"/>
  <c r="D76" i="10"/>
  <c r="E76" i="10"/>
  <c r="F76" i="10"/>
  <c r="B77" i="10"/>
  <c r="C77" i="10"/>
  <c r="D77" i="10"/>
  <c r="E77" i="10"/>
  <c r="F77" i="10"/>
  <c r="B78" i="10"/>
  <c r="C78" i="10"/>
  <c r="D78" i="10"/>
  <c r="E78" i="10"/>
  <c r="F78" i="10"/>
  <c r="B79" i="10"/>
  <c r="C79" i="10"/>
  <c r="D79" i="10"/>
  <c r="E79" i="10"/>
  <c r="F79" i="10"/>
  <c r="B80" i="10"/>
  <c r="C80" i="10"/>
  <c r="D80" i="10"/>
  <c r="E80" i="10"/>
  <c r="F80" i="10"/>
  <c r="B81" i="10"/>
  <c r="C81" i="10"/>
  <c r="D81" i="10"/>
  <c r="E81" i="10"/>
  <c r="F81" i="10"/>
  <c r="B82" i="10"/>
  <c r="C82" i="10"/>
  <c r="D82" i="10"/>
  <c r="E82" i="10"/>
  <c r="F82" i="10"/>
  <c r="B83" i="10"/>
  <c r="C83" i="10"/>
  <c r="D83" i="10"/>
  <c r="E83" i="10"/>
  <c r="F83" i="10"/>
  <c r="B84" i="10"/>
  <c r="C84" i="10"/>
  <c r="D84" i="10"/>
  <c r="E84" i="10"/>
  <c r="F84" i="10"/>
  <c r="B85" i="10"/>
  <c r="C85" i="10"/>
  <c r="D85" i="10"/>
  <c r="E85" i="10"/>
  <c r="F85" i="10"/>
  <c r="B86" i="10"/>
  <c r="C86" i="10"/>
  <c r="D86" i="10"/>
  <c r="E86" i="10"/>
  <c r="F86" i="10"/>
  <c r="B87" i="10"/>
  <c r="C87" i="10"/>
  <c r="D87" i="10"/>
  <c r="E87" i="10"/>
  <c r="F87" i="10"/>
  <c r="B88" i="10"/>
  <c r="C88" i="10"/>
  <c r="D88" i="10"/>
  <c r="E88" i="10"/>
  <c r="F88" i="10"/>
  <c r="B89" i="10"/>
  <c r="C89" i="10"/>
  <c r="D89" i="10"/>
  <c r="E89" i="10"/>
  <c r="F89" i="10"/>
  <c r="B90" i="10"/>
  <c r="C90" i="10"/>
  <c r="D90" i="10"/>
  <c r="E90" i="10"/>
  <c r="F90" i="10"/>
  <c r="B91" i="10"/>
  <c r="C91" i="10"/>
  <c r="D91" i="10"/>
  <c r="E91" i="10"/>
  <c r="F91" i="10"/>
  <c r="B92" i="10"/>
  <c r="C92" i="10"/>
  <c r="D92" i="10"/>
  <c r="E92" i="10"/>
  <c r="F92" i="10"/>
  <c r="B94" i="10"/>
  <c r="C94" i="10"/>
  <c r="D94" i="10"/>
  <c r="E94" i="10"/>
  <c r="F94" i="10"/>
  <c r="B95" i="10"/>
  <c r="C95" i="10"/>
  <c r="D95" i="10"/>
  <c r="E95" i="10"/>
  <c r="F95" i="10"/>
  <c r="B96" i="10"/>
  <c r="C96" i="10"/>
  <c r="D96" i="10"/>
  <c r="E96" i="10"/>
  <c r="F96" i="10"/>
  <c r="B97" i="10"/>
  <c r="C97" i="10"/>
  <c r="D97" i="10"/>
  <c r="E97" i="10"/>
  <c r="F97" i="10"/>
  <c r="B98" i="10"/>
  <c r="C98" i="10"/>
  <c r="D98" i="10"/>
  <c r="E98" i="10"/>
  <c r="F98" i="10"/>
  <c r="B99" i="10"/>
  <c r="C99" i="10"/>
  <c r="D99" i="10"/>
  <c r="E99" i="10"/>
  <c r="F99" i="10"/>
  <c r="B100" i="10"/>
  <c r="C100" i="10"/>
  <c r="D100" i="10"/>
  <c r="E100" i="10"/>
  <c r="F100" i="10"/>
  <c r="B101" i="10"/>
  <c r="C101" i="10"/>
  <c r="D101" i="10"/>
  <c r="E101" i="10"/>
  <c r="F101" i="10"/>
  <c r="B102" i="10"/>
  <c r="C102" i="10"/>
  <c r="D102" i="10"/>
  <c r="E102" i="10"/>
  <c r="F102" i="10"/>
  <c r="B103" i="10"/>
  <c r="C103" i="10"/>
  <c r="D103" i="10"/>
  <c r="E103" i="10"/>
  <c r="F103" i="10"/>
  <c r="B104" i="10"/>
  <c r="C104" i="10"/>
  <c r="D104" i="10"/>
  <c r="E104" i="10"/>
  <c r="F104" i="10"/>
  <c r="B105" i="10"/>
  <c r="C105" i="10"/>
  <c r="D105" i="10"/>
  <c r="E105" i="10"/>
  <c r="F105" i="10"/>
  <c r="B106" i="10"/>
  <c r="C106" i="10"/>
  <c r="D106" i="10"/>
  <c r="E106" i="10"/>
  <c r="F106" i="10"/>
  <c r="B107" i="10"/>
  <c r="C107" i="10"/>
  <c r="D107" i="10"/>
  <c r="E107" i="10"/>
  <c r="F107" i="10"/>
  <c r="B109" i="10"/>
  <c r="C109" i="10"/>
  <c r="D109" i="10"/>
  <c r="E109" i="10"/>
  <c r="F109" i="10"/>
  <c r="B110" i="10"/>
  <c r="C110" i="10"/>
  <c r="D110" i="10"/>
  <c r="E110" i="10"/>
  <c r="F110" i="10"/>
  <c r="B111" i="10"/>
  <c r="C111" i="10"/>
  <c r="D111" i="10"/>
  <c r="E111" i="10"/>
  <c r="F111" i="10"/>
  <c r="B2" i="10"/>
  <c r="C2" i="10"/>
  <c r="D2" i="10"/>
  <c r="E2" i="10"/>
  <c r="F2" i="10"/>
  <c r="B3" i="8"/>
  <c r="C3" i="8"/>
  <c r="D3" i="8"/>
  <c r="E3" i="8"/>
  <c r="F3" i="8"/>
  <c r="B4" i="8"/>
  <c r="C4" i="8"/>
  <c r="D4" i="8"/>
  <c r="E4" i="8"/>
  <c r="F4" i="8"/>
  <c r="B5" i="8"/>
  <c r="C5" i="8"/>
  <c r="D5" i="8"/>
  <c r="E5" i="8"/>
  <c r="F5" i="8"/>
  <c r="B6" i="8"/>
  <c r="C6" i="8"/>
  <c r="D6" i="8"/>
  <c r="E6" i="8"/>
  <c r="F6" i="8"/>
  <c r="B7" i="8"/>
  <c r="C7" i="8"/>
  <c r="D7" i="8"/>
  <c r="E7" i="8"/>
  <c r="F7" i="8"/>
  <c r="B8" i="8"/>
  <c r="C8" i="8"/>
  <c r="D8" i="8"/>
  <c r="E8" i="8"/>
  <c r="F8" i="8"/>
  <c r="B9" i="8"/>
  <c r="C9" i="8"/>
  <c r="D9" i="8"/>
  <c r="E9" i="8"/>
  <c r="F9" i="8"/>
  <c r="B10" i="8"/>
  <c r="C10" i="8"/>
  <c r="D10" i="8"/>
  <c r="E10" i="8"/>
  <c r="F10" i="8"/>
  <c r="B11" i="8"/>
  <c r="C11" i="8"/>
  <c r="D11" i="8"/>
  <c r="E11" i="8"/>
  <c r="F11" i="8"/>
  <c r="B12" i="8"/>
  <c r="C12" i="8"/>
  <c r="D12" i="8"/>
  <c r="E12" i="8"/>
  <c r="F12" i="8"/>
  <c r="B13" i="8"/>
  <c r="C13" i="8"/>
  <c r="D13" i="8"/>
  <c r="E13" i="8"/>
  <c r="F13" i="8"/>
  <c r="B14" i="8"/>
  <c r="C14" i="8"/>
  <c r="D14" i="8"/>
  <c r="E14" i="8"/>
  <c r="F14" i="8"/>
  <c r="B15" i="8"/>
  <c r="C15" i="8"/>
  <c r="D15" i="8"/>
  <c r="E15" i="8"/>
  <c r="F15" i="8"/>
  <c r="B16" i="8"/>
  <c r="C16" i="8"/>
  <c r="D16" i="8"/>
  <c r="E16" i="8"/>
  <c r="F16" i="8"/>
  <c r="B17" i="8"/>
  <c r="C17" i="8"/>
  <c r="D17" i="8"/>
  <c r="E17" i="8"/>
  <c r="F17" i="8"/>
  <c r="B18" i="8"/>
  <c r="C18" i="8"/>
  <c r="D18" i="8"/>
  <c r="E18" i="8"/>
  <c r="F18" i="8"/>
  <c r="B19" i="8"/>
  <c r="C19" i="8"/>
  <c r="D19" i="8"/>
  <c r="E19" i="8"/>
  <c r="F19" i="8"/>
  <c r="B20" i="8"/>
  <c r="C20" i="8"/>
  <c r="D20" i="8"/>
  <c r="E20" i="8"/>
  <c r="F20" i="8"/>
  <c r="B21" i="8"/>
  <c r="C21" i="8"/>
  <c r="D21" i="8"/>
  <c r="E21" i="8"/>
  <c r="F21" i="8"/>
  <c r="B22" i="8"/>
  <c r="C22" i="8"/>
  <c r="D22" i="8"/>
  <c r="E22" i="8"/>
  <c r="F22" i="8"/>
  <c r="B23" i="8"/>
  <c r="C23" i="8"/>
  <c r="D23" i="8"/>
  <c r="E23" i="8"/>
  <c r="F23" i="8"/>
  <c r="B24" i="8"/>
  <c r="C24" i="8"/>
  <c r="D24" i="8"/>
  <c r="E24" i="8"/>
  <c r="F24" i="8"/>
  <c r="B25" i="8"/>
  <c r="C25" i="8"/>
  <c r="D25" i="8"/>
  <c r="E25" i="8"/>
  <c r="F25" i="8"/>
  <c r="B26" i="8"/>
  <c r="C26" i="8"/>
  <c r="D26" i="8"/>
  <c r="E26" i="8"/>
  <c r="F26" i="8"/>
  <c r="B27" i="8"/>
  <c r="C27" i="8"/>
  <c r="D27" i="8"/>
  <c r="E27" i="8"/>
  <c r="F27" i="8"/>
  <c r="B28" i="8"/>
  <c r="C28" i="8"/>
  <c r="D28" i="8"/>
  <c r="E28" i="8"/>
  <c r="F28" i="8"/>
  <c r="B29" i="8"/>
  <c r="C29" i="8"/>
  <c r="D29" i="8"/>
  <c r="E29" i="8"/>
  <c r="F29" i="8"/>
  <c r="B30" i="8"/>
  <c r="C30" i="8"/>
  <c r="D30" i="8"/>
  <c r="E30" i="8"/>
  <c r="F30" i="8"/>
  <c r="B31" i="8"/>
  <c r="C31" i="8"/>
  <c r="D31" i="8"/>
  <c r="E31" i="8"/>
  <c r="F31" i="8"/>
  <c r="B32" i="8"/>
  <c r="C32" i="8"/>
  <c r="D32" i="8"/>
  <c r="E32" i="8"/>
  <c r="F32" i="8"/>
  <c r="B33" i="8"/>
  <c r="C33" i="8"/>
  <c r="D33" i="8"/>
  <c r="E33" i="8"/>
  <c r="F33" i="8"/>
  <c r="B34" i="8"/>
  <c r="C34" i="8"/>
  <c r="D34" i="8"/>
  <c r="E34" i="8"/>
  <c r="F34" i="8"/>
  <c r="B35" i="8"/>
  <c r="C35" i="8"/>
  <c r="D35" i="8"/>
  <c r="E35" i="8"/>
  <c r="F35" i="8"/>
  <c r="B36" i="8"/>
  <c r="C36" i="8"/>
  <c r="D36" i="8"/>
  <c r="E36" i="8"/>
  <c r="F36" i="8"/>
  <c r="B37" i="8"/>
  <c r="C37" i="8"/>
  <c r="D37" i="8"/>
  <c r="E37" i="8"/>
  <c r="F37" i="8"/>
  <c r="B38" i="8"/>
  <c r="C38" i="8"/>
  <c r="D38" i="8"/>
  <c r="E38" i="8"/>
  <c r="F38" i="8"/>
  <c r="B40" i="8"/>
  <c r="C40" i="8"/>
  <c r="D40" i="8"/>
  <c r="E40" i="8"/>
  <c r="F40" i="8"/>
  <c r="B41" i="8"/>
  <c r="C41" i="8"/>
  <c r="D41" i="8"/>
  <c r="E41" i="8"/>
  <c r="F41" i="8"/>
  <c r="B43" i="8"/>
  <c r="C43" i="8"/>
  <c r="D43" i="8"/>
  <c r="E43" i="8"/>
  <c r="F43" i="8"/>
  <c r="B44" i="8"/>
  <c r="C44" i="8"/>
  <c r="D44" i="8"/>
  <c r="E44" i="8"/>
  <c r="F44" i="8"/>
  <c r="B45" i="8"/>
  <c r="C45" i="8"/>
  <c r="D45" i="8"/>
  <c r="E45" i="8"/>
  <c r="F45" i="8"/>
  <c r="B46" i="8"/>
  <c r="C46" i="8"/>
  <c r="D46" i="8"/>
  <c r="E46" i="8"/>
  <c r="F46" i="8"/>
  <c r="B47" i="8"/>
  <c r="C47" i="8"/>
  <c r="D47" i="8"/>
  <c r="E47" i="8"/>
  <c r="F47" i="8"/>
  <c r="B48" i="8"/>
  <c r="C48" i="8"/>
  <c r="D48" i="8"/>
  <c r="E48" i="8"/>
  <c r="F48" i="8"/>
  <c r="B49" i="8"/>
  <c r="C49" i="8"/>
  <c r="D49" i="8"/>
  <c r="E49" i="8"/>
  <c r="F49" i="8"/>
  <c r="B50" i="8"/>
  <c r="C50" i="8"/>
  <c r="D50" i="8"/>
  <c r="E50" i="8"/>
  <c r="F50" i="8"/>
  <c r="B52" i="8"/>
  <c r="C52" i="8"/>
  <c r="D52" i="8"/>
  <c r="E52" i="8"/>
  <c r="F52" i="8"/>
  <c r="B54" i="8"/>
  <c r="C54" i="8"/>
  <c r="D54" i="8"/>
  <c r="E54" i="8"/>
  <c r="F54" i="8"/>
  <c r="B55" i="8"/>
  <c r="C55" i="8"/>
  <c r="D55" i="8"/>
  <c r="E55" i="8"/>
  <c r="F55" i="8"/>
  <c r="B56" i="8"/>
  <c r="C56" i="8"/>
  <c r="D56" i="8"/>
  <c r="E56" i="8"/>
  <c r="F56" i="8"/>
  <c r="B57" i="8"/>
  <c r="C57" i="8"/>
  <c r="D57" i="8"/>
  <c r="E57" i="8"/>
  <c r="F57" i="8"/>
  <c r="B58" i="8"/>
  <c r="C58" i="8"/>
  <c r="D58" i="8"/>
  <c r="E58" i="8"/>
  <c r="F58" i="8"/>
  <c r="B59" i="8"/>
  <c r="C59" i="8"/>
  <c r="D59" i="8"/>
  <c r="E59" i="8"/>
  <c r="F59" i="8"/>
  <c r="B60" i="8"/>
  <c r="C60" i="8"/>
  <c r="D60" i="8"/>
  <c r="E60" i="8"/>
  <c r="F60" i="8"/>
  <c r="B61" i="8"/>
  <c r="C61" i="8"/>
  <c r="D61" i="8"/>
  <c r="E61" i="8"/>
  <c r="F61" i="8"/>
  <c r="B63" i="8"/>
  <c r="C63" i="8"/>
  <c r="D63" i="8"/>
  <c r="E63" i="8"/>
  <c r="F63" i="8"/>
  <c r="B64" i="8"/>
  <c r="C64" i="8"/>
  <c r="D64" i="8"/>
  <c r="E64" i="8"/>
  <c r="F64" i="8"/>
  <c r="B65" i="8"/>
  <c r="C65" i="8"/>
  <c r="D65" i="8"/>
  <c r="E65" i="8"/>
  <c r="F65" i="8"/>
  <c r="B66" i="8"/>
  <c r="C66" i="8"/>
  <c r="D66" i="8"/>
  <c r="E66" i="8"/>
  <c r="F66" i="8"/>
  <c r="B67" i="8"/>
  <c r="C67" i="8"/>
  <c r="D67" i="8"/>
  <c r="E67" i="8"/>
  <c r="F67" i="8"/>
  <c r="B68" i="8"/>
  <c r="C68" i="8"/>
  <c r="D68" i="8"/>
  <c r="E68" i="8"/>
  <c r="F68" i="8"/>
  <c r="B69" i="8"/>
  <c r="C69" i="8"/>
  <c r="D69" i="8"/>
  <c r="E69" i="8"/>
  <c r="F69" i="8"/>
  <c r="B70" i="8"/>
  <c r="C70" i="8"/>
  <c r="D70" i="8"/>
  <c r="E70" i="8"/>
  <c r="F70" i="8"/>
  <c r="B71" i="8"/>
  <c r="C71" i="8"/>
  <c r="D71" i="8"/>
  <c r="E71" i="8"/>
  <c r="F71" i="8"/>
  <c r="B72" i="8"/>
  <c r="C72" i="8"/>
  <c r="D72" i="8"/>
  <c r="E72" i="8"/>
  <c r="F72" i="8"/>
  <c r="B73" i="8"/>
  <c r="C73" i="8"/>
  <c r="D73" i="8"/>
  <c r="E73" i="8"/>
  <c r="F73" i="8"/>
  <c r="B74" i="8"/>
  <c r="C74" i="8"/>
  <c r="D74" i="8"/>
  <c r="E74" i="8"/>
  <c r="F74" i="8"/>
  <c r="B75" i="8"/>
  <c r="C75" i="8"/>
  <c r="D75" i="8"/>
  <c r="E75" i="8"/>
  <c r="F75" i="8"/>
  <c r="B76" i="8"/>
  <c r="C76" i="8"/>
  <c r="D76" i="8"/>
  <c r="E76" i="8"/>
  <c r="F76" i="8"/>
  <c r="B77" i="8"/>
  <c r="C77" i="8"/>
  <c r="D77" i="8"/>
  <c r="E77" i="8"/>
  <c r="F77" i="8"/>
  <c r="B78" i="8"/>
  <c r="C78" i="8"/>
  <c r="D78" i="8"/>
  <c r="E78" i="8"/>
  <c r="F78" i="8"/>
  <c r="B79" i="8"/>
  <c r="C79" i="8"/>
  <c r="D79" i="8"/>
  <c r="E79" i="8"/>
  <c r="F79" i="8"/>
  <c r="B80" i="8"/>
  <c r="C80" i="8"/>
  <c r="D80" i="8"/>
  <c r="E80" i="8"/>
  <c r="F80" i="8"/>
  <c r="B81" i="8"/>
  <c r="C81" i="8"/>
  <c r="D81" i="8"/>
  <c r="E81" i="8"/>
  <c r="F81" i="8"/>
  <c r="B82" i="8"/>
  <c r="C82" i="8"/>
  <c r="D82" i="8"/>
  <c r="E82" i="8"/>
  <c r="F82" i="8"/>
  <c r="B83" i="8"/>
  <c r="C83" i="8"/>
  <c r="D83" i="8"/>
  <c r="E83" i="8"/>
  <c r="F83" i="8"/>
  <c r="B84" i="8"/>
  <c r="C84" i="8"/>
  <c r="D84" i="8"/>
  <c r="E84" i="8"/>
  <c r="F84" i="8"/>
  <c r="B85" i="8"/>
  <c r="C85" i="8"/>
  <c r="D85" i="8"/>
  <c r="E85" i="8"/>
  <c r="F85" i="8"/>
  <c r="B86" i="8"/>
  <c r="C86" i="8"/>
  <c r="D86" i="8"/>
  <c r="E86" i="8"/>
  <c r="F86" i="8"/>
  <c r="B87" i="8"/>
  <c r="C87" i="8"/>
  <c r="D87" i="8"/>
  <c r="E87" i="8"/>
  <c r="F87" i="8"/>
  <c r="B88" i="8"/>
  <c r="C88" i="8"/>
  <c r="D88" i="8"/>
  <c r="E88" i="8"/>
  <c r="F88" i="8"/>
  <c r="B89" i="8"/>
  <c r="C89" i="8"/>
  <c r="D89" i="8"/>
  <c r="E89" i="8"/>
  <c r="F89" i="8"/>
  <c r="B90" i="8"/>
  <c r="C90" i="8"/>
  <c r="D90" i="8"/>
  <c r="E90" i="8"/>
  <c r="F90" i="8"/>
  <c r="B91" i="8"/>
  <c r="C91" i="8"/>
  <c r="D91" i="8"/>
  <c r="E91" i="8"/>
  <c r="F91" i="8"/>
  <c r="B92" i="8"/>
  <c r="C92" i="8"/>
  <c r="D92" i="8"/>
  <c r="E92" i="8"/>
  <c r="F92" i="8"/>
  <c r="B94" i="8"/>
  <c r="C94" i="8"/>
  <c r="D94" i="8"/>
  <c r="E94" i="8"/>
  <c r="F94" i="8"/>
  <c r="B95" i="8"/>
  <c r="C95" i="8"/>
  <c r="D95" i="8"/>
  <c r="E95" i="8"/>
  <c r="F95" i="8"/>
  <c r="B96" i="8"/>
  <c r="C96" i="8"/>
  <c r="D96" i="8"/>
  <c r="E96" i="8"/>
  <c r="F96" i="8"/>
  <c r="B97" i="8"/>
  <c r="C97" i="8"/>
  <c r="D97" i="8"/>
  <c r="E97" i="8"/>
  <c r="F97" i="8"/>
  <c r="B98" i="8"/>
  <c r="C98" i="8"/>
  <c r="D98" i="8"/>
  <c r="E98" i="8"/>
  <c r="F98" i="8"/>
  <c r="B99" i="8"/>
  <c r="C99" i="8"/>
  <c r="D99" i="8"/>
  <c r="E99" i="8"/>
  <c r="F99" i="8"/>
  <c r="B100" i="8"/>
  <c r="C100" i="8"/>
  <c r="D100" i="8"/>
  <c r="E100" i="8"/>
  <c r="F100" i="8"/>
  <c r="B101" i="8"/>
  <c r="C101" i="8"/>
  <c r="D101" i="8"/>
  <c r="E101" i="8"/>
  <c r="F101" i="8"/>
  <c r="B102" i="8"/>
  <c r="C102" i="8"/>
  <c r="D102" i="8"/>
  <c r="E102" i="8"/>
  <c r="F102" i="8"/>
  <c r="B103" i="8"/>
  <c r="C103" i="8"/>
  <c r="D103" i="8"/>
  <c r="E103" i="8"/>
  <c r="F103" i="8"/>
  <c r="B104" i="8"/>
  <c r="C104" i="8"/>
  <c r="D104" i="8"/>
  <c r="E104" i="8"/>
  <c r="F104" i="8"/>
  <c r="B105" i="8"/>
  <c r="C105" i="8"/>
  <c r="D105" i="8"/>
  <c r="E105" i="8"/>
  <c r="F105" i="8"/>
  <c r="B106" i="8"/>
  <c r="C106" i="8"/>
  <c r="D106" i="8"/>
  <c r="E106" i="8"/>
  <c r="F106" i="8"/>
  <c r="B107" i="8"/>
  <c r="C107" i="8"/>
  <c r="D107" i="8"/>
  <c r="E107" i="8"/>
  <c r="F107" i="8"/>
  <c r="B109" i="8"/>
  <c r="C109" i="8"/>
  <c r="D109" i="8"/>
  <c r="E109" i="8"/>
  <c r="F109" i="8"/>
  <c r="B110" i="8"/>
  <c r="C110" i="8"/>
  <c r="D110" i="8"/>
  <c r="E110" i="8"/>
  <c r="F110" i="8"/>
  <c r="B111" i="8"/>
  <c r="C111" i="8"/>
  <c r="D111" i="8"/>
  <c r="E111" i="8"/>
  <c r="F111" i="8"/>
  <c r="B2" i="15"/>
  <c r="C2" i="15"/>
  <c r="D2" i="15"/>
  <c r="E2" i="15"/>
  <c r="F2" i="15"/>
  <c r="B2" i="7"/>
  <c r="C2" i="7"/>
  <c r="D2" i="7"/>
  <c r="E2" i="7"/>
  <c r="C2" i="8"/>
  <c r="D2" i="8"/>
  <c r="E2" i="8"/>
  <c r="F2" i="8"/>
  <c r="B2" i="8"/>
  <c r="B3" i="15"/>
  <c r="C3" i="15"/>
  <c r="D3" i="15"/>
  <c r="E3" i="15"/>
  <c r="F3" i="15"/>
  <c r="B4" i="15"/>
  <c r="C4" i="15"/>
  <c r="D4" i="15"/>
  <c r="E4" i="15"/>
  <c r="F4" i="15"/>
  <c r="B5" i="15"/>
  <c r="C5" i="15"/>
  <c r="D5" i="15"/>
  <c r="E5" i="15"/>
  <c r="F5" i="15"/>
  <c r="B6" i="15"/>
  <c r="C6" i="15"/>
  <c r="D6" i="15"/>
  <c r="E6" i="15"/>
  <c r="F6" i="15"/>
  <c r="B7" i="15"/>
  <c r="C7" i="15"/>
  <c r="D7" i="15"/>
  <c r="E7" i="15"/>
  <c r="F7" i="15"/>
  <c r="B8" i="15"/>
  <c r="C8" i="15"/>
  <c r="D8" i="15"/>
  <c r="E8" i="15"/>
  <c r="F8" i="15"/>
  <c r="B9" i="15"/>
  <c r="C9" i="15"/>
  <c r="D9" i="15"/>
  <c r="E9" i="15"/>
  <c r="F9" i="15"/>
  <c r="B10" i="15"/>
  <c r="C10" i="15"/>
  <c r="D10" i="15"/>
  <c r="E10" i="15"/>
  <c r="F10" i="15"/>
  <c r="B11" i="15"/>
  <c r="C11" i="15"/>
  <c r="D11" i="15"/>
  <c r="E11" i="15"/>
  <c r="F11" i="15"/>
  <c r="B12" i="15"/>
  <c r="C12" i="15"/>
  <c r="D12" i="15"/>
  <c r="E12" i="15"/>
  <c r="F12" i="15"/>
  <c r="B13" i="15"/>
  <c r="C13" i="15"/>
  <c r="D13" i="15"/>
  <c r="E13" i="15"/>
  <c r="F13" i="15"/>
  <c r="B14" i="15"/>
  <c r="C14" i="15"/>
  <c r="D14" i="15"/>
  <c r="E14" i="15"/>
  <c r="F14" i="15"/>
  <c r="B15" i="15"/>
  <c r="C15" i="15"/>
  <c r="D15" i="15"/>
  <c r="E15" i="15"/>
  <c r="F15" i="15"/>
  <c r="B16" i="15"/>
  <c r="C16" i="15"/>
  <c r="D16" i="15"/>
  <c r="E16" i="15"/>
  <c r="F16" i="15"/>
  <c r="B17" i="15"/>
  <c r="C17" i="15"/>
  <c r="D17" i="15"/>
  <c r="E17" i="15"/>
  <c r="F17" i="15"/>
  <c r="B18" i="15"/>
  <c r="C18" i="15"/>
  <c r="D18" i="15"/>
  <c r="E18" i="15"/>
  <c r="F18" i="15"/>
  <c r="B19" i="15"/>
  <c r="C19" i="15"/>
  <c r="D19" i="15"/>
  <c r="E19" i="15"/>
  <c r="F19" i="15"/>
  <c r="B20" i="15"/>
  <c r="C20" i="15"/>
  <c r="D20" i="15"/>
  <c r="E20" i="15"/>
  <c r="F20" i="15"/>
  <c r="B21" i="15"/>
  <c r="C21" i="15"/>
  <c r="D21" i="15"/>
  <c r="E21" i="15"/>
  <c r="F21" i="15"/>
  <c r="B22" i="15"/>
  <c r="C22" i="15"/>
  <c r="D22" i="15"/>
  <c r="E22" i="15"/>
  <c r="F22" i="15"/>
  <c r="B23" i="15"/>
  <c r="C23" i="15"/>
  <c r="D23" i="15"/>
  <c r="E23" i="15"/>
  <c r="F23" i="15"/>
  <c r="B24" i="15"/>
  <c r="C24" i="15"/>
  <c r="D24" i="15"/>
  <c r="E24" i="15"/>
  <c r="F24" i="15"/>
  <c r="B25" i="15"/>
  <c r="C25" i="15"/>
  <c r="D25" i="15"/>
  <c r="E25" i="15"/>
  <c r="F25" i="15"/>
  <c r="B26" i="15"/>
  <c r="C26" i="15"/>
  <c r="D26" i="15"/>
  <c r="E26" i="15"/>
  <c r="F26" i="15"/>
  <c r="B27" i="15"/>
  <c r="C27" i="15"/>
  <c r="D27" i="15"/>
  <c r="E27" i="15"/>
  <c r="F27" i="15"/>
  <c r="B28" i="15"/>
  <c r="C28" i="15"/>
  <c r="D28" i="15"/>
  <c r="E28" i="15"/>
  <c r="F28" i="15"/>
  <c r="B29" i="15"/>
  <c r="C29" i="15"/>
  <c r="D29" i="15"/>
  <c r="E29" i="15"/>
  <c r="F29" i="15"/>
  <c r="B30" i="15"/>
  <c r="C30" i="15"/>
  <c r="D30" i="15"/>
  <c r="E30" i="15"/>
  <c r="F30" i="15"/>
  <c r="B31" i="15"/>
  <c r="C31" i="15"/>
  <c r="D31" i="15"/>
  <c r="E31" i="15"/>
  <c r="F31" i="15"/>
  <c r="B32" i="15"/>
  <c r="C32" i="15"/>
  <c r="D32" i="15"/>
  <c r="E32" i="15"/>
  <c r="F32" i="15"/>
  <c r="B33" i="15"/>
  <c r="C33" i="15"/>
  <c r="D33" i="15"/>
  <c r="E33" i="15"/>
  <c r="F33" i="15"/>
  <c r="B34" i="15"/>
  <c r="C34" i="15"/>
  <c r="D34" i="15"/>
  <c r="E34" i="15"/>
  <c r="F34" i="15"/>
  <c r="B35" i="15"/>
  <c r="C35" i="15"/>
  <c r="D35" i="15"/>
  <c r="E35" i="15"/>
  <c r="F35" i="15"/>
  <c r="B36" i="15"/>
  <c r="C36" i="15"/>
  <c r="D36" i="15"/>
  <c r="E36" i="15"/>
  <c r="F36" i="15"/>
  <c r="B37" i="15"/>
  <c r="C37" i="15"/>
  <c r="D37" i="15"/>
  <c r="E37" i="15"/>
  <c r="F37" i="15"/>
  <c r="B38" i="15"/>
  <c r="C38" i="15"/>
  <c r="D38" i="15"/>
  <c r="E38" i="15"/>
  <c r="F38" i="15"/>
  <c r="B40" i="15"/>
  <c r="C40" i="15"/>
  <c r="D40" i="15"/>
  <c r="E40" i="15"/>
  <c r="F40" i="15"/>
  <c r="B41" i="15"/>
  <c r="C41" i="15"/>
  <c r="D41" i="15"/>
  <c r="E41" i="15"/>
  <c r="F41" i="15"/>
  <c r="B43" i="15"/>
  <c r="C43" i="15"/>
  <c r="D43" i="15"/>
  <c r="E43" i="15"/>
  <c r="F43" i="15"/>
  <c r="B44" i="15"/>
  <c r="C44" i="15"/>
  <c r="D44" i="15"/>
  <c r="E44" i="15"/>
  <c r="F44" i="15"/>
  <c r="B45" i="15"/>
  <c r="C45" i="15"/>
  <c r="D45" i="15"/>
  <c r="E45" i="15"/>
  <c r="F45" i="15"/>
  <c r="B46" i="15"/>
  <c r="C46" i="15"/>
  <c r="D46" i="15"/>
  <c r="E46" i="15"/>
  <c r="F46" i="15"/>
  <c r="B47" i="15"/>
  <c r="C47" i="15"/>
  <c r="D47" i="15"/>
  <c r="E47" i="15"/>
  <c r="F47" i="15"/>
  <c r="B48" i="15"/>
  <c r="C48" i="15"/>
  <c r="D48" i="15"/>
  <c r="E48" i="15"/>
  <c r="F48" i="15"/>
  <c r="B49" i="15"/>
  <c r="C49" i="15"/>
  <c r="D49" i="15"/>
  <c r="E49" i="15"/>
  <c r="F49" i="15"/>
  <c r="B50" i="15"/>
  <c r="C50" i="15"/>
  <c r="D50" i="15"/>
  <c r="E50" i="15"/>
  <c r="F50" i="15"/>
  <c r="B52" i="15"/>
  <c r="C52" i="15"/>
  <c r="D52" i="15"/>
  <c r="E52" i="15"/>
  <c r="F52" i="15"/>
  <c r="B54" i="15"/>
  <c r="C54" i="15"/>
  <c r="D54" i="15"/>
  <c r="E54" i="15"/>
  <c r="F54" i="15"/>
  <c r="B55" i="15"/>
  <c r="C55" i="15"/>
  <c r="D55" i="15"/>
  <c r="E55" i="15"/>
  <c r="F55" i="15"/>
  <c r="B56" i="15"/>
  <c r="C56" i="15"/>
  <c r="D56" i="15"/>
  <c r="E56" i="15"/>
  <c r="F56" i="15"/>
  <c r="B57" i="15"/>
  <c r="C57" i="15"/>
  <c r="D57" i="15"/>
  <c r="E57" i="15"/>
  <c r="F57" i="15"/>
  <c r="B58" i="15"/>
  <c r="C58" i="15"/>
  <c r="D58" i="15"/>
  <c r="E58" i="15"/>
  <c r="F58" i="15"/>
  <c r="B59" i="15"/>
  <c r="C59" i="15"/>
  <c r="D59" i="15"/>
  <c r="E59" i="15"/>
  <c r="F59" i="15"/>
  <c r="B60" i="15"/>
  <c r="C60" i="15"/>
  <c r="D60" i="15"/>
  <c r="E60" i="15"/>
  <c r="F60" i="15"/>
  <c r="B61" i="15"/>
  <c r="C61" i="15"/>
  <c r="D61" i="15"/>
  <c r="E61" i="15"/>
  <c r="F61" i="15"/>
  <c r="B63" i="15"/>
  <c r="C63" i="15"/>
  <c r="D63" i="15"/>
  <c r="E63" i="15"/>
  <c r="F63" i="15"/>
  <c r="B64" i="15"/>
  <c r="C64" i="15"/>
  <c r="D64" i="15"/>
  <c r="E64" i="15"/>
  <c r="F64" i="15"/>
  <c r="B65" i="15"/>
  <c r="C65" i="15"/>
  <c r="D65" i="15"/>
  <c r="E65" i="15"/>
  <c r="F65" i="15"/>
  <c r="B66" i="15"/>
  <c r="C66" i="15"/>
  <c r="D66" i="15"/>
  <c r="E66" i="15"/>
  <c r="F66" i="15"/>
  <c r="B67" i="15"/>
  <c r="C67" i="15"/>
  <c r="D67" i="15"/>
  <c r="E67" i="15"/>
  <c r="F67" i="15"/>
  <c r="B68" i="15"/>
  <c r="C68" i="15"/>
  <c r="D68" i="15"/>
  <c r="E68" i="15"/>
  <c r="F68" i="15"/>
  <c r="B69" i="15"/>
  <c r="C69" i="15"/>
  <c r="D69" i="15"/>
  <c r="E69" i="15"/>
  <c r="F69" i="15"/>
  <c r="B70" i="15"/>
  <c r="C70" i="15"/>
  <c r="D70" i="15"/>
  <c r="E70" i="15"/>
  <c r="F70" i="15"/>
  <c r="B71" i="15"/>
  <c r="C71" i="15"/>
  <c r="D71" i="15"/>
  <c r="E71" i="15"/>
  <c r="F71" i="15"/>
  <c r="B72" i="15"/>
  <c r="C72" i="15"/>
  <c r="D72" i="15"/>
  <c r="E72" i="15"/>
  <c r="F72" i="15"/>
  <c r="B73" i="15"/>
  <c r="C73" i="15"/>
  <c r="D73" i="15"/>
  <c r="E73" i="15"/>
  <c r="F73" i="15"/>
  <c r="B74" i="15"/>
  <c r="C74" i="15"/>
  <c r="D74" i="15"/>
  <c r="E74" i="15"/>
  <c r="F74" i="15"/>
  <c r="B75" i="15"/>
  <c r="C75" i="15"/>
  <c r="D75" i="15"/>
  <c r="E75" i="15"/>
  <c r="F75" i="15"/>
  <c r="B76" i="15"/>
  <c r="C76" i="15"/>
  <c r="D76" i="15"/>
  <c r="E76" i="15"/>
  <c r="F76" i="15"/>
  <c r="B77" i="15"/>
  <c r="C77" i="15"/>
  <c r="D77" i="15"/>
  <c r="E77" i="15"/>
  <c r="F77" i="15"/>
  <c r="B78" i="15"/>
  <c r="C78" i="15"/>
  <c r="D78" i="15"/>
  <c r="E78" i="15"/>
  <c r="F78" i="15"/>
  <c r="B79" i="15"/>
  <c r="C79" i="15"/>
  <c r="D79" i="15"/>
  <c r="E79" i="15"/>
  <c r="F79" i="15"/>
  <c r="B80" i="15"/>
  <c r="C80" i="15"/>
  <c r="D80" i="15"/>
  <c r="E80" i="15"/>
  <c r="F80" i="15"/>
  <c r="B81" i="15"/>
  <c r="C81" i="15"/>
  <c r="D81" i="15"/>
  <c r="E81" i="15"/>
  <c r="F81" i="15"/>
  <c r="B82" i="15"/>
  <c r="C82" i="15"/>
  <c r="D82" i="15"/>
  <c r="E82" i="15"/>
  <c r="F82" i="15"/>
  <c r="B83" i="15"/>
  <c r="C83" i="15"/>
  <c r="D83" i="15"/>
  <c r="E83" i="15"/>
  <c r="F83" i="15"/>
  <c r="B84" i="15"/>
  <c r="C84" i="15"/>
  <c r="D84" i="15"/>
  <c r="E84" i="15"/>
  <c r="F84" i="15"/>
  <c r="B85" i="15"/>
  <c r="C85" i="15"/>
  <c r="D85" i="15"/>
  <c r="E85" i="15"/>
  <c r="F85" i="15"/>
  <c r="B86" i="15"/>
  <c r="C86" i="15"/>
  <c r="D86" i="15"/>
  <c r="E86" i="15"/>
  <c r="F86" i="15"/>
  <c r="B87" i="15"/>
  <c r="C87" i="15"/>
  <c r="D87" i="15"/>
  <c r="E87" i="15"/>
  <c r="F87" i="15"/>
  <c r="B88" i="15"/>
  <c r="C88" i="15"/>
  <c r="D88" i="15"/>
  <c r="E88" i="15"/>
  <c r="F88" i="15"/>
  <c r="B89" i="15"/>
  <c r="C89" i="15"/>
  <c r="D89" i="15"/>
  <c r="E89" i="15"/>
  <c r="F89" i="15"/>
  <c r="B90" i="15"/>
  <c r="C90" i="15"/>
  <c r="D90" i="15"/>
  <c r="E90" i="15"/>
  <c r="F90" i="15"/>
  <c r="B91" i="15"/>
  <c r="C91" i="15"/>
  <c r="D91" i="15"/>
  <c r="E91" i="15"/>
  <c r="F91" i="15"/>
  <c r="B92" i="15"/>
  <c r="C92" i="15"/>
  <c r="D92" i="15"/>
  <c r="E92" i="15"/>
  <c r="F92" i="15"/>
  <c r="B94" i="15"/>
  <c r="C94" i="15"/>
  <c r="D94" i="15"/>
  <c r="E94" i="15"/>
  <c r="F94" i="15"/>
  <c r="B95" i="15"/>
  <c r="C95" i="15"/>
  <c r="D95" i="15"/>
  <c r="E95" i="15"/>
  <c r="F95" i="15"/>
  <c r="B96" i="15"/>
  <c r="C96" i="15"/>
  <c r="D96" i="15"/>
  <c r="E96" i="15"/>
  <c r="F96" i="15"/>
  <c r="B97" i="15"/>
  <c r="C97" i="15"/>
  <c r="D97" i="15"/>
  <c r="E97" i="15"/>
  <c r="F97" i="15"/>
  <c r="B98" i="15"/>
  <c r="C98" i="15"/>
  <c r="D98" i="15"/>
  <c r="E98" i="15"/>
  <c r="F98" i="15"/>
  <c r="B99" i="15"/>
  <c r="C99" i="15"/>
  <c r="D99" i="15"/>
  <c r="E99" i="15"/>
  <c r="F99" i="15"/>
  <c r="B100" i="15"/>
  <c r="C100" i="15"/>
  <c r="D100" i="15"/>
  <c r="E100" i="15"/>
  <c r="F100" i="15"/>
  <c r="B101" i="15"/>
  <c r="C101" i="15"/>
  <c r="D101" i="15"/>
  <c r="E101" i="15"/>
  <c r="F101" i="15"/>
  <c r="B102" i="15"/>
  <c r="C102" i="15"/>
  <c r="D102" i="15"/>
  <c r="E102" i="15"/>
  <c r="F102" i="15"/>
  <c r="B103" i="15"/>
  <c r="C103" i="15"/>
  <c r="D103" i="15"/>
  <c r="E103" i="15"/>
  <c r="F103" i="15"/>
  <c r="B104" i="15"/>
  <c r="C104" i="15"/>
  <c r="D104" i="15"/>
  <c r="E104" i="15"/>
  <c r="F104" i="15"/>
  <c r="B105" i="15"/>
  <c r="C105" i="15"/>
  <c r="D105" i="15"/>
  <c r="E105" i="15"/>
  <c r="F105" i="15"/>
  <c r="B106" i="15"/>
  <c r="C106" i="15"/>
  <c r="D106" i="15"/>
  <c r="E106" i="15"/>
  <c r="F106" i="15"/>
  <c r="B107" i="15"/>
  <c r="C107" i="15"/>
  <c r="D107" i="15"/>
  <c r="E107" i="15"/>
  <c r="F107" i="15"/>
  <c r="B109" i="15"/>
  <c r="C109" i="15"/>
  <c r="D109" i="15"/>
  <c r="E109" i="15"/>
  <c r="F109" i="15"/>
  <c r="B110" i="15"/>
  <c r="C110" i="15"/>
  <c r="D110" i="15"/>
  <c r="E110" i="15"/>
  <c r="F110" i="15"/>
  <c r="B111" i="15"/>
  <c r="C111" i="15"/>
  <c r="D111" i="15"/>
  <c r="E111" i="15"/>
  <c r="F111" i="15"/>
  <c r="B3" i="7"/>
  <c r="C3" i="7"/>
  <c r="D3" i="7"/>
  <c r="E3" i="7"/>
  <c r="F3" i="7"/>
  <c r="B4" i="7"/>
  <c r="C4" i="7"/>
  <c r="D4" i="7"/>
  <c r="E4" i="7"/>
  <c r="F4" i="7"/>
  <c r="B5" i="7"/>
  <c r="C5" i="7"/>
  <c r="D5" i="7"/>
  <c r="E5" i="7"/>
  <c r="F5" i="7"/>
  <c r="B6" i="7"/>
  <c r="C6" i="7"/>
  <c r="D6" i="7"/>
  <c r="E6" i="7"/>
  <c r="F6" i="7"/>
  <c r="B7" i="7"/>
  <c r="C7" i="7"/>
  <c r="D7" i="7"/>
  <c r="E7" i="7"/>
  <c r="F7" i="7"/>
  <c r="B8" i="7"/>
  <c r="C8" i="7"/>
  <c r="D8" i="7"/>
  <c r="E8" i="7"/>
  <c r="F8" i="7"/>
  <c r="B9" i="7"/>
  <c r="C9" i="7"/>
  <c r="D9" i="7"/>
  <c r="E9" i="7"/>
  <c r="F9" i="7"/>
  <c r="B10" i="7"/>
  <c r="C10" i="7"/>
  <c r="D10" i="7"/>
  <c r="E10" i="7"/>
  <c r="F10" i="7"/>
  <c r="B11" i="7"/>
  <c r="C11" i="7"/>
  <c r="D11" i="7"/>
  <c r="E11" i="7"/>
  <c r="F11" i="7"/>
  <c r="B12" i="7"/>
  <c r="C12" i="7"/>
  <c r="D12" i="7"/>
  <c r="E12" i="7"/>
  <c r="F12" i="7"/>
  <c r="B13" i="7"/>
  <c r="C13" i="7"/>
  <c r="D13" i="7"/>
  <c r="E13" i="7"/>
  <c r="F13" i="7"/>
  <c r="B14" i="7"/>
  <c r="C14" i="7"/>
  <c r="D14" i="7"/>
  <c r="E14" i="7"/>
  <c r="F14" i="7"/>
  <c r="B15" i="7"/>
  <c r="C15" i="7"/>
  <c r="D15" i="7"/>
  <c r="E15" i="7"/>
  <c r="F15" i="7"/>
  <c r="B16" i="7"/>
  <c r="C16" i="7"/>
  <c r="D16" i="7"/>
  <c r="E16" i="7"/>
  <c r="F16" i="7"/>
  <c r="B17" i="7"/>
  <c r="C17" i="7"/>
  <c r="D17" i="7"/>
  <c r="E17" i="7"/>
  <c r="F17" i="7"/>
  <c r="B18" i="7"/>
  <c r="C18" i="7"/>
  <c r="D18" i="7"/>
  <c r="E18" i="7"/>
  <c r="F18" i="7"/>
  <c r="B19" i="7"/>
  <c r="C19" i="7"/>
  <c r="D19" i="7"/>
  <c r="E19" i="7"/>
  <c r="F19" i="7"/>
  <c r="B20" i="7"/>
  <c r="C20" i="7"/>
  <c r="D20" i="7"/>
  <c r="E20" i="7"/>
  <c r="F20" i="7"/>
  <c r="B21" i="7"/>
  <c r="C21" i="7"/>
  <c r="D21" i="7"/>
  <c r="E21" i="7"/>
  <c r="F21" i="7"/>
  <c r="B22" i="7"/>
  <c r="C22" i="7"/>
  <c r="D22" i="7"/>
  <c r="E22" i="7"/>
  <c r="F22" i="7"/>
  <c r="B23" i="7"/>
  <c r="C23" i="7"/>
  <c r="D23" i="7"/>
  <c r="E23" i="7"/>
  <c r="F23" i="7"/>
  <c r="B24" i="7"/>
  <c r="C24" i="7"/>
  <c r="D24" i="7"/>
  <c r="E24" i="7"/>
  <c r="F24" i="7"/>
  <c r="B25" i="7"/>
  <c r="C25" i="7"/>
  <c r="D25" i="7"/>
  <c r="E25" i="7"/>
  <c r="F25" i="7"/>
  <c r="B26" i="7"/>
  <c r="C26" i="7"/>
  <c r="D26" i="7"/>
  <c r="E26" i="7"/>
  <c r="F26" i="7"/>
  <c r="B27" i="7"/>
  <c r="C27" i="7"/>
  <c r="D27" i="7"/>
  <c r="E27" i="7"/>
  <c r="F27" i="7"/>
  <c r="B28" i="7"/>
  <c r="C28" i="7"/>
  <c r="D28" i="7"/>
  <c r="E28" i="7"/>
  <c r="F28" i="7"/>
  <c r="B29" i="7"/>
  <c r="C29" i="7"/>
  <c r="D29" i="7"/>
  <c r="E29" i="7"/>
  <c r="F29" i="7"/>
  <c r="B30" i="7"/>
  <c r="C30" i="7"/>
  <c r="D30" i="7"/>
  <c r="E30" i="7"/>
  <c r="F30" i="7"/>
  <c r="B31" i="7"/>
  <c r="C31" i="7"/>
  <c r="D31" i="7"/>
  <c r="E31" i="7"/>
  <c r="F31" i="7"/>
  <c r="B32" i="7"/>
  <c r="C32" i="7"/>
  <c r="D32" i="7"/>
  <c r="E32" i="7"/>
  <c r="F32" i="7"/>
  <c r="B33" i="7"/>
  <c r="C33" i="7"/>
  <c r="D33" i="7"/>
  <c r="E33" i="7"/>
  <c r="F33" i="7"/>
  <c r="B34" i="7"/>
  <c r="C34" i="7"/>
  <c r="D34" i="7"/>
  <c r="E34" i="7"/>
  <c r="F34" i="7"/>
  <c r="B35" i="7"/>
  <c r="C35" i="7"/>
  <c r="D35" i="7"/>
  <c r="E35" i="7"/>
  <c r="F35" i="7"/>
  <c r="B36" i="7"/>
  <c r="C36" i="7"/>
  <c r="D36" i="7"/>
  <c r="E36" i="7"/>
  <c r="F36" i="7"/>
  <c r="B37" i="7"/>
  <c r="C37" i="7"/>
  <c r="D37" i="7"/>
  <c r="E37" i="7"/>
  <c r="F37" i="7"/>
  <c r="B38" i="7"/>
  <c r="C38" i="7"/>
  <c r="D38" i="7"/>
  <c r="E38" i="7"/>
  <c r="F38" i="7"/>
  <c r="B40" i="7"/>
  <c r="C40" i="7"/>
  <c r="D40" i="7"/>
  <c r="E40" i="7"/>
  <c r="F40" i="7"/>
  <c r="B41" i="7"/>
  <c r="C41" i="7"/>
  <c r="D41" i="7"/>
  <c r="E41" i="7"/>
  <c r="F41" i="7"/>
  <c r="B43" i="7"/>
  <c r="C43" i="7"/>
  <c r="D43" i="7"/>
  <c r="E43" i="7"/>
  <c r="F43" i="7"/>
  <c r="B44" i="7"/>
  <c r="C44" i="7"/>
  <c r="D44" i="7"/>
  <c r="E44" i="7"/>
  <c r="F44" i="7"/>
  <c r="B45" i="7"/>
  <c r="C45" i="7"/>
  <c r="D45" i="7"/>
  <c r="E45" i="7"/>
  <c r="F45" i="7"/>
  <c r="B46" i="7"/>
  <c r="C46" i="7"/>
  <c r="D46" i="7"/>
  <c r="E46" i="7"/>
  <c r="F46" i="7"/>
  <c r="B47" i="7"/>
  <c r="C47" i="7"/>
  <c r="D47" i="7"/>
  <c r="E47" i="7"/>
  <c r="F47" i="7"/>
  <c r="B48" i="7"/>
  <c r="C48" i="7"/>
  <c r="D48" i="7"/>
  <c r="E48" i="7"/>
  <c r="F48" i="7"/>
  <c r="B49" i="7"/>
  <c r="C49" i="7"/>
  <c r="D49" i="7"/>
  <c r="E49" i="7"/>
  <c r="F49" i="7"/>
  <c r="B50" i="7"/>
  <c r="C50" i="7"/>
  <c r="D50" i="7"/>
  <c r="E50" i="7"/>
  <c r="F50" i="7"/>
  <c r="B52" i="7"/>
  <c r="C52" i="7"/>
  <c r="D52" i="7"/>
  <c r="E52" i="7"/>
  <c r="F52" i="7"/>
  <c r="B54" i="7"/>
  <c r="C54" i="7"/>
  <c r="D54" i="7"/>
  <c r="E54" i="7"/>
  <c r="F54" i="7"/>
  <c r="B55" i="7"/>
  <c r="C55" i="7"/>
  <c r="D55" i="7"/>
  <c r="E55" i="7"/>
  <c r="F55" i="7"/>
  <c r="B56" i="7"/>
  <c r="C56" i="7"/>
  <c r="D56" i="7"/>
  <c r="E56" i="7"/>
  <c r="F56" i="7"/>
  <c r="B57" i="7"/>
  <c r="C57" i="7"/>
  <c r="D57" i="7"/>
  <c r="E57" i="7"/>
  <c r="F57" i="7"/>
  <c r="B58" i="7"/>
  <c r="C58" i="7"/>
  <c r="D58" i="7"/>
  <c r="E58" i="7"/>
  <c r="F58" i="7"/>
  <c r="B59" i="7"/>
  <c r="C59" i="7"/>
  <c r="D59" i="7"/>
  <c r="E59" i="7"/>
  <c r="F59" i="7"/>
  <c r="B60" i="7"/>
  <c r="C60" i="7"/>
  <c r="D60" i="7"/>
  <c r="E60" i="7"/>
  <c r="F60" i="7"/>
  <c r="B61" i="7"/>
  <c r="C61" i="7"/>
  <c r="D61" i="7"/>
  <c r="E61" i="7"/>
  <c r="F61" i="7"/>
  <c r="B63" i="7"/>
  <c r="C63" i="7"/>
  <c r="D63" i="7"/>
  <c r="E63" i="7"/>
  <c r="F63" i="7"/>
  <c r="B64" i="7"/>
  <c r="C64" i="7"/>
  <c r="D64" i="7"/>
  <c r="E64" i="7"/>
  <c r="F64" i="7"/>
  <c r="B65" i="7"/>
  <c r="C65" i="7"/>
  <c r="D65" i="7"/>
  <c r="E65" i="7"/>
  <c r="F65" i="7"/>
  <c r="B66" i="7"/>
  <c r="C66" i="7"/>
  <c r="D66" i="7"/>
  <c r="E66" i="7"/>
  <c r="F66" i="7"/>
  <c r="B67" i="7"/>
  <c r="C67" i="7"/>
  <c r="D67" i="7"/>
  <c r="E67" i="7"/>
  <c r="F67" i="7"/>
  <c r="B68" i="7"/>
  <c r="C68" i="7"/>
  <c r="D68" i="7"/>
  <c r="E68" i="7"/>
  <c r="F68" i="7"/>
  <c r="B69" i="7"/>
  <c r="C69" i="7"/>
  <c r="D69" i="7"/>
  <c r="E69" i="7"/>
  <c r="F69" i="7"/>
  <c r="B70" i="7"/>
  <c r="C70" i="7"/>
  <c r="D70" i="7"/>
  <c r="E70" i="7"/>
  <c r="F70" i="7"/>
  <c r="B71" i="7"/>
  <c r="C71" i="7"/>
  <c r="D71" i="7"/>
  <c r="E71" i="7"/>
  <c r="F71" i="7"/>
  <c r="B72" i="7"/>
  <c r="C72" i="7"/>
  <c r="D72" i="7"/>
  <c r="E72" i="7"/>
  <c r="F72" i="7"/>
  <c r="B73" i="7"/>
  <c r="C73" i="7"/>
  <c r="D73" i="7"/>
  <c r="E73" i="7"/>
  <c r="F73" i="7"/>
  <c r="B74" i="7"/>
  <c r="C74" i="7"/>
  <c r="D74" i="7"/>
  <c r="E74" i="7"/>
  <c r="F74" i="7"/>
  <c r="B75" i="7"/>
  <c r="C75" i="7"/>
  <c r="D75" i="7"/>
  <c r="E75" i="7"/>
  <c r="F75" i="7"/>
  <c r="B76" i="7"/>
  <c r="C76" i="7"/>
  <c r="D76" i="7"/>
  <c r="E76" i="7"/>
  <c r="F76" i="7"/>
  <c r="B77" i="7"/>
  <c r="C77" i="7"/>
  <c r="D77" i="7"/>
  <c r="E77" i="7"/>
  <c r="F77" i="7"/>
  <c r="B78" i="7"/>
  <c r="C78" i="7"/>
  <c r="D78" i="7"/>
  <c r="E78" i="7"/>
  <c r="F78" i="7"/>
  <c r="B79" i="7"/>
  <c r="C79" i="7"/>
  <c r="D79" i="7"/>
  <c r="E79" i="7"/>
  <c r="F79" i="7"/>
  <c r="B80" i="7"/>
  <c r="C80" i="7"/>
  <c r="D80" i="7"/>
  <c r="E80" i="7"/>
  <c r="F80" i="7"/>
  <c r="B81" i="7"/>
  <c r="C81" i="7"/>
  <c r="D81" i="7"/>
  <c r="E81" i="7"/>
  <c r="F81" i="7"/>
  <c r="B82" i="7"/>
  <c r="C82" i="7"/>
  <c r="D82" i="7"/>
  <c r="E82" i="7"/>
  <c r="F82" i="7"/>
  <c r="B83" i="7"/>
  <c r="C83" i="7"/>
  <c r="D83" i="7"/>
  <c r="E83" i="7"/>
  <c r="F83" i="7"/>
  <c r="B84" i="7"/>
  <c r="C84" i="7"/>
  <c r="D84" i="7"/>
  <c r="E84" i="7"/>
  <c r="F84" i="7"/>
  <c r="B85" i="7"/>
  <c r="C85" i="7"/>
  <c r="D85" i="7"/>
  <c r="E85" i="7"/>
  <c r="F85" i="7"/>
  <c r="B86" i="7"/>
  <c r="C86" i="7"/>
  <c r="D86" i="7"/>
  <c r="E86" i="7"/>
  <c r="F86" i="7"/>
  <c r="B87" i="7"/>
  <c r="C87" i="7"/>
  <c r="D87" i="7"/>
  <c r="E87" i="7"/>
  <c r="F87" i="7"/>
  <c r="B88" i="7"/>
  <c r="C88" i="7"/>
  <c r="D88" i="7"/>
  <c r="E88" i="7"/>
  <c r="F88" i="7"/>
  <c r="B89" i="7"/>
  <c r="C89" i="7"/>
  <c r="D89" i="7"/>
  <c r="E89" i="7"/>
  <c r="F89" i="7"/>
  <c r="B90" i="7"/>
  <c r="C90" i="7"/>
  <c r="D90" i="7"/>
  <c r="E90" i="7"/>
  <c r="F90" i="7"/>
  <c r="B91" i="7"/>
  <c r="C91" i="7"/>
  <c r="D91" i="7"/>
  <c r="E91" i="7"/>
  <c r="F91" i="7"/>
  <c r="B92" i="7"/>
  <c r="C92" i="7"/>
  <c r="D92" i="7"/>
  <c r="E92" i="7"/>
  <c r="F92" i="7"/>
  <c r="B94" i="7"/>
  <c r="C94" i="7"/>
  <c r="D94" i="7"/>
  <c r="E94" i="7"/>
  <c r="F94" i="7"/>
  <c r="B95" i="7"/>
  <c r="C95" i="7"/>
  <c r="D95" i="7"/>
  <c r="E95" i="7"/>
  <c r="F95" i="7"/>
  <c r="B96" i="7"/>
  <c r="C96" i="7"/>
  <c r="D96" i="7"/>
  <c r="E96" i="7"/>
  <c r="F96" i="7"/>
  <c r="B97" i="7"/>
  <c r="C97" i="7"/>
  <c r="D97" i="7"/>
  <c r="E97" i="7"/>
  <c r="F97" i="7"/>
  <c r="B98" i="7"/>
  <c r="C98" i="7"/>
  <c r="D98" i="7"/>
  <c r="E98" i="7"/>
  <c r="F98" i="7"/>
  <c r="B99" i="7"/>
  <c r="C99" i="7"/>
  <c r="D99" i="7"/>
  <c r="E99" i="7"/>
  <c r="F99" i="7"/>
  <c r="B100" i="7"/>
  <c r="C100" i="7"/>
  <c r="D100" i="7"/>
  <c r="E100" i="7"/>
  <c r="F100" i="7"/>
  <c r="B101" i="7"/>
  <c r="C101" i="7"/>
  <c r="D101" i="7"/>
  <c r="E101" i="7"/>
  <c r="F101" i="7"/>
  <c r="B102" i="7"/>
  <c r="C102" i="7"/>
  <c r="D102" i="7"/>
  <c r="E102" i="7"/>
  <c r="F102" i="7"/>
  <c r="B103" i="7"/>
  <c r="C103" i="7"/>
  <c r="D103" i="7"/>
  <c r="E103" i="7"/>
  <c r="F103" i="7"/>
  <c r="B104" i="7"/>
  <c r="C104" i="7"/>
  <c r="D104" i="7"/>
  <c r="E104" i="7"/>
  <c r="F104" i="7"/>
  <c r="B105" i="7"/>
  <c r="C105" i="7"/>
  <c r="D105" i="7"/>
  <c r="E105" i="7"/>
  <c r="F105" i="7"/>
  <c r="B106" i="7"/>
  <c r="C106" i="7"/>
  <c r="D106" i="7"/>
  <c r="E106" i="7"/>
  <c r="F106" i="7"/>
  <c r="B107" i="7"/>
  <c r="C107" i="7"/>
  <c r="D107" i="7"/>
  <c r="E107" i="7"/>
  <c r="F107" i="7"/>
  <c r="B109" i="7"/>
  <c r="C109" i="7"/>
  <c r="D109" i="7"/>
  <c r="E109" i="7"/>
  <c r="F109" i="7"/>
  <c r="B110" i="7"/>
  <c r="C110" i="7"/>
  <c r="D110" i="7"/>
  <c r="E110" i="7"/>
  <c r="F110" i="7"/>
  <c r="B111" i="7"/>
  <c r="C111" i="7"/>
  <c r="D111" i="7"/>
  <c r="E111" i="7"/>
  <c r="F111" i="7"/>
  <c r="B2" i="6"/>
  <c r="B5" i="5"/>
  <c r="C5" i="5"/>
  <c r="D5" i="5"/>
  <c r="E5" i="5"/>
  <c r="F5" i="5"/>
  <c r="B12" i="5"/>
  <c r="C12" i="5"/>
  <c r="D12" i="5"/>
  <c r="E12" i="5"/>
  <c r="F12" i="5"/>
  <c r="B18" i="5"/>
  <c r="C18" i="5"/>
  <c r="D18" i="5"/>
  <c r="E18" i="5"/>
  <c r="F18" i="5"/>
  <c r="B19" i="5"/>
  <c r="C19" i="5"/>
  <c r="D19" i="5"/>
  <c r="E19" i="5"/>
  <c r="F19" i="5"/>
  <c r="B20" i="5"/>
  <c r="C20" i="5"/>
  <c r="D20" i="5"/>
  <c r="E20" i="5"/>
  <c r="F20" i="5"/>
  <c r="B26" i="5"/>
  <c r="C26" i="5"/>
  <c r="D26" i="5"/>
  <c r="E26" i="5"/>
  <c r="F26" i="5"/>
  <c r="B41" i="5"/>
  <c r="C41" i="5"/>
  <c r="D41" i="5"/>
  <c r="E41" i="5"/>
  <c r="F41" i="5"/>
  <c r="B47" i="5"/>
  <c r="C47" i="5"/>
  <c r="D47" i="5"/>
  <c r="E47" i="5"/>
  <c r="F47" i="5"/>
  <c r="B54" i="5"/>
  <c r="C54" i="5"/>
  <c r="D54" i="5"/>
  <c r="E54" i="5"/>
  <c r="F54" i="5"/>
  <c r="B59" i="5"/>
  <c r="C59" i="5"/>
  <c r="D59" i="5"/>
  <c r="E59" i="5"/>
  <c r="F59" i="5"/>
  <c r="B60" i="5"/>
  <c r="C60" i="5"/>
  <c r="D60" i="5"/>
  <c r="E60" i="5"/>
  <c r="F60" i="5"/>
  <c r="B61" i="5"/>
  <c r="C61" i="5"/>
  <c r="D61" i="5"/>
  <c r="E61" i="5"/>
  <c r="F61" i="5"/>
  <c r="B65" i="5"/>
  <c r="C65" i="5"/>
  <c r="D65" i="5"/>
  <c r="E65" i="5"/>
  <c r="F65" i="5"/>
  <c r="B70" i="5"/>
  <c r="C70" i="5"/>
  <c r="D70" i="5"/>
  <c r="E70" i="5"/>
  <c r="F70" i="5"/>
  <c r="B71" i="5"/>
  <c r="C71" i="5"/>
  <c r="D71" i="5"/>
  <c r="E71" i="5"/>
  <c r="F71" i="5"/>
  <c r="B72" i="5"/>
  <c r="C72" i="5"/>
  <c r="D72" i="5"/>
  <c r="E72" i="5"/>
  <c r="F72" i="5"/>
  <c r="B75" i="5"/>
  <c r="C75" i="5"/>
  <c r="D75" i="5"/>
  <c r="E75" i="5"/>
  <c r="F75" i="5"/>
  <c r="B76" i="5"/>
  <c r="C76" i="5"/>
  <c r="D76" i="5"/>
  <c r="E76" i="5"/>
  <c r="F76" i="5"/>
  <c r="B81" i="5"/>
  <c r="C81" i="5"/>
  <c r="D81" i="5"/>
  <c r="E81" i="5"/>
  <c r="F81" i="5"/>
  <c r="B84" i="5"/>
  <c r="C84" i="5"/>
  <c r="D84" i="5"/>
  <c r="E84" i="5"/>
  <c r="F84" i="5"/>
  <c r="B87" i="5"/>
  <c r="C87" i="5"/>
  <c r="D87" i="5"/>
  <c r="E87" i="5"/>
  <c r="F87" i="5"/>
  <c r="B88" i="5"/>
  <c r="C88" i="5"/>
  <c r="D88" i="5"/>
  <c r="E88" i="5"/>
  <c r="F88" i="5"/>
  <c r="B91" i="5"/>
  <c r="C91" i="5"/>
  <c r="D91" i="5"/>
  <c r="E91" i="5"/>
  <c r="F91" i="5"/>
  <c r="B92" i="5"/>
  <c r="C92" i="5"/>
  <c r="D92" i="5"/>
  <c r="E92" i="5"/>
  <c r="F92" i="5"/>
  <c r="B95" i="5"/>
  <c r="C95" i="5"/>
  <c r="D95" i="5"/>
  <c r="E95" i="5"/>
  <c r="F95" i="5"/>
  <c r="B97" i="5"/>
  <c r="C97" i="5"/>
  <c r="D97" i="5"/>
  <c r="E97" i="5"/>
  <c r="F97" i="5"/>
  <c r="B107" i="5"/>
  <c r="C107" i="5"/>
  <c r="D107" i="5"/>
  <c r="E107" i="5"/>
  <c r="F107" i="5"/>
  <c r="B109" i="5"/>
  <c r="C109" i="5"/>
  <c r="D109" i="5"/>
  <c r="E109" i="5"/>
  <c r="F109" i="5"/>
  <c r="F2" i="5"/>
  <c r="E2" i="5"/>
  <c r="D2" i="5"/>
  <c r="C2" i="5"/>
  <c r="B2" i="5"/>
  <c r="J92" i="12"/>
  <c r="J100" i="12"/>
  <c r="J81" i="12"/>
  <c r="B112" i="9"/>
  <c r="J104" i="12"/>
  <c r="J14" i="12"/>
  <c r="J56" i="12"/>
  <c r="J12" i="12"/>
  <c r="J43" i="12"/>
  <c r="J2" i="12"/>
  <c r="J3" i="12"/>
  <c r="J4" i="12"/>
  <c r="J5" i="12"/>
  <c r="J6" i="12"/>
  <c r="J7" i="12"/>
  <c r="J8" i="12"/>
  <c r="J9" i="12"/>
  <c r="J10" i="12"/>
  <c r="J11" i="12"/>
  <c r="J13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40" i="12"/>
  <c r="J41" i="12"/>
  <c r="J44" i="12"/>
  <c r="J45" i="12"/>
  <c r="J46" i="12"/>
  <c r="J47" i="12"/>
  <c r="J48" i="12"/>
  <c r="J49" i="12"/>
  <c r="J50" i="12"/>
  <c r="J52" i="12"/>
  <c r="J54" i="12"/>
  <c r="J55" i="12"/>
  <c r="J57" i="12"/>
  <c r="J58" i="12"/>
  <c r="J59" i="12"/>
  <c r="J60" i="12"/>
  <c r="J61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2" i="12"/>
  <c r="J83" i="12"/>
  <c r="J84" i="12"/>
  <c r="J85" i="12"/>
  <c r="J86" i="12"/>
  <c r="J87" i="12"/>
  <c r="J88" i="12"/>
  <c r="J89" i="12"/>
  <c r="J90" i="12"/>
  <c r="J91" i="12"/>
  <c r="J94" i="12"/>
  <c r="J95" i="12"/>
  <c r="J96" i="12"/>
  <c r="J97" i="12"/>
  <c r="J98" i="12"/>
  <c r="J99" i="12"/>
  <c r="J101" i="12"/>
  <c r="J102" i="12"/>
  <c r="J103" i="12"/>
  <c r="J105" i="12"/>
  <c r="J106" i="12"/>
  <c r="J107" i="12"/>
  <c r="J109" i="12"/>
  <c r="J110" i="12"/>
  <c r="J111" i="12"/>
  <c r="F112" i="9"/>
  <c r="E112" i="9"/>
  <c r="D112" i="9"/>
  <c r="C112" i="9"/>
  <c r="J53" i="15" l="1"/>
  <c r="J43" i="15"/>
  <c r="J25" i="15"/>
  <c r="J16" i="15"/>
  <c r="J14" i="15"/>
  <c r="J12" i="15"/>
  <c r="J6" i="15"/>
  <c r="J92" i="15"/>
  <c r="J79" i="15"/>
  <c r="J76" i="15"/>
  <c r="J71" i="15"/>
  <c r="J100" i="15"/>
  <c r="J93" i="15"/>
  <c r="J81" i="15"/>
  <c r="J42" i="15"/>
  <c r="J111" i="15"/>
  <c r="J55" i="15"/>
  <c r="J86" i="15"/>
  <c r="J102" i="15"/>
  <c r="J62" i="15"/>
  <c r="J104" i="15"/>
  <c r="J94" i="15"/>
  <c r="J39" i="15"/>
  <c r="J96" i="15"/>
  <c r="J70" i="15"/>
  <c r="J58" i="15"/>
  <c r="J51" i="15"/>
  <c r="J108" i="15"/>
  <c r="F112" i="5"/>
  <c r="J101" i="15"/>
  <c r="J95" i="15"/>
  <c r="J29" i="15"/>
  <c r="J13" i="15"/>
  <c r="J72" i="15"/>
  <c r="J11" i="15"/>
  <c r="J49" i="15"/>
  <c r="J69" i="15"/>
  <c r="J91" i="15"/>
  <c r="J97" i="15"/>
  <c r="D112" i="6"/>
  <c r="C112" i="11"/>
  <c r="B112" i="8"/>
  <c r="J73" i="15"/>
  <c r="J18" i="15"/>
  <c r="J105" i="15"/>
  <c r="J110" i="15"/>
  <c r="J88" i="15"/>
  <c r="J28" i="15"/>
  <c r="J50" i="15"/>
  <c r="J75" i="15"/>
  <c r="J87" i="15"/>
  <c r="J22" i="15"/>
  <c r="J45" i="15"/>
  <c r="J48" i="15"/>
  <c r="J103" i="15"/>
  <c r="J7" i="15"/>
  <c r="J37" i="15"/>
  <c r="J19" i="15"/>
  <c r="J77" i="15"/>
  <c r="J99" i="15"/>
  <c r="J66" i="15"/>
  <c r="J36" i="15"/>
  <c r="J78" i="15"/>
  <c r="J63" i="15"/>
  <c r="J17" i="15"/>
  <c r="J32" i="15"/>
  <c r="J68" i="15"/>
  <c r="J57" i="15"/>
  <c r="J82" i="15"/>
  <c r="J56" i="15"/>
  <c r="J34" i="15"/>
  <c r="J84" i="15"/>
  <c r="J106" i="15"/>
  <c r="J4" i="15"/>
  <c r="J33" i="15"/>
  <c r="J31" i="15"/>
  <c r="J30" i="15"/>
  <c r="J5" i="15"/>
  <c r="J64" i="15"/>
  <c r="J59" i="15"/>
  <c r="J21" i="15"/>
  <c r="J3" i="15"/>
  <c r="J60" i="15"/>
  <c r="J83" i="15"/>
  <c r="J89" i="15"/>
  <c r="J2" i="15"/>
  <c r="J8" i="15"/>
  <c r="J107" i="15"/>
  <c r="J74" i="15"/>
  <c r="J26" i="15"/>
  <c r="J41" i="15"/>
  <c r="J90" i="15"/>
  <c r="J80" i="15"/>
  <c r="J9" i="15"/>
  <c r="J15" i="15"/>
  <c r="J47" i="15"/>
  <c r="J27" i="15"/>
  <c r="J85" i="15"/>
  <c r="J40" i="15"/>
  <c r="J38" i="15"/>
  <c r="J46" i="15"/>
  <c r="J98" i="15"/>
  <c r="J23" i="15"/>
  <c r="J61" i="15"/>
  <c r="J67" i="15"/>
  <c r="J65" i="15"/>
  <c r="J54" i="15"/>
  <c r="J109" i="15"/>
  <c r="J44" i="15"/>
  <c r="J20" i="15"/>
  <c r="J52" i="15"/>
  <c r="J24" i="15"/>
  <c r="J10" i="15"/>
  <c r="E112" i="7"/>
  <c r="D112" i="15"/>
  <c r="D112" i="10"/>
  <c r="F112" i="11"/>
  <c r="E112" i="5"/>
  <c r="B112" i="6"/>
  <c r="B112" i="5"/>
  <c r="C112" i="5"/>
  <c r="D112" i="5"/>
  <c r="F112" i="6"/>
  <c r="C112" i="6"/>
  <c r="E112" i="6"/>
  <c r="D112" i="7"/>
  <c r="F112" i="7"/>
  <c r="C112" i="7"/>
  <c r="E112" i="15"/>
  <c r="B112" i="15"/>
  <c r="F112" i="15"/>
  <c r="C112" i="15"/>
  <c r="F112" i="8"/>
  <c r="B112" i="7"/>
  <c r="D112" i="8"/>
  <c r="C112" i="8"/>
  <c r="E112" i="8"/>
  <c r="B112" i="10"/>
  <c r="E112" i="10"/>
  <c r="F112" i="10"/>
  <c r="C112" i="10"/>
  <c r="E112" i="11"/>
  <c r="B112" i="11"/>
  <c r="D112" i="11"/>
  <c r="B112" i="12"/>
  <c r="D112" i="12"/>
  <c r="F112" i="12"/>
  <c r="C112" i="12"/>
  <c r="E112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tc={E54BA20E-F5BC-476E-BE76-B556D1D56353}</author>
    <author>tc={E8118930-E4B7-4322-8A67-EED230F97562}</author>
    <author>tc={EBA856F0-BA27-4953-AC99-F4EF991158BE}</author>
  </authors>
  <commentList>
    <comment ref="L7" authorId="0" shapeId="0" xr:uid="{E54BA20E-F5BC-476E-BE76-B556D1D56353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inter contrat</t>
        </r>
      </text>
    </comment>
    <comment ref="A33" authorId="1" shapeId="0" xr:uid="{E8118930-E4B7-4322-8A67-EED230F97562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prendre en compte 1 samedi dans le mois</t>
        </r>
      </text>
    </comment>
    <comment ref="A99" authorId="2" shapeId="0" xr:uid="{EBA856F0-BA27-4953-AC99-F4EF991158BE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prendre en compte 2 samedis dans le mois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tc={CE6768EE-05AC-4F7B-8300-49FF383E70AB}</author>
    <author>tc={88A1665B-A532-44A5-83FB-5D0B416C8A7C}</author>
    <author>tc={F358AD0C-8DBE-4388-96E1-A8F16624CF82}</author>
    <author>tc={D019D5F4-544D-44C7-BEC4-2319C11689FF}</author>
    <author>tc={43FF5483-0C00-4C1F-9FE1-CE956A61DD30}</author>
  </authors>
  <commentList>
    <comment ref="Q2" authorId="0" shapeId="0" xr:uid="{CE6768EE-05AC-4F7B-8300-49FF383E70AB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demande de congés sans solde</t>
        </r>
      </text>
    </comment>
    <comment ref="M14" authorId="1" shapeId="0" xr:uid="{88A1665B-A532-44A5-83FB-5D0B416C8A7C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sans solde demandé par M.Cardon</t>
        </r>
      </text>
    </comment>
    <comment ref="O14" authorId="2" shapeId="0" xr:uid="{F358AD0C-8DBE-4388-96E1-A8F16624CF82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sans solde à la demande de M. Cardon</t>
        </r>
      </text>
    </comment>
    <comment ref="O22" authorId="3" shapeId="0" xr:uid="{D019D5F4-544D-44C7-BEC4-2319C11689FF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sans solde</t>
        </r>
      </text>
    </comment>
    <comment ref="O28" authorId="4" shapeId="0" xr:uid="{43FF5483-0C00-4C1F-9FE1-CE956A61DD3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absence demande de congés (on laisse tomber).</t>
        </r>
      </text>
    </comment>
  </commentList>
</comments>
</file>

<file path=xl/sharedStrings.xml><?xml version="1.0" encoding="utf-8"?>
<sst xmlns="http://schemas.openxmlformats.org/spreadsheetml/2006/main" count="2155" uniqueCount="224">
  <si>
    <t>Clients</t>
  </si>
  <si>
    <t>Affaires</t>
  </si>
  <si>
    <t>Frais</t>
  </si>
  <si>
    <t>DROCOURT Bernard</t>
  </si>
  <si>
    <t>CAZO Christophe</t>
  </si>
  <si>
    <t>KAMECHE Djamel</t>
  </si>
  <si>
    <t>JEUNEJEAN Thierry</t>
  </si>
  <si>
    <t>Projets</t>
  </si>
  <si>
    <t>Contrats</t>
  </si>
  <si>
    <t>Postes</t>
  </si>
  <si>
    <t>IGD</t>
  </si>
  <si>
    <t>NBR</t>
  </si>
  <si>
    <t>JOFFRE Eric</t>
  </si>
  <si>
    <t>MARTIN Eric</t>
  </si>
  <si>
    <t>LEGENDRE Bertrand</t>
  </si>
  <si>
    <t>KOSZUTA Cédric</t>
  </si>
  <si>
    <t>SALAUN Arnaud</t>
  </si>
  <si>
    <t>PERREAL Alain</t>
  </si>
  <si>
    <t>SOUCHARD Lylian</t>
  </si>
  <si>
    <t>BRUCHET Patrick</t>
  </si>
  <si>
    <t>RENUCCI Stéphane</t>
  </si>
  <si>
    <t>Adresse mail</t>
  </si>
  <si>
    <t>Statut</t>
  </si>
  <si>
    <t>Fin de PE</t>
  </si>
  <si>
    <t>Réception NDF</t>
  </si>
  <si>
    <t>Relances</t>
  </si>
  <si>
    <t>CHATRON Bruno</t>
  </si>
  <si>
    <t>GRANVILLE Gauthier</t>
  </si>
  <si>
    <t>SUPERVIELLE Vincent</t>
  </si>
  <si>
    <t>DEFINOD Olivier</t>
  </si>
  <si>
    <t>BARKAN Hassan</t>
  </si>
  <si>
    <t>MONTERO BOGOTA Laura</t>
  </si>
  <si>
    <t>Bulletin de paie à envoyer par mail</t>
  </si>
  <si>
    <t>RéceptionTS</t>
  </si>
  <si>
    <t>STEPHAN Samuel</t>
  </si>
  <si>
    <t>BOUHET Eric</t>
  </si>
  <si>
    <t>ORLANDI Rémy</t>
  </si>
  <si>
    <t>GUILBERT FABIEN</t>
  </si>
  <si>
    <t>Lieux d'intervention</t>
  </si>
  <si>
    <t>DOS SANTOS Tiago</t>
  </si>
  <si>
    <t>LOUVION Marc</t>
  </si>
  <si>
    <t>MOREAU Jean-Claude</t>
  </si>
  <si>
    <t>HOCHBERG Magnolia</t>
  </si>
  <si>
    <t>SARR Fatimata</t>
  </si>
  <si>
    <t>CARUNTU Bogdan</t>
  </si>
  <si>
    <t>SOLANO Eduardo</t>
  </si>
  <si>
    <t>LAHMIDI Jamal</t>
  </si>
  <si>
    <t>TELLIER Jacky</t>
  </si>
  <si>
    <t>DURAND J. François</t>
  </si>
  <si>
    <t>CHENNOUF Mohamed</t>
  </si>
  <si>
    <t>WMA</t>
  </si>
  <si>
    <t>CAYROLLE Arnaud</t>
  </si>
  <si>
    <t>BENHAMMOU Alaiddine</t>
  </si>
  <si>
    <t>BLANCHET Guillaume</t>
  </si>
  <si>
    <t>DIJOUX Alain</t>
  </si>
  <si>
    <t>CHAUMONT Annabelle</t>
  </si>
  <si>
    <t>SEVEYRAC Alain</t>
  </si>
  <si>
    <t>TROUBAT Pascal</t>
  </si>
  <si>
    <t>LINKOWSKI Romain</t>
  </si>
  <si>
    <t>NSOME ELLA Jean-François</t>
  </si>
  <si>
    <t>ROSSELLE Fabrice</t>
  </si>
  <si>
    <t>CHIBANI Riad</t>
  </si>
  <si>
    <t>LAFLAQUIERE Philippe</t>
  </si>
  <si>
    <t>NGOMO PEREIRA Octavien</t>
  </si>
  <si>
    <t>BOUCHENTOUF Houari</t>
  </si>
  <si>
    <t>MANYACKA Christian</t>
  </si>
  <si>
    <t>EKEUANI BONGUE Bruce Kevin</t>
  </si>
  <si>
    <t>YAO Binyan</t>
  </si>
  <si>
    <t>AYACHI Aymen</t>
  </si>
  <si>
    <t>CHEDID Toni</t>
  </si>
  <si>
    <t>DESCHATEAUX Sylvain</t>
  </si>
  <si>
    <t>FLETCHER Anthony</t>
  </si>
  <si>
    <t>DABAC Ivan</t>
  </si>
  <si>
    <t>TOLBIAC Quentin</t>
  </si>
  <si>
    <t>MEKKID Oualid</t>
  </si>
  <si>
    <t>DAOUI Ibrahim</t>
  </si>
  <si>
    <t>TUDOR Daniel</t>
  </si>
  <si>
    <t>CHAFEI Ali</t>
  </si>
  <si>
    <t>NICA Christian</t>
  </si>
  <si>
    <t>THIOMBANE Babacar</t>
  </si>
  <si>
    <t>SOUIHLI Slim</t>
  </si>
  <si>
    <t>FREY Elena</t>
  </si>
  <si>
    <t>KONATE Arouna</t>
  </si>
  <si>
    <t>ROSSI Romain</t>
  </si>
  <si>
    <t>BEAUPIED Sébastien</t>
  </si>
  <si>
    <t>ROUSSEAU Bruno</t>
  </si>
  <si>
    <t>POUTEAU Joel</t>
  </si>
  <si>
    <t>GJU</t>
  </si>
  <si>
    <t>HERVIEU  Gael</t>
  </si>
  <si>
    <t>DUCHEMIN Elise</t>
  </si>
  <si>
    <t>ROBIN Anthony</t>
  </si>
  <si>
    <t>DHIB Hassine</t>
  </si>
  <si>
    <t>LEGER Maxime</t>
  </si>
  <si>
    <t xml:space="preserve">ROCHA FERREIRA </t>
  </si>
  <si>
    <t>ACD</t>
  </si>
  <si>
    <t>Dates de Fin
Contrat</t>
  </si>
  <si>
    <t>Convocation à Envoyer</t>
  </si>
  <si>
    <t>Panier Repas</t>
  </si>
  <si>
    <t>Prime</t>
  </si>
  <si>
    <t>Avenant</t>
  </si>
  <si>
    <t>Abattement 3 mois</t>
  </si>
  <si>
    <t>Abattement 24 mois</t>
  </si>
  <si>
    <t>Dates de Début 
Contrat</t>
  </si>
  <si>
    <t>Dates de Début de Commande</t>
  </si>
  <si>
    <t>Dates de fin de Commande</t>
  </si>
  <si>
    <t>CONSULTANTS</t>
  </si>
  <si>
    <t>Nb de JT</t>
  </si>
  <si>
    <t>Procédure à Envoyer</t>
  </si>
  <si>
    <t>PE à Renouveler</t>
  </si>
  <si>
    <t>Tarif</t>
  </si>
  <si>
    <t>% de mb</t>
  </si>
  <si>
    <t>Salaire</t>
  </si>
  <si>
    <t>PE Validée</t>
  </si>
  <si>
    <t>IGD initiale</t>
  </si>
  <si>
    <t>Commentaires</t>
  </si>
  <si>
    <t>Procédure envoyée</t>
  </si>
  <si>
    <t>ABDOU DAN BAKI Moctar</t>
  </si>
  <si>
    <t>Date de fin de commande</t>
  </si>
  <si>
    <t>DPAE</t>
  </si>
  <si>
    <t>Prorogation envoyée</t>
  </si>
  <si>
    <t>DE TROIA Joffrey</t>
  </si>
  <si>
    <t>Démission</t>
  </si>
  <si>
    <t>GAID Kaddour</t>
  </si>
  <si>
    <t>KAB</t>
  </si>
  <si>
    <t>KBA</t>
  </si>
  <si>
    <t>Reception Renouvellement PE</t>
  </si>
  <si>
    <t>Date d'envoi FIDAA</t>
  </si>
  <si>
    <t>Date d'envoi PEI</t>
  </si>
  <si>
    <t>Validité FIDAA</t>
  </si>
  <si>
    <t>Validité PEI</t>
  </si>
  <si>
    <t>MOLLET Noël</t>
  </si>
  <si>
    <t>ROIGNANT Michel</t>
  </si>
  <si>
    <t>OUNI Haythem</t>
  </si>
  <si>
    <t>TCHATCHOUA Pierre</t>
  </si>
  <si>
    <t>KOUACHI Mehdi</t>
  </si>
  <si>
    <t>CORRIGAN Mégane</t>
  </si>
  <si>
    <t>BENDAHO Mohamed</t>
  </si>
  <si>
    <t>NOTEBAERT Arnaud</t>
  </si>
  <si>
    <t>Fin de Validité FIDAA</t>
  </si>
  <si>
    <t>Fin de validité PEI</t>
  </si>
  <si>
    <t>MOHAMEDI Nadir</t>
  </si>
  <si>
    <t>Date de fin de mission</t>
  </si>
  <si>
    <t>YOUCEF Merouane</t>
  </si>
  <si>
    <t>SOLESSE Serge</t>
  </si>
  <si>
    <t>BERROD Marc</t>
  </si>
  <si>
    <t>CASTEJON Alizée</t>
  </si>
  <si>
    <t>MOHAMEDI  Nadir</t>
  </si>
  <si>
    <t>Commande à renouveler</t>
  </si>
  <si>
    <t>LAMBERT Didier</t>
  </si>
  <si>
    <t>LAMBERT DIDIER</t>
  </si>
  <si>
    <t>Date de la convocation</t>
  </si>
  <si>
    <t>Visite renforcée</t>
  </si>
  <si>
    <t>Durée de validité</t>
  </si>
  <si>
    <t>Date de délivrance du A1</t>
  </si>
  <si>
    <t>Centre Médical</t>
  </si>
  <si>
    <t>Nb de Congés</t>
  </si>
  <si>
    <t>Nb de Repos</t>
  </si>
  <si>
    <t>Validité du A1</t>
  </si>
  <si>
    <t>Validité de la VM</t>
  </si>
  <si>
    <t>Colonne1</t>
  </si>
  <si>
    <t>CP</t>
  </si>
  <si>
    <t>Repos</t>
  </si>
  <si>
    <t>Absence</t>
  </si>
  <si>
    <t>Date de renouvellement</t>
  </si>
  <si>
    <t>Congés Janvier</t>
  </si>
  <si>
    <t>Repos Janvier</t>
  </si>
  <si>
    <t>Congés Février</t>
  </si>
  <si>
    <t>Repos Février</t>
  </si>
  <si>
    <t>Congés Mars</t>
  </si>
  <si>
    <t>Repos Mars</t>
  </si>
  <si>
    <t>Congés Avril</t>
  </si>
  <si>
    <t>Repos Avril</t>
  </si>
  <si>
    <t>Congés Mai</t>
  </si>
  <si>
    <t>Repos Mai</t>
  </si>
  <si>
    <t>Congés Juin</t>
  </si>
  <si>
    <t>Repos Juin</t>
  </si>
  <si>
    <t>Congés Juillet</t>
  </si>
  <si>
    <t>Repos Juillet</t>
  </si>
  <si>
    <t>Congés Août</t>
  </si>
  <si>
    <t>Repos Août</t>
  </si>
  <si>
    <t>Congés Septembre</t>
  </si>
  <si>
    <t>Repos Septembre</t>
  </si>
  <si>
    <t>Congés Octobre</t>
  </si>
  <si>
    <t>Repos Octobre</t>
  </si>
  <si>
    <t>Congés Novembre</t>
  </si>
  <si>
    <t>Repos Novembre</t>
  </si>
  <si>
    <t>Congés Décembre</t>
  </si>
  <si>
    <t>Repos Décembre</t>
  </si>
  <si>
    <t>FOURNEL Pierre</t>
  </si>
  <si>
    <t>Date VM</t>
  </si>
  <si>
    <t>Date renouvellement PE</t>
  </si>
  <si>
    <t>Date d'envoi de fin de PE</t>
  </si>
  <si>
    <t>CARDON Bernard</t>
  </si>
  <si>
    <t>BRAULT Dominique</t>
  </si>
  <si>
    <t>PERRIN Jérémie</t>
  </si>
  <si>
    <t>SENECAL Christophe</t>
  </si>
  <si>
    <t>TESSIER Denis</t>
  </si>
  <si>
    <t>KHEDIMI Fathi</t>
  </si>
  <si>
    <t>STOLTZ Marguerite</t>
  </si>
  <si>
    <t>Date dernière VM</t>
  </si>
  <si>
    <t>Nb d'IGD</t>
  </si>
  <si>
    <t xml:space="preserve"> Entrée</t>
  </si>
  <si>
    <t>Sortie</t>
  </si>
  <si>
    <t>Colonne2</t>
  </si>
  <si>
    <t>Colonne3</t>
  </si>
  <si>
    <t>Colonne4</t>
  </si>
  <si>
    <t>Nb de Congés N-1</t>
  </si>
  <si>
    <t>Début</t>
  </si>
  <si>
    <t>Fin</t>
  </si>
  <si>
    <t>Aujourd'hui</t>
  </si>
  <si>
    <t>SERDOUK Liamine</t>
  </si>
  <si>
    <t>Convocation envoyée</t>
  </si>
  <si>
    <t>JEUNEJEAN. Thierry</t>
  </si>
  <si>
    <t>JOLLOIS Alison</t>
  </si>
  <si>
    <t>TOMIN Pierre</t>
  </si>
  <si>
    <t>C4548T1670</t>
  </si>
  <si>
    <t>²</t>
  </si>
  <si>
    <t>DZANGA Kevin</t>
  </si>
  <si>
    <t>Informations Complémentaires</t>
  </si>
  <si>
    <t>LAMBERT Didier-1</t>
  </si>
  <si>
    <t>FORT Eric</t>
  </si>
  <si>
    <t>État</t>
  </si>
  <si>
    <t>En cours</t>
  </si>
  <si>
    <t>Archivé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</si>
</sst>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€&quot;;[Red]\-#,##0\ &quot;€&quot;"/>
    <numFmt numFmtId="164" formatCode="dd/mm/yy;@"/>
    <numFmt numFmtId="165" formatCode="#,##0\ &quot;€&quot;"/>
    <numFmt numFmtId="166" formatCode="#,##0.00\ &quot;€&quot;"/>
    <numFmt numFmtId="167" formatCode="0.0"/>
    <numFmt numFmtId="168" formatCode="#,##0.00\ _€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C00000"/>
      <name val="Arial"/>
      <family val="2"/>
    </font>
    <font>
      <b/>
      <sz val="9"/>
      <color rgb="FF000000"/>
      <name val="Arial"/>
      <family val="2"/>
    </font>
    <font>
      <b/>
      <sz val="9"/>
      <color rgb="FF363636"/>
      <name val="Arial"/>
      <family val="2"/>
    </font>
    <font>
      <u/>
      <sz val="9"/>
      <color theme="10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9"/>
      <color rgb="FF363636"/>
      <name val="Arial"/>
      <family val="2"/>
    </font>
    <font>
      <sz val="9"/>
      <color rgb="FF010000"/>
      <name val="Arial"/>
      <family val="2"/>
    </font>
    <font>
      <sz val="11"/>
      <color rgb="FF010000"/>
      <name val="Calibri"/>
      <family val="2"/>
      <scheme val="minor"/>
    </font>
    <font>
      <strike/>
      <sz val="9"/>
      <color rgb="FF000000"/>
      <name val="Arial"/>
      <family val="2"/>
    </font>
    <font>
      <sz val="11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67">
    <border>
      <left/>
      <right/>
      <top/>
      <bottom/>
      <diagonal/>
    </border>
    <border>
      <left/>
      <right style="thin">
        <color theme="3" tint="0.79998168889431442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double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121">
    <xf numFmtId="0" fontId="0" fillId="0" borderId="0"/>
    <xf numFmtId="0" fontId="4" fillId="0" borderId="0" applyNumberForma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56">
    <xf numFmtId="0" fontId="0" fillId="0" borderId="0" xfId="0"/>
    <xf numFmtId="0" fontId="6" fillId="0" borderId="0" xfId="0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 wrapText="1"/>
    </xf>
    <xf numFmtId="164" fontId="11" fillId="0" borderId="32" xfId="0" applyNumberFormat="1" applyFont="1" applyBorder="1" applyAlignment="1">
      <alignment horizontal="center" vertical="center" wrapText="1"/>
    </xf>
    <xf numFmtId="0" fontId="14" fillId="0" borderId="8" xfId="0" quotePrefix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6" fontId="15" fillId="0" borderId="5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164" fontId="14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4" fontId="15" fillId="0" borderId="5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164" fontId="14" fillId="0" borderId="0" xfId="1" applyNumberFormat="1" applyFont="1" applyAlignment="1">
      <alignment horizontal="center" vertical="center"/>
    </xf>
    <xf numFmtId="14" fontId="17" fillId="0" borderId="32" xfId="0" applyNumberFormat="1" applyFont="1" applyBorder="1" applyAlignment="1">
      <alignment horizontal="center" vertical="center" wrapText="1"/>
    </xf>
    <xf numFmtId="14" fontId="17" fillId="0" borderId="5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66" fontId="11" fillId="0" borderId="3" xfId="0" applyNumberFormat="1" applyFont="1" applyBorder="1" applyAlignment="1">
      <alignment horizontal="center" vertical="center" wrapText="1"/>
    </xf>
    <xf numFmtId="166" fontId="6" fillId="0" borderId="8" xfId="0" applyNumberFormat="1" applyFont="1" applyBorder="1" applyAlignment="1">
      <alignment horizontal="center" vertical="center" wrapText="1"/>
    </xf>
    <xf numFmtId="166" fontId="8" fillId="0" borderId="8" xfId="0" applyNumberFormat="1" applyFont="1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166" fontId="6" fillId="0" borderId="0" xfId="0" applyNumberFormat="1" applyFont="1" applyAlignment="1">
      <alignment horizontal="center" vertical="center"/>
    </xf>
    <xf numFmtId="166" fontId="14" fillId="0" borderId="0" xfId="1" applyNumberFormat="1" applyFont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 wrapText="1"/>
    </xf>
    <xf numFmtId="165" fontId="6" fillId="0" borderId="5" xfId="0" applyNumberFormat="1" applyFont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165" fontId="14" fillId="0" borderId="0" xfId="1" applyNumberFormat="1" applyFont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 wrapText="1"/>
    </xf>
    <xf numFmtId="2" fontId="11" fillId="0" borderId="32" xfId="0" applyNumberFormat="1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/>
    </xf>
    <xf numFmtId="2" fontId="14" fillId="0" borderId="0" xfId="1" applyNumberFormat="1" applyFont="1" applyAlignment="1">
      <alignment horizontal="center" vertical="center"/>
    </xf>
    <xf numFmtId="166" fontId="11" fillId="0" borderId="32" xfId="0" applyNumberFormat="1" applyFont="1" applyBorder="1" applyAlignment="1">
      <alignment horizontal="center" vertical="center" wrapText="1"/>
    </xf>
    <xf numFmtId="165" fontId="11" fillId="0" borderId="32" xfId="0" applyNumberFormat="1" applyFont="1" applyBorder="1" applyAlignment="1">
      <alignment horizontal="center" vertical="center" wrapText="1"/>
    </xf>
    <xf numFmtId="14" fontId="17" fillId="11" borderId="5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14" fontId="17" fillId="12" borderId="5" xfId="0" applyNumberFormat="1" applyFont="1" applyFill="1" applyBorder="1" applyAlignment="1">
      <alignment horizontal="center" vertical="center" wrapText="1"/>
    </xf>
    <xf numFmtId="14" fontId="17" fillId="3" borderId="5" xfId="0" applyNumberFormat="1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14" fontId="11" fillId="0" borderId="3" xfId="0" applyNumberFormat="1" applyFont="1" applyBorder="1" applyAlignment="1">
      <alignment horizontal="center" vertical="center" wrapText="1"/>
    </xf>
    <xf numFmtId="10" fontId="11" fillId="0" borderId="3" xfId="0" applyNumberFormat="1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165" fontId="17" fillId="0" borderId="32" xfId="0" applyNumberFormat="1" applyFont="1" applyBorder="1" applyAlignment="1">
      <alignment horizontal="center" vertical="center" wrapText="1"/>
    </xf>
    <xf numFmtId="10" fontId="17" fillId="0" borderId="32" xfId="0" applyNumberFormat="1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10" fontId="6" fillId="0" borderId="5" xfId="0" applyNumberFormat="1" applyFont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165" fontId="7" fillId="10" borderId="5" xfId="0" applyNumberFormat="1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65" fontId="6" fillId="10" borderId="5" xfId="0" applyNumberFormat="1" applyFont="1" applyFill="1" applyBorder="1" applyAlignment="1">
      <alignment horizontal="center" vertical="center" wrapText="1"/>
    </xf>
    <xf numFmtId="10" fontId="8" fillId="0" borderId="5" xfId="0" applyNumberFormat="1" applyFont="1" applyBorder="1" applyAlignment="1">
      <alignment horizontal="center" vertical="center" wrapText="1"/>
    </xf>
    <xf numFmtId="165" fontId="7" fillId="2" borderId="5" xfId="0" applyNumberFormat="1" applyFont="1" applyFill="1" applyBorder="1" applyAlignment="1">
      <alignment horizontal="center" vertical="center" wrapText="1"/>
    </xf>
    <xf numFmtId="10" fontId="7" fillId="2" borderId="5" xfId="0" applyNumberFormat="1" applyFont="1" applyFill="1" applyBorder="1" applyAlignment="1">
      <alignment horizontal="center" vertical="center" wrapText="1"/>
    </xf>
    <xf numFmtId="10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14" fontId="17" fillId="0" borderId="36" xfId="0" applyNumberFormat="1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14" fontId="6" fillId="0" borderId="32" xfId="0" applyNumberFormat="1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14" fontId="8" fillId="0" borderId="11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14" fontId="6" fillId="3" borderId="5" xfId="0" applyNumberFormat="1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14" fontId="6" fillId="11" borderId="5" xfId="0" applyNumberFormat="1" applyFont="1" applyFill="1" applyBorder="1" applyAlignment="1">
      <alignment horizontal="center" vertical="center" wrapText="1"/>
    </xf>
    <xf numFmtId="14" fontId="8" fillId="11" borderId="5" xfId="0" applyNumberFormat="1" applyFont="1" applyFill="1" applyBorder="1" applyAlignment="1">
      <alignment horizontal="center" vertical="center" wrapText="1"/>
    </xf>
    <xf numFmtId="0" fontId="8" fillId="11" borderId="5" xfId="0" applyFont="1" applyFill="1" applyBorder="1" applyAlignment="1">
      <alignment horizontal="center" vertical="center" wrapText="1"/>
    </xf>
    <xf numFmtId="0" fontId="8" fillId="11" borderId="23" xfId="0" applyFont="1" applyFill="1" applyBorder="1" applyAlignment="1">
      <alignment horizontal="center" vertical="center" wrapText="1"/>
    </xf>
    <xf numFmtId="14" fontId="8" fillId="3" borderId="5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14" fontId="17" fillId="9" borderId="5" xfId="0" applyNumberFormat="1" applyFont="1" applyFill="1" applyBorder="1" applyAlignment="1">
      <alignment horizontal="center" vertical="center" wrapText="1"/>
    </xf>
    <xf numFmtId="0" fontId="6" fillId="9" borderId="23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wrapText="1"/>
    </xf>
    <xf numFmtId="14" fontId="7" fillId="11" borderId="5" xfId="0" applyNumberFormat="1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23" xfId="0" applyFont="1" applyFill="1" applyBorder="1" applyAlignment="1">
      <alignment horizontal="center" vertical="center" wrapText="1"/>
    </xf>
    <xf numFmtId="14" fontId="7" fillId="9" borderId="4" xfId="0" applyNumberFormat="1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 wrapText="1"/>
    </xf>
    <xf numFmtId="0" fontId="6" fillId="11" borderId="23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0" fillId="8" borderId="2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31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2" fillId="0" borderId="0" xfId="97" applyAlignment="1">
      <alignment horizontal="center" vertical="center"/>
    </xf>
    <xf numFmtId="14" fontId="17" fillId="0" borderId="19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14" fontId="6" fillId="0" borderId="19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19" fillId="0" borderId="0" xfId="0" applyFont="1"/>
    <xf numFmtId="0" fontId="18" fillId="0" borderId="0" xfId="0" applyFont="1" applyAlignment="1">
      <alignment horizontal="center" vertical="center"/>
    </xf>
    <xf numFmtId="14" fontId="11" fillId="0" borderId="32" xfId="0" applyNumberFormat="1" applyFont="1" applyBorder="1" applyAlignment="1">
      <alignment horizontal="center" vertical="center" wrapText="1"/>
    </xf>
    <xf numFmtId="14" fontId="7" fillId="0" borderId="19" xfId="0" applyNumberFormat="1" applyFont="1" applyBorder="1" applyAlignment="1">
      <alignment horizontal="center" vertical="center" wrapText="1"/>
    </xf>
    <xf numFmtId="14" fontId="7" fillId="0" borderId="24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14" fontId="7" fillId="3" borderId="19" xfId="0" applyNumberFormat="1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14" fontId="6" fillId="0" borderId="20" xfId="0" applyNumberFormat="1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4" fontId="7" fillId="0" borderId="40" xfId="0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/>
    </xf>
    <xf numFmtId="0" fontId="8" fillId="9" borderId="13" xfId="0" applyFont="1" applyFill="1" applyBorder="1" applyAlignment="1">
      <alignment horizontal="center" vertical="center" wrapText="1"/>
    </xf>
    <xf numFmtId="0" fontId="8" fillId="9" borderId="16" xfId="0" applyFont="1" applyFill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 wrapText="1"/>
    </xf>
    <xf numFmtId="14" fontId="6" fillId="0" borderId="13" xfId="0" applyNumberFormat="1" applyFont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/>
    </xf>
    <xf numFmtId="14" fontId="7" fillId="9" borderId="13" xfId="0" applyNumberFormat="1" applyFont="1" applyFill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9" fillId="9" borderId="41" xfId="0" applyFont="1" applyFill="1" applyBorder="1" applyAlignment="1">
      <alignment horizontal="center" vertical="center" wrapText="1"/>
    </xf>
    <xf numFmtId="0" fontId="8" fillId="14" borderId="18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13" borderId="18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14" fontId="13" fillId="0" borderId="23" xfId="0" applyNumberFormat="1" applyFont="1" applyBorder="1" applyAlignment="1">
      <alignment horizontal="center" vertical="center" wrapText="1"/>
    </xf>
    <xf numFmtId="14" fontId="8" fillId="0" borderId="23" xfId="0" applyNumberFormat="1" applyFont="1" applyBorder="1" applyAlignment="1">
      <alignment horizontal="center" vertical="center" wrapText="1"/>
    </xf>
    <xf numFmtId="14" fontId="7" fillId="0" borderId="23" xfId="0" applyNumberFormat="1" applyFont="1" applyBorder="1" applyAlignment="1">
      <alignment horizontal="center" vertical="center" wrapText="1"/>
    </xf>
    <xf numFmtId="14" fontId="6" fillId="0" borderId="23" xfId="0" applyNumberFormat="1" applyFont="1" applyBorder="1" applyAlignment="1">
      <alignment horizontal="center" vertical="center" wrapText="1"/>
    </xf>
    <xf numFmtId="14" fontId="16" fillId="0" borderId="23" xfId="0" applyNumberFormat="1" applyFont="1" applyBorder="1" applyAlignment="1">
      <alignment horizontal="center" vertical="center" wrapText="1"/>
    </xf>
    <xf numFmtId="14" fontId="7" fillId="0" borderId="38" xfId="0" applyNumberFormat="1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4" fontId="8" fillId="0" borderId="40" xfId="0" applyNumberFormat="1" applyFont="1" applyBorder="1" applyAlignment="1">
      <alignment horizontal="center" vertical="center" wrapText="1"/>
    </xf>
    <xf numFmtId="14" fontId="8" fillId="0" borderId="19" xfId="0" applyNumberFormat="1" applyFont="1" applyBorder="1" applyAlignment="1">
      <alignment horizontal="center" vertical="center" wrapText="1"/>
    </xf>
    <xf numFmtId="14" fontId="13" fillId="0" borderId="38" xfId="0" applyNumberFormat="1" applyFont="1" applyBorder="1" applyAlignment="1">
      <alignment horizontal="center" vertical="center" wrapText="1"/>
    </xf>
    <xf numFmtId="164" fontId="11" fillId="0" borderId="10" xfId="0" applyNumberFormat="1" applyFont="1" applyBorder="1" applyAlignment="1">
      <alignment horizontal="center" vertical="center" wrapText="1"/>
    </xf>
    <xf numFmtId="164" fontId="11" fillId="0" borderId="37" xfId="0" applyNumberFormat="1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164" fontId="15" fillId="0" borderId="44" xfId="0" applyNumberFormat="1" applyFont="1" applyBorder="1" applyAlignment="1">
      <alignment horizontal="center" vertical="center" wrapText="1"/>
    </xf>
    <xf numFmtId="164" fontId="14" fillId="0" borderId="44" xfId="0" applyNumberFormat="1" applyFont="1" applyBorder="1" applyAlignment="1">
      <alignment horizontal="center" vertical="center" wrapText="1"/>
    </xf>
    <xf numFmtId="164" fontId="14" fillId="0" borderId="23" xfId="0" applyNumberFormat="1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164" fontId="15" fillId="0" borderId="23" xfId="0" applyNumberFormat="1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165" fontId="6" fillId="0" borderId="20" xfId="0" applyNumberFormat="1" applyFont="1" applyBorder="1" applyAlignment="1">
      <alignment horizontal="center" vertical="center" wrapText="1"/>
    </xf>
    <xf numFmtId="2" fontId="6" fillId="0" borderId="20" xfId="0" applyNumberFormat="1" applyFont="1" applyBorder="1" applyAlignment="1">
      <alignment horizontal="center" vertical="center" wrapText="1"/>
    </xf>
    <xf numFmtId="166" fontId="6" fillId="0" borderId="20" xfId="0" applyNumberFormat="1" applyFont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164" fontId="15" fillId="0" borderId="46" xfId="0" applyNumberFormat="1" applyFont="1" applyBorder="1" applyAlignment="1">
      <alignment horizontal="center" vertical="center" wrapText="1"/>
    </xf>
    <xf numFmtId="0" fontId="0" fillId="0" borderId="16" xfId="0" applyBorder="1"/>
    <xf numFmtId="0" fontId="0" fillId="0" borderId="43" xfId="0" applyBorder="1"/>
    <xf numFmtId="0" fontId="12" fillId="0" borderId="29" xfId="97" applyFont="1" applyBorder="1" applyAlignment="1">
      <alignment horizontal="center" vertical="center"/>
    </xf>
    <xf numFmtId="0" fontId="12" fillId="0" borderId="29" xfId="97" applyFont="1" applyBorder="1" applyAlignment="1">
      <alignment horizontal="center" vertical="center" wrapText="1"/>
    </xf>
    <xf numFmtId="0" fontId="12" fillId="0" borderId="16" xfId="97" applyFont="1" applyBorder="1" applyAlignment="1">
      <alignment horizontal="center" vertical="center"/>
    </xf>
    <xf numFmtId="0" fontId="12" fillId="0" borderId="16" xfId="97" applyFont="1" applyBorder="1" applyAlignment="1">
      <alignment horizontal="center" vertical="center" wrapText="1"/>
    </xf>
    <xf numFmtId="0" fontId="2" fillId="0" borderId="16" xfId="97" applyBorder="1" applyAlignment="1">
      <alignment horizontal="center" vertical="center" wrapText="1"/>
    </xf>
    <xf numFmtId="0" fontId="12" fillId="9" borderId="16" xfId="97" applyFont="1" applyFill="1" applyBorder="1" applyAlignment="1">
      <alignment horizontal="center" vertical="center" wrapText="1"/>
    </xf>
    <xf numFmtId="0" fontId="12" fillId="2" borderId="16" xfId="97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2" fillId="0" borderId="16" xfId="97" applyBorder="1" applyAlignment="1">
      <alignment horizontal="center" vertical="center"/>
    </xf>
    <xf numFmtId="0" fontId="12" fillId="0" borderId="43" xfId="97" applyFont="1" applyBorder="1" applyAlignment="1">
      <alignment horizontal="center" vertical="center"/>
    </xf>
    <xf numFmtId="0" fontId="19" fillId="0" borderId="16" xfId="0" applyFont="1" applyBorder="1"/>
    <xf numFmtId="0" fontId="4" fillId="0" borderId="4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8" fillId="9" borderId="18" xfId="0" applyFont="1" applyFill="1" applyBorder="1" applyAlignment="1">
      <alignment horizontal="center" vertical="center" wrapText="1"/>
    </xf>
    <xf numFmtId="166" fontId="11" fillId="0" borderId="8" xfId="0" applyNumberFormat="1" applyFont="1" applyBorder="1" applyAlignment="1">
      <alignment horizontal="center" vertical="center" wrapText="1"/>
    </xf>
    <xf numFmtId="0" fontId="6" fillId="9" borderId="16" xfId="0" applyFont="1" applyFill="1" applyBorder="1" applyAlignment="1">
      <alignment horizontal="center" vertical="center" wrapText="1"/>
    </xf>
    <xf numFmtId="0" fontId="0" fillId="0" borderId="6" xfId="0" applyBorder="1"/>
    <xf numFmtId="0" fontId="8" fillId="9" borderId="4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0" fillId="0" borderId="31" xfId="0" applyBorder="1"/>
    <xf numFmtId="0" fontId="0" fillId="0" borderId="33" xfId="0" applyBorder="1"/>
    <xf numFmtId="0" fontId="0" fillId="0" borderId="4" xfId="0" applyBorder="1"/>
    <xf numFmtId="0" fontId="0" fillId="0" borderId="50" xfId="0" applyBorder="1"/>
    <xf numFmtId="0" fontId="0" fillId="0" borderId="48" xfId="0" applyBorder="1"/>
    <xf numFmtId="0" fontId="19" fillId="0" borderId="4" xfId="0" applyFont="1" applyBorder="1"/>
    <xf numFmtId="0" fontId="19" fillId="0" borderId="6" xfId="0" applyFont="1" applyBorder="1"/>
    <xf numFmtId="14" fontId="17" fillId="0" borderId="12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14" xfId="0" applyFont="1" applyBorder="1" applyAlignment="1">
      <alignment horizontal="center" vertical="center" wrapText="1"/>
    </xf>
    <xf numFmtId="14" fontId="17" fillId="0" borderId="15" xfId="0" applyNumberFormat="1" applyFont="1" applyBorder="1" applyAlignment="1">
      <alignment horizontal="center" vertical="center" wrapText="1"/>
    </xf>
    <xf numFmtId="0" fontId="2" fillId="0" borderId="29" xfId="97" applyBorder="1" applyAlignment="1">
      <alignment horizontal="center" vertical="center"/>
    </xf>
    <xf numFmtId="0" fontId="2" fillId="0" borderId="43" xfId="97" applyBorder="1" applyAlignment="1">
      <alignment horizontal="center" vertical="center" wrapText="1"/>
    </xf>
    <xf numFmtId="0" fontId="2" fillId="0" borderId="0" xfId="97" applyAlignment="1">
      <alignment horizontal="center"/>
    </xf>
    <xf numFmtId="0" fontId="2" fillId="9" borderId="16" xfId="97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17" fontId="8" fillId="0" borderId="43" xfId="0" applyNumberFormat="1" applyFont="1" applyBorder="1" applyAlignment="1">
      <alignment horizontal="center" vertical="center" wrapText="1"/>
    </xf>
    <xf numFmtId="17" fontId="6" fillId="0" borderId="16" xfId="0" applyNumberFormat="1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0" fillId="0" borderId="29" xfId="0" applyBorder="1"/>
    <xf numFmtId="0" fontId="2" fillId="0" borderId="43" xfId="97" applyBorder="1" applyAlignment="1">
      <alignment horizontal="center" vertical="center"/>
    </xf>
    <xf numFmtId="14" fontId="16" fillId="2" borderId="23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3" xfId="0" applyBorder="1"/>
    <xf numFmtId="17" fontId="8" fillId="0" borderId="16" xfId="0" applyNumberFormat="1" applyFont="1" applyBorder="1" applyAlignment="1">
      <alignment horizontal="center" vertical="center" wrapText="1"/>
    </xf>
    <xf numFmtId="14" fontId="8" fillId="0" borderId="16" xfId="0" applyNumberFormat="1" applyFont="1" applyBorder="1" applyAlignment="1">
      <alignment horizontal="center" vertical="center" wrapText="1"/>
    </xf>
    <xf numFmtId="14" fontId="6" fillId="0" borderId="16" xfId="0" applyNumberFormat="1" applyFont="1" applyBorder="1" applyAlignment="1">
      <alignment horizontal="center" vertical="center" wrapText="1"/>
    </xf>
    <xf numFmtId="14" fontId="8" fillId="0" borderId="27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14" fontId="14" fillId="0" borderId="5" xfId="0" applyNumberFormat="1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14" fontId="14" fillId="0" borderId="8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5" fillId="0" borderId="8" xfId="0" applyNumberFormat="1" applyFont="1" applyBorder="1" applyAlignment="1">
      <alignment horizontal="center" vertical="center" wrapText="1"/>
    </xf>
    <xf numFmtId="14" fontId="17" fillId="0" borderId="13" xfId="0" applyNumberFormat="1" applyFont="1" applyBorder="1" applyAlignment="1">
      <alignment horizontal="center" vertical="center" wrapText="1"/>
    </xf>
    <xf numFmtId="14" fontId="17" fillId="0" borderId="29" xfId="0" applyNumberFormat="1" applyFont="1" applyBorder="1" applyAlignment="1">
      <alignment horizontal="center" vertical="center" wrapText="1"/>
    </xf>
    <xf numFmtId="14" fontId="17" fillId="0" borderId="16" xfId="0" applyNumberFormat="1" applyFont="1" applyBorder="1" applyAlignment="1">
      <alignment horizontal="center" vertical="center" wrapText="1"/>
    </xf>
    <xf numFmtId="14" fontId="17" fillId="0" borderId="52" xfId="0" applyNumberFormat="1" applyFont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14" fontId="0" fillId="0" borderId="0" xfId="0" applyNumberFormat="1"/>
    <xf numFmtId="14" fontId="17" fillId="0" borderId="53" xfId="0" applyNumberFormat="1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14" fontId="8" fillId="9" borderId="5" xfId="0" applyNumberFormat="1" applyFont="1" applyFill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14" fontId="6" fillId="0" borderId="55" xfId="0" applyNumberFormat="1" applyFont="1" applyBorder="1" applyAlignment="1">
      <alignment horizontal="center" vertical="center" wrapText="1"/>
    </xf>
    <xf numFmtId="167" fontId="17" fillId="0" borderId="33" xfId="0" applyNumberFormat="1" applyFont="1" applyBorder="1" applyAlignment="1">
      <alignment horizontal="center" vertical="center" wrapText="1"/>
    </xf>
    <xf numFmtId="167" fontId="17" fillId="0" borderId="6" xfId="0" applyNumberFormat="1" applyFont="1" applyBorder="1" applyAlignment="1">
      <alignment horizontal="center" vertical="center" wrapText="1"/>
    </xf>
    <xf numFmtId="167" fontId="17" fillId="0" borderId="48" xfId="0" applyNumberFormat="1" applyFont="1" applyBorder="1" applyAlignment="1">
      <alignment horizontal="center" vertical="center" wrapText="1"/>
    </xf>
    <xf numFmtId="2" fontId="17" fillId="0" borderId="31" xfId="0" applyNumberFormat="1" applyFont="1" applyBorder="1" applyAlignment="1">
      <alignment horizontal="center" vertical="center" wrapText="1"/>
    </xf>
    <xf numFmtId="2" fontId="17" fillId="0" borderId="4" xfId="0" applyNumberFormat="1" applyFont="1" applyBorder="1" applyAlignment="1">
      <alignment horizontal="center" vertical="center" wrapText="1"/>
    </xf>
    <xf numFmtId="2" fontId="17" fillId="0" borderId="50" xfId="0" applyNumberFormat="1" applyFont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0" fontId="6" fillId="6" borderId="59" xfId="0" applyFont="1" applyFill="1" applyBorder="1" applyAlignment="1">
      <alignment horizontal="center" vertical="center" wrapText="1"/>
    </xf>
    <xf numFmtId="0" fontId="8" fillId="15" borderId="59" xfId="0" applyFont="1" applyFill="1" applyBorder="1" applyAlignment="1">
      <alignment horizontal="center" vertical="center" wrapText="1"/>
    </xf>
    <xf numFmtId="0" fontId="7" fillId="8" borderId="59" xfId="0" applyFont="1" applyFill="1" applyBorder="1" applyAlignment="1">
      <alignment horizontal="center" vertical="center" wrapText="1"/>
    </xf>
    <xf numFmtId="0" fontId="8" fillId="8" borderId="59" xfId="0" applyFont="1" applyFill="1" applyBorder="1" applyAlignment="1">
      <alignment horizontal="center" vertical="center" wrapText="1"/>
    </xf>
    <xf numFmtId="0" fontId="8" fillId="14" borderId="59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8" fillId="13" borderId="59" xfId="0" applyFont="1" applyFill="1" applyBorder="1" applyAlignment="1">
      <alignment horizontal="center" vertical="center" wrapText="1"/>
    </xf>
    <xf numFmtId="0" fontId="7" fillId="6" borderId="59" xfId="0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14" fontId="7" fillId="0" borderId="56" xfId="0" applyNumberFormat="1" applyFont="1" applyBorder="1" applyAlignment="1">
      <alignment horizontal="center" vertical="center" wrapText="1"/>
    </xf>
    <xf numFmtId="14" fontId="6" fillId="0" borderId="56" xfId="0" applyNumberFormat="1" applyFont="1" applyBorder="1" applyAlignment="1">
      <alignment horizontal="center" vertical="center" wrapText="1"/>
    </xf>
    <xf numFmtId="0" fontId="8" fillId="14" borderId="61" xfId="0" applyFont="1" applyFill="1" applyBorder="1" applyAlignment="1">
      <alignment horizontal="center" vertical="center" wrapText="1"/>
    </xf>
    <xf numFmtId="167" fontId="8" fillId="0" borderId="6" xfId="0" applyNumberFormat="1" applyFont="1" applyBorder="1" applyAlignment="1">
      <alignment horizontal="center" vertical="center" wrapText="1"/>
    </xf>
    <xf numFmtId="0" fontId="6" fillId="11" borderId="19" xfId="0" applyFont="1" applyFill="1" applyBorder="1" applyAlignment="1">
      <alignment horizontal="center" vertical="center" wrapText="1"/>
    </xf>
    <xf numFmtId="14" fontId="6" fillId="11" borderId="19" xfId="0" applyNumberFormat="1" applyFont="1" applyFill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12" fillId="0" borderId="43" xfId="97" applyFont="1" applyBorder="1" applyAlignment="1">
      <alignment horizontal="center" vertical="center" wrapText="1"/>
    </xf>
    <xf numFmtId="14" fontId="20" fillId="0" borderId="13" xfId="0" applyNumberFormat="1" applyFont="1" applyBorder="1" applyAlignment="1">
      <alignment horizontal="center" vertical="center" wrapText="1"/>
    </xf>
    <xf numFmtId="165" fontId="6" fillId="3" borderId="5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5" fontId="17" fillId="16" borderId="32" xfId="0" applyNumberFormat="1" applyFont="1" applyFill="1" applyBorder="1" applyAlignment="1">
      <alignment horizontal="center" vertical="center" wrapText="1"/>
    </xf>
    <xf numFmtId="165" fontId="6" fillId="16" borderId="5" xfId="0" applyNumberFormat="1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165" fontId="7" fillId="16" borderId="5" xfId="0" applyNumberFormat="1" applyFont="1" applyFill="1" applyBorder="1" applyAlignment="1">
      <alignment horizontal="center" vertical="center" wrapText="1"/>
    </xf>
    <xf numFmtId="0" fontId="13" fillId="14" borderId="18" xfId="0" applyFont="1" applyFill="1" applyBorder="1" applyAlignment="1">
      <alignment horizontal="center" vertical="center" wrapText="1"/>
    </xf>
    <xf numFmtId="165" fontId="8" fillId="16" borderId="5" xfId="0" applyNumberFormat="1" applyFont="1" applyFill="1" applyBorder="1" applyAlignment="1">
      <alignment horizontal="center" vertical="center" wrapText="1"/>
    </xf>
    <xf numFmtId="14" fontId="7" fillId="2" borderId="5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15" borderId="18" xfId="0" applyFont="1" applyFill="1" applyBorder="1" applyAlignment="1">
      <alignment horizontal="center" vertical="center" wrapText="1"/>
    </xf>
    <xf numFmtId="0" fontId="7" fillId="14" borderId="18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6" fillId="16" borderId="5" xfId="0" applyFont="1" applyFill="1" applyBorder="1" applyAlignment="1">
      <alignment horizontal="center" vertical="center" wrapText="1"/>
    </xf>
    <xf numFmtId="165" fontId="6" fillId="0" borderId="32" xfId="0" applyNumberFormat="1" applyFont="1" applyBorder="1" applyAlignment="1">
      <alignment horizontal="center" vertical="center" wrapText="1"/>
    </xf>
    <xf numFmtId="14" fontId="8" fillId="16" borderId="5" xfId="0" applyNumberFormat="1" applyFont="1" applyFill="1" applyBorder="1" applyAlignment="1">
      <alignment horizontal="center" vertical="center" wrapText="1"/>
    </xf>
    <xf numFmtId="0" fontId="6" fillId="16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 wrapText="1"/>
    </xf>
    <xf numFmtId="165" fontId="7" fillId="0" borderId="56" xfId="0" applyNumberFormat="1" applyFont="1" applyBorder="1" applyAlignment="1">
      <alignment horizontal="center" vertical="center" wrapText="1"/>
    </xf>
    <xf numFmtId="10" fontId="7" fillId="0" borderId="56" xfId="0" applyNumberFormat="1" applyFont="1" applyBorder="1" applyAlignment="1">
      <alignment horizontal="center" vertical="center" wrapText="1"/>
    </xf>
    <xf numFmtId="165" fontId="6" fillId="0" borderId="56" xfId="0" applyNumberFormat="1" applyFont="1" applyBorder="1" applyAlignment="1">
      <alignment horizontal="center" vertical="center" wrapText="1"/>
    </xf>
    <xf numFmtId="165" fontId="7" fillId="16" borderId="56" xfId="0" applyNumberFormat="1" applyFont="1" applyFill="1" applyBorder="1" applyAlignment="1">
      <alignment horizontal="center" vertical="center" wrapText="1"/>
    </xf>
    <xf numFmtId="165" fontId="7" fillId="3" borderId="5" xfId="0" applyNumberFormat="1" applyFont="1" applyFill="1" applyBorder="1" applyAlignment="1">
      <alignment horizontal="center" vertical="center" wrapText="1"/>
    </xf>
    <xf numFmtId="10" fontId="7" fillId="3" borderId="5" xfId="0" applyNumberFormat="1" applyFont="1" applyFill="1" applyBorder="1" applyAlignment="1">
      <alignment horizontal="center" vertical="center" wrapText="1"/>
    </xf>
    <xf numFmtId="10" fontId="6" fillId="3" borderId="5" xfId="0" applyNumberFormat="1" applyFont="1" applyFill="1" applyBorder="1" applyAlignment="1">
      <alignment horizontal="center" vertical="center" wrapText="1"/>
    </xf>
    <xf numFmtId="168" fontId="11" fillId="0" borderId="3" xfId="0" applyNumberFormat="1" applyFont="1" applyBorder="1" applyAlignment="1">
      <alignment horizontal="center" vertical="center" wrapText="1"/>
    </xf>
    <xf numFmtId="168" fontId="17" fillId="16" borderId="32" xfId="0" applyNumberFormat="1" applyFont="1" applyFill="1" applyBorder="1" applyAlignment="1">
      <alignment horizontal="center" vertical="center" wrapText="1"/>
    </xf>
    <xf numFmtId="168" fontId="6" fillId="16" borderId="5" xfId="0" applyNumberFormat="1" applyFont="1" applyFill="1" applyBorder="1" applyAlignment="1">
      <alignment horizontal="center" vertical="center" wrapText="1"/>
    </xf>
    <xf numFmtId="168" fontId="7" fillId="16" borderId="5" xfId="0" applyNumberFormat="1" applyFont="1" applyFill="1" applyBorder="1" applyAlignment="1">
      <alignment horizontal="center" vertical="center" wrapText="1"/>
    </xf>
    <xf numFmtId="168" fontId="6" fillId="0" borderId="5" xfId="0" applyNumberFormat="1" applyFont="1" applyBorder="1" applyAlignment="1">
      <alignment horizontal="center" vertical="center" wrapText="1"/>
    </xf>
    <xf numFmtId="168" fontId="7" fillId="0" borderId="5" xfId="0" applyNumberFormat="1" applyFont="1" applyBorder="1" applyAlignment="1">
      <alignment horizontal="center" vertical="center" wrapText="1"/>
    </xf>
    <xf numFmtId="168" fontId="7" fillId="10" borderId="5" xfId="0" applyNumberFormat="1" applyFont="1" applyFill="1" applyBorder="1" applyAlignment="1">
      <alignment horizontal="center" vertical="center" wrapText="1"/>
    </xf>
    <xf numFmtId="168" fontId="6" fillId="3" borderId="5" xfId="0" applyNumberFormat="1" applyFont="1" applyFill="1" applyBorder="1" applyAlignment="1">
      <alignment horizontal="center" vertical="center" wrapText="1"/>
    </xf>
    <xf numFmtId="168" fontId="8" fillId="16" borderId="5" xfId="0" applyNumberFormat="1" applyFont="1" applyFill="1" applyBorder="1" applyAlignment="1">
      <alignment horizontal="center" vertical="center" wrapText="1"/>
    </xf>
    <xf numFmtId="168" fontId="7" fillId="2" borderId="5" xfId="0" applyNumberFormat="1" applyFont="1" applyFill="1" applyBorder="1" applyAlignment="1">
      <alignment horizontal="center" vertical="center" wrapText="1"/>
    </xf>
    <xf numFmtId="168" fontId="7" fillId="16" borderId="56" xfId="0" applyNumberFormat="1" applyFont="1" applyFill="1" applyBorder="1" applyAlignment="1">
      <alignment horizontal="center" vertical="center" wrapText="1"/>
    </xf>
    <xf numFmtId="168" fontId="6" fillId="0" borderId="0" xfId="0" applyNumberFormat="1" applyFont="1" applyAlignment="1">
      <alignment horizontal="center" vertical="center"/>
    </xf>
    <xf numFmtId="14" fontId="15" fillId="0" borderId="20" xfId="0" applyNumberFormat="1" applyFont="1" applyBorder="1" applyAlignment="1">
      <alignment horizontal="center" vertical="center" wrapText="1"/>
    </xf>
    <xf numFmtId="166" fontId="6" fillId="3" borderId="5" xfId="0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166" fontId="6" fillId="5" borderId="5" xfId="0" applyNumberFormat="1" applyFont="1" applyFill="1" applyBorder="1" applyAlignment="1">
      <alignment horizontal="center" vertical="center" wrapText="1"/>
    </xf>
    <xf numFmtId="166" fontId="6" fillId="9" borderId="5" xfId="0" applyNumberFormat="1" applyFont="1" applyFill="1" applyBorder="1" applyAlignment="1">
      <alignment horizontal="center" vertical="center" wrapText="1"/>
    </xf>
    <xf numFmtId="0" fontId="10" fillId="15" borderId="18" xfId="0" applyFont="1" applyFill="1" applyBorder="1" applyAlignment="1">
      <alignment horizontal="center" vertical="center" wrapText="1"/>
    </xf>
    <xf numFmtId="0" fontId="10" fillId="14" borderId="18" xfId="0" applyFont="1" applyFill="1" applyBorder="1" applyAlignment="1">
      <alignment horizontal="center" vertical="center" wrapText="1"/>
    </xf>
    <xf numFmtId="14" fontId="13" fillId="0" borderId="16" xfId="0" applyNumberFormat="1" applyFont="1" applyBorder="1" applyAlignment="1">
      <alignment horizontal="center" vertical="center" wrapText="1"/>
    </xf>
    <xf numFmtId="164" fontId="6" fillId="0" borderId="23" xfId="0" applyNumberFormat="1" applyFont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8" fillId="17" borderId="26" xfId="0" applyFont="1" applyFill="1" applyBorder="1" applyAlignment="1">
      <alignment horizontal="center" vertical="center" wrapText="1"/>
    </xf>
    <xf numFmtId="0" fontId="8" fillId="17" borderId="20" xfId="0" applyFont="1" applyFill="1" applyBorder="1" applyAlignment="1">
      <alignment horizontal="center" vertical="center" wrapText="1"/>
    </xf>
    <xf numFmtId="0" fontId="8" fillId="17" borderId="62" xfId="0" applyFont="1" applyFill="1" applyBorder="1" applyAlignment="1">
      <alignment horizontal="center" vertical="center" wrapText="1"/>
    </xf>
    <xf numFmtId="0" fontId="8" fillId="17" borderId="5" xfId="0" applyFont="1" applyFill="1" applyBorder="1" applyAlignment="1">
      <alignment horizontal="center" vertical="center" wrapText="1"/>
    </xf>
    <xf numFmtId="0" fontId="8" fillId="17" borderId="4" xfId="0" applyFont="1" applyFill="1" applyBorder="1" applyAlignment="1">
      <alignment horizontal="center" vertical="center" wrapText="1"/>
    </xf>
    <xf numFmtId="0" fontId="8" fillId="17" borderId="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14" fontId="8" fillId="0" borderId="28" xfId="0" applyNumberFormat="1" applyFont="1" applyBorder="1" applyAlignment="1">
      <alignment horizontal="center" vertical="center" wrapText="1"/>
    </xf>
    <xf numFmtId="14" fontId="17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0" fontId="8" fillId="0" borderId="16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14" fontId="7" fillId="0" borderId="5" xfId="0" applyNumberFormat="1" applyFont="1" applyFill="1" applyBorder="1" applyAlignment="1" applyProtection="1">
      <alignment horizontal="center" vertical="center" wrapText="1"/>
    </xf>
    <xf numFmtId="165" fontId="7" fillId="0" borderId="5" xfId="0" applyNumberFormat="1" applyFont="1" applyFill="1" applyBorder="1" applyAlignment="1" applyProtection="1">
      <alignment horizontal="center" vertical="center" wrapText="1"/>
    </xf>
    <xf numFmtId="10" fontId="7" fillId="0" borderId="5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168" fontId="7" fillId="0" borderId="5" xfId="0" applyNumberFormat="1" applyFont="1" applyFill="1" applyBorder="1" applyAlignment="1" applyProtection="1">
      <alignment horizontal="center" vertical="center" wrapText="1"/>
    </xf>
    <xf numFmtId="14" fontId="6" fillId="0" borderId="5" xfId="0" applyNumberFormat="1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14" borderId="18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14" borderId="61" xfId="0" applyFont="1" applyFill="1" applyBorder="1" applyAlignment="1" applyProtection="1">
      <alignment horizontal="center" vertical="center" wrapText="1"/>
    </xf>
    <xf numFmtId="14" fontId="17" fillId="0" borderId="19" xfId="0" applyNumberFormat="1" applyFont="1" applyFill="1" applyBorder="1" applyAlignment="1" applyProtection="1">
      <alignment horizontal="center" vertical="center" wrapText="1"/>
    </xf>
    <xf numFmtId="0" fontId="6" fillId="0" borderId="19" xfId="0" applyNumberFormat="1" applyFont="1" applyFill="1" applyBorder="1" applyAlignment="1" applyProtection="1">
      <alignment horizontal="center" vertical="center" wrapText="1"/>
    </xf>
    <xf numFmtId="14" fontId="6" fillId="0" borderId="19" xfId="0" applyNumberFormat="1" applyFont="1" applyFill="1" applyBorder="1" applyAlignment="1" applyProtection="1">
      <alignment horizontal="center" vertical="center" wrapText="1"/>
    </xf>
    <xf numFmtId="14" fontId="13" fillId="0" borderId="23" xfId="0" applyNumberFormat="1" applyFont="1" applyFill="1" applyBorder="1" applyAlignment="1" applyProtection="1">
      <alignment horizontal="center" vertical="center" wrapText="1"/>
    </xf>
    <xf numFmtId="0" fontId="17" fillId="0" borderId="13" xfId="0" applyNumberFormat="1" applyFont="1" applyFill="1" applyBorder="1" applyAlignment="1" applyProtection="1">
      <alignment horizontal="center" vertical="center" wrapText="1"/>
    </xf>
    <xf numFmtId="14" fontId="17" fillId="0" borderId="13" xfId="0" applyNumberFormat="1" applyFont="1" applyFill="1" applyBorder="1" applyAlignment="1" applyProtection="1">
      <alignment horizontal="center" vertical="center" wrapText="1"/>
    </xf>
    <xf numFmtId="14" fontId="17" fillId="0" borderId="53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14" fontId="6" fillId="0" borderId="8" xfId="0" applyNumberFormat="1" applyFont="1" applyFill="1" applyBorder="1" applyAlignment="1" applyProtection="1">
      <alignment horizontal="center" vertical="center" wrapText="1"/>
    </xf>
    <xf numFmtId="0" fontId="15" fillId="0" borderId="5" xfId="0" applyFont="1" applyFill="1" applyBorder="1" applyAlignment="1" applyProtection="1">
      <alignment horizontal="center" vertical="center" wrapText="1"/>
    </xf>
    <xf numFmtId="164" fontId="7" fillId="0" borderId="5" xfId="0" applyNumberFormat="1" applyFont="1" applyFill="1" applyBorder="1" applyAlignment="1" applyProtection="1">
      <alignment horizontal="center" vertical="center" wrapText="1"/>
    </xf>
    <xf numFmtId="164" fontId="15" fillId="0" borderId="23" xfId="0" applyNumberFormat="1" applyFont="1" applyFill="1" applyBorder="1" applyAlignment="1" applyProtection="1">
      <alignment horizontal="center" vertical="center" wrapText="1"/>
    </xf>
    <xf numFmtId="167" fontId="8" fillId="0" borderId="6" xfId="0" applyNumberFormat="1" applyFont="1" applyFill="1" applyBorder="1" applyAlignment="1" applyProtection="1">
      <alignment horizontal="center" vertical="center" wrapText="1"/>
    </xf>
    <xf numFmtId="0" fontId="12" fillId="0" borderId="43" xfId="97" applyFont="1" applyFill="1" applyBorder="1" applyAlignment="1">
      <alignment horizontal="center" vertical="center"/>
    </xf>
    <xf numFmtId="0" fontId="17" fillId="0" borderId="13" xfId="0" applyFont="1" applyFill="1" applyBorder="1" applyAlignment="1" applyProtection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/>
    </xf>
    <xf numFmtId="0" fontId="14" fillId="0" borderId="0" xfId="1" applyFont="1" applyBorder="1" applyAlignment="1">
      <alignment horizontal="center" vertical="center"/>
    </xf>
    <xf numFmtId="0" fontId="11" fillId="0" borderId="6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0" fontId="10" fillId="0" borderId="64" xfId="0" applyFont="1" applyFill="1" applyBorder="1" applyAlignment="1">
      <alignment horizontal="center" vertical="center" wrapText="1"/>
    </xf>
  </cellXfs>
  <cellStyles count="121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97" builtinId="8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NiveauLigne_1" xfId="1" builtinId="1" iLevel="0"/>
    <cellStyle name="Normal" xfId="0" builtinId="0"/>
    <cellStyle name="Normal 2" xfId="2" xr:uid="{00000000-0005-0000-0000-000078000000}"/>
  </cellStyles>
  <dxfs count="742">
    <dxf>
      <numFmt numFmtId="0" formatCode="General"/>
      <alignment horizontal="center" textRotation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</border>
      <protection locked="1" hidden="0"/>
    </dxf>
    <dxf>
      <border diagonalUp="0" diagonalDown="0" outline="0">
        <left/>
        <top style="thin">
          <color auto="1"/>
        </top>
        <bottom style="thin">
          <color auto="1"/>
        </bottom>
      </border>
    </dxf>
    <dxf>
      <border diagonalUp="0" diagonalDown="0" outline="0">
        <left style="thick">
          <color auto="1"/>
        </left>
        <right/>
        <top/>
        <bottom/>
      </border>
    </dxf>
    <dxf>
      <numFmt numFmtId="0" formatCode="General"/>
      <alignment horizontal="center" vertical="center" textRotation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9"/>
        <color theme="1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numFmt numFmtId="2" formatCode="0.0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right style="thin">
          <color auto="1"/>
        </right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8" formatCode="#,##0.00\ _€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family val="2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28575</xdr:rowOff>
        </xdr:from>
        <xdr:to>
          <xdr:col>6</xdr:col>
          <xdr:colOff>581025</xdr:colOff>
          <xdr:row>0</xdr:row>
          <xdr:rowOff>447675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2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therine Vassilieff" id="{6005D1E1-83FB-411E-ACAE-0D0CD7577F1D}" userId="Catherine Vassilieff" providerId="None"/>
  <person displayName="Amel SAMAH" id="{F5CBE1B3-1FA2-4F2E-A1D1-80859FDFFEC0}" userId="S-1-5-21-2671407683-3578501609-2443888817-6456" providerId="AD"/>
  <person displayName="Catherine Vassilieff" id="{BF35E61D-F5D6-4BD6-9FC2-D7A591D52DF0}" userId="S::catherine.vassilieff@iota-group.com::a1c31e97-c1e4-40da-a19c-88ac1452e953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9FE148-9B67-4D4C-8DEA-73622D5A6ACE}" name="Tableau1" displayName="Tableau1" ref="A1:Y111" totalsRowShown="0" headerRowDxfId="360" dataDxfId="359" tableBorderDxfId="358">
  <sortState ref="A2:Y111">
    <sortCondition ref="A1:A111"/>
  </sortState>
  <tableColumns count="25">
    <tableColumn id="1" xr3:uid="{41A3DEE8-501D-42A3-B2A6-AED6FFF25A89}" name="CONSULTANTS" dataDxfId="357"/>
    <tableColumn id="2" xr3:uid="{22BAF1A0-7AAA-4C20-9313-6AC17EFAFEE0}" name="NBR" dataDxfId="356"/>
    <tableColumn id="3" xr3:uid="{5CCA3C6B-5A4B-4435-A178-B655C793C4A1}" name="GJU" dataDxfId="355"/>
    <tableColumn id="4" xr3:uid="{8A695C2F-6A07-43E1-BAC5-4E16F0CF137A}" name="WMA" dataDxfId="354"/>
    <tableColumn id="5" xr3:uid="{A49CA4C0-FE69-4CFA-A895-5F28933EB23A}" name="ACD" dataDxfId="353"/>
    <tableColumn id="6" xr3:uid="{4B5926A2-0A4D-472C-A9C1-3EC4A2BAFB45}" name="KAB" dataDxfId="352"/>
    <tableColumn id="25" xr3:uid="{9129F91B-5FB4-4DD4-86DA-53CF39E2C0C5}" name="État" dataDxfId="351"/>
    <tableColumn id="7" xr3:uid="{DDEE5F61-4061-4910-8149-F6E8E92825F3}" name="Affaires" dataDxfId="350"/>
    <tableColumn id="22" xr3:uid="{9C247BEF-617F-4567-9367-E29F4786C98A}" name="Colonne2" dataDxfId="349"/>
    <tableColumn id="8" xr3:uid="{48F86500-B72A-455B-99FB-DC9944F5AA53}" name="Postes" dataDxfId="348"/>
    <tableColumn id="9" xr3:uid="{74C3922E-2A4E-4EE2-B57E-2C2CC831E4B6}" name="Clients" dataDxfId="347"/>
    <tableColumn id="10" xr3:uid="{61C88D46-5EF4-46A2-97A6-373CB3A21F8F}" name="Projets" dataDxfId="346"/>
    <tableColumn id="11" xr3:uid="{6683FAE5-8C49-4A8C-ABEC-72680B49BD7B}" name="Lieux d'intervention" dataDxfId="345"/>
    <tableColumn id="12" xr3:uid="{EADB5A46-7A6B-480A-882E-23BD5E42CAC3}" name="Colonne1" dataDxfId="344"/>
    <tableColumn id="13" xr3:uid="{6F91A1AC-3EBF-45DA-AC17-7FAB5598E215}" name="Tarif" dataDxfId="343"/>
    <tableColumn id="14" xr3:uid="{744AB784-FE74-4651-9B9F-645DCDC9F59B}" name="% de mb" dataDxfId="342"/>
    <tableColumn id="15" xr3:uid="{25BA0001-1512-453E-A4FC-315EF51322C7}" name="Salaire" dataDxfId="341"/>
    <tableColumn id="24" xr3:uid="{89264CA8-9962-40BB-B5A8-151B1F90F0DE}" name="Colonne4" dataDxfId="340"/>
    <tableColumn id="16" xr3:uid="{FC8B9803-7443-4F02-A68C-DEF2C1560C5D}" name="IGD initiale" dataDxfId="339"/>
    <tableColumn id="17" xr3:uid="{C510FD60-815F-4C90-A3D7-0EDEEC838644}" name="Panier Repas" dataDxfId="338"/>
    <tableColumn id="23" xr3:uid="{B51CFF91-6FA2-4D9E-A3CF-082025E1118A}" name="Colonne3" dataDxfId="337"/>
    <tableColumn id="18" xr3:uid="{288590DD-C72A-4A3C-8C45-E88A18B111E3}" name="Frais" dataDxfId="336"/>
    <tableColumn id="19" xr3:uid="{11622C19-3F53-47BE-9093-9C12EA14E2A3}" name="Prime" dataDxfId="335"/>
    <tableColumn id="20" xr3:uid="{31C3FCD3-C43B-4235-A5AE-A51ACD410563}" name="Statut" dataDxfId="334"/>
    <tableColumn id="21" xr3:uid="{56ECE6AA-DE2B-48ED-A63A-B11CB1AAF34B}" name="Contrats" dataDxfId="33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97E06B-3ABA-4181-9171-06D17144C3F1}" name="Tableau2" displayName="Tableau2" ref="A1:N111" totalsRowShown="0" headerRowDxfId="300" tableBorderDxfId="299">
  <tableColumns count="14">
    <tableColumn id="1" xr3:uid="{80B93543-E452-4B58-98D7-C2EAF835736D}" name="CONSULTANTS" dataDxfId="298"/>
    <tableColumn id="2" xr3:uid="{60CECC17-029B-4B09-B6BB-A6451D0DBBBB}" name="NBR" dataDxfId="297">
      <calculatedColumnFormula>IF(Tableau1[[#This Row],[NBR]]&lt;&gt;"",Tableau1[[#This Row],[NBR]],"")</calculatedColumnFormula>
    </tableColumn>
    <tableColumn id="3" xr3:uid="{A95BF632-7EF2-4905-B7BB-FBD95E7824E6}" name="GJU" dataDxfId="296">
      <calculatedColumnFormula>IF(Tableau1[[#This Row],[GJU]]&lt;&gt;"",Tableau1[[#This Row],[GJU]],"")</calculatedColumnFormula>
    </tableColumn>
    <tableColumn id="4" xr3:uid="{525EA898-2ED9-43B8-8200-0DC686304DCC}" name="WMA" dataDxfId="295">
      <calculatedColumnFormula>IF(Tableau1[[#This Row],[WMA]]&lt;&gt;"",Tableau1[[#This Row],[WMA]],"")</calculatedColumnFormula>
    </tableColumn>
    <tableColumn id="5" xr3:uid="{792675BA-3F20-4582-A7F1-32AF19C1E719}" name="ACD" dataDxfId="294">
      <calculatedColumnFormula>IF(Tableau1[[#This Row],[ACD]]&lt;&gt;"",Tableau1[[#This Row],[ACD]],"")</calculatedColumnFormula>
    </tableColumn>
    <tableColumn id="6" xr3:uid="{147BA8F1-DE21-4DCC-91CE-D120DC4420B3}" name="KBA" dataDxfId="293">
      <calculatedColumnFormula>IF(Tableau1[[#This Row],[KAB]]&lt;&gt;"",Tableau1[[#This Row],[KAB]],"")</calculatedColumnFormula>
    </tableColumn>
    <tableColumn id="14" xr3:uid="{F08AF69F-7917-4F35-A5A3-D49A527F5822}" name="État" dataDxfId="292"/>
    <tableColumn id="7" xr3:uid="{1352004C-D885-45F0-BC7E-B85A724A84CD}" name="Affaires" dataDxfId="291"/>
    <tableColumn id="8" xr3:uid="{7F9CD1EF-7AA3-4C19-82AA-2DA1D5875A70}" name="Clients"/>
    <tableColumn id="9" xr3:uid="{484A2C6F-1D32-4FEC-85EC-FB4AD6ED17E3}" name="Dates de Début de Commande"/>
    <tableColumn id="10" xr3:uid="{DBD8D380-5F8F-4B0F-8C09-4BDDC52154B8}" name="Dates de fin de Commande" dataDxfId="290"/>
    <tableColumn id="11" xr3:uid="{BF3E2DF0-9858-4E53-AB34-96790C3F15F4}" name="Commande à renouveler"/>
    <tableColumn id="12" xr3:uid="{E387D4D2-3A1B-4C4B-B863-9EE0D37EC7A8}" name="Date de fin de mission"/>
    <tableColumn id="13" xr3:uid="{9116E650-DFC0-4519-8B51-6D48345E707E}" name="Commentaires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7AB40A-FC44-4DB6-9732-108E7408E946}" name="Tableau3" displayName="Tableau3" ref="A1:Z111" totalsRowShown="0" headerRowDxfId="258" tableBorderDxfId="257">
  <sortState ref="A2:Z111">
    <sortCondition ref="A1:A111"/>
  </sortState>
  <tableColumns count="26">
    <tableColumn id="1" xr3:uid="{05F4635A-BB6F-4F4E-BA3A-EE2843846EBE}" name="CONSULTANTS" dataDxfId="256"/>
    <tableColumn id="2" xr3:uid="{4ADFE108-702C-42FD-9FE7-5F2CEB06DAA4}" name="NBR" dataDxfId="255">
      <calculatedColumnFormula>IF(Tableau1[[#This Row],[NBR]]&lt;&gt;"",Tableau1[[#This Row],[NBR]],"")</calculatedColumnFormula>
    </tableColumn>
    <tableColumn id="3" xr3:uid="{8C5E2D1A-2F1C-476F-A59D-CC818BB01183}" name="GJU" dataDxfId="254">
      <calculatedColumnFormula>IF(Tableau1[[#This Row],[GJU]]&lt;&gt;"",Tableau1[[#This Row],[GJU]],"")</calculatedColumnFormula>
    </tableColumn>
    <tableColumn id="4" xr3:uid="{24842157-016E-4E63-8EC0-CB7102205869}" name="WMA" dataDxfId="253">
      <calculatedColumnFormula>IF(Tableau1[[#This Row],[WMA]]&lt;&gt;"",Tableau1[[#This Row],[WMA]],"")</calculatedColumnFormula>
    </tableColumn>
    <tableColumn id="5" xr3:uid="{1432A693-EBA0-48AC-A662-081E1E505859}" name="ACD" dataDxfId="252">
      <calculatedColumnFormula>IF(Tableau1[[#This Row],[ACD]]&lt;&gt;"",Tableau1[[#This Row],[ACD]],"")</calculatedColumnFormula>
    </tableColumn>
    <tableColumn id="6" xr3:uid="{2CE2390C-39E6-4797-BC24-B471F4A9CBB5}" name="KAB" dataDxfId="251">
      <calculatedColumnFormula>IF(Tableau1[[#This Row],[KAB]]&lt;&gt;"",Tableau1[[#This Row],[KAB]],"")</calculatedColumnFormula>
    </tableColumn>
    <tableColumn id="27" xr3:uid="{678F2BBD-A771-4797-8635-75C0A7B4D3F5}" name="État" dataDxfId="250"/>
    <tableColumn id="7" xr3:uid="{08D465C4-72D6-498F-BEC3-6A49D8E5A799}" name="Statut"/>
    <tableColumn id="8" xr3:uid="{315F752E-208C-4D30-B1E9-4F19B459803B}" name="Contrats" dataDxfId="249"/>
    <tableColumn id="9" xr3:uid="{1E040C88-50B3-48C0-9CFE-6A68286F2F92}" name="DPAE" dataDxfId="248"/>
    <tableColumn id="10" xr3:uid="{8118B466-3F8D-43A1-8190-92EF26A82A82}" name="Dates de Début _x000a_Contrat"/>
    <tableColumn id="11" xr3:uid="{8DAFBA8F-CE58-4C28-BBFD-483BFFCCADA9}" name="Date de fin de commande" dataDxfId="247">
      <calculatedColumnFormula>IF(Tableau2[[#This Row],[Dates de fin de Commande]]="","",Tableau2[[#This Row],[Dates de fin de Commande]])</calculatedColumnFormula>
    </tableColumn>
    <tableColumn id="12" xr3:uid="{54B06557-8751-4C6B-B2EF-C2C7C3BFF311}" name="Dates de Fin_x000a_Contrat" dataDxfId="246"/>
    <tableColumn id="13" xr3:uid="{0937A6F3-EB27-4968-A3E6-ABE933D2A161}" name="PE à Renouveler" dataDxfId="245">
      <calculatedColumnFormula>IF(Tableau3[[#This Row],[Dates de Début 
Contrat]]&lt;&gt;"",IF(OR(AND(Tableau3[[#This Row],[Statut]]="Cadre",TODAY()&lt;Tableau3[[#This Row],[Dates de Début 
Contrat]]+90),AND(Tableau3[[#This Row],[Statut]]="Non Cadre",TODAY()&lt;Tableau3[[#This Row],[Dates de Début 
Contrat]]+60)),"",IF(OR(AND(Tableau3[[#This Row],[Statut]]="Cadre",TODAY()&gt;=Tableau3[[#This Row],[Dates de Début 
Contrat]]+90,TODAY()&lt;Tableau3[[#This Row],[Dates de Début 
Contrat]]+120,Tableau3[[#This Row],[Date renouvellement PE]]=""),AND(Tableau3[[#This Row],[Statut]]="Non Cadre",TODAY()&gt;=Tableau3[[#This Row],[Dates de Début 
Contrat]]+60,TODAY()&lt;Tableau3[[#This Row],[Dates de Début 
Contrat]]+90,Tableau3[[#This Row],[Date renouvellement PE]]="")),1,IF(OR(AND(Tableau3[[#This Row],[Statut]]="Cadre",TODAY()&gt;Tableau3[[#This Row],[Dates de Début 
Contrat]]+90,Tableau3[[#This Row],[Date renouvellement PE]]&lt;&gt;""),AND(Tableau3[[#This Row],[Statut]]="Non Cadre",TODAY()&gt;Tableau3[[#This Row],[Dates de Début 
Contrat]]+60,Tableau3[[#This Row],[Date renouvellement PE]]&lt;&gt;"")),0,IF(OR(AND(Tableau3[[#This Row],[Statut]]="Cadre",TODAY()&gt;=Tableau3[[#This Row],[Dates de Début 
Contrat]]+120,Tableau3[[#This Row],[Date renouvellement PE]]=""),AND(Tableau3[[#This Row],[Statut]]="Non Cadre",TODAY()&gt;=Tableau3[[#This Row],[Dates de Début 
Contrat]]=90,Tableau3[[#This Row],[Date renouvellement PE]]="")),2,"")))))</calculatedColumnFormula>
    </tableColumn>
    <tableColumn id="14" xr3:uid="{BB43E53B-C77E-46F0-843E-7C0433969F2F}" name="Date renouvellement PE" dataDxfId="244"/>
    <tableColumn id="15" xr3:uid="{585B4407-AE95-4B50-8803-0457196C6BB8}" name="Reception Renouvellement PE" dataDxfId="243"/>
    <tableColumn id="16" xr3:uid="{93CEE11F-9D2A-4B0B-9FEA-36952407A7F0}" name="Fin de PE" dataDxfId="242">
      <calculatedColumnFormula>IF(Tableau3[[#This Row],[Dates de Début 
Contrat]]="","",IF(Tableau3[[#This Row],[Statut]]="Cadre",Tableau3[[#This Row],[Dates de Début 
Contrat]]+212,IF(Tableau3[[#This Row],[Statut]]="Non cadre",Tableau3[[#This Row],[Dates de Début 
Contrat]]+152,"")))</calculatedColumnFormula>
    </tableColumn>
    <tableColumn id="17" xr3:uid="{82930FED-865E-41F3-8C99-3A1DD06DC647}" name="PE Validée" dataDxfId="241">
      <calculatedColumnFormula>IF(OR(Tableau3[[#This Row],[PE à Renouveler]]=2,AND(Tableau3[[#This Row],[Date renouvellement PE]]&lt;&gt;"",TODAY()&gt;Tableau3[[#This Row],[Fin de PE]])),0,IF(AND(Tableau3[[#This Row],[Date renouvellement PE]]&lt;&gt;"",TODAY()&gt;Tableau3[[#This Row],[Fin de PE]]-45,TODAY()&lt;Tableau3[[#This Row],[Fin de PE]]),1,""))</calculatedColumnFormula>
    </tableColumn>
    <tableColumn id="18" xr3:uid="{A2C36576-1840-4423-A7B2-90DDF94FEA8D}" name="Date d'envoi de fin de PE" dataDxfId="240"/>
    <tableColumn id="19" xr3:uid="{7000D8F4-28CB-4076-A895-910E0F3CF212}" name="Convocation à Envoyer" dataDxfId="239">
      <calculatedColumnFormula>IF(Tableau2[[#This Row],[Dates de fin de Commande]]&lt;&gt;"",IF(OR(TODAY()&lt;Tableau2[[#This Row],[Dates de fin de Commande]]-105,AND(TODAY()&gt;=Tableau2[[#This Row],[Dates de fin de Commande]]-105,Tableau3[[#This Row],[PE Validée]]="")),"",IF(AND(TODAY()&gt;=Tableau2[[#This Row],[Dates de fin de Commande]]-105,Tableau3[[#This Row],[Convocation envoyée]]&lt;&gt;"",Tableau3[[#This Row],[PE Validée]]=0),0,1)),"")</calculatedColumnFormula>
    </tableColumn>
    <tableColumn id="20" xr3:uid="{0F2AF3EE-54B5-40E1-8D40-86BF668E675B}" name="Convocation envoyée"/>
    <tableColumn id="21" xr3:uid="{464C894E-3A6D-46C9-BF93-98842B5B02A3}" name="Procédure à Envoyer" dataDxfId="238">
      <calculatedColumnFormula>IF(Tableau2[[#This Row],[Dates de fin de Commande]]&lt;&gt;"",IF(OR(AND(TODAY()&lt;Tableau2[[#This Row],[Dates de fin de Commande]]-90,Tableau3[[#This Row],[Prorogation envoyée]]=""),AND(TODAY()&gt;=Tableau2[[#This Row],[Dates de fin de Commande]]-90,Tableau3[[#This Row],[Convocation à Envoyer]]="")),"",IF(OR(AND(TODAY()&lt;Tableau2[[#This Row],[Dates de fin de Commande]]-90,Tableau3[[#This Row],[Prorogation envoyée]]=0),AND(TODAY()&gt;=Tableau2[[#This Row],[Dates de fin de Commande]]-90,Tableau3[[#This Row],[Convocation envoyée]]&lt;&gt;"",Tableau3[[#This Row],[Procédure envoyée]]&lt;&gt;"")),0,1)),"")</calculatedColumnFormula>
    </tableColumn>
    <tableColumn id="22" xr3:uid="{7E85E157-7FA6-48F8-9B43-774D34018DEF}" name="Procédure envoyée"/>
    <tableColumn id="23" xr3:uid="{A8825CE2-D6C7-4777-B22D-AFF9AF181DF3}" name="Prorogation envoyée"/>
    <tableColumn id="24" xr3:uid="{5994C14A-5F86-469B-89F1-5ECA528B3AA8}" name="Démission"/>
    <tableColumn id="25" xr3:uid="{A2BF2CB9-28B7-4292-A05F-83899E2A7312}" name="Commentaires" dataDxfId="237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6C37245-7DB3-4CAA-80AE-9CA063C72EFA}" name="Tableau4" displayName="Tableau4" ref="A1:Z111" totalsRowShown="0" headerRowDxfId="214" tableBorderDxfId="213">
  <sortState ref="A2:Z111">
    <sortCondition ref="A1:A111"/>
  </sortState>
  <tableColumns count="26">
    <tableColumn id="1" xr3:uid="{F312CE42-7F9F-4159-BF97-E1EA373DF23D}" name="CONSULTANTS" dataDxfId="212"/>
    <tableColumn id="2" xr3:uid="{6F6F2233-22E0-4927-A23A-FC39C012C5FC}" name="NBR" dataDxfId="211">
      <calculatedColumnFormula>IF(Tableau1[[#This Row],[NBR]]&lt;&gt;"",Tableau1[[#This Row],[NBR]],"")</calculatedColumnFormula>
    </tableColumn>
    <tableColumn id="3" xr3:uid="{EC2553A6-78BE-4459-B264-69B876B8EC70}" name="GJU" dataDxfId="210">
      <calculatedColumnFormula>IF(Tableau1[[#This Row],[GJU]]&lt;&gt;"",Tableau1[[#This Row],[GJU]],"")</calculatedColumnFormula>
    </tableColumn>
    <tableColumn id="4" xr3:uid="{E12C712B-FB58-48DA-A454-E2612D88349D}" name="WMA" dataDxfId="209">
      <calculatedColumnFormula>IF(Tableau1[[#This Row],[WMA]]&lt;&gt;"",Tableau1[[#This Row],[WMA]],"")</calculatedColumnFormula>
    </tableColumn>
    <tableColumn id="5" xr3:uid="{DA687833-995E-4189-84C1-55FB0CB4D780}" name="ACD" dataDxfId="208">
      <calculatedColumnFormula>IF(Tableau1[[#This Row],[ACD]]&lt;&gt;"",Tableau1[[#This Row],[ACD]],"")</calculatedColumnFormula>
    </tableColumn>
    <tableColumn id="6" xr3:uid="{BB60CC0F-5025-4EDE-95DF-4754A4312D38}" name="KAB" dataDxfId="207">
      <calculatedColumnFormula>IF(Tableau1[[#This Row],[KAB]]&lt;&gt;"",Tableau1[[#This Row],[KAB]],"")</calculatedColumnFormula>
    </tableColumn>
    <tableColumn id="9" xr3:uid="{47421AD5-65A2-4673-BF02-B27FEFF5C8B3}" name="État" dataDxfId="206"/>
    <tableColumn id="7" xr3:uid="{D98AA929-B555-40D6-A946-50708679329C}" name="Affaires" dataDxfId="205">
      <calculatedColumnFormula>IF(Tableau1[[#This Row],[Affaires]]="","",Tableau1[[#This Row],[Affaires]])</calculatedColumnFormula>
    </tableColumn>
    <tableColumn id="25" xr3:uid="{B062903C-0DE7-47B2-89FF-BCC4788EA98E}" name=" Entrée" dataDxfId="204"/>
    <tableColumn id="26" xr3:uid="{EDCCB425-1A0F-48D3-93A5-FE8232807BDD}" name="Sortie" dataDxfId="203"/>
    <tableColumn id="8" xr3:uid="{472F8A78-436A-416D-B4A1-B42EF2924E00}" name="Avenant" dataDxfId="202"/>
    <tableColumn id="10" xr3:uid="{1BB97D91-E26D-43FB-BE8A-E1EDC9643A28}" name="Nb de JT"/>
    <tableColumn id="11" xr3:uid="{8AA83E6F-3716-4104-A1A5-CA68259B1E33}" name="IGD" dataDxfId="201"/>
    <tableColumn id="12" xr3:uid="{C1AB95CD-BB73-4090-BF8C-B821F1D0948C}" name="Nb d'IGD"/>
    <tableColumn id="13" xr3:uid="{5D9CB793-E735-4551-A1C2-2FD3FE90C33A}" name="Panier Repas" dataDxfId="200"/>
    <tableColumn id="14" xr3:uid="{3F4955D8-E7E2-4D92-AE34-9BC5C47935AE}" name="Prime"/>
    <tableColumn id="15" xr3:uid="{F67AA096-AB8C-4DE7-AE95-438872ABC0FD}" name="Frais"/>
    <tableColumn id="22" xr3:uid="{7379124B-6D6A-4C68-BBEC-6DDB345AD604}" name="CP"/>
    <tableColumn id="23" xr3:uid="{DF76F4F4-6B11-4C9E-8045-49FD13698C7B}" name="Repos"/>
    <tableColumn id="24" xr3:uid="{3FDE5B18-1611-4E01-82DF-A2289AF37A38}" name="Absence" dataDxfId="199"/>
    <tableColumn id="16" xr3:uid="{C1D965C0-9EBB-4B47-A8AF-806E41942A2F}" name="Abattement 3 mois" dataDxfId="198"/>
    <tableColumn id="17" xr3:uid="{12BBB52E-6102-4FBB-B52D-811703FE155B}" name="Abattement 24 mois" dataDxfId="197"/>
    <tableColumn id="18" xr3:uid="{8B2D336F-53BF-4616-A43D-72D20A6153A9}" name="Réception NDF" dataDxfId="196"/>
    <tableColumn id="19" xr3:uid="{3E35B63B-8098-4912-BAB8-4BE813444666}" name="RéceptionTS" dataDxfId="195"/>
    <tableColumn id="20" xr3:uid="{C7CFE06C-C5B1-4443-AD28-299C0E0A71E9}" name="Relances" dataDxfId="194"/>
    <tableColumn id="21" xr3:uid="{04416C9F-2A88-4B44-B5BB-9245A6EA589F}" name="Bulletin de paie à envoyer par mail" dataDxfId="193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86116FC-5073-4A60-92BA-7D3BA4041434}" name="Tableau5" displayName="Tableau5" ref="A1:AH111" totalsRowShown="0" headerRowDxfId="172" tableBorderDxfId="171">
  <sortState ref="A2:AH111">
    <sortCondition ref="A1:A111"/>
  </sortState>
  <tableColumns count="34">
    <tableColumn id="1" xr3:uid="{16FCF9A2-2F9E-4ED4-9E35-A21973AC71C8}" name="CONSULTANTS" dataDxfId="170"/>
    <tableColumn id="2" xr3:uid="{A43C69B1-1FFD-4253-B4FD-9B29CF9268F1}" name="NBR" dataDxfId="169">
      <calculatedColumnFormula>IF(Tableau1[[#This Row],[NBR]]&lt;&gt;"",Tableau1[[#This Row],[NBR]],"")</calculatedColumnFormula>
    </tableColumn>
    <tableColumn id="3" xr3:uid="{F4B95835-0D13-40D3-ADED-401CB4D0F6E0}" name="GJU" dataDxfId="168">
      <calculatedColumnFormula>IF(Tableau1[[#This Row],[GJU]]&lt;&gt;"",Tableau1[[#This Row],[GJU]],"")</calculatedColumnFormula>
    </tableColumn>
    <tableColumn id="4" xr3:uid="{397ED37D-5E98-4CB5-AF5F-E19CA5A2410F}" name="WMA" dataDxfId="167">
      <calculatedColumnFormula>IF(Tableau1[[#This Row],[WMA]]&lt;&gt;"",Tableau1[[#This Row],[WMA]],"")</calculatedColumnFormula>
    </tableColumn>
    <tableColumn id="5" xr3:uid="{B9904BD7-5B0E-4AE4-BE81-8D7695388346}" name="ACD" dataDxfId="166">
      <calculatedColumnFormula>IF(Tableau1[[#This Row],[ACD]]&lt;&gt;"",Tableau1[[#This Row],[ACD]],"")</calculatedColumnFormula>
    </tableColumn>
    <tableColumn id="6" xr3:uid="{1A22B8BB-5AC0-4D28-85BA-3EB850540891}" name="KAB" dataDxfId="165">
      <calculatedColumnFormula>IF(Tableau1[[#This Row],[KAB]]&lt;&gt;"",Tableau1[[#This Row],[KAB]],"")</calculatedColumnFormula>
    </tableColumn>
    <tableColumn id="34" xr3:uid="{C9701D7C-4BAB-48D9-989D-4D1947506414}" name="État" dataDxfId="164"/>
    <tableColumn id="33" xr3:uid="{18568888-32F4-4F2E-811A-BFCB307E7CF6}" name="Nb de Congés N-1" dataDxfId="163"/>
    <tableColumn id="7" xr3:uid="{FF63F546-5D15-455C-8543-BA7CA4F618B9}" name="Nb de Congés" dataDxfId="162">
      <calculatedColumnFormula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calculatedColumnFormula>
    </tableColumn>
    <tableColumn id="8" xr3:uid="{97D992C6-8587-49D7-B029-B9A07CE6F321}" name="Nb de Repos" dataDxfId="161">
      <calculatedColumnFormula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calculatedColumnFormula>
    </tableColumn>
    <tableColumn id="9" xr3:uid="{90E4220B-A095-4290-95D3-CD270F8E313D}" name="Congés Janvier" dataDxfId="160"/>
    <tableColumn id="21" xr3:uid="{E4351592-94BD-4B6E-98C6-DEA247A68EBE}" name="Repos Janvier" dataDxfId="159"/>
    <tableColumn id="10" xr3:uid="{41B5C4C6-9253-4383-8012-49CF06A91E68}" name="Congés Février" dataDxfId="158"/>
    <tableColumn id="22" xr3:uid="{51A03C6B-1511-4D6C-9448-7C4B1E6EF8C6}" name="Repos Février" dataDxfId="157"/>
    <tableColumn id="11" xr3:uid="{310BA039-E985-49F4-8430-1A9F67898A6F}" name="Congés Mars" dataDxfId="156"/>
    <tableColumn id="23" xr3:uid="{C37A6208-C748-4F5B-AA84-ECFC772F54BE}" name="Repos Mars" dataDxfId="155"/>
    <tableColumn id="12" xr3:uid="{1D7D019C-62F1-4A8C-AB00-30748971A613}" name="Congés Avril" dataDxfId="154"/>
    <tableColumn id="24" xr3:uid="{CE6D6EC0-5D64-4A08-9969-45BA0365C0A9}" name="Repos Avril" dataDxfId="153"/>
    <tableColumn id="13" xr3:uid="{0367C3F7-F802-4467-81EE-7515DB98F385}" name="Congés Mai" dataDxfId="152"/>
    <tableColumn id="25" xr3:uid="{EBDE8FFF-9912-4BCE-9317-FE11BE59BE17}" name="Repos Mai" dataDxfId="151"/>
    <tableColumn id="14" xr3:uid="{2BDCBD58-C9D3-4793-A766-57C170339FEA}" name="Congés Juin" dataDxfId="150"/>
    <tableColumn id="26" xr3:uid="{54A996F6-19E3-4919-AD9A-29C4A01C278C}" name="Repos Juin" dataDxfId="149"/>
    <tableColumn id="15" xr3:uid="{70481188-737C-4536-9401-19C182A65486}" name="Congés Juillet" dataDxfId="148"/>
    <tableColumn id="27" xr3:uid="{1F42A749-CE59-437E-A03C-C82E2BDDAFC1}" name="Repos Juillet" dataDxfId="147"/>
    <tableColumn id="16" xr3:uid="{85126C0A-A3B4-4A61-9BA3-F92EFB60F1CB}" name="Congés Août" dataDxfId="146"/>
    <tableColumn id="28" xr3:uid="{07177084-559B-4DFC-A3B1-932BD305FA7A}" name="Repos Août" dataDxfId="145"/>
    <tableColumn id="17" xr3:uid="{64755409-6A0A-4DF0-AA6E-458FDDBE19C1}" name="Congés Septembre" dataDxfId="144"/>
    <tableColumn id="29" xr3:uid="{B1D7FF11-E530-4C63-A3DD-27E58921949F}" name="Repos Septembre" dataDxfId="143"/>
    <tableColumn id="18" xr3:uid="{3FF12F71-4E85-45F6-A41D-C5C13B3E01B0}" name="Congés Octobre" dataDxfId="142"/>
    <tableColumn id="30" xr3:uid="{6C53DBFA-26D9-4615-ADD5-65BB22CD51CE}" name="Repos Octobre" dataDxfId="141"/>
    <tableColumn id="19" xr3:uid="{85841B80-C789-40C6-9C6F-C936E2E12686}" name="Congés Novembre" dataDxfId="140"/>
    <tableColumn id="31" xr3:uid="{97048156-EDE7-4470-B595-A97F713F7EFC}" name="Repos Novembre" dataDxfId="139"/>
    <tableColumn id="32" xr3:uid="{9CFCD7D7-5C6A-423D-92CF-65A299B605E9}" name="Congés Décembre" dataDxfId="138"/>
    <tableColumn id="20" xr3:uid="{64198A2E-C361-47F3-A335-845E3B4FCBF2}" name="Repos Décembre" dataDxfId="137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CC5508F-03A3-4234-A614-6F6E8630753E}" name="Tableau6" displayName="Tableau6" ref="A1:H111" totalsRowShown="0" tableBorderDxfId="114">
  <autoFilter ref="A1:H111" xr:uid="{6F74B829-B4E4-4E64-B781-45D07A36CB0B}"/>
  <sortState ref="A2:H111">
    <sortCondition ref="A1:A111"/>
  </sortState>
  <tableColumns count="8">
    <tableColumn id="1" xr3:uid="{D036A2F3-B8B3-4DB1-A9C8-FE4FBE1E3B3F}" name="CONSULTANTS" dataDxfId="113"/>
    <tableColumn id="2" xr3:uid="{5794EC65-9B8F-471B-9D9B-DCD77EF23BD7}" name="NBR" dataDxfId="112">
      <calculatedColumnFormula>IF(Tableau1[[#This Row],[NBR]]&lt;&gt;"",Tableau1[[#This Row],[NBR]],"")</calculatedColumnFormula>
    </tableColumn>
    <tableColumn id="3" xr3:uid="{CE43C2BB-75D3-4220-BF89-242433EFAC96}" name="GJU" dataDxfId="111">
      <calculatedColumnFormula>IF(Tableau1[[#This Row],[GJU]]&lt;&gt;"",Tableau1[[#This Row],[GJU]],"")</calculatedColumnFormula>
    </tableColumn>
    <tableColumn id="4" xr3:uid="{DE21E6AB-EB90-4FD6-8AB4-CC1EC5CF5907}" name="WMA" dataDxfId="110">
      <calculatedColumnFormula>IF(Tableau1[[#This Row],[WMA]]&lt;&gt;"",Tableau1[[#This Row],[WMA]],"")</calculatedColumnFormula>
    </tableColumn>
    <tableColumn id="5" xr3:uid="{E5BBDB2F-1C9A-45C7-81D9-C18739BB7AAA}" name="ACD" dataDxfId="109">
      <calculatedColumnFormula>IF(Tableau1[[#This Row],[ACD]]&lt;&gt;"",Tableau1[[#This Row],[ACD]],"")</calculatedColumnFormula>
    </tableColumn>
    <tableColumn id="6" xr3:uid="{D27A4C8A-3A9A-4DFF-9695-F405EEC1F91E}" name="KAB" dataDxfId="108">
      <calculatedColumnFormula>IF(Tableau1[[#This Row],[KAB]]&lt;&gt;"",Tableau1[[#This Row],[KAB]],"")</calculatedColumnFormula>
    </tableColumn>
    <tableColumn id="9" xr3:uid="{C078AE9C-36E9-4911-9C32-14CE31899F8A}" name="État" dataDxfId="107"/>
    <tableColumn id="7" xr3:uid="{BE6D57F2-5E4B-4094-8D83-851EF91B7457}" name="Adresse mail" dataDxfId="106" dataCellStyle="Lien hypertexte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1FA1009-7F7A-4AC4-B9A2-185E0CD8AF2E}" name="Tableau7" displayName="Tableau7" ref="A1:O111" headerRowDxfId="88" tableBorderDxfId="87">
  <autoFilter ref="A1:O111" xr:uid="{75FBBD9B-590B-4331-ADEF-223C42D864F8}"/>
  <sortState ref="A2:O111">
    <sortCondition ref="A1:A111"/>
  </sortState>
  <tableColumns count="15">
    <tableColumn id="1" xr3:uid="{3CA9E8EC-02B2-4DAF-A2AB-2735AB0CDCAD}" name="CONSULTANTS" totalsRowLabel="Total" dataDxfId="86" totalsRowDxfId="85"/>
    <tableColumn id="2" xr3:uid="{1C3EFF00-F5F7-4C1D-B633-5A6F9EAEB80B}" name="NBR" dataDxfId="84" totalsRowDxfId="83">
      <calculatedColumnFormula>IF(Tableau1[[#This Row],[NBR]]&lt;&gt;"",Tableau1[[#This Row],[NBR]],"")</calculatedColumnFormula>
    </tableColumn>
    <tableColumn id="3" xr3:uid="{3542CBF1-33C0-4BFA-8F95-5E7E0C988445}" name="GJU" dataDxfId="82" totalsRowDxfId="81">
      <calculatedColumnFormula>IF(Tableau1[[#This Row],[GJU]]&lt;&gt;"",Tableau1[[#This Row],[GJU]],"")</calculatedColumnFormula>
    </tableColumn>
    <tableColumn id="4" xr3:uid="{7CF98019-8772-4ACB-AC4C-9C996D71D0CD}" name="WMA" dataDxfId="80" totalsRowDxfId="79">
      <calculatedColumnFormula>IF(Tableau1[[#This Row],[WMA]]&lt;&gt;"",Tableau1[[#This Row],[WMA]],"")</calculatedColumnFormula>
    </tableColumn>
    <tableColumn id="5" xr3:uid="{B665FB7D-A55C-4EEC-BE46-0E48D9E1CA9C}" name="ACD" dataDxfId="78" totalsRowDxfId="77">
      <calculatedColumnFormula>IF(Tableau1[[#This Row],[ACD]]&lt;&gt;"",Tableau1[[#This Row],[ACD]],"")</calculatedColumnFormula>
    </tableColumn>
    <tableColumn id="6" xr3:uid="{4E6CB301-61E7-4A66-B812-B3518F8FEDFD}" name="KAB" dataDxfId="76" totalsRowDxfId="75">
      <calculatedColumnFormula>IF(Tableau1[[#This Row],[KAB]]&lt;&gt;"",Tableau1[[#This Row],[KAB]],"")</calculatedColumnFormula>
    </tableColumn>
    <tableColumn id="15" xr3:uid="{7CF05C42-4131-41CC-91CF-CD171161EC51}" name="État" dataDxfId="74" totalsRowDxfId="73"/>
    <tableColumn id="7" xr3:uid="{76F5050A-8904-4A8D-9E4C-FFA510032F17}" name="Centre Médical" dataDxfId="72"/>
    <tableColumn id="14" xr3:uid="{7CC978B4-8FCD-458D-86FB-F74359A4D688}" name="Date dernière VM" dataDxfId="71"/>
    <tableColumn id="8" xr3:uid="{74245970-6CFE-4B7C-BD48-1783E4E221E0}" name="Date de la convocation"/>
    <tableColumn id="9" xr3:uid="{39ED629F-7246-47C9-9D60-58AA4630F66A}" name="Visite renforcée" dataDxfId="70" totalsRowDxfId="69"/>
    <tableColumn id="10" xr3:uid="{E3233724-B236-4AC3-8F11-325915A3DF5E}" name="Date VM" dataDxfId="68" totalsRowDxfId="67"/>
    <tableColumn id="12" xr3:uid="{4D6C5E4C-F658-4880-BE5D-A5B006832DF9}" name="Date de renouvellement" dataDxfId="66" totalsRowDxfId="65"/>
    <tableColumn id="11" xr3:uid="{F20F5838-B9F3-41D0-B32F-267351D8B280}" name="Validité de la VM" totalsRowFunction="count" dataDxfId="64" totalsRowDxfId="63">
      <calculatedColumnFormula>IF(Tableau7[[#This Row],[Date de renouvellement]]="","",IF(TODAY()&lt;Tableau7[[#This Row],[Date de renouvellement]]-90,0,IF(AND(TODAY()&gt;=Tableau7[[#This Row],[Date de renouvellement]]-90,TODAY()&lt;Tableau7[[#This Row],[Date de renouvellement]]),1,2)))</calculatedColumnFormula>
    </tableColumn>
    <tableColumn id="13" xr3:uid="{87A17514-AFE2-4A70-83FA-095DA6DA2E97}" name="Commentaires" dataDxfId="62" totalsRowDxfId="61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A0566EC-4D36-4D9E-A503-F130CD41F019}" name="Tableau8" displayName="Tableau8" ref="A1:M111" totalsRowShown="0" headerRowDxfId="43" dataDxfId="42" tableBorderDxfId="41">
  <autoFilter ref="A1:M111" xr:uid="{2ADEB911-42EE-4255-8BDA-1B2C61E83497}"/>
  <sortState ref="A2:M111">
    <sortCondition ref="A1:A111"/>
  </sortState>
  <tableColumns count="13">
    <tableColumn id="1" xr3:uid="{30A5A621-F65C-4AB3-9CBF-D0CF6B6FF55C}" name="CONSULTANTS" dataDxfId="40"/>
    <tableColumn id="2" xr3:uid="{D0126871-7FE5-4390-AFDB-D77CD4321534}" name="NBR" dataDxfId="39">
      <calculatedColumnFormula>IF(Tableau1[[#This Row],[NBR]]&lt;&gt;"",Tableau1[[#This Row],[NBR]],"")</calculatedColumnFormula>
    </tableColumn>
    <tableColumn id="3" xr3:uid="{D17696D2-F6D9-41B5-A9B2-A98F81360E13}" name="GJU" dataDxfId="38">
      <calculatedColumnFormula>IF(Tableau1[[#This Row],[GJU]]&lt;&gt;"",Tableau1[[#This Row],[GJU]],"")</calculatedColumnFormula>
    </tableColumn>
    <tableColumn id="4" xr3:uid="{4B5DAD48-7B8C-4467-997C-4622927C2CEA}" name="WMA" dataDxfId="37">
      <calculatedColumnFormula>IF(Tableau1[[#This Row],[WMA]]&lt;&gt;"",Tableau1[[#This Row],[WMA]],"")</calculatedColumnFormula>
    </tableColumn>
    <tableColumn id="5" xr3:uid="{0430DFF4-57CF-454F-BFA9-70EF7EFF9FBA}" name="ACD" dataDxfId="36">
      <calculatedColumnFormula>IF(Tableau1[[#This Row],[ACD]]&lt;&gt;"",Tableau1[[#This Row],[ACD]],"")</calculatedColumnFormula>
    </tableColumn>
    <tableColumn id="6" xr3:uid="{4E850C87-20FC-4406-BD92-E17AEAADB513}" name="KAB" dataDxfId="35">
      <calculatedColumnFormula>IF(Tableau1[[#This Row],[KAB]]&lt;&gt;"",Tableau1[[#This Row],[KAB]],"")</calculatedColumnFormula>
    </tableColumn>
    <tableColumn id="13" xr3:uid="{E3B76E53-B614-4BBC-9B2A-C08548BF93D3}" name="État" dataDxfId="34"/>
    <tableColumn id="7" xr3:uid="{A72A6F48-DA06-4FF0-B89B-6027F77F8EC6}" name="Date d'envoi FIDAA" dataDxfId="33"/>
    <tableColumn id="8" xr3:uid="{CC2235C8-1E78-421F-BB6C-1AE8704C27B7}" name="Date d'envoi PEI" dataDxfId="32"/>
    <tableColumn id="9" xr3:uid="{46D9C3F8-A8E8-4733-B235-350E2413547D}" name="Fin de Validité FIDAA" dataDxfId="31"/>
    <tableColumn id="10" xr3:uid="{2ED53A7B-452A-43A5-BD3F-84366ECE9C5B}" name="Fin de validité PEI" dataDxfId="30"/>
    <tableColumn id="11" xr3:uid="{E60D71B7-596A-4050-8A8D-B0FA4A6C0F32}" name="Validité FIDAA" dataDxfId="29"/>
    <tableColumn id="12" xr3:uid="{8DCC2BF9-2447-4D3A-B8BB-D3652F2D3D77}" name="Validité PEI" dataDxfId="28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645A6E8-7ECF-4A0B-AD1A-47DD4A9DE8C6}" name="Tableau9" displayName="Tableau9" ref="A1:J111" totalsRowShown="0" headerRowDxfId="10" tableBorderDxfId="9">
  <sortState ref="A2:J111">
    <sortCondition ref="A1:A111"/>
  </sortState>
  <tableColumns count="10">
    <tableColumn id="1" xr3:uid="{F15EF617-28B4-4ECB-AB01-41F155601BEC}" name="CONSULTANTS" dataDxfId="8"/>
    <tableColumn id="2" xr3:uid="{00D77C3A-4E68-47C3-A253-DD78B5F2653C}" name="NBR" dataDxfId="7">
      <calculatedColumnFormula>IF(Tableau1[[#This Row],[NBR]]&lt;&gt;"",Tableau1[[#This Row],[NBR]],"")</calculatedColumnFormula>
    </tableColumn>
    <tableColumn id="3" xr3:uid="{4C9B6A39-71B4-45EF-862F-04F821061A95}" name="GJU" dataDxfId="6">
      <calculatedColumnFormula>IF(Tableau1[[#This Row],[GJU]]&lt;&gt;"",Tableau1[[#This Row],[GJU]],"")</calculatedColumnFormula>
    </tableColumn>
    <tableColumn id="4" xr3:uid="{D876A113-EEFC-40EF-9F02-91BCCB5190AB}" name="WMA" dataDxfId="5">
      <calculatedColumnFormula>IF(Tableau1[[#This Row],[WMA]]&lt;&gt;"",Tableau1[[#This Row],[WMA]],"")</calculatedColumnFormula>
    </tableColumn>
    <tableColumn id="5" xr3:uid="{25960AEE-44D6-43FD-9257-1D4A7453123B}" name="ACD" dataDxfId="4">
      <calculatedColumnFormula>IF(Tableau1[[#This Row],[ACD]]&lt;&gt;"",Tableau1[[#This Row],[ACD]],"")</calculatedColumnFormula>
    </tableColumn>
    <tableColumn id="6" xr3:uid="{78035A92-F7AC-4F1C-B135-5E5CEA26BF43}" name="KAB" dataDxfId="3">
      <calculatedColumnFormula>IF(Tableau1[[#This Row],[KAB]]&lt;&gt;"",Tableau1[[#This Row],[KAB]],"")</calculatedColumnFormula>
    </tableColumn>
    <tableColumn id="10" xr3:uid="{E8403472-85EA-44E6-A376-B4CEFC4C22C6}" name="État" dataDxfId="2"/>
    <tableColumn id="7" xr3:uid="{E0A68ED0-8DBC-4F58-82F6-56794EE3F4D1}" name="Date de délivrance du A1"/>
    <tableColumn id="8" xr3:uid="{06545CA5-3DBE-4E28-822C-AB32DFC053CF}" name="Durée de validité" dataDxfId="1"/>
    <tableColumn id="9" xr3:uid="{53E8757B-24F6-48FE-BD15-A9974D4A6352}" name="Validité du A1" dataDxfId="0">
      <calculatedColumnFormula>IF(Tableau9[[#This Row],[Durée de validité]]="","",IF(TODAY()&lt;Tableau9[[#This Row],[Durée de validité]]-30,0,IF(AND(TODAY()&gt;=Tableau9[[#This Row],[Durée de validité]]-30,TODAY()&lt;Tableau9[[#This Row],[Durée de validité]]),1,2)))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7" dT="2019-04-02T10:16:29.28" personId="{6005D1E1-83FB-411E-ACAE-0D0CD7577F1D}" id="{E54BA20E-F5BC-476E-BE76-B556D1D56353}">
    <text>inter contrat</text>
  </threadedComment>
  <threadedComment ref="A33" dT="2019-03-22T16:09:20.57" personId="{F5CBE1B3-1FA2-4F2E-A1D1-80859FDFFEC0}" id="{E8118930-E4B7-4322-8A67-EED230F97562}">
    <text>Ne pas prendre en compte 1 samedi dans le mois</text>
  </threadedComment>
  <threadedComment ref="A99" dT="2019-03-22T15:25:38.21" personId="{F5CBE1B3-1FA2-4F2E-A1D1-80859FDFFEC0}" id="{EBA856F0-BA27-4953-AC99-F4EF991158BE}">
    <text>Ne pas prendre en compte 2 samedis dans le mois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P2" dT="2019-04-12T07:37:33.31" personId="{BF35E61D-F5D6-4BD6-9FC2-D7A591D52DF0}" id="{CE6768EE-05AC-4F7B-8300-49FF383E70AB}">
    <text>demande de congés sans solde</text>
  </threadedComment>
  <threadedComment ref="L14" dT="2019-04-09T08:05:00.94" personId="{BF35E61D-F5D6-4BD6-9FC2-D7A591D52DF0}" id="{88A1665B-A532-44A5-83FB-5D0B416C8A7C}">
    <text>sans solde demandé par M.Cardon</text>
  </threadedComment>
  <threadedComment ref="N14" dT="2019-04-09T08:08:11.71" personId="{BF35E61D-F5D6-4BD6-9FC2-D7A591D52DF0}" id="{F358AD0C-8DBE-4388-96E1-A8F16624CF82}">
    <text>sans solde à la demande de M. Cardon</text>
  </threadedComment>
  <threadedComment ref="N22" dT="2019-04-02T10:13:16.20" personId="{6005D1E1-83FB-411E-ACAE-0D0CD7577F1D}" id="{D019D5F4-544D-44C7-BEC4-2319C11689FF}">
    <text>sans solde</text>
  </threadedComment>
  <threadedComment ref="N28" dT="2019-04-02T12:16:41.85" personId="{6005D1E1-83FB-411E-ACAE-0D0CD7577F1D}" id="{43FF5483-0C00-4C1F-9FE1-CE956A61DD30}">
    <text>absence demande de congés (on laisse tomber).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applyStyles="1" summaryBelow="0"/>
    <pageSetUpPr fitToPage="1"/>
  </sheetPr>
  <dimension ref="A1:BA116"/>
  <sheetViews>
    <sheetView zoomScale="90" zoomScaleNormal="90" zoomScalePageLayoutView="125" workbookViewId="0">
      <pane xSplit="6" ySplit="1" topLeftCell="G36" activePane="bottomRight" state="frozen"/>
      <selection activeCell="B2" sqref="B2"/>
      <selection pane="topRight" activeCell="B2" sqref="B2"/>
      <selection pane="bottomLeft" activeCell="B2" sqref="B2"/>
      <selection pane="bottomRight" activeCell="G2" sqref="G2"/>
    </sheetView>
  </sheetViews>
  <sheetFormatPr baseColWidth="10" defaultColWidth="10.7109375" defaultRowHeight="12" x14ac:dyDescent="0.2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7" width="11.5703125" style="1" customWidth="1"/>
    <col min="8" max="8" width="12.7109375" style="1" customWidth="1"/>
    <col min="9" max="9" width="12.7109375" style="1" hidden="1" customWidth="1"/>
    <col min="10" max="10" width="23.5703125" style="1" customWidth="1"/>
    <col min="11" max="11" width="15.5703125" style="1" customWidth="1"/>
    <col min="12" max="12" width="24.28515625" style="1" customWidth="1"/>
    <col min="13" max="13" width="21.7109375" style="1" customWidth="1"/>
    <col min="14" max="14" width="21" style="1" hidden="1" customWidth="1"/>
    <col min="15" max="15" width="21" style="58" customWidth="1"/>
    <col min="16" max="16" width="21" style="100" customWidth="1"/>
    <col min="17" max="17" width="21" style="1" customWidth="1"/>
    <col min="18" max="18" width="21" style="1" hidden="1" customWidth="1"/>
    <col min="19" max="19" width="21" style="58" customWidth="1"/>
    <col min="20" max="20" width="15.85546875" style="386" customWidth="1"/>
    <col min="21" max="21" width="15.85546875" style="58" hidden="1" customWidth="1"/>
    <col min="22" max="22" width="21" style="58" customWidth="1"/>
    <col min="23" max="23" width="18.7109375" style="101" customWidth="1"/>
    <col min="24" max="24" width="10" style="1" customWidth="1"/>
    <col min="25" max="25" width="11.28515625" style="1" customWidth="1"/>
    <col min="26" max="26" width="12.7109375" style="1" customWidth="1"/>
    <col min="27" max="16384" width="10.7109375" style="1"/>
  </cols>
  <sheetData>
    <row r="1" spans="1:53" ht="23.25" customHeight="1" thickTop="1" thickBot="1" x14ac:dyDescent="0.3">
      <c r="A1" s="186" t="s">
        <v>105</v>
      </c>
      <c r="B1" s="142" t="s">
        <v>11</v>
      </c>
      <c r="C1" s="17" t="s">
        <v>87</v>
      </c>
      <c r="D1" s="82" t="s">
        <v>50</v>
      </c>
      <c r="E1" s="19" t="s">
        <v>94</v>
      </c>
      <c r="F1" s="16" t="s">
        <v>123</v>
      </c>
      <c r="G1" s="455" t="s">
        <v>221</v>
      </c>
      <c r="H1" s="451" t="s">
        <v>1</v>
      </c>
      <c r="I1" s="3" t="s">
        <v>203</v>
      </c>
      <c r="J1" s="3" t="s">
        <v>9</v>
      </c>
      <c r="K1" s="3" t="s">
        <v>0</v>
      </c>
      <c r="L1" s="3" t="s">
        <v>7</v>
      </c>
      <c r="M1" s="3" t="s">
        <v>38</v>
      </c>
      <c r="N1" s="83" t="s">
        <v>159</v>
      </c>
      <c r="O1" s="52" t="s">
        <v>109</v>
      </c>
      <c r="P1" s="84" t="s">
        <v>110</v>
      </c>
      <c r="Q1" s="3" t="s">
        <v>111</v>
      </c>
      <c r="R1" s="3" t="s">
        <v>205</v>
      </c>
      <c r="S1" s="52" t="s">
        <v>113</v>
      </c>
      <c r="T1" s="375" t="s">
        <v>97</v>
      </c>
      <c r="U1" s="52" t="s">
        <v>204</v>
      </c>
      <c r="V1" s="52" t="s">
        <v>2</v>
      </c>
      <c r="W1" s="52" t="s">
        <v>98</v>
      </c>
      <c r="X1" s="3" t="s">
        <v>22</v>
      </c>
      <c r="Y1" s="106" t="s">
        <v>8</v>
      </c>
    </row>
    <row r="2" spans="1:53" ht="12.75" thickTop="1" x14ac:dyDescent="0.25">
      <c r="A2" s="356" t="s">
        <v>116</v>
      </c>
      <c r="B2" s="141"/>
      <c r="C2" s="141">
        <v>1</v>
      </c>
      <c r="D2" s="43"/>
      <c r="E2" s="174"/>
      <c r="F2" s="174"/>
      <c r="G2" s="327" t="s">
        <v>222</v>
      </c>
      <c r="H2" s="452">
        <v>1807044</v>
      </c>
      <c r="I2" s="111">
        <v>43552.634409722225</v>
      </c>
      <c r="J2" s="85"/>
      <c r="K2" s="85"/>
      <c r="L2" s="85"/>
      <c r="M2" s="85"/>
      <c r="N2" s="41"/>
      <c r="O2" s="86"/>
      <c r="P2" s="87"/>
      <c r="Q2" s="362"/>
      <c r="R2" s="111"/>
      <c r="S2" s="86"/>
      <c r="T2" s="376"/>
      <c r="U2" s="345"/>
      <c r="V2" s="345"/>
      <c r="W2" s="345"/>
      <c r="X2" s="111"/>
      <c r="Y2" s="329"/>
    </row>
    <row r="3" spans="1:53" x14ac:dyDescent="0.25">
      <c r="A3" s="347" t="s">
        <v>68</v>
      </c>
      <c r="B3" s="88">
        <v>1</v>
      </c>
      <c r="C3" s="88"/>
      <c r="D3" s="89"/>
      <c r="E3" s="90"/>
      <c r="F3" s="90"/>
      <c r="G3" s="10" t="s">
        <v>222</v>
      </c>
      <c r="H3" s="299">
        <v>1805042</v>
      </c>
      <c r="I3" s="157">
        <v>43552.634629629632</v>
      </c>
      <c r="J3" s="6"/>
      <c r="K3" s="6"/>
      <c r="L3" s="6"/>
      <c r="M3" s="6"/>
      <c r="N3" s="157"/>
      <c r="O3" s="343"/>
      <c r="P3" s="374"/>
      <c r="Q3" s="343"/>
      <c r="R3" s="157"/>
      <c r="S3" s="346"/>
      <c r="T3" s="377"/>
      <c r="U3" s="346"/>
      <c r="V3" s="346"/>
      <c r="W3" s="346"/>
      <c r="X3" s="157"/>
      <c r="Y3" s="13"/>
    </row>
    <row r="4" spans="1:53" ht="11.1" customHeight="1" x14ac:dyDescent="0.25">
      <c r="A4" s="357" t="s">
        <v>30</v>
      </c>
      <c r="B4" s="94"/>
      <c r="C4" s="94">
        <v>1</v>
      </c>
      <c r="D4" s="21"/>
      <c r="E4" s="95"/>
      <c r="F4" s="95"/>
      <c r="G4" s="10" t="s">
        <v>222</v>
      </c>
      <c r="H4" s="299">
        <v>1605013</v>
      </c>
      <c r="I4" s="157">
        <v>43552.634629629632</v>
      </c>
      <c r="J4" s="7"/>
      <c r="K4" s="7"/>
      <c r="L4" s="7"/>
      <c r="M4" s="9"/>
      <c r="N4" s="158"/>
      <c r="O4" s="56"/>
      <c r="P4" s="92"/>
      <c r="Q4" s="55"/>
      <c r="R4" s="157"/>
      <c r="S4" s="56"/>
      <c r="T4" s="378"/>
      <c r="U4" s="93"/>
      <c r="V4" s="56"/>
      <c r="W4" s="348"/>
      <c r="X4" s="157"/>
      <c r="Y4" s="13"/>
    </row>
    <row r="5" spans="1:53" hidden="1" x14ac:dyDescent="0.25">
      <c r="A5" s="357" t="s">
        <v>84</v>
      </c>
      <c r="B5" s="94"/>
      <c r="C5" s="94"/>
      <c r="D5" s="21">
        <v>1</v>
      </c>
      <c r="E5" s="95"/>
      <c r="F5" s="95"/>
      <c r="G5" s="10" t="s">
        <v>223</v>
      </c>
      <c r="H5" s="299">
        <v>1810006</v>
      </c>
      <c r="I5" s="6"/>
      <c r="J5" s="6"/>
      <c r="K5" s="6"/>
      <c r="L5" s="6"/>
      <c r="M5" s="6"/>
      <c r="N5" s="157"/>
      <c r="O5" s="55"/>
      <c r="P5" s="91"/>
      <c r="Q5" s="6"/>
      <c r="R5" s="6"/>
      <c r="S5" s="55"/>
      <c r="T5" s="379"/>
      <c r="U5" s="55"/>
      <c r="V5" s="55"/>
      <c r="W5" s="55"/>
      <c r="X5" s="157"/>
      <c r="Y5" s="13"/>
    </row>
    <row r="6" spans="1:53" ht="22.5" customHeight="1" x14ac:dyDescent="0.25">
      <c r="A6" s="357" t="s">
        <v>136</v>
      </c>
      <c r="B6" s="94"/>
      <c r="C6" s="94">
        <v>1</v>
      </c>
      <c r="D6" s="21"/>
      <c r="E6" s="95"/>
      <c r="F6" s="95"/>
      <c r="G6" s="10" t="s">
        <v>222</v>
      </c>
      <c r="H6" s="299">
        <v>1812005</v>
      </c>
      <c r="I6" s="157">
        <v>43552.634722222225</v>
      </c>
      <c r="J6" s="6"/>
      <c r="K6" s="6"/>
      <c r="L6" s="6"/>
      <c r="M6" s="157"/>
      <c r="N6" s="157"/>
      <c r="O6" s="55"/>
      <c r="P6" s="91"/>
      <c r="Q6" s="55"/>
      <c r="R6" s="157"/>
      <c r="S6" s="55"/>
      <c r="T6" s="377"/>
      <c r="U6" s="55"/>
      <c r="V6" s="55"/>
      <c r="W6" s="346"/>
      <c r="X6" s="157"/>
      <c r="Y6" s="13"/>
      <c r="AG6" s="302"/>
    </row>
    <row r="7" spans="1:53" x14ac:dyDescent="0.25">
      <c r="A7" s="357" t="s">
        <v>52</v>
      </c>
      <c r="B7" s="94"/>
      <c r="C7" s="94"/>
      <c r="D7" s="21">
        <v>1</v>
      </c>
      <c r="E7" s="95"/>
      <c r="F7" s="95"/>
      <c r="G7" s="10" t="s">
        <v>222</v>
      </c>
      <c r="H7" s="299">
        <v>1711061</v>
      </c>
      <c r="I7" s="157">
        <v>43553.758344907408</v>
      </c>
      <c r="J7" s="361"/>
      <c r="K7" s="361"/>
      <c r="L7" s="361"/>
      <c r="M7" s="346"/>
      <c r="N7" s="157"/>
      <c r="O7" s="346"/>
      <c r="P7" s="346"/>
      <c r="Q7" s="55"/>
      <c r="R7" s="157"/>
      <c r="S7" s="346"/>
      <c r="T7" s="377"/>
      <c r="U7" s="363"/>
      <c r="V7" s="364"/>
      <c r="W7" s="364"/>
      <c r="X7" s="365"/>
      <c r="Y7" s="366"/>
    </row>
    <row r="8" spans="1:53" x14ac:dyDescent="0.25">
      <c r="A8" s="357" t="s">
        <v>144</v>
      </c>
      <c r="B8" s="94">
        <v>1</v>
      </c>
      <c r="C8" s="94"/>
      <c r="D8" s="21"/>
      <c r="E8" s="95"/>
      <c r="F8" s="95"/>
      <c r="G8" s="10" t="s">
        <v>222</v>
      </c>
      <c r="H8" s="299">
        <v>1812002</v>
      </c>
      <c r="I8" s="157">
        <v>43552.634976851848</v>
      </c>
      <c r="J8" s="6"/>
      <c r="K8" s="6"/>
      <c r="L8" s="6"/>
      <c r="M8" s="6"/>
      <c r="N8" s="157"/>
      <c r="O8" s="55"/>
      <c r="P8" s="91"/>
      <c r="Q8" s="55"/>
      <c r="R8" s="157"/>
      <c r="S8" s="346"/>
      <c r="T8" s="377"/>
      <c r="U8" s="346"/>
      <c r="V8" s="346"/>
      <c r="W8" s="346"/>
      <c r="X8" s="157"/>
      <c r="Y8" s="13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  <c r="AY8" s="160"/>
      <c r="AZ8" s="160"/>
      <c r="BA8" s="160"/>
    </row>
    <row r="9" spans="1:53" ht="16.149999999999999" customHeight="1" x14ac:dyDescent="0.25">
      <c r="A9" s="357" t="s">
        <v>53</v>
      </c>
      <c r="B9" s="94"/>
      <c r="C9" s="94"/>
      <c r="D9" s="21">
        <v>1</v>
      </c>
      <c r="E9" s="95"/>
      <c r="F9" s="95"/>
      <c r="G9" s="10" t="s">
        <v>222</v>
      </c>
      <c r="H9" s="299">
        <v>1711016</v>
      </c>
      <c r="I9" s="157">
        <v>43553.759467592594</v>
      </c>
      <c r="J9" s="6"/>
      <c r="K9" s="6"/>
      <c r="L9" s="6"/>
      <c r="M9" s="6"/>
      <c r="N9" s="157"/>
      <c r="O9" s="55"/>
      <c r="P9" s="91"/>
      <c r="Q9" s="55"/>
      <c r="R9" s="157"/>
      <c r="S9" s="55"/>
      <c r="T9" s="377"/>
      <c r="U9" s="55"/>
      <c r="V9" s="55"/>
      <c r="W9" s="346"/>
      <c r="X9" s="157"/>
      <c r="Y9" s="13"/>
    </row>
    <row r="10" spans="1:53" ht="16.5" customHeight="1" x14ac:dyDescent="0.25">
      <c r="A10" s="357" t="s">
        <v>64</v>
      </c>
      <c r="B10" s="94"/>
      <c r="C10" s="94"/>
      <c r="D10" s="21">
        <v>1</v>
      </c>
      <c r="E10" s="95"/>
      <c r="F10" s="95"/>
      <c r="G10" s="10" t="s">
        <v>222</v>
      </c>
      <c r="H10" s="299">
        <v>1803042</v>
      </c>
      <c r="I10" s="157">
        <v>43553.761307870373</v>
      </c>
      <c r="J10" s="6"/>
      <c r="K10" s="6"/>
      <c r="L10" s="6"/>
      <c r="M10" s="6"/>
      <c r="N10" s="157"/>
      <c r="O10" s="55"/>
      <c r="P10" s="91"/>
      <c r="Q10" s="55"/>
      <c r="R10" s="157"/>
      <c r="S10" s="346"/>
      <c r="T10" s="379"/>
      <c r="U10" s="157"/>
      <c r="V10" s="55"/>
      <c r="W10" s="346"/>
      <c r="X10" s="157"/>
      <c r="Y10" s="13"/>
    </row>
    <row r="11" spans="1:53" ht="21.6" customHeight="1" x14ac:dyDescent="0.25">
      <c r="A11" s="357" t="s">
        <v>35</v>
      </c>
      <c r="B11" s="94"/>
      <c r="C11" s="94">
        <v>1</v>
      </c>
      <c r="D11" s="21"/>
      <c r="E11" s="95"/>
      <c r="F11" s="95"/>
      <c r="G11" s="10" t="s">
        <v>222</v>
      </c>
      <c r="H11" s="299">
        <v>1612005</v>
      </c>
      <c r="I11" s="157">
        <v>43552.63521990741</v>
      </c>
      <c r="J11" s="6"/>
      <c r="K11" s="6"/>
      <c r="L11" s="7"/>
      <c r="M11" s="6"/>
      <c r="N11" s="157"/>
      <c r="O11" s="55"/>
      <c r="P11" s="91"/>
      <c r="Q11" s="55"/>
      <c r="R11" s="157"/>
      <c r="S11" s="55"/>
      <c r="T11" s="377"/>
      <c r="U11" s="96"/>
      <c r="V11" s="55"/>
      <c r="W11" s="346"/>
      <c r="X11" s="157"/>
      <c r="Y11" s="13"/>
    </row>
    <row r="12" spans="1:53" ht="30" customHeight="1" x14ac:dyDescent="0.25">
      <c r="A12" s="358" t="s">
        <v>193</v>
      </c>
      <c r="B12" s="94"/>
      <c r="C12" s="94">
        <v>1</v>
      </c>
      <c r="D12" s="21"/>
      <c r="E12" s="95"/>
      <c r="F12" s="95"/>
      <c r="G12" s="10" t="s">
        <v>222</v>
      </c>
      <c r="H12" s="299">
        <v>1902020</v>
      </c>
      <c r="I12" s="157">
        <v>43552.63521990741</v>
      </c>
      <c r="J12" s="6"/>
      <c r="K12" s="6"/>
      <c r="L12" s="7"/>
      <c r="M12" s="9"/>
      <c r="N12" s="158"/>
      <c r="O12" s="56"/>
      <c r="P12" s="92"/>
      <c r="Q12" s="55"/>
      <c r="R12" s="157"/>
      <c r="S12" s="56"/>
      <c r="T12" s="378"/>
      <c r="U12" s="56"/>
      <c r="V12" s="56"/>
      <c r="W12" s="346"/>
      <c r="X12" s="157"/>
      <c r="Y12" s="13"/>
    </row>
    <row r="13" spans="1:53" ht="29.65" customHeight="1" x14ac:dyDescent="0.25">
      <c r="A13" s="357" t="s">
        <v>19</v>
      </c>
      <c r="B13" s="94">
        <v>1</v>
      </c>
      <c r="C13" s="94"/>
      <c r="D13" s="21"/>
      <c r="E13" s="95"/>
      <c r="F13" s="95"/>
      <c r="G13" s="10" t="s">
        <v>222</v>
      </c>
      <c r="H13" s="299">
        <v>1701055</v>
      </c>
      <c r="I13" s="157">
        <v>43552.63521990741</v>
      </c>
      <c r="J13" s="6"/>
      <c r="K13" s="6"/>
      <c r="L13" s="6"/>
      <c r="M13" s="6"/>
      <c r="N13" s="157"/>
      <c r="O13" s="55"/>
      <c r="P13" s="91"/>
      <c r="Q13" s="55"/>
      <c r="R13" s="157"/>
      <c r="S13" s="55"/>
      <c r="T13" s="377"/>
      <c r="U13" s="96"/>
      <c r="V13" s="55"/>
      <c r="W13" s="346"/>
      <c r="X13" s="157"/>
      <c r="Y13" s="13"/>
    </row>
    <row r="14" spans="1:53" ht="29.65" customHeight="1" x14ac:dyDescent="0.25">
      <c r="A14" s="358" t="s">
        <v>192</v>
      </c>
      <c r="B14" s="94">
        <v>1</v>
      </c>
      <c r="C14" s="94"/>
      <c r="D14" s="21"/>
      <c r="E14" s="95"/>
      <c r="F14" s="95"/>
      <c r="G14" s="10" t="s">
        <v>222</v>
      </c>
      <c r="H14" s="299">
        <v>1902017</v>
      </c>
      <c r="I14" s="157">
        <v>43552.63521990741</v>
      </c>
      <c r="J14" s="6"/>
      <c r="K14" s="6"/>
      <c r="L14" s="6"/>
      <c r="M14" s="9"/>
      <c r="N14" s="158"/>
      <c r="O14" s="56"/>
      <c r="P14" s="92"/>
      <c r="Q14" s="55"/>
      <c r="R14" s="157"/>
      <c r="S14" s="56"/>
      <c r="T14" s="378"/>
      <c r="U14" s="348"/>
      <c r="V14" s="348"/>
      <c r="W14" s="348"/>
      <c r="X14" s="157"/>
      <c r="Y14" s="13"/>
    </row>
    <row r="15" spans="1:53" x14ac:dyDescent="0.25">
      <c r="A15" s="357" t="s">
        <v>44</v>
      </c>
      <c r="B15" s="94"/>
      <c r="C15" s="94">
        <v>1</v>
      </c>
      <c r="D15" s="21"/>
      <c r="E15" s="95"/>
      <c r="F15" s="95"/>
      <c r="G15" s="10" t="s">
        <v>222</v>
      </c>
      <c r="H15" s="299">
        <v>1706010</v>
      </c>
      <c r="I15" s="157">
        <v>43552.635393518518</v>
      </c>
      <c r="J15" s="7"/>
      <c r="K15" s="7"/>
      <c r="L15" s="7"/>
      <c r="M15" s="9"/>
      <c r="N15" s="158"/>
      <c r="O15" s="56"/>
      <c r="P15" s="92"/>
      <c r="Q15" s="55"/>
      <c r="R15" s="157"/>
      <c r="S15" s="56"/>
      <c r="T15" s="378"/>
      <c r="U15" s="93"/>
      <c r="V15" s="56"/>
      <c r="W15" s="348"/>
      <c r="X15" s="157"/>
      <c r="Y15" s="13"/>
    </row>
    <row r="16" spans="1:53" ht="27" customHeight="1" x14ac:dyDescent="0.25">
      <c r="A16" s="357" t="s">
        <v>145</v>
      </c>
      <c r="B16" s="94"/>
      <c r="C16" s="94">
        <v>1</v>
      </c>
      <c r="D16" s="21"/>
      <c r="E16" s="95"/>
      <c r="F16" s="95"/>
      <c r="G16" s="10" t="s">
        <v>222</v>
      </c>
      <c r="H16" s="299">
        <v>1901002</v>
      </c>
      <c r="I16" s="157">
        <v>43552.635393518518</v>
      </c>
      <c r="J16" s="7"/>
      <c r="K16" s="7"/>
      <c r="L16" s="7"/>
      <c r="M16" s="9"/>
      <c r="N16" s="158"/>
      <c r="O16" s="56"/>
      <c r="P16" s="92"/>
      <c r="Q16" s="55"/>
      <c r="R16" s="157"/>
      <c r="S16" s="56"/>
      <c r="T16" s="378"/>
      <c r="U16" s="93"/>
      <c r="V16" s="56"/>
      <c r="W16" s="346"/>
      <c r="X16" s="157"/>
      <c r="Y16" s="13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</row>
    <row r="17" spans="1:25" ht="23.1" customHeight="1" x14ac:dyDescent="0.25">
      <c r="A17" s="357" t="s">
        <v>51</v>
      </c>
      <c r="B17" s="94"/>
      <c r="C17" s="94">
        <v>1</v>
      </c>
      <c r="D17" s="21"/>
      <c r="E17" s="95"/>
      <c r="F17" s="95"/>
      <c r="G17" s="10" t="s">
        <v>222</v>
      </c>
      <c r="H17" s="299">
        <v>1711018</v>
      </c>
      <c r="I17" s="157">
        <v>43552.635393518518</v>
      </c>
      <c r="J17" s="7"/>
      <c r="K17" s="7"/>
      <c r="L17" s="7"/>
      <c r="M17" s="9"/>
      <c r="N17" s="158"/>
      <c r="O17" s="56"/>
      <c r="P17" s="92"/>
      <c r="Q17" s="55"/>
      <c r="R17" s="157"/>
      <c r="S17" s="56"/>
      <c r="T17" s="378"/>
      <c r="U17" s="93"/>
      <c r="V17" s="56"/>
      <c r="W17" s="348"/>
      <c r="X17" s="157"/>
      <c r="Y17" s="13"/>
    </row>
    <row r="18" spans="1:25" x14ac:dyDescent="0.25">
      <c r="A18" s="357" t="s">
        <v>4</v>
      </c>
      <c r="B18" s="94"/>
      <c r="C18" s="94">
        <v>1</v>
      </c>
      <c r="D18" s="21"/>
      <c r="E18" s="95"/>
      <c r="F18" s="95"/>
      <c r="G18" s="10" t="s">
        <v>222</v>
      </c>
      <c r="H18" s="299">
        <v>1703016</v>
      </c>
      <c r="I18" s="157">
        <v>43552.635393518518</v>
      </c>
      <c r="J18" s="7"/>
      <c r="K18" s="7"/>
      <c r="L18" s="7"/>
      <c r="M18" s="9"/>
      <c r="N18" s="158"/>
      <c r="O18" s="56"/>
      <c r="P18" s="92"/>
      <c r="Q18" s="55"/>
      <c r="R18" s="157"/>
      <c r="S18" s="56"/>
      <c r="T18" s="378"/>
      <c r="U18" s="93"/>
      <c r="V18" s="56"/>
      <c r="W18" s="348"/>
      <c r="X18" s="157"/>
      <c r="Y18" s="13"/>
    </row>
    <row r="19" spans="1:25" hidden="1" x14ac:dyDescent="0.25">
      <c r="A19" s="357" t="s">
        <v>77</v>
      </c>
      <c r="B19" s="94">
        <v>1</v>
      </c>
      <c r="C19" s="94"/>
      <c r="D19" s="21"/>
      <c r="E19" s="95"/>
      <c r="F19" s="95"/>
      <c r="G19" s="10" t="s">
        <v>223</v>
      </c>
      <c r="H19" s="299">
        <v>1806044</v>
      </c>
      <c r="I19" s="6"/>
      <c r="J19" s="7"/>
      <c r="K19" s="7"/>
      <c r="L19" s="7"/>
      <c r="M19" s="9"/>
      <c r="N19" s="158"/>
      <c r="O19" s="56"/>
      <c r="P19" s="92"/>
      <c r="Q19" s="6"/>
      <c r="R19" s="6"/>
      <c r="S19" s="56"/>
      <c r="T19" s="380"/>
      <c r="U19" s="56"/>
      <c r="V19" s="56"/>
      <c r="W19" s="56"/>
      <c r="X19" s="157"/>
      <c r="Y19" s="13"/>
    </row>
    <row r="20" spans="1:25" hidden="1" x14ac:dyDescent="0.25">
      <c r="A20" s="357" t="s">
        <v>26</v>
      </c>
      <c r="B20" s="94">
        <v>1</v>
      </c>
      <c r="C20" s="94"/>
      <c r="D20" s="21"/>
      <c r="E20" s="95"/>
      <c r="F20" s="95"/>
      <c r="G20" s="10" t="s">
        <v>223</v>
      </c>
      <c r="H20" s="299">
        <v>1703036</v>
      </c>
      <c r="I20" s="6"/>
      <c r="J20" s="7"/>
      <c r="K20" s="7"/>
      <c r="L20" s="7"/>
      <c r="M20" s="9"/>
      <c r="N20" s="158"/>
      <c r="O20" s="56"/>
      <c r="P20" s="92"/>
      <c r="Q20" s="6"/>
      <c r="R20" s="6"/>
      <c r="S20" s="56"/>
      <c r="T20" s="381"/>
      <c r="U20" s="93"/>
      <c r="V20" s="56"/>
      <c r="W20" s="93"/>
      <c r="X20" s="157"/>
      <c r="Y20" s="13"/>
    </row>
    <row r="21" spans="1:25" x14ac:dyDescent="0.25">
      <c r="A21" s="357" t="s">
        <v>55</v>
      </c>
      <c r="B21" s="94">
        <v>1</v>
      </c>
      <c r="C21" s="94"/>
      <c r="D21" s="21"/>
      <c r="E21" s="95"/>
      <c r="F21" s="95"/>
      <c r="G21" s="10" t="s">
        <v>222</v>
      </c>
      <c r="H21" s="299">
        <v>1712053</v>
      </c>
      <c r="I21" s="6"/>
      <c r="J21" s="7"/>
      <c r="K21" s="7"/>
      <c r="L21" s="7"/>
      <c r="M21" s="9"/>
      <c r="N21" s="158"/>
      <c r="O21" s="56"/>
      <c r="P21" s="92"/>
      <c r="Q21" s="6"/>
      <c r="R21" s="6"/>
      <c r="S21" s="56"/>
      <c r="T21" s="378"/>
      <c r="U21" s="93"/>
      <c r="V21" s="56"/>
      <c r="W21" s="348"/>
      <c r="X21" s="157"/>
      <c r="Y21" s="13"/>
    </row>
    <row r="22" spans="1:25" x14ac:dyDescent="0.25">
      <c r="A22" s="347" t="s">
        <v>69</v>
      </c>
      <c r="B22" s="94">
        <v>1</v>
      </c>
      <c r="C22" s="94"/>
      <c r="D22" s="21"/>
      <c r="E22" s="95"/>
      <c r="F22" s="95"/>
      <c r="G22" s="10" t="s">
        <v>222</v>
      </c>
      <c r="H22" s="299">
        <v>1805049</v>
      </c>
      <c r="I22" s="6"/>
      <c r="J22" s="7"/>
      <c r="K22" s="7"/>
      <c r="L22" s="7"/>
      <c r="M22" s="9"/>
      <c r="N22" s="158"/>
      <c r="O22" s="372"/>
      <c r="P22" s="373"/>
      <c r="Q22" s="117"/>
      <c r="R22" s="6"/>
      <c r="S22" s="348"/>
      <c r="T22" s="378"/>
      <c r="U22" s="348"/>
      <c r="V22" s="348"/>
      <c r="W22" s="348"/>
      <c r="X22" s="157"/>
      <c r="Y22" s="13"/>
    </row>
    <row r="23" spans="1:25" x14ac:dyDescent="0.25">
      <c r="A23" s="357" t="s">
        <v>49</v>
      </c>
      <c r="B23" s="94"/>
      <c r="C23" s="94"/>
      <c r="D23" s="21">
        <v>1</v>
      </c>
      <c r="E23" s="95"/>
      <c r="F23" s="95"/>
      <c r="G23" s="10" t="s">
        <v>222</v>
      </c>
      <c r="H23" s="299">
        <v>1711002</v>
      </c>
      <c r="I23" s="157">
        <v>43553.761574074073</v>
      </c>
      <c r="J23" s="6"/>
      <c r="K23" s="6"/>
      <c r="L23" s="6"/>
      <c r="M23" s="6"/>
      <c r="N23" s="157"/>
      <c r="O23" s="55"/>
      <c r="P23" s="91"/>
      <c r="Q23" s="6"/>
      <c r="R23" s="157"/>
      <c r="S23" s="55"/>
      <c r="T23" s="377"/>
      <c r="U23" s="55"/>
      <c r="V23" s="55"/>
      <c r="W23" s="346"/>
      <c r="X23" s="157"/>
      <c r="Y23" s="13"/>
    </row>
    <row r="24" spans="1:25" x14ac:dyDescent="0.25">
      <c r="A24" s="357" t="s">
        <v>61</v>
      </c>
      <c r="B24" s="94"/>
      <c r="C24" s="94"/>
      <c r="D24" s="21">
        <v>1</v>
      </c>
      <c r="E24" s="95"/>
      <c r="F24" s="95"/>
      <c r="G24" s="10" t="s">
        <v>222</v>
      </c>
      <c r="H24" s="299">
        <v>1802023</v>
      </c>
      <c r="I24" s="157">
        <v>43553.761574074073</v>
      </c>
      <c r="J24" s="6"/>
      <c r="K24" s="6"/>
      <c r="L24" s="6"/>
      <c r="M24" s="6"/>
      <c r="N24" s="157"/>
      <c r="O24" s="55"/>
      <c r="P24" s="91"/>
      <c r="Q24" s="6"/>
      <c r="R24" s="157"/>
      <c r="S24" s="55"/>
      <c r="T24" s="377"/>
      <c r="U24" s="55"/>
      <c r="V24" s="55"/>
      <c r="W24" s="346"/>
      <c r="X24" s="157"/>
      <c r="Y24" s="13"/>
    </row>
    <row r="25" spans="1:25" x14ac:dyDescent="0.25">
      <c r="A25" s="357" t="s">
        <v>135</v>
      </c>
      <c r="B25" s="94"/>
      <c r="C25" s="94">
        <v>1</v>
      </c>
      <c r="D25" s="21"/>
      <c r="E25" s="95"/>
      <c r="F25" s="95"/>
      <c r="G25" s="10" t="s">
        <v>222</v>
      </c>
      <c r="H25" s="299">
        <v>1812040</v>
      </c>
      <c r="I25" s="6"/>
      <c r="J25" s="6"/>
      <c r="K25" s="6"/>
      <c r="L25" s="6"/>
      <c r="M25" s="6"/>
      <c r="N25" s="157"/>
      <c r="O25" s="55"/>
      <c r="P25" s="91"/>
      <c r="Q25" s="6"/>
      <c r="R25" s="157"/>
      <c r="S25" s="55"/>
      <c r="T25" s="377"/>
      <c r="U25" s="55"/>
      <c r="V25" s="55"/>
      <c r="W25" s="55"/>
      <c r="X25" s="157"/>
      <c r="Y25" s="13"/>
    </row>
    <row r="26" spans="1:25" x14ac:dyDescent="0.25">
      <c r="A26" s="357" t="s">
        <v>72</v>
      </c>
      <c r="B26" s="94">
        <v>1</v>
      </c>
      <c r="C26" s="94"/>
      <c r="D26" s="21"/>
      <c r="E26" s="95"/>
      <c r="F26" s="95"/>
      <c r="G26" s="10" t="s">
        <v>223</v>
      </c>
      <c r="H26" s="299">
        <v>1805034</v>
      </c>
      <c r="I26" s="6"/>
      <c r="J26" s="7"/>
      <c r="K26" s="7"/>
      <c r="L26" s="7"/>
      <c r="M26" s="9"/>
      <c r="N26" s="158"/>
      <c r="O26" s="56"/>
      <c r="P26" s="92"/>
      <c r="Q26" s="6"/>
      <c r="R26" s="6"/>
      <c r="S26" s="56"/>
      <c r="T26" s="380"/>
      <c r="U26" s="56"/>
      <c r="V26" s="56"/>
      <c r="W26" s="56"/>
      <c r="X26" s="157"/>
      <c r="Y26" s="13"/>
    </row>
    <row r="27" spans="1:25" x14ac:dyDescent="0.25">
      <c r="A27" s="347" t="s">
        <v>75</v>
      </c>
      <c r="B27" s="94">
        <v>1</v>
      </c>
      <c r="C27" s="94"/>
      <c r="D27" s="21"/>
      <c r="E27" s="95"/>
      <c r="F27" s="95"/>
      <c r="G27" s="10" t="s">
        <v>222</v>
      </c>
      <c r="H27" s="299">
        <v>1806048</v>
      </c>
      <c r="I27" s="157">
        <v>43552.636458333334</v>
      </c>
      <c r="J27" s="7"/>
      <c r="K27" s="7"/>
      <c r="L27" s="7"/>
      <c r="M27" s="9"/>
      <c r="N27" s="158"/>
      <c r="O27" s="372"/>
      <c r="P27" s="373"/>
      <c r="Q27" s="343"/>
      <c r="R27" s="157"/>
      <c r="S27" s="348"/>
      <c r="T27" s="378"/>
      <c r="U27" s="348"/>
      <c r="V27" s="348"/>
      <c r="W27" s="348"/>
      <c r="X27" s="157"/>
      <c r="Y27" s="13"/>
    </row>
    <row r="28" spans="1:25" x14ac:dyDescent="0.25">
      <c r="A28" s="357" t="s">
        <v>120</v>
      </c>
      <c r="B28" s="94">
        <v>1</v>
      </c>
      <c r="C28" s="94"/>
      <c r="D28" s="21"/>
      <c r="E28" s="95"/>
      <c r="F28" s="95"/>
      <c r="G28" s="10" t="s">
        <v>222</v>
      </c>
      <c r="H28" s="299">
        <v>1810027</v>
      </c>
      <c r="I28" s="157">
        <v>43552.636458333334</v>
      </c>
      <c r="J28" s="7"/>
      <c r="K28" s="7"/>
      <c r="L28" s="7"/>
      <c r="M28" s="9"/>
      <c r="N28" s="158"/>
      <c r="O28" s="56"/>
      <c r="P28" s="92"/>
      <c r="Q28" s="55"/>
      <c r="R28" s="157"/>
      <c r="S28" s="56"/>
      <c r="T28" s="378"/>
      <c r="U28" s="348"/>
      <c r="V28" s="348"/>
      <c r="W28" s="56"/>
      <c r="X28" s="157"/>
      <c r="Y28" s="13"/>
    </row>
    <row r="29" spans="1:25" x14ac:dyDescent="0.25">
      <c r="A29" s="357" t="s">
        <v>29</v>
      </c>
      <c r="B29" s="94"/>
      <c r="C29" s="94"/>
      <c r="D29" s="21">
        <v>1</v>
      </c>
      <c r="E29" s="95"/>
      <c r="F29" s="95"/>
      <c r="G29" s="10" t="s">
        <v>222</v>
      </c>
      <c r="H29" s="299">
        <v>1611006</v>
      </c>
      <c r="I29" s="157">
        <v>43553.76190972222</v>
      </c>
      <c r="J29" s="6"/>
      <c r="K29" s="6"/>
      <c r="L29" s="6"/>
      <c r="M29" s="6"/>
      <c r="N29" s="157"/>
      <c r="O29" s="55"/>
      <c r="P29" s="91"/>
      <c r="Q29" s="55"/>
      <c r="R29" s="157"/>
      <c r="S29" s="55"/>
      <c r="T29" s="377"/>
      <c r="U29" s="55"/>
      <c r="V29" s="55"/>
      <c r="W29" s="346"/>
      <c r="X29" s="157"/>
      <c r="Y29" s="13"/>
    </row>
    <row r="30" spans="1:25" x14ac:dyDescent="0.25">
      <c r="A30" s="357" t="s">
        <v>70</v>
      </c>
      <c r="B30" s="94"/>
      <c r="C30" s="94">
        <v>1</v>
      </c>
      <c r="D30" s="21"/>
      <c r="E30" s="95"/>
      <c r="F30" s="95"/>
      <c r="G30" s="10" t="s">
        <v>222</v>
      </c>
      <c r="H30" s="299">
        <v>1806032</v>
      </c>
      <c r="I30" s="157">
        <v>43552.63690972222</v>
      </c>
      <c r="J30" s="7"/>
      <c r="K30" s="7"/>
      <c r="L30" s="7"/>
      <c r="M30" s="9"/>
      <c r="N30" s="158"/>
      <c r="O30" s="56"/>
      <c r="P30" s="92"/>
      <c r="Q30" s="55"/>
      <c r="R30" s="157"/>
      <c r="S30" s="348"/>
      <c r="T30" s="380"/>
      <c r="U30" s="158"/>
      <c r="V30" s="56"/>
      <c r="W30" s="348"/>
      <c r="X30" s="157"/>
      <c r="Y30" s="13"/>
    </row>
    <row r="31" spans="1:25" x14ac:dyDescent="0.25">
      <c r="A31" s="357" t="s">
        <v>91</v>
      </c>
      <c r="B31" s="94"/>
      <c r="C31" s="94">
        <v>1</v>
      </c>
      <c r="D31" s="21"/>
      <c r="E31" s="95"/>
      <c r="F31" s="95"/>
      <c r="G31" s="10" t="s">
        <v>222</v>
      </c>
      <c r="H31" s="299">
        <v>1811019</v>
      </c>
      <c r="I31" s="157">
        <v>43552.63690972222</v>
      </c>
      <c r="J31" s="6"/>
      <c r="K31" s="6"/>
      <c r="L31" s="6"/>
      <c r="M31" s="6"/>
      <c r="N31" s="157"/>
      <c r="O31" s="55"/>
      <c r="P31" s="91"/>
      <c r="Q31" s="55"/>
      <c r="R31" s="157"/>
      <c r="S31" s="55"/>
      <c r="T31" s="377"/>
      <c r="U31" s="343"/>
      <c r="V31" s="55"/>
      <c r="W31" s="346"/>
      <c r="X31" s="157"/>
      <c r="Y31" s="13"/>
    </row>
    <row r="32" spans="1:25" x14ac:dyDescent="0.25">
      <c r="A32" s="357" t="s">
        <v>54</v>
      </c>
      <c r="B32" s="94"/>
      <c r="C32" s="94"/>
      <c r="D32" s="21">
        <v>1</v>
      </c>
      <c r="E32" s="95"/>
      <c r="F32" s="95"/>
      <c r="G32" s="10" t="s">
        <v>222</v>
      </c>
      <c r="H32" s="299">
        <v>1712023</v>
      </c>
      <c r="I32" s="157">
        <v>43553.762025462966</v>
      </c>
      <c r="J32" s="6"/>
      <c r="K32" s="6"/>
      <c r="L32" s="6"/>
      <c r="M32" s="6"/>
      <c r="N32" s="157"/>
      <c r="O32" s="55"/>
      <c r="P32" s="91"/>
      <c r="Q32" s="55"/>
      <c r="R32" s="157"/>
      <c r="S32" s="55"/>
      <c r="T32" s="377"/>
      <c r="U32" s="55"/>
      <c r="V32" s="55"/>
      <c r="W32" s="346"/>
      <c r="X32" s="157"/>
      <c r="Y32" s="13"/>
    </row>
    <row r="33" spans="1:25" x14ac:dyDescent="0.25">
      <c r="A33" s="357" t="s">
        <v>39</v>
      </c>
      <c r="B33" s="94"/>
      <c r="C33" s="94">
        <v>1</v>
      </c>
      <c r="D33" s="21"/>
      <c r="E33" s="95"/>
      <c r="F33" s="95"/>
      <c r="G33" s="10" t="s">
        <v>222</v>
      </c>
      <c r="H33" s="300">
        <v>1702017</v>
      </c>
      <c r="I33" s="158">
        <v>43552.63690972222</v>
      </c>
      <c r="J33" s="7"/>
      <c r="K33" s="7"/>
      <c r="L33" s="7"/>
      <c r="M33" s="6"/>
      <c r="N33" s="157"/>
      <c r="O33" s="55"/>
      <c r="P33" s="91"/>
      <c r="Q33" s="55"/>
      <c r="R33" s="157"/>
      <c r="S33" s="55"/>
      <c r="T33" s="377"/>
      <c r="U33" s="96"/>
      <c r="V33" s="55"/>
      <c r="W33" s="346"/>
      <c r="X33" s="157"/>
      <c r="Y33" s="13"/>
    </row>
    <row r="34" spans="1:25" ht="16.149999999999999" customHeight="1" x14ac:dyDescent="0.25">
      <c r="A34" s="357" t="s">
        <v>3</v>
      </c>
      <c r="B34" s="94"/>
      <c r="C34" s="94"/>
      <c r="D34" s="21"/>
      <c r="E34" s="95"/>
      <c r="F34" s="95">
        <v>1</v>
      </c>
      <c r="G34" s="10" t="s">
        <v>222</v>
      </c>
      <c r="H34" s="300">
        <v>1703027</v>
      </c>
      <c r="I34" s="158">
        <v>43552.63690972222</v>
      </c>
      <c r="J34" s="9"/>
      <c r="K34" s="9"/>
      <c r="L34" s="9"/>
      <c r="M34" s="9"/>
      <c r="N34" s="158"/>
      <c r="O34" s="56"/>
      <c r="P34" s="92"/>
      <c r="Q34" s="55"/>
      <c r="R34" s="157"/>
      <c r="S34" s="348"/>
      <c r="T34" s="378"/>
      <c r="U34" s="56"/>
      <c r="V34" s="348"/>
      <c r="W34" s="348"/>
      <c r="X34" s="157"/>
      <c r="Y34" s="13"/>
    </row>
    <row r="35" spans="1:25" x14ac:dyDescent="0.25">
      <c r="A35" s="357" t="s">
        <v>3</v>
      </c>
      <c r="B35" s="94"/>
      <c r="C35" s="94"/>
      <c r="D35" s="21">
        <v>1</v>
      </c>
      <c r="E35" s="95"/>
      <c r="F35" s="95"/>
      <c r="G35" s="10" t="s">
        <v>222</v>
      </c>
      <c r="H35" s="300">
        <v>1711005</v>
      </c>
      <c r="I35" s="158">
        <v>43552.636921296296</v>
      </c>
      <c r="J35" s="9"/>
      <c r="K35" s="9"/>
      <c r="L35" s="9"/>
      <c r="M35" s="9"/>
      <c r="N35" s="158"/>
      <c r="O35" s="372"/>
      <c r="P35" s="373"/>
      <c r="Q35" s="343"/>
      <c r="R35" s="157"/>
      <c r="S35" s="348"/>
      <c r="T35" s="378"/>
      <c r="U35" s="348"/>
      <c r="V35" s="348"/>
      <c r="W35" s="348"/>
      <c r="X35" s="157"/>
      <c r="Y35" s="13"/>
    </row>
    <row r="36" spans="1:25" x14ac:dyDescent="0.25">
      <c r="A36" s="357" t="s">
        <v>3</v>
      </c>
      <c r="B36" s="94"/>
      <c r="C36" s="94"/>
      <c r="D36" s="21">
        <v>1</v>
      </c>
      <c r="E36" s="95"/>
      <c r="F36" s="95"/>
      <c r="G36" s="10" t="s">
        <v>222</v>
      </c>
      <c r="H36" s="300">
        <v>1309056</v>
      </c>
      <c r="I36" s="158">
        <v>43552.636921296296</v>
      </c>
      <c r="J36" s="9"/>
      <c r="K36" s="9"/>
      <c r="L36" s="9"/>
      <c r="M36" s="9"/>
      <c r="N36" s="158"/>
      <c r="O36" s="372"/>
      <c r="P36" s="373"/>
      <c r="Q36" s="343"/>
      <c r="R36" s="157"/>
      <c r="S36" s="348"/>
      <c r="T36" s="378"/>
      <c r="U36" s="348"/>
      <c r="V36" s="348"/>
      <c r="W36" s="348"/>
      <c r="X36" s="157"/>
      <c r="Y36" s="13"/>
    </row>
    <row r="37" spans="1:25" x14ac:dyDescent="0.25">
      <c r="A37" s="357" t="s">
        <v>89</v>
      </c>
      <c r="B37" s="94"/>
      <c r="C37" s="94">
        <v>1</v>
      </c>
      <c r="D37" s="21"/>
      <c r="E37" s="95"/>
      <c r="F37" s="95"/>
      <c r="G37" s="10" t="s">
        <v>222</v>
      </c>
      <c r="H37" s="299">
        <v>1810042</v>
      </c>
      <c r="I37" s="157">
        <v>43552.636921296296</v>
      </c>
      <c r="J37" s="6"/>
      <c r="K37" s="6"/>
      <c r="L37" s="6"/>
      <c r="M37" s="6"/>
      <c r="N37" s="157"/>
      <c r="O37" s="55"/>
      <c r="P37" s="91"/>
      <c r="Q37" s="55"/>
      <c r="R37" s="157"/>
      <c r="S37" s="346"/>
      <c r="T37" s="379"/>
      <c r="U37" s="157"/>
      <c r="V37" s="55"/>
      <c r="W37" s="346"/>
      <c r="X37" s="157"/>
      <c r="Y37" s="13"/>
    </row>
    <row r="38" spans="1:25" x14ac:dyDescent="0.25">
      <c r="A38" s="357" t="s">
        <v>48</v>
      </c>
      <c r="B38" s="94"/>
      <c r="C38" s="94">
        <v>1</v>
      </c>
      <c r="D38" s="21"/>
      <c r="E38" s="95"/>
      <c r="F38" s="95"/>
      <c r="G38" s="10" t="s">
        <v>222</v>
      </c>
      <c r="H38" s="299">
        <v>1711003</v>
      </c>
      <c r="I38" s="157">
        <v>43552.636921296296</v>
      </c>
      <c r="J38" s="6"/>
      <c r="K38" s="6"/>
      <c r="L38" s="6"/>
      <c r="M38" s="6"/>
      <c r="N38" s="157"/>
      <c r="O38" s="55"/>
      <c r="P38" s="91"/>
      <c r="Q38" s="55"/>
      <c r="R38" s="157"/>
      <c r="S38" s="55"/>
      <c r="T38" s="377"/>
      <c r="U38" s="96"/>
      <c r="V38" s="55"/>
      <c r="W38" s="346"/>
      <c r="X38" s="157"/>
      <c r="Y38" s="13"/>
    </row>
    <row r="39" spans="1:25" x14ac:dyDescent="0.25">
      <c r="A39" s="187" t="s">
        <v>217</v>
      </c>
      <c r="B39" s="94"/>
      <c r="C39" s="94"/>
      <c r="D39" s="21"/>
      <c r="E39" s="95"/>
      <c r="F39" s="95"/>
      <c r="G39" s="10" t="s">
        <v>222</v>
      </c>
      <c r="H39" s="299"/>
      <c r="I39" s="157"/>
      <c r="J39" s="6"/>
      <c r="K39" s="6"/>
      <c r="L39" s="6"/>
      <c r="M39" s="9"/>
      <c r="N39" s="158"/>
      <c r="O39" s="56"/>
      <c r="P39" s="92"/>
      <c r="Q39" s="6"/>
      <c r="R39" s="6"/>
      <c r="S39" s="56"/>
      <c r="T39" s="380"/>
      <c r="U39" s="56"/>
      <c r="V39" s="56"/>
      <c r="W39" s="56"/>
      <c r="X39" s="157"/>
      <c r="Y39" s="13"/>
    </row>
    <row r="40" spans="1:25" ht="24" x14ac:dyDescent="0.25">
      <c r="A40" s="347" t="s">
        <v>66</v>
      </c>
      <c r="B40" s="94"/>
      <c r="C40" s="94">
        <v>1</v>
      </c>
      <c r="D40" s="21"/>
      <c r="E40" s="95"/>
      <c r="F40" s="95"/>
      <c r="G40" s="10" t="s">
        <v>222</v>
      </c>
      <c r="H40" s="299">
        <v>1804067</v>
      </c>
      <c r="I40" s="157">
        <v>43552.636921296296</v>
      </c>
      <c r="J40" s="6"/>
      <c r="K40" s="6"/>
      <c r="L40" s="6"/>
      <c r="M40" s="6"/>
      <c r="N40" s="157"/>
      <c r="O40" s="55"/>
      <c r="P40" s="91"/>
      <c r="Q40" s="55"/>
      <c r="R40" s="157"/>
      <c r="S40" s="47"/>
      <c r="T40" s="379"/>
      <c r="U40" s="55"/>
      <c r="V40" s="55"/>
      <c r="W40" s="55"/>
      <c r="X40" s="157"/>
      <c r="Y40" s="13"/>
    </row>
    <row r="41" spans="1:25" x14ac:dyDescent="0.25">
      <c r="A41" s="357" t="s">
        <v>71</v>
      </c>
      <c r="B41" s="94">
        <v>1</v>
      </c>
      <c r="C41" s="94"/>
      <c r="D41" s="21"/>
      <c r="E41" s="95"/>
      <c r="F41" s="95"/>
      <c r="G41" s="10" t="s">
        <v>223</v>
      </c>
      <c r="H41" s="299">
        <v>1806036</v>
      </c>
      <c r="I41" s="6"/>
      <c r="J41" s="6"/>
      <c r="K41" s="6"/>
      <c r="L41" s="6"/>
      <c r="M41" s="6"/>
      <c r="N41" s="157"/>
      <c r="O41" s="55"/>
      <c r="P41" s="91"/>
      <c r="Q41" s="6"/>
      <c r="R41" s="6"/>
      <c r="S41" s="55"/>
      <c r="T41" s="379"/>
      <c r="U41" s="55"/>
      <c r="V41" s="55"/>
      <c r="W41" s="55"/>
      <c r="X41" s="157"/>
      <c r="Y41" s="13"/>
    </row>
    <row r="42" spans="1:25" ht="18.75" customHeight="1" x14ac:dyDescent="0.25">
      <c r="A42" s="427" t="s">
        <v>220</v>
      </c>
      <c r="B42" s="416"/>
      <c r="C42" s="416">
        <v>1</v>
      </c>
      <c r="D42" s="417"/>
      <c r="E42" s="418"/>
      <c r="F42" s="418"/>
      <c r="G42" s="10" t="s">
        <v>222</v>
      </c>
      <c r="H42" s="299"/>
      <c r="I42" s="6"/>
      <c r="J42" s="6"/>
      <c r="K42" s="6"/>
      <c r="L42" s="6"/>
      <c r="M42" s="419"/>
      <c r="N42" s="420"/>
      <c r="O42" s="421"/>
      <c r="P42" s="422"/>
      <c r="Q42" s="423"/>
      <c r="R42" s="423"/>
      <c r="S42" s="421"/>
      <c r="T42" s="424"/>
      <c r="U42" s="421"/>
      <c r="V42" s="421"/>
      <c r="W42" s="421"/>
      <c r="X42" s="425"/>
      <c r="Y42" s="426"/>
    </row>
    <row r="43" spans="1:25" ht="18.75" customHeight="1" x14ac:dyDescent="0.25">
      <c r="A43" s="358" t="s">
        <v>188</v>
      </c>
      <c r="B43" s="94"/>
      <c r="C43" s="94">
        <v>1</v>
      </c>
      <c r="D43" s="21"/>
      <c r="E43" s="95"/>
      <c r="F43" s="95"/>
      <c r="G43" s="10" t="s">
        <v>222</v>
      </c>
      <c r="H43" s="299">
        <v>1901047</v>
      </c>
      <c r="I43" s="157">
        <v>43552.637199074074</v>
      </c>
      <c r="J43" s="6"/>
      <c r="K43" s="6"/>
      <c r="L43" s="6"/>
      <c r="M43" s="9"/>
      <c r="N43" s="158"/>
      <c r="O43" s="56"/>
      <c r="P43" s="92"/>
      <c r="Q43" s="55"/>
      <c r="R43" s="157"/>
      <c r="S43" s="56"/>
      <c r="T43" s="378"/>
      <c r="U43" s="56"/>
      <c r="V43" s="56"/>
      <c r="W43" s="348"/>
      <c r="X43" s="157"/>
      <c r="Y43" s="13"/>
    </row>
    <row r="44" spans="1:25" ht="16.149999999999999" customHeight="1" x14ac:dyDescent="0.25">
      <c r="A44" s="357" t="s">
        <v>81</v>
      </c>
      <c r="B44" s="94">
        <v>1</v>
      </c>
      <c r="C44" s="94"/>
      <c r="D44" s="21"/>
      <c r="E44" s="95"/>
      <c r="F44" s="95"/>
      <c r="G44" s="10" t="s">
        <v>222</v>
      </c>
      <c r="H44" s="299">
        <v>1808029</v>
      </c>
      <c r="I44" s="157">
        <v>43552.637199074074</v>
      </c>
      <c r="J44" s="6"/>
      <c r="K44" s="6"/>
      <c r="L44" s="6"/>
      <c r="M44" s="6"/>
      <c r="N44" s="157"/>
      <c r="O44" s="55"/>
      <c r="P44" s="91"/>
      <c r="Q44" s="55"/>
      <c r="R44" s="157"/>
      <c r="S44" s="346"/>
      <c r="T44" s="379"/>
      <c r="U44" s="157"/>
      <c r="V44" s="346"/>
      <c r="W44" s="346"/>
      <c r="X44" s="157"/>
      <c r="Y44" s="13"/>
    </row>
    <row r="45" spans="1:25" x14ac:dyDescent="0.25">
      <c r="A45" s="357" t="s">
        <v>122</v>
      </c>
      <c r="B45" s="94"/>
      <c r="C45" s="94"/>
      <c r="D45" s="21">
        <v>1</v>
      </c>
      <c r="E45" s="95"/>
      <c r="F45" s="95"/>
      <c r="G45" s="10" t="s">
        <v>222</v>
      </c>
      <c r="H45" s="299">
        <v>1711004</v>
      </c>
      <c r="I45" s="157">
        <v>43553.762164351851</v>
      </c>
      <c r="J45" s="6"/>
      <c r="K45" s="6"/>
      <c r="L45" s="6"/>
      <c r="M45" s="6"/>
      <c r="N45" s="157"/>
      <c r="O45" s="55"/>
      <c r="P45" s="91"/>
      <c r="Q45" s="55"/>
      <c r="R45" s="157"/>
      <c r="S45" s="55"/>
      <c r="T45" s="377"/>
      <c r="U45" s="55"/>
      <c r="V45" s="55"/>
      <c r="W45" s="346"/>
      <c r="X45" s="157"/>
      <c r="Y45" s="13"/>
    </row>
    <row r="46" spans="1:25" x14ac:dyDescent="0.25">
      <c r="A46" s="357" t="s">
        <v>27</v>
      </c>
      <c r="B46" s="94"/>
      <c r="C46" s="94"/>
      <c r="D46" s="21"/>
      <c r="E46" s="95"/>
      <c r="F46" s="95">
        <v>1</v>
      </c>
      <c r="G46" s="10" t="s">
        <v>222</v>
      </c>
      <c r="H46" s="299">
        <v>1706022</v>
      </c>
      <c r="I46" s="157">
        <v>43552.637199074074</v>
      </c>
      <c r="J46" s="6"/>
      <c r="K46" s="6"/>
      <c r="L46" s="6"/>
      <c r="M46" s="6"/>
      <c r="N46" s="157"/>
      <c r="O46" s="55"/>
      <c r="P46" s="91"/>
      <c r="Q46" s="55"/>
      <c r="R46" s="157"/>
      <c r="S46" s="346"/>
      <c r="T46" s="379"/>
      <c r="U46" s="157"/>
      <c r="V46" s="346"/>
      <c r="W46" s="346"/>
      <c r="X46" s="157"/>
      <c r="Y46" s="13"/>
    </row>
    <row r="47" spans="1:25" hidden="1" x14ac:dyDescent="0.25">
      <c r="A47" s="357" t="s">
        <v>37</v>
      </c>
      <c r="B47" s="94"/>
      <c r="C47" s="94"/>
      <c r="D47" s="21">
        <v>1</v>
      </c>
      <c r="E47" s="95"/>
      <c r="F47" s="95"/>
      <c r="G47" s="10" t="s">
        <v>223</v>
      </c>
      <c r="H47" s="299">
        <v>1711059</v>
      </c>
      <c r="I47" s="6"/>
      <c r="J47" s="6"/>
      <c r="K47" s="6"/>
      <c r="L47" s="6"/>
      <c r="M47" s="6"/>
      <c r="N47" s="157"/>
      <c r="O47" s="55"/>
      <c r="P47" s="91"/>
      <c r="Q47" s="6"/>
      <c r="R47" s="6"/>
      <c r="S47" s="55"/>
      <c r="T47" s="379"/>
      <c r="U47" s="55"/>
      <c r="V47" s="55"/>
      <c r="W47" s="55"/>
      <c r="X47" s="157"/>
      <c r="Y47" s="13"/>
    </row>
    <row r="48" spans="1:25" x14ac:dyDescent="0.25">
      <c r="A48" s="357" t="s">
        <v>88</v>
      </c>
      <c r="B48" s="94"/>
      <c r="C48" s="94">
        <v>1</v>
      </c>
      <c r="D48" s="21"/>
      <c r="E48" s="95"/>
      <c r="F48" s="95"/>
      <c r="G48" s="10" t="s">
        <v>222</v>
      </c>
      <c r="H48" s="299">
        <v>1810040</v>
      </c>
      <c r="I48" s="157">
        <v>43552.637569444443</v>
      </c>
      <c r="J48" s="6"/>
      <c r="K48" s="6"/>
      <c r="L48" s="6"/>
      <c r="M48" s="6"/>
      <c r="N48" s="157"/>
      <c r="O48" s="55"/>
      <c r="P48" s="91"/>
      <c r="Q48" s="55"/>
      <c r="R48" s="157"/>
      <c r="S48" s="55"/>
      <c r="T48" s="377"/>
      <c r="U48" s="55"/>
      <c r="V48" s="55"/>
      <c r="W48" s="346"/>
      <c r="X48" s="157"/>
      <c r="Y48" s="13"/>
    </row>
    <row r="49" spans="1:25" ht="16.5" customHeight="1" x14ac:dyDescent="0.25">
      <c r="A49" s="357" t="s">
        <v>42</v>
      </c>
      <c r="B49" s="94"/>
      <c r="C49" s="94"/>
      <c r="D49" s="21"/>
      <c r="E49" s="95"/>
      <c r="F49" s="95">
        <v>1</v>
      </c>
      <c r="G49" s="10" t="s">
        <v>222</v>
      </c>
      <c r="H49" s="299">
        <v>1712052</v>
      </c>
      <c r="I49" s="157">
        <v>43552.637569444443</v>
      </c>
      <c r="J49" s="6"/>
      <c r="K49" s="6"/>
      <c r="L49" s="6"/>
      <c r="M49" s="6"/>
      <c r="N49" s="157"/>
      <c r="O49" s="55"/>
      <c r="P49" s="91"/>
      <c r="Q49" s="55"/>
      <c r="R49" s="157"/>
      <c r="S49" s="346"/>
      <c r="T49" s="379"/>
      <c r="U49" s="157"/>
      <c r="V49" s="55"/>
      <c r="W49" s="346"/>
      <c r="X49" s="157"/>
      <c r="Y49" s="13"/>
    </row>
    <row r="50" spans="1:25" x14ac:dyDescent="0.25">
      <c r="A50" s="357" t="s">
        <v>6</v>
      </c>
      <c r="B50" s="94"/>
      <c r="C50" s="94"/>
      <c r="D50" s="21"/>
      <c r="E50" s="95"/>
      <c r="F50" s="95">
        <v>1</v>
      </c>
      <c r="G50" s="10" t="s">
        <v>222</v>
      </c>
      <c r="H50" s="299">
        <v>1612015</v>
      </c>
      <c r="I50" s="157">
        <v>43552.637569444443</v>
      </c>
      <c r="J50" s="7"/>
      <c r="K50" s="7"/>
      <c r="L50" s="7"/>
      <c r="M50" s="9"/>
      <c r="N50" s="158"/>
      <c r="O50" s="56"/>
      <c r="P50" s="92"/>
      <c r="Q50" s="55"/>
      <c r="R50" s="157"/>
      <c r="S50" s="348"/>
      <c r="T50" s="378"/>
      <c r="U50" s="56"/>
      <c r="V50" s="348"/>
      <c r="W50" s="348"/>
      <c r="X50" s="157"/>
      <c r="Y50" s="13"/>
    </row>
    <row r="51" spans="1:25" x14ac:dyDescent="0.25">
      <c r="A51" s="359" t="s">
        <v>212</v>
      </c>
      <c r="B51" s="94"/>
      <c r="C51" s="94"/>
      <c r="D51" s="21"/>
      <c r="E51" s="95"/>
      <c r="F51" s="95">
        <v>1</v>
      </c>
      <c r="G51" s="10" t="s">
        <v>222</v>
      </c>
      <c r="H51" s="299">
        <v>1902040</v>
      </c>
      <c r="I51" s="157">
        <v>43552.637569444443</v>
      </c>
      <c r="J51" s="7"/>
      <c r="K51" s="7"/>
      <c r="L51" s="7"/>
      <c r="M51" s="9"/>
      <c r="N51" s="158"/>
      <c r="O51" s="56"/>
      <c r="P51" s="92"/>
      <c r="Q51" s="55"/>
      <c r="R51" s="157"/>
      <c r="S51" s="348"/>
      <c r="T51" s="378"/>
      <c r="U51" s="56"/>
      <c r="V51" s="348"/>
      <c r="W51" s="348"/>
      <c r="X51" s="157"/>
      <c r="Y51" s="13"/>
    </row>
    <row r="52" spans="1:25" x14ac:dyDescent="0.25">
      <c r="A52" s="357" t="s">
        <v>12</v>
      </c>
      <c r="B52" s="94"/>
      <c r="C52" s="94"/>
      <c r="D52" s="21"/>
      <c r="E52" s="95">
        <v>1</v>
      </c>
      <c r="F52" s="95"/>
      <c r="G52" s="10" t="s">
        <v>222</v>
      </c>
      <c r="H52" s="299">
        <v>1507020</v>
      </c>
      <c r="I52" s="157">
        <v>43552.644432870373</v>
      </c>
      <c r="J52" s="6"/>
      <c r="K52" s="6"/>
      <c r="L52" s="6"/>
      <c r="M52" s="6"/>
      <c r="N52" s="157"/>
      <c r="O52" s="55"/>
      <c r="P52" s="91"/>
      <c r="Q52" s="55"/>
      <c r="R52" s="157"/>
      <c r="S52" s="55"/>
      <c r="T52" s="377"/>
      <c r="U52" s="96"/>
      <c r="V52" s="55"/>
      <c r="W52" s="55"/>
      <c r="X52" s="157"/>
      <c r="Y52" s="13"/>
    </row>
    <row r="53" spans="1:25" x14ac:dyDescent="0.25">
      <c r="A53" s="359" t="s">
        <v>213</v>
      </c>
      <c r="B53" s="94"/>
      <c r="C53" s="94">
        <v>1</v>
      </c>
      <c r="D53" s="21"/>
      <c r="E53" s="95"/>
      <c r="F53" s="95"/>
      <c r="G53" s="10" t="s">
        <v>222</v>
      </c>
      <c r="H53" s="299" t="s">
        <v>215</v>
      </c>
      <c r="I53" s="157">
        <v>43553.484143518515</v>
      </c>
      <c r="J53" s="7"/>
      <c r="K53" s="7"/>
      <c r="L53" s="7"/>
      <c r="M53" s="9"/>
      <c r="N53" s="158"/>
      <c r="O53" s="372"/>
      <c r="P53" s="373"/>
      <c r="Q53" s="55"/>
      <c r="R53" s="157"/>
      <c r="S53" s="372"/>
      <c r="T53" s="380"/>
      <c r="U53" s="158"/>
      <c r="V53" s="372"/>
      <c r="W53" s="372"/>
      <c r="X53" s="157"/>
      <c r="Y53" s="13"/>
    </row>
    <row r="54" spans="1:25" hidden="1" x14ac:dyDescent="0.25">
      <c r="A54" s="357"/>
      <c r="B54" s="94"/>
      <c r="C54" s="94"/>
      <c r="D54" s="21"/>
      <c r="E54" s="95"/>
      <c r="F54" s="95"/>
      <c r="G54" s="10" t="s">
        <v>223</v>
      </c>
      <c r="H54" s="299"/>
      <c r="I54" s="157"/>
      <c r="J54" s="7"/>
      <c r="K54" s="7"/>
      <c r="L54" s="7"/>
      <c r="M54" s="9"/>
      <c r="N54" s="158"/>
      <c r="O54" s="56"/>
      <c r="P54" s="92"/>
      <c r="Q54" s="6"/>
      <c r="R54" s="6"/>
      <c r="S54" s="56"/>
      <c r="T54" s="380"/>
      <c r="U54" s="56"/>
      <c r="V54" s="56"/>
      <c r="W54" s="56"/>
      <c r="X54" s="157"/>
      <c r="Y54" s="13"/>
    </row>
    <row r="55" spans="1:25" x14ac:dyDescent="0.25">
      <c r="A55" s="358" t="s">
        <v>197</v>
      </c>
      <c r="B55" s="94">
        <v>1</v>
      </c>
      <c r="C55" s="94"/>
      <c r="D55" s="21"/>
      <c r="E55" s="95"/>
      <c r="F55" s="95"/>
      <c r="G55" s="10" t="s">
        <v>222</v>
      </c>
      <c r="H55" s="299">
        <v>1902028</v>
      </c>
      <c r="I55" s="157">
        <v>43552.637569444443</v>
      </c>
      <c r="J55" s="7"/>
      <c r="K55" s="7"/>
      <c r="L55" s="7"/>
      <c r="M55" s="9"/>
      <c r="N55" s="158"/>
      <c r="O55" s="56"/>
      <c r="P55" s="92"/>
      <c r="Q55" s="55"/>
      <c r="R55" s="157"/>
      <c r="S55" s="56"/>
      <c r="T55" s="378"/>
      <c r="U55" s="348"/>
      <c r="V55" s="348"/>
      <c r="W55" s="348"/>
      <c r="X55" s="157"/>
      <c r="Y55" s="13"/>
    </row>
    <row r="56" spans="1:25" ht="23.65" customHeight="1" x14ac:dyDescent="0.25">
      <c r="A56" s="357" t="s">
        <v>82</v>
      </c>
      <c r="B56" s="94"/>
      <c r="C56" s="94"/>
      <c r="D56" s="21">
        <v>1</v>
      </c>
      <c r="E56" s="95"/>
      <c r="F56" s="95"/>
      <c r="G56" s="10" t="s">
        <v>222</v>
      </c>
      <c r="H56" s="299">
        <v>1808046</v>
      </c>
      <c r="I56" s="157">
        <v>43553.762337962966</v>
      </c>
      <c r="J56" s="6"/>
      <c r="K56" s="6"/>
      <c r="L56" s="6"/>
      <c r="M56" s="6"/>
      <c r="N56" s="157"/>
      <c r="O56" s="55"/>
      <c r="P56" s="91"/>
      <c r="Q56" s="55"/>
      <c r="R56" s="157"/>
      <c r="S56" s="55"/>
      <c r="T56" s="377"/>
      <c r="U56" s="55"/>
      <c r="V56" s="55"/>
      <c r="W56" s="346"/>
      <c r="X56" s="157"/>
      <c r="Y56" s="13"/>
    </row>
    <row r="57" spans="1:25" x14ac:dyDescent="0.25">
      <c r="A57" s="357" t="s">
        <v>15</v>
      </c>
      <c r="B57" s="94"/>
      <c r="C57" s="94">
        <v>1</v>
      </c>
      <c r="D57" s="21"/>
      <c r="E57" s="95"/>
      <c r="F57" s="95"/>
      <c r="G57" s="10" t="s">
        <v>222</v>
      </c>
      <c r="H57" s="299">
        <v>1612002</v>
      </c>
      <c r="I57" s="157">
        <v>43552.637569444443</v>
      </c>
      <c r="J57" s="7"/>
      <c r="K57" s="7"/>
      <c r="L57" s="7"/>
      <c r="M57" s="9"/>
      <c r="N57" s="157"/>
      <c r="O57" s="55"/>
      <c r="P57" s="91"/>
      <c r="Q57" s="55"/>
      <c r="R57" s="157"/>
      <c r="S57" s="55"/>
      <c r="T57" s="377"/>
      <c r="U57" s="55"/>
      <c r="V57" s="55"/>
      <c r="W57" s="346"/>
      <c r="X57" s="157"/>
      <c r="Y57" s="13"/>
    </row>
    <row r="58" spans="1:25" ht="21.75" customHeight="1" x14ac:dyDescent="0.25">
      <c r="A58" s="357" t="s">
        <v>134</v>
      </c>
      <c r="B58" s="94"/>
      <c r="C58" s="94"/>
      <c r="D58" s="21">
        <v>1</v>
      </c>
      <c r="E58" s="95"/>
      <c r="F58" s="95"/>
      <c r="G58" s="10" t="s">
        <v>222</v>
      </c>
      <c r="H58" s="299">
        <v>1812107</v>
      </c>
      <c r="I58" s="157">
        <v>43553.762488425928</v>
      </c>
      <c r="J58" s="6"/>
      <c r="K58" s="6"/>
      <c r="L58" s="6"/>
      <c r="M58" s="6"/>
      <c r="N58" s="158"/>
      <c r="O58" s="56"/>
      <c r="P58" s="92"/>
      <c r="Q58" s="55"/>
      <c r="R58" s="157"/>
      <c r="S58" s="56"/>
      <c r="T58" s="378"/>
      <c r="U58" s="93"/>
      <c r="V58" s="56"/>
      <c r="W58" s="348"/>
      <c r="X58" s="157"/>
      <c r="Y58" s="13"/>
    </row>
    <row r="59" spans="1:25" ht="16.149999999999999" hidden="1" customHeight="1" x14ac:dyDescent="0.25">
      <c r="A59" s="357" t="s">
        <v>62</v>
      </c>
      <c r="B59" s="94">
        <v>1</v>
      </c>
      <c r="C59" s="94"/>
      <c r="D59" s="21"/>
      <c r="E59" s="95"/>
      <c r="F59" s="95"/>
      <c r="G59" s="10" t="s">
        <v>223</v>
      </c>
      <c r="H59" s="300">
        <v>1804025</v>
      </c>
      <c r="I59" s="158">
        <v>43552.637858796297</v>
      </c>
      <c r="J59" s="9"/>
      <c r="K59" s="9"/>
      <c r="L59" s="9"/>
      <c r="M59" s="9"/>
      <c r="N59" s="158"/>
      <c r="O59" s="56"/>
      <c r="P59" s="92"/>
      <c r="Q59" s="6"/>
      <c r="R59" s="157"/>
      <c r="S59" s="93"/>
      <c r="T59" s="380"/>
      <c r="U59" s="158"/>
      <c r="V59" s="93"/>
      <c r="W59" s="93"/>
      <c r="X59" s="157"/>
      <c r="Y59" s="13"/>
    </row>
    <row r="60" spans="1:25" x14ac:dyDescent="0.25">
      <c r="A60" s="357" t="s">
        <v>46</v>
      </c>
      <c r="B60" s="94">
        <v>1</v>
      </c>
      <c r="C60" s="94"/>
      <c r="D60" s="21"/>
      <c r="E60" s="95"/>
      <c r="F60" s="95"/>
      <c r="G60" s="10" t="s">
        <v>223</v>
      </c>
      <c r="H60" s="300">
        <v>1709040</v>
      </c>
      <c r="I60" s="9"/>
      <c r="J60" s="9"/>
      <c r="K60" s="9"/>
      <c r="L60" s="6"/>
      <c r="M60" s="9"/>
      <c r="N60" s="158"/>
      <c r="O60" s="56"/>
      <c r="P60" s="92"/>
      <c r="Q60" s="6"/>
      <c r="R60" s="6"/>
      <c r="S60" s="56"/>
      <c r="T60" s="380"/>
      <c r="U60" s="56"/>
      <c r="V60" s="56"/>
      <c r="W60" s="56"/>
      <c r="X60" s="157"/>
      <c r="Y60" s="13"/>
    </row>
    <row r="61" spans="1:25" x14ac:dyDescent="0.25">
      <c r="A61" s="357" t="s">
        <v>149</v>
      </c>
      <c r="B61" s="94">
        <v>1</v>
      </c>
      <c r="C61" s="94"/>
      <c r="D61" s="21"/>
      <c r="E61" s="95"/>
      <c r="F61" s="95"/>
      <c r="G61" s="10" t="s">
        <v>223</v>
      </c>
      <c r="H61" s="300"/>
      <c r="I61" s="158">
        <v>43544.495451388888</v>
      </c>
      <c r="J61" s="9"/>
      <c r="K61" s="9"/>
      <c r="L61" s="6"/>
      <c r="M61" s="9"/>
      <c r="N61" s="158"/>
      <c r="O61" s="56"/>
      <c r="P61" s="92"/>
      <c r="Q61" s="6"/>
      <c r="R61" s="6"/>
      <c r="S61" s="56"/>
      <c r="T61" s="380"/>
      <c r="U61" s="56"/>
      <c r="V61" s="56"/>
      <c r="W61" s="56"/>
      <c r="X61" s="157"/>
      <c r="Y61" s="13"/>
    </row>
    <row r="62" spans="1:25" ht="20.45" customHeight="1" x14ac:dyDescent="0.25">
      <c r="A62" s="187" t="s">
        <v>219</v>
      </c>
      <c r="B62" s="94">
        <v>1</v>
      </c>
      <c r="C62" s="94"/>
      <c r="D62" s="21"/>
      <c r="E62" s="95"/>
      <c r="F62" s="95"/>
      <c r="G62" s="10" t="s">
        <v>222</v>
      </c>
      <c r="H62" s="300">
        <v>1903037</v>
      </c>
      <c r="I62" s="158">
        <v>43560.641527777778</v>
      </c>
      <c r="J62" s="9"/>
      <c r="K62" s="9"/>
      <c r="L62" s="6"/>
      <c r="M62" s="9"/>
      <c r="N62" s="158"/>
      <c r="O62" s="56"/>
      <c r="P62" s="92"/>
      <c r="Q62" s="6"/>
      <c r="R62" s="6"/>
      <c r="S62" s="56"/>
      <c r="T62" s="380"/>
      <c r="U62" s="56"/>
      <c r="V62" s="56"/>
      <c r="W62" s="56"/>
      <c r="X62" s="157"/>
      <c r="Y62" s="13"/>
    </row>
    <row r="63" spans="1:25" x14ac:dyDescent="0.25">
      <c r="A63" s="357" t="s">
        <v>14</v>
      </c>
      <c r="B63" s="94"/>
      <c r="C63" s="94"/>
      <c r="D63" s="21">
        <v>1</v>
      </c>
      <c r="E63" s="95"/>
      <c r="F63" s="95"/>
      <c r="G63" s="10" t="s">
        <v>222</v>
      </c>
      <c r="H63" s="299">
        <v>1712020</v>
      </c>
      <c r="I63" s="157">
        <v>43553.762604166666</v>
      </c>
      <c r="J63" s="6"/>
      <c r="K63" s="6"/>
      <c r="L63" s="6"/>
      <c r="M63" s="6"/>
      <c r="N63" s="157"/>
      <c r="O63" s="55"/>
      <c r="P63" s="91"/>
      <c r="Q63" s="55"/>
      <c r="R63" s="157"/>
      <c r="S63" s="55"/>
      <c r="T63" s="377"/>
      <c r="U63" s="55"/>
      <c r="V63" s="55"/>
      <c r="W63" s="346"/>
      <c r="X63" s="157"/>
      <c r="Y63" s="13"/>
    </row>
    <row r="64" spans="1:25" x14ac:dyDescent="0.25">
      <c r="A64" s="357" t="s">
        <v>92</v>
      </c>
      <c r="B64" s="94"/>
      <c r="C64" s="94">
        <v>1</v>
      </c>
      <c r="D64" s="21"/>
      <c r="E64" s="95"/>
      <c r="F64" s="95"/>
      <c r="G64" s="10" t="s">
        <v>222</v>
      </c>
      <c r="H64" s="299">
        <v>1811039</v>
      </c>
      <c r="I64" s="157">
        <v>43552.638645833336</v>
      </c>
      <c r="J64" s="6"/>
      <c r="K64" s="6"/>
      <c r="L64" s="6"/>
      <c r="M64" s="6"/>
      <c r="N64" s="157"/>
      <c r="O64" s="55"/>
      <c r="P64" s="91"/>
      <c r="Q64" s="55"/>
      <c r="R64" s="157"/>
      <c r="S64" s="55"/>
      <c r="T64" s="377"/>
      <c r="U64" s="55"/>
      <c r="V64" s="55"/>
      <c r="W64" s="346"/>
      <c r="X64" s="157"/>
      <c r="Y64" s="13"/>
    </row>
    <row r="65" spans="1:25" hidden="1" x14ac:dyDescent="0.25">
      <c r="A65" s="357" t="s">
        <v>58</v>
      </c>
      <c r="B65" s="94"/>
      <c r="C65" s="94"/>
      <c r="D65" s="21">
        <v>1</v>
      </c>
      <c r="E65" s="95"/>
      <c r="F65" s="95"/>
      <c r="G65" s="10" t="s">
        <v>223</v>
      </c>
      <c r="H65" s="300">
        <v>1802003</v>
      </c>
      <c r="I65" s="9"/>
      <c r="J65" s="9"/>
      <c r="K65" s="6"/>
      <c r="L65" s="6"/>
      <c r="M65" s="6"/>
      <c r="N65" s="157"/>
      <c r="O65" s="55"/>
      <c r="P65" s="91"/>
      <c r="Q65" s="6"/>
      <c r="R65" s="6"/>
      <c r="S65" s="55"/>
      <c r="T65" s="379"/>
      <c r="U65" s="55"/>
      <c r="V65" s="55"/>
      <c r="W65" s="55"/>
      <c r="X65" s="157"/>
      <c r="Y65" s="13"/>
    </row>
    <row r="66" spans="1:25" x14ac:dyDescent="0.25">
      <c r="A66" s="357" t="s">
        <v>40</v>
      </c>
      <c r="B66" s="94"/>
      <c r="C66" s="94">
        <v>1</v>
      </c>
      <c r="D66" s="21"/>
      <c r="E66" s="95"/>
      <c r="F66" s="95"/>
      <c r="G66" s="10" t="s">
        <v>222</v>
      </c>
      <c r="H66" s="299">
        <v>1702018</v>
      </c>
      <c r="I66" s="157">
        <v>43552.639085648145</v>
      </c>
      <c r="J66" s="7"/>
      <c r="K66" s="7"/>
      <c r="L66" s="7"/>
      <c r="M66" s="9"/>
      <c r="N66" s="158"/>
      <c r="O66" s="56"/>
      <c r="P66" s="92"/>
      <c r="Q66" s="55"/>
      <c r="R66" s="157"/>
      <c r="S66" s="56"/>
      <c r="T66" s="378"/>
      <c r="U66" s="93"/>
      <c r="V66" s="56"/>
      <c r="W66" s="348"/>
      <c r="X66" s="157"/>
      <c r="Y66" s="13"/>
    </row>
    <row r="67" spans="1:25" x14ac:dyDescent="0.25">
      <c r="A67" s="347" t="s">
        <v>65</v>
      </c>
      <c r="B67" s="94"/>
      <c r="C67" s="94">
        <v>1</v>
      </c>
      <c r="D67" s="21"/>
      <c r="E67" s="95"/>
      <c r="F67" s="95"/>
      <c r="G67" s="10" t="s">
        <v>222</v>
      </c>
      <c r="H67" s="299">
        <v>1804064</v>
      </c>
      <c r="I67" s="157">
        <v>43552.639085648145</v>
      </c>
      <c r="J67" s="6"/>
      <c r="K67" s="6"/>
      <c r="L67" s="6"/>
      <c r="M67" s="9"/>
      <c r="N67" s="157"/>
      <c r="O67" s="343"/>
      <c r="P67" s="374"/>
      <c r="Q67" s="343"/>
      <c r="R67" s="118"/>
      <c r="S67" s="55"/>
      <c r="T67" s="382"/>
      <c r="U67" s="343"/>
      <c r="V67" s="343"/>
      <c r="W67" s="343"/>
      <c r="X67" s="157"/>
      <c r="Y67" s="13"/>
    </row>
    <row r="68" spans="1:25" x14ac:dyDescent="0.25">
      <c r="A68" s="357" t="s">
        <v>13</v>
      </c>
      <c r="B68" s="94"/>
      <c r="C68" s="94"/>
      <c r="D68" s="21"/>
      <c r="E68" s="95">
        <v>1</v>
      </c>
      <c r="F68" s="95"/>
      <c r="G68" s="10" t="s">
        <v>222</v>
      </c>
      <c r="H68" s="299">
        <v>171207</v>
      </c>
      <c r="I68" s="157">
        <v>43552.644583333335</v>
      </c>
      <c r="J68" s="6"/>
      <c r="K68" s="6"/>
      <c r="L68" s="6"/>
      <c r="M68" s="6"/>
      <c r="N68" s="157"/>
      <c r="O68" s="55"/>
      <c r="P68" s="91"/>
      <c r="Q68" s="55"/>
      <c r="R68" s="157"/>
      <c r="S68" s="55"/>
      <c r="T68" s="377"/>
      <c r="U68" s="55"/>
      <c r="V68" s="55"/>
      <c r="W68" s="55"/>
      <c r="X68" s="157"/>
      <c r="Y68" s="13"/>
    </row>
    <row r="69" spans="1:25" x14ac:dyDescent="0.25">
      <c r="A69" s="357" t="s">
        <v>74</v>
      </c>
      <c r="B69" s="94"/>
      <c r="C69" s="94"/>
      <c r="D69" s="21">
        <v>1</v>
      </c>
      <c r="E69" s="95"/>
      <c r="F69" s="95"/>
      <c r="G69" s="10" t="s">
        <v>222</v>
      </c>
      <c r="H69" s="299">
        <v>1806062</v>
      </c>
      <c r="I69" s="157">
        <v>43553.762731481482</v>
      </c>
      <c r="J69" s="6"/>
      <c r="K69" s="6"/>
      <c r="L69" s="6"/>
      <c r="M69" s="6"/>
      <c r="N69" s="157"/>
      <c r="O69" s="55"/>
      <c r="P69" s="91"/>
      <c r="Q69" s="55"/>
      <c r="R69" s="157"/>
      <c r="S69" s="55"/>
      <c r="T69" s="377"/>
      <c r="U69" s="55"/>
      <c r="V69" s="55"/>
      <c r="W69" s="346"/>
      <c r="X69" s="157"/>
      <c r="Y69" s="13"/>
    </row>
    <row r="70" spans="1:25" x14ac:dyDescent="0.25">
      <c r="A70" s="357" t="s">
        <v>140</v>
      </c>
      <c r="B70" s="94"/>
      <c r="C70" s="94">
        <v>1</v>
      </c>
      <c r="D70" s="21"/>
      <c r="E70" s="95"/>
      <c r="F70" s="95"/>
      <c r="G70" s="10" t="s">
        <v>222</v>
      </c>
      <c r="H70" s="299">
        <v>1812041</v>
      </c>
      <c r="I70" s="157">
        <v>43552.639085648145</v>
      </c>
      <c r="J70" s="6"/>
      <c r="K70" s="6"/>
      <c r="L70" s="6"/>
      <c r="M70" s="6"/>
      <c r="N70" s="157"/>
      <c r="O70" s="55"/>
      <c r="P70" s="91"/>
      <c r="Q70" s="55"/>
      <c r="R70" s="157"/>
      <c r="S70" s="55"/>
      <c r="T70" s="377"/>
      <c r="U70" s="55"/>
      <c r="V70" s="55"/>
      <c r="W70" s="346"/>
      <c r="X70" s="157"/>
      <c r="Y70" s="13"/>
    </row>
    <row r="71" spans="1:25" x14ac:dyDescent="0.25">
      <c r="A71" s="357" t="s">
        <v>130</v>
      </c>
      <c r="B71" s="94"/>
      <c r="C71" s="94">
        <v>1</v>
      </c>
      <c r="D71" s="21"/>
      <c r="E71" s="95"/>
      <c r="F71" s="95"/>
      <c r="G71" s="10" t="s">
        <v>222</v>
      </c>
      <c r="H71" s="299">
        <v>1812007</v>
      </c>
      <c r="I71" s="157">
        <v>43552.639085648145</v>
      </c>
      <c r="J71" s="6"/>
      <c r="K71" s="6"/>
      <c r="L71" s="6"/>
      <c r="M71" s="6"/>
      <c r="N71" s="157"/>
      <c r="O71" s="55"/>
      <c r="P71" s="91"/>
      <c r="Q71" s="55"/>
      <c r="R71" s="157"/>
      <c r="S71" s="55"/>
      <c r="T71" s="377"/>
      <c r="U71" s="55"/>
      <c r="V71" s="55"/>
      <c r="W71" s="346"/>
      <c r="X71" s="157"/>
      <c r="Y71" s="13"/>
    </row>
    <row r="72" spans="1:25" ht="16.149999999999999" hidden="1" customHeight="1" x14ac:dyDescent="0.25">
      <c r="A72" s="357" t="s">
        <v>31</v>
      </c>
      <c r="B72" s="94">
        <v>1</v>
      </c>
      <c r="C72" s="94"/>
      <c r="D72" s="21"/>
      <c r="E72" s="95"/>
      <c r="F72" s="95"/>
      <c r="G72" s="10" t="s">
        <v>223</v>
      </c>
      <c r="H72" s="301">
        <v>1605020</v>
      </c>
      <c r="I72" s="7"/>
      <c r="J72" s="7"/>
      <c r="K72" s="7"/>
      <c r="L72" s="158"/>
      <c r="M72" s="9"/>
      <c r="N72" s="158"/>
      <c r="O72" s="56"/>
      <c r="P72" s="92"/>
      <c r="Q72" s="6"/>
      <c r="R72" s="6"/>
      <c r="S72" s="93"/>
      <c r="T72" s="380"/>
      <c r="U72" s="56"/>
      <c r="V72" s="93"/>
      <c r="W72" s="93"/>
      <c r="X72" s="157"/>
      <c r="Y72" s="13"/>
    </row>
    <row r="73" spans="1:25" ht="16.149999999999999" customHeight="1" x14ac:dyDescent="0.25">
      <c r="A73" s="357" t="s">
        <v>41</v>
      </c>
      <c r="B73" s="94">
        <v>1</v>
      </c>
      <c r="C73" s="94"/>
      <c r="D73" s="21"/>
      <c r="E73" s="95"/>
      <c r="F73" s="95"/>
      <c r="G73" s="10" t="s">
        <v>222</v>
      </c>
      <c r="H73" s="301">
        <v>1702015</v>
      </c>
      <c r="I73" s="15">
        <v>43552.639247685183</v>
      </c>
      <c r="J73" s="7"/>
      <c r="K73" s="7"/>
      <c r="L73" s="7"/>
      <c r="M73" s="7"/>
      <c r="N73" s="15"/>
      <c r="O73" s="57"/>
      <c r="P73" s="97"/>
      <c r="Q73" s="55"/>
      <c r="R73" s="157"/>
      <c r="S73" s="350"/>
      <c r="T73" s="383"/>
      <c r="U73" s="350"/>
      <c r="V73" s="350"/>
      <c r="W73" s="350"/>
      <c r="X73" s="157"/>
      <c r="Y73" s="13"/>
    </row>
    <row r="74" spans="1:25" x14ac:dyDescent="0.25">
      <c r="A74" s="347" t="s">
        <v>63</v>
      </c>
      <c r="B74" s="94"/>
      <c r="C74" s="94">
        <v>1</v>
      </c>
      <c r="D74" s="21"/>
      <c r="E74" s="95"/>
      <c r="F74" s="95"/>
      <c r="G74" s="10" t="s">
        <v>222</v>
      </c>
      <c r="H74" s="299">
        <v>1803141</v>
      </c>
      <c r="I74" s="157">
        <v>43552.639247685183</v>
      </c>
      <c r="J74" s="6"/>
      <c r="K74" s="6"/>
      <c r="L74" s="6"/>
      <c r="M74" s="6"/>
      <c r="N74" s="157"/>
      <c r="O74" s="343"/>
      <c r="P74" s="374"/>
      <c r="Q74" s="343"/>
      <c r="R74" s="118"/>
      <c r="S74" s="388"/>
      <c r="T74" s="382"/>
      <c r="U74" s="343"/>
      <c r="V74" s="343"/>
      <c r="W74" s="343"/>
      <c r="X74" s="157"/>
      <c r="Y74" s="13"/>
    </row>
    <row r="75" spans="1:25" ht="16.149999999999999" hidden="1" customHeight="1" x14ac:dyDescent="0.25">
      <c r="A75" s="357" t="s">
        <v>78</v>
      </c>
      <c r="B75" s="94">
        <v>1</v>
      </c>
      <c r="C75" s="94"/>
      <c r="D75" s="21"/>
      <c r="E75" s="95"/>
      <c r="F75" s="95"/>
      <c r="G75" s="10" t="s">
        <v>223</v>
      </c>
      <c r="H75" s="299">
        <v>1806049</v>
      </c>
      <c r="I75" s="6"/>
      <c r="J75" s="6"/>
      <c r="K75" s="6"/>
      <c r="L75" s="6"/>
      <c r="M75" s="6"/>
      <c r="N75" s="157"/>
      <c r="O75" s="55"/>
      <c r="P75" s="91"/>
      <c r="Q75" s="6"/>
      <c r="R75" s="6"/>
      <c r="S75" s="55"/>
      <c r="T75" s="379"/>
      <c r="U75" s="55"/>
      <c r="V75" s="55"/>
      <c r="W75" s="55"/>
      <c r="X75" s="157"/>
      <c r="Y75" s="13"/>
    </row>
    <row r="76" spans="1:25" ht="16.149999999999999" customHeight="1" x14ac:dyDescent="0.25">
      <c r="A76" s="357" t="s">
        <v>137</v>
      </c>
      <c r="B76" s="94"/>
      <c r="C76" s="94">
        <v>1</v>
      </c>
      <c r="D76" s="21"/>
      <c r="E76" s="95"/>
      <c r="F76" s="95"/>
      <c r="G76" s="10" t="s">
        <v>222</v>
      </c>
      <c r="H76" s="299">
        <v>1812042</v>
      </c>
      <c r="I76" s="157">
        <v>43552.639594907407</v>
      </c>
      <c r="J76" s="6"/>
      <c r="K76" s="6"/>
      <c r="L76" s="6"/>
      <c r="M76" s="6"/>
      <c r="N76" s="157"/>
      <c r="O76" s="55"/>
      <c r="P76" s="91"/>
      <c r="Q76" s="55"/>
      <c r="R76" s="157"/>
      <c r="S76" s="55"/>
      <c r="T76" s="377"/>
      <c r="U76" s="55"/>
      <c r="V76" s="55"/>
      <c r="W76" s="346"/>
      <c r="X76" s="157"/>
      <c r="Y76" s="13"/>
    </row>
    <row r="77" spans="1:25" x14ac:dyDescent="0.25">
      <c r="A77" s="357" t="s">
        <v>59</v>
      </c>
      <c r="B77" s="94"/>
      <c r="C77" s="94">
        <v>1</v>
      </c>
      <c r="D77" s="21"/>
      <c r="E77" s="95"/>
      <c r="F77" s="95"/>
      <c r="G77" s="10" t="s">
        <v>222</v>
      </c>
      <c r="H77" s="299">
        <v>1711004</v>
      </c>
      <c r="I77" s="157">
        <v>43552.639594907407</v>
      </c>
      <c r="J77" s="7"/>
      <c r="K77" s="7"/>
      <c r="L77" s="7"/>
      <c r="M77" s="9"/>
      <c r="N77" s="158"/>
      <c r="O77" s="56"/>
      <c r="P77" s="92"/>
      <c r="Q77" s="55"/>
      <c r="R77" s="157"/>
      <c r="S77" s="56"/>
      <c r="T77" s="378"/>
      <c r="U77" s="93"/>
      <c r="V77" s="56"/>
      <c r="W77" s="346"/>
      <c r="X77" s="157"/>
      <c r="Y77" s="13"/>
    </row>
    <row r="78" spans="1:25" x14ac:dyDescent="0.25">
      <c r="A78" s="357" t="s">
        <v>36</v>
      </c>
      <c r="B78" s="94"/>
      <c r="C78" s="94">
        <v>1</v>
      </c>
      <c r="D78" s="21"/>
      <c r="E78" s="95"/>
      <c r="F78" s="95"/>
      <c r="G78" s="10" t="s">
        <v>222</v>
      </c>
      <c r="H78" s="301">
        <v>1701044</v>
      </c>
      <c r="I78" s="15">
        <v>43552.639594907407</v>
      </c>
      <c r="J78" s="7"/>
      <c r="K78" s="7"/>
      <c r="L78" s="158"/>
      <c r="M78" s="9"/>
      <c r="N78" s="158"/>
      <c r="O78" s="56"/>
      <c r="P78" s="92"/>
      <c r="Q78" s="55"/>
      <c r="R78" s="157"/>
      <c r="S78" s="56"/>
      <c r="T78" s="378"/>
      <c r="U78" s="93"/>
      <c r="V78" s="56"/>
      <c r="W78" s="348"/>
      <c r="X78" s="157"/>
      <c r="Y78" s="13"/>
    </row>
    <row r="79" spans="1:25" x14ac:dyDescent="0.25">
      <c r="A79" s="357" t="s">
        <v>132</v>
      </c>
      <c r="B79" s="94"/>
      <c r="C79" s="94">
        <v>1</v>
      </c>
      <c r="D79" s="21"/>
      <c r="E79" s="95"/>
      <c r="F79" s="95"/>
      <c r="G79" s="10" t="s">
        <v>222</v>
      </c>
      <c r="H79" s="299">
        <v>1812008</v>
      </c>
      <c r="I79" s="157">
        <v>43552.639594907407</v>
      </c>
      <c r="J79" s="7"/>
      <c r="K79" s="7"/>
      <c r="L79" s="7"/>
      <c r="M79" s="9"/>
      <c r="N79" s="158"/>
      <c r="O79" s="56"/>
      <c r="P79" s="92"/>
      <c r="Q79" s="55"/>
      <c r="R79" s="157"/>
      <c r="S79" s="56"/>
      <c r="T79" s="378"/>
      <c r="U79" s="93"/>
      <c r="V79" s="56"/>
      <c r="W79" s="348"/>
      <c r="X79" s="157"/>
      <c r="Y79" s="13"/>
    </row>
    <row r="80" spans="1:25" ht="17.649999999999999" customHeight="1" x14ac:dyDescent="0.25">
      <c r="A80" s="357" t="s">
        <v>17</v>
      </c>
      <c r="B80" s="94"/>
      <c r="C80" s="94">
        <v>1</v>
      </c>
      <c r="D80" s="21"/>
      <c r="E80" s="95"/>
      <c r="F80" s="95"/>
      <c r="G80" s="10" t="s">
        <v>222</v>
      </c>
      <c r="H80" s="299">
        <v>1803034</v>
      </c>
      <c r="I80" s="157">
        <v>43552.639594907407</v>
      </c>
      <c r="J80" s="6"/>
      <c r="K80" s="6"/>
      <c r="L80" s="6"/>
      <c r="M80" s="9"/>
      <c r="N80" s="158"/>
      <c r="O80" s="56"/>
      <c r="P80" s="92"/>
      <c r="Q80" s="55"/>
      <c r="R80" s="157"/>
      <c r="S80" s="56"/>
      <c r="T80" s="378"/>
      <c r="U80" s="93"/>
      <c r="V80" s="56"/>
      <c r="W80" s="348"/>
      <c r="X80" s="157"/>
      <c r="Y80" s="13"/>
    </row>
    <row r="81" spans="1:25" ht="24.6" customHeight="1" x14ac:dyDescent="0.25">
      <c r="A81" s="359" t="s">
        <v>194</v>
      </c>
      <c r="B81" s="94"/>
      <c r="C81" s="94"/>
      <c r="D81" s="21"/>
      <c r="E81" s="95">
        <v>1</v>
      </c>
      <c r="F81" s="95"/>
      <c r="G81" s="10" t="s">
        <v>222</v>
      </c>
      <c r="H81" s="299">
        <v>1902025</v>
      </c>
      <c r="I81" s="157">
        <v>43552.644999999997</v>
      </c>
      <c r="J81" s="6"/>
      <c r="K81" s="6"/>
      <c r="L81" s="6"/>
      <c r="M81" s="9"/>
      <c r="N81" s="158"/>
      <c r="O81" s="56"/>
      <c r="P81" s="92"/>
      <c r="Q81" s="55"/>
      <c r="R81" s="157"/>
      <c r="S81" s="348"/>
      <c r="T81" s="378"/>
      <c r="U81" s="56"/>
      <c r="V81" s="56"/>
      <c r="W81" s="348"/>
      <c r="X81" s="157"/>
      <c r="Y81" s="13"/>
    </row>
    <row r="82" spans="1:25" x14ac:dyDescent="0.25">
      <c r="A82" s="357" t="s">
        <v>86</v>
      </c>
      <c r="B82" s="94"/>
      <c r="C82" s="94">
        <v>1</v>
      </c>
      <c r="D82" s="21"/>
      <c r="E82" s="95"/>
      <c r="F82" s="95"/>
      <c r="G82" s="10" t="s">
        <v>222</v>
      </c>
      <c r="H82" s="299">
        <v>1810041</v>
      </c>
      <c r="I82" s="157">
        <v>43552.639594907407</v>
      </c>
      <c r="J82" s="6"/>
      <c r="K82" s="6"/>
      <c r="L82" s="6"/>
      <c r="M82" s="9"/>
      <c r="N82" s="158"/>
      <c r="O82" s="56"/>
      <c r="P82" s="92"/>
      <c r="Q82" s="55"/>
      <c r="R82" s="157"/>
      <c r="S82" s="56"/>
      <c r="T82" s="378"/>
      <c r="U82" s="56"/>
      <c r="V82" s="56"/>
      <c r="W82" s="348"/>
      <c r="X82" s="157"/>
      <c r="Y82" s="13"/>
    </row>
    <row r="83" spans="1:25" x14ac:dyDescent="0.25">
      <c r="A83" s="357" t="s">
        <v>20</v>
      </c>
      <c r="B83" s="94"/>
      <c r="C83" s="94"/>
      <c r="D83" s="21"/>
      <c r="E83" s="95"/>
      <c r="F83" s="95">
        <v>1</v>
      </c>
      <c r="G83" s="10" t="s">
        <v>222</v>
      </c>
      <c r="H83" s="300">
        <v>1711044</v>
      </c>
      <c r="I83" s="158">
        <v>43552.639594907407</v>
      </c>
      <c r="J83" s="9"/>
      <c r="K83" s="6"/>
      <c r="L83" s="9"/>
      <c r="M83" s="9"/>
      <c r="N83" s="157"/>
      <c r="O83" s="55"/>
      <c r="P83" s="91"/>
      <c r="Q83" s="55"/>
      <c r="R83" s="157"/>
      <c r="S83" s="346"/>
      <c r="T83" s="379"/>
      <c r="U83" s="157"/>
      <c r="V83" s="55"/>
      <c r="W83" s="346"/>
      <c r="X83" s="157"/>
      <c r="Y83" s="13"/>
    </row>
    <row r="84" spans="1:25" hidden="1" x14ac:dyDescent="0.25">
      <c r="A84" s="357" t="s">
        <v>90</v>
      </c>
      <c r="B84" s="94"/>
      <c r="C84" s="94"/>
      <c r="D84" s="21">
        <v>1</v>
      </c>
      <c r="E84" s="95"/>
      <c r="F84" s="95"/>
      <c r="G84" s="10" t="s">
        <v>223</v>
      </c>
      <c r="H84" s="299">
        <v>1810031</v>
      </c>
      <c r="I84" s="6"/>
      <c r="J84" s="6"/>
      <c r="K84" s="6"/>
      <c r="L84" s="6"/>
      <c r="M84" s="9"/>
      <c r="N84" s="158"/>
      <c r="O84" s="56"/>
      <c r="P84" s="92"/>
      <c r="Q84" s="6"/>
      <c r="R84" s="6"/>
      <c r="S84" s="56"/>
      <c r="T84" s="380"/>
      <c r="U84" s="56"/>
      <c r="V84" s="56"/>
      <c r="W84" s="56"/>
      <c r="X84" s="157"/>
      <c r="Y84" s="13"/>
    </row>
    <row r="85" spans="1:25" x14ac:dyDescent="0.25">
      <c r="A85" s="357" t="s">
        <v>93</v>
      </c>
      <c r="B85" s="94">
        <v>1</v>
      </c>
      <c r="C85" s="94"/>
      <c r="D85" s="21"/>
      <c r="E85" s="95"/>
      <c r="F85" s="95"/>
      <c r="G85" s="10" t="s">
        <v>222</v>
      </c>
      <c r="H85" s="300">
        <v>1811037</v>
      </c>
      <c r="I85" s="158">
        <v>43552.639756944445</v>
      </c>
      <c r="J85" s="9"/>
      <c r="K85" s="9"/>
      <c r="L85" s="9"/>
      <c r="M85" s="9"/>
      <c r="N85" s="158"/>
      <c r="O85" s="56"/>
      <c r="P85" s="92"/>
      <c r="Q85" s="55"/>
      <c r="R85" s="157"/>
      <c r="S85" s="56"/>
      <c r="T85" s="378"/>
      <c r="U85" s="93"/>
      <c r="V85" s="56"/>
      <c r="W85" s="348"/>
      <c r="X85" s="157"/>
      <c r="Y85" s="13"/>
    </row>
    <row r="86" spans="1:25" ht="9.9499999999999993" customHeight="1" x14ac:dyDescent="0.25">
      <c r="A86" s="357" t="s">
        <v>131</v>
      </c>
      <c r="B86" s="94"/>
      <c r="C86" s="94">
        <v>1</v>
      </c>
      <c r="D86" s="21"/>
      <c r="E86" s="95"/>
      <c r="F86" s="95"/>
      <c r="G86" s="10" t="s">
        <v>222</v>
      </c>
      <c r="H86" s="300">
        <v>1812009</v>
      </c>
      <c r="I86" s="158">
        <v>43552.639872685184</v>
      </c>
      <c r="J86" s="9"/>
      <c r="K86" s="9"/>
      <c r="L86" s="9"/>
      <c r="M86" s="9"/>
      <c r="N86" s="158"/>
      <c r="O86" s="56"/>
      <c r="P86" s="92"/>
      <c r="Q86" s="55"/>
      <c r="R86" s="157"/>
      <c r="S86" s="56"/>
      <c r="T86" s="378"/>
      <c r="U86" s="93"/>
      <c r="V86" s="56"/>
      <c r="W86" s="348"/>
      <c r="X86" s="157"/>
      <c r="Y86" s="13"/>
    </row>
    <row r="87" spans="1:25" x14ac:dyDescent="0.25">
      <c r="A87" s="357" t="s">
        <v>60</v>
      </c>
      <c r="B87" s="94"/>
      <c r="C87" s="94"/>
      <c r="D87" s="21">
        <v>1</v>
      </c>
      <c r="E87" s="95"/>
      <c r="F87" s="95"/>
      <c r="G87" s="10" t="s">
        <v>222</v>
      </c>
      <c r="H87" s="299">
        <v>1803009</v>
      </c>
      <c r="I87" s="6"/>
      <c r="J87" s="6"/>
      <c r="K87" s="6"/>
      <c r="L87" s="6"/>
      <c r="M87" s="9"/>
      <c r="N87" s="158"/>
      <c r="O87" s="56"/>
      <c r="P87" s="92"/>
      <c r="Q87" s="6"/>
      <c r="R87" s="6"/>
      <c r="S87" s="56"/>
      <c r="T87" s="380"/>
      <c r="U87" s="56"/>
      <c r="V87" s="56"/>
      <c r="W87" s="56"/>
      <c r="X87" s="157"/>
      <c r="Y87" s="13"/>
    </row>
    <row r="88" spans="1:25" x14ac:dyDescent="0.25">
      <c r="A88" s="357" t="s">
        <v>83</v>
      </c>
      <c r="B88" s="94"/>
      <c r="C88" s="94"/>
      <c r="D88" s="21">
        <v>1</v>
      </c>
      <c r="E88" s="95"/>
      <c r="F88" s="95"/>
      <c r="G88" s="10" t="s">
        <v>222</v>
      </c>
      <c r="H88" s="299">
        <v>1810030</v>
      </c>
      <c r="I88" s="6"/>
      <c r="J88" s="6"/>
      <c r="K88" s="6"/>
      <c r="L88" s="6"/>
      <c r="M88" s="9"/>
      <c r="N88" s="158"/>
      <c r="O88" s="56"/>
      <c r="P88" s="92"/>
      <c r="Q88" s="6"/>
      <c r="R88" s="6"/>
      <c r="S88" s="56"/>
      <c r="T88" s="380"/>
      <c r="U88" s="56"/>
      <c r="V88" s="56"/>
      <c r="W88" s="56"/>
      <c r="X88" s="157"/>
      <c r="Y88" s="13"/>
    </row>
    <row r="89" spans="1:25" ht="24.6" customHeight="1" x14ac:dyDescent="0.25">
      <c r="A89" s="357" t="s">
        <v>85</v>
      </c>
      <c r="B89" s="94"/>
      <c r="C89" s="94">
        <v>1</v>
      </c>
      <c r="D89" s="21"/>
      <c r="E89" s="95"/>
      <c r="F89" s="95"/>
      <c r="G89" s="10" t="s">
        <v>222</v>
      </c>
      <c r="H89" s="300">
        <v>1810029</v>
      </c>
      <c r="I89" s="158">
        <v>43552.639976851853</v>
      </c>
      <c r="J89" s="9"/>
      <c r="K89" s="9"/>
      <c r="L89" s="9"/>
      <c r="M89" s="9"/>
      <c r="N89" s="158"/>
      <c r="O89" s="56"/>
      <c r="P89" s="92"/>
      <c r="Q89" s="55"/>
      <c r="R89" s="157"/>
      <c r="S89" s="56"/>
      <c r="T89" s="378"/>
      <c r="U89" s="93"/>
      <c r="V89" s="56"/>
      <c r="W89" s="348"/>
      <c r="X89" s="157"/>
      <c r="Y89" s="13"/>
    </row>
    <row r="90" spans="1:25" x14ac:dyDescent="0.25">
      <c r="A90" s="357" t="s">
        <v>16</v>
      </c>
      <c r="B90" s="94"/>
      <c r="C90" s="94"/>
      <c r="D90" s="21">
        <v>1</v>
      </c>
      <c r="E90" s="95"/>
      <c r="F90" s="95"/>
      <c r="G90" s="10" t="s">
        <v>222</v>
      </c>
      <c r="H90" s="299">
        <v>1411042</v>
      </c>
      <c r="I90" s="157">
        <v>43553.762881944444</v>
      </c>
      <c r="J90" s="6"/>
      <c r="K90" s="6"/>
      <c r="L90" s="6"/>
      <c r="M90" s="6"/>
      <c r="N90" s="157"/>
      <c r="O90" s="55"/>
      <c r="P90" s="91"/>
      <c r="Q90" s="55"/>
      <c r="R90" s="157"/>
      <c r="S90" s="55"/>
      <c r="T90" s="377"/>
      <c r="U90" s="55"/>
      <c r="V90" s="55"/>
      <c r="W90" s="346"/>
      <c r="X90" s="157"/>
      <c r="Y90" s="13"/>
    </row>
    <row r="91" spans="1:25" hidden="1" x14ac:dyDescent="0.25">
      <c r="A91" s="357" t="s">
        <v>43</v>
      </c>
      <c r="B91" s="94">
        <v>1</v>
      </c>
      <c r="C91" s="94"/>
      <c r="D91" s="21"/>
      <c r="E91" s="95"/>
      <c r="F91" s="95"/>
      <c r="G91" s="10" t="s">
        <v>223</v>
      </c>
      <c r="H91" s="453"/>
      <c r="I91" s="11"/>
      <c r="J91" s="11"/>
      <c r="K91" s="11"/>
      <c r="L91" s="11"/>
      <c r="M91" s="11"/>
      <c r="N91" s="11"/>
      <c r="O91" s="98"/>
      <c r="P91" s="99"/>
      <c r="Q91" s="6"/>
      <c r="R91" s="6"/>
      <c r="S91" s="98"/>
      <c r="T91" s="384"/>
      <c r="U91" s="98"/>
      <c r="V91" s="98"/>
      <c r="W91" s="98"/>
      <c r="X91" s="157"/>
      <c r="Y91" s="13"/>
    </row>
    <row r="92" spans="1:25" x14ac:dyDescent="0.25">
      <c r="A92" s="357" t="s">
        <v>195</v>
      </c>
      <c r="B92" s="94"/>
      <c r="C92" s="94">
        <v>1</v>
      </c>
      <c r="D92" s="21"/>
      <c r="E92" s="95"/>
      <c r="F92" s="95"/>
      <c r="G92" s="10" t="s">
        <v>222</v>
      </c>
      <c r="H92" s="300">
        <v>1902029</v>
      </c>
      <c r="I92" s="158">
        <v>43529.688645833332</v>
      </c>
      <c r="J92" s="9"/>
      <c r="K92" s="9"/>
      <c r="L92" s="9"/>
      <c r="M92" s="9"/>
      <c r="N92" s="158"/>
      <c r="O92" s="56"/>
      <c r="P92" s="92"/>
      <c r="Q92" s="6"/>
      <c r="R92" s="157"/>
      <c r="S92" s="56"/>
      <c r="T92" s="378"/>
      <c r="U92" s="56"/>
      <c r="V92" s="56"/>
      <c r="W92" s="348"/>
      <c r="X92" s="157"/>
      <c r="Y92" s="13"/>
    </row>
    <row r="93" spans="1:25" x14ac:dyDescent="0.25">
      <c r="A93" s="359" t="s">
        <v>210</v>
      </c>
      <c r="B93" s="94"/>
      <c r="C93" s="94"/>
      <c r="D93" s="21"/>
      <c r="E93" s="95"/>
      <c r="F93" s="95">
        <v>1</v>
      </c>
      <c r="G93" s="10" t="s">
        <v>222</v>
      </c>
      <c r="H93" s="300">
        <v>1902050</v>
      </c>
      <c r="I93" s="158">
        <v>43552.640590277777</v>
      </c>
      <c r="J93" s="9"/>
      <c r="K93" s="9"/>
      <c r="L93" s="9"/>
      <c r="M93" s="9"/>
      <c r="N93" s="158"/>
      <c r="O93" s="56"/>
      <c r="P93" s="92"/>
      <c r="Q93" s="55"/>
      <c r="R93" s="157"/>
      <c r="S93" s="348"/>
      <c r="T93" s="380"/>
      <c r="U93" s="158"/>
      <c r="V93" s="56"/>
      <c r="W93" s="348"/>
      <c r="X93" s="157"/>
      <c r="Y93" s="13"/>
    </row>
    <row r="94" spans="1:25" x14ac:dyDescent="0.25">
      <c r="A94" s="357" t="s">
        <v>56</v>
      </c>
      <c r="B94" s="94"/>
      <c r="C94" s="94"/>
      <c r="D94" s="21">
        <v>1</v>
      </c>
      <c r="E94" s="95"/>
      <c r="F94" s="95"/>
      <c r="G94" s="10" t="s">
        <v>222</v>
      </c>
      <c r="H94" s="299">
        <v>1712027</v>
      </c>
      <c r="I94" s="157">
        <v>43553.763009259259</v>
      </c>
      <c r="J94" s="6"/>
      <c r="K94" s="6"/>
      <c r="L94" s="6"/>
      <c r="M94" s="6"/>
      <c r="N94" s="157"/>
      <c r="O94" s="55"/>
      <c r="P94" s="91"/>
      <c r="Q94" s="55"/>
      <c r="R94" s="157"/>
      <c r="S94" s="55"/>
      <c r="T94" s="377"/>
      <c r="U94" s="55"/>
      <c r="V94" s="55"/>
      <c r="W94" s="346"/>
      <c r="X94" s="157"/>
      <c r="Y94" s="13"/>
    </row>
    <row r="95" spans="1:25" x14ac:dyDescent="0.25">
      <c r="A95" s="357" t="s">
        <v>45</v>
      </c>
      <c r="B95" s="94"/>
      <c r="C95" s="94">
        <v>1</v>
      </c>
      <c r="D95" s="21"/>
      <c r="E95" s="95"/>
      <c r="F95" s="95"/>
      <c r="G95" s="10" t="s">
        <v>222</v>
      </c>
      <c r="H95" s="300">
        <v>1612003</v>
      </c>
      <c r="I95" s="158">
        <v>43552.640590277777</v>
      </c>
      <c r="J95" s="6"/>
      <c r="K95" s="9"/>
      <c r="L95" s="9"/>
      <c r="M95" s="9"/>
      <c r="N95" s="157"/>
      <c r="O95" s="55"/>
      <c r="P95" s="91"/>
      <c r="Q95" s="55"/>
      <c r="R95" s="157"/>
      <c r="S95" s="55"/>
      <c r="T95" s="377"/>
      <c r="U95" s="55"/>
      <c r="V95" s="55"/>
      <c r="W95" s="346"/>
      <c r="X95" s="157"/>
      <c r="Y95" s="13"/>
    </row>
    <row r="96" spans="1:25" x14ac:dyDescent="0.25">
      <c r="A96" s="357" t="s">
        <v>143</v>
      </c>
      <c r="B96" s="94"/>
      <c r="C96" s="94"/>
      <c r="D96" s="21"/>
      <c r="E96" s="95"/>
      <c r="F96" s="95">
        <v>1</v>
      </c>
      <c r="G96" s="10" t="s">
        <v>222</v>
      </c>
      <c r="H96" s="300">
        <v>1811076</v>
      </c>
      <c r="I96" s="158">
        <v>43552.640590277777</v>
      </c>
      <c r="J96" s="6"/>
      <c r="K96" s="6"/>
      <c r="L96" s="6"/>
      <c r="M96" s="6"/>
      <c r="N96" s="158"/>
      <c r="O96" s="56"/>
      <c r="P96" s="92"/>
      <c r="Q96" s="55"/>
      <c r="R96" s="157"/>
      <c r="S96" s="56"/>
      <c r="T96" s="378"/>
      <c r="U96" s="93"/>
      <c r="V96" s="56"/>
      <c r="W96" s="348"/>
      <c r="X96" s="157"/>
      <c r="Y96" s="13"/>
    </row>
    <row r="97" spans="1:25" x14ac:dyDescent="0.25">
      <c r="A97" s="357" t="s">
        <v>18</v>
      </c>
      <c r="B97" s="94"/>
      <c r="C97" s="94">
        <v>1</v>
      </c>
      <c r="D97" s="21"/>
      <c r="E97" s="95"/>
      <c r="F97" s="95"/>
      <c r="G97" s="10" t="s">
        <v>222</v>
      </c>
      <c r="H97" s="300">
        <v>1708045</v>
      </c>
      <c r="I97" s="158">
        <v>43552.640590277777</v>
      </c>
      <c r="J97" s="6"/>
      <c r="K97" s="9"/>
      <c r="L97" s="9"/>
      <c r="M97" s="9"/>
      <c r="N97" s="158"/>
      <c r="O97" s="56"/>
      <c r="P97" s="92"/>
      <c r="Q97" s="55"/>
      <c r="R97" s="157"/>
      <c r="S97" s="56"/>
      <c r="T97" s="378"/>
      <c r="U97" s="93"/>
      <c r="V97" s="56"/>
      <c r="W97" s="348"/>
      <c r="X97" s="157"/>
      <c r="Y97" s="13"/>
    </row>
    <row r="98" spans="1:25" x14ac:dyDescent="0.25">
      <c r="A98" s="357" t="s">
        <v>80</v>
      </c>
      <c r="B98" s="94"/>
      <c r="C98" s="94"/>
      <c r="D98" s="21"/>
      <c r="E98" s="95"/>
      <c r="F98" s="95">
        <v>1</v>
      </c>
      <c r="G98" s="10" t="s">
        <v>222</v>
      </c>
      <c r="H98" s="300">
        <v>1808001</v>
      </c>
      <c r="I98" s="158">
        <v>43552.640590277777</v>
      </c>
      <c r="J98" s="6"/>
      <c r="K98" s="9"/>
      <c r="L98" s="9"/>
      <c r="M98" s="9"/>
      <c r="N98" s="158"/>
      <c r="O98" s="56"/>
      <c r="P98" s="92"/>
      <c r="Q98" s="55"/>
      <c r="R98" s="157"/>
      <c r="S98" s="348"/>
      <c r="T98" s="380"/>
      <c r="U98" s="158"/>
      <c r="V98" s="56"/>
      <c r="W98" s="348"/>
      <c r="X98" s="157"/>
      <c r="Y98" s="13"/>
    </row>
    <row r="99" spans="1:25" ht="17.25" customHeight="1" x14ac:dyDescent="0.25">
      <c r="A99" s="357" t="s">
        <v>34</v>
      </c>
      <c r="B99" s="94"/>
      <c r="C99" s="94">
        <v>1</v>
      </c>
      <c r="D99" s="21"/>
      <c r="E99" s="95"/>
      <c r="F99" s="95"/>
      <c r="G99" s="10" t="s">
        <v>222</v>
      </c>
      <c r="H99" s="299">
        <v>1612006</v>
      </c>
      <c r="I99" s="157">
        <v>43552.640590277777</v>
      </c>
      <c r="J99" s="6"/>
      <c r="K99" s="6"/>
      <c r="L99" s="9"/>
      <c r="M99" s="9"/>
      <c r="N99" s="158"/>
      <c r="O99" s="56"/>
      <c r="P99" s="92"/>
      <c r="Q99" s="55"/>
      <c r="R99" s="157"/>
      <c r="S99" s="56"/>
      <c r="T99" s="378"/>
      <c r="U99" s="93"/>
      <c r="V99" s="56"/>
      <c r="W99" s="348"/>
      <c r="X99" s="157"/>
      <c r="Y99" s="13"/>
    </row>
    <row r="100" spans="1:25" ht="17.25" customHeight="1" x14ac:dyDescent="0.25">
      <c r="A100" s="359" t="s">
        <v>198</v>
      </c>
      <c r="B100" s="94"/>
      <c r="C100" s="94">
        <v>1</v>
      </c>
      <c r="D100" s="21"/>
      <c r="E100" s="95"/>
      <c r="F100" s="95"/>
      <c r="G100" s="10" t="s">
        <v>222</v>
      </c>
      <c r="H100" s="299">
        <v>1902033</v>
      </c>
      <c r="I100" s="157">
        <v>43552.640590277777</v>
      </c>
      <c r="J100" s="6"/>
      <c r="K100" s="6"/>
      <c r="L100" s="9"/>
      <c r="M100" s="9"/>
      <c r="N100" s="158"/>
      <c r="O100" s="56"/>
      <c r="P100" s="92"/>
      <c r="Q100" s="55"/>
      <c r="R100" s="157"/>
      <c r="S100" s="348"/>
      <c r="T100" s="380"/>
      <c r="U100" s="158"/>
      <c r="V100" s="56"/>
      <c r="W100" s="348"/>
      <c r="X100" s="157"/>
      <c r="Y100" s="13"/>
    </row>
    <row r="101" spans="1:25" ht="19.149999999999999" customHeight="1" x14ac:dyDescent="0.25">
      <c r="A101" s="357" t="s">
        <v>28</v>
      </c>
      <c r="B101" s="94"/>
      <c r="C101" s="94"/>
      <c r="D101" s="21"/>
      <c r="E101" s="95"/>
      <c r="F101" s="95">
        <v>1</v>
      </c>
      <c r="G101" s="10" t="s">
        <v>222</v>
      </c>
      <c r="H101" s="299">
        <v>1512027</v>
      </c>
      <c r="I101" s="157">
        <v>43552.640590277777</v>
      </c>
      <c r="J101" s="6"/>
      <c r="K101" s="6"/>
      <c r="L101" s="6"/>
      <c r="M101" s="9"/>
      <c r="N101" s="158"/>
      <c r="O101" s="56"/>
      <c r="P101" s="92"/>
      <c r="Q101" s="55"/>
      <c r="R101" s="157"/>
      <c r="S101" s="56"/>
      <c r="T101" s="378"/>
      <c r="U101" s="56"/>
      <c r="V101" s="56"/>
      <c r="W101" s="348"/>
      <c r="X101" s="157"/>
      <c r="Y101" s="13"/>
    </row>
    <row r="102" spans="1:25" ht="19.149999999999999" customHeight="1" x14ac:dyDescent="0.25">
      <c r="A102" s="357" t="s">
        <v>133</v>
      </c>
      <c r="B102" s="94"/>
      <c r="C102" s="94">
        <v>1</v>
      </c>
      <c r="D102" s="21"/>
      <c r="E102" s="95"/>
      <c r="F102" s="95"/>
      <c r="G102" s="10" t="s">
        <v>222</v>
      </c>
      <c r="H102" s="299">
        <v>1812010</v>
      </c>
      <c r="I102" s="157">
        <v>43552.640590277777</v>
      </c>
      <c r="J102" s="6"/>
      <c r="K102" s="6"/>
      <c r="L102" s="6"/>
      <c r="M102" s="9"/>
      <c r="N102" s="158"/>
      <c r="O102" s="56"/>
      <c r="P102" s="92"/>
      <c r="Q102" s="55"/>
      <c r="R102" s="157"/>
      <c r="S102" s="56"/>
      <c r="T102" s="378"/>
      <c r="U102" s="56"/>
      <c r="V102" s="56"/>
      <c r="W102" s="348"/>
      <c r="X102" s="157"/>
      <c r="Y102" s="13"/>
    </row>
    <row r="103" spans="1:25" ht="29.45" customHeight="1" x14ac:dyDescent="0.25">
      <c r="A103" s="357" t="s">
        <v>47</v>
      </c>
      <c r="B103" s="94"/>
      <c r="C103" s="94"/>
      <c r="D103" s="21">
        <v>1</v>
      </c>
      <c r="E103" s="95"/>
      <c r="F103" s="95"/>
      <c r="G103" s="10" t="s">
        <v>222</v>
      </c>
      <c r="H103" s="299">
        <v>1508002</v>
      </c>
      <c r="I103" s="157">
        <v>43552.640590277777</v>
      </c>
      <c r="J103" s="6"/>
      <c r="K103" s="6"/>
      <c r="L103" s="6"/>
      <c r="M103" s="9"/>
      <c r="N103" s="351"/>
      <c r="O103" s="56"/>
      <c r="P103" s="92"/>
      <c r="Q103" s="55"/>
      <c r="R103" s="157"/>
      <c r="S103" s="348"/>
      <c r="T103" s="378"/>
      <c r="U103" s="348"/>
      <c r="V103" s="348"/>
      <c r="W103" s="348"/>
      <c r="X103" s="157"/>
      <c r="Y103" s="13"/>
    </row>
    <row r="104" spans="1:25" x14ac:dyDescent="0.25">
      <c r="A104" s="359" t="s">
        <v>196</v>
      </c>
      <c r="B104" s="94"/>
      <c r="C104" s="94">
        <v>1</v>
      </c>
      <c r="D104" s="21"/>
      <c r="E104" s="95"/>
      <c r="F104" s="95"/>
      <c r="G104" s="10" t="s">
        <v>222</v>
      </c>
      <c r="H104" s="299">
        <v>1902038</v>
      </c>
      <c r="I104" s="157">
        <v>43552.640590277777</v>
      </c>
      <c r="J104" s="6"/>
      <c r="K104" s="6"/>
      <c r="L104" s="6"/>
      <c r="M104" s="9"/>
      <c r="N104" s="158"/>
      <c r="O104" s="56"/>
      <c r="P104" s="92"/>
      <c r="Q104" s="55"/>
      <c r="R104" s="157"/>
      <c r="S104" s="56"/>
      <c r="T104" s="378"/>
      <c r="U104" s="56"/>
      <c r="V104" s="56"/>
      <c r="W104" s="348"/>
      <c r="X104" s="157"/>
      <c r="Y104" s="13"/>
    </row>
    <row r="105" spans="1:25" x14ac:dyDescent="0.25">
      <c r="A105" s="357" t="s">
        <v>216</v>
      </c>
      <c r="B105" s="94"/>
      <c r="C105" s="94"/>
      <c r="D105" s="21">
        <v>1</v>
      </c>
      <c r="E105" s="95"/>
      <c r="F105" s="95"/>
      <c r="G105" s="10" t="s">
        <v>222</v>
      </c>
      <c r="H105" s="299">
        <v>1804087</v>
      </c>
      <c r="I105" s="157">
        <v>43553.76353009259</v>
      </c>
      <c r="J105" s="6"/>
      <c r="K105" s="6"/>
      <c r="L105" s="6"/>
      <c r="M105" s="6"/>
      <c r="N105" s="157"/>
      <c r="O105" s="55"/>
      <c r="P105" s="91"/>
      <c r="Q105" s="55"/>
      <c r="R105" s="157"/>
      <c r="S105" s="55"/>
      <c r="T105" s="377"/>
      <c r="U105" s="55"/>
      <c r="V105" s="55"/>
      <c r="W105" s="346"/>
      <c r="X105" s="157"/>
      <c r="Y105" s="13"/>
    </row>
    <row r="106" spans="1:25" ht="24.4" customHeight="1" x14ac:dyDescent="0.25">
      <c r="A106" s="357" t="s">
        <v>73</v>
      </c>
      <c r="B106" s="94"/>
      <c r="C106" s="94"/>
      <c r="D106" s="21">
        <v>1</v>
      </c>
      <c r="E106" s="95"/>
      <c r="F106" s="95"/>
      <c r="G106" s="10" t="s">
        <v>222</v>
      </c>
      <c r="H106" s="299">
        <v>1806063</v>
      </c>
      <c r="I106" s="157">
        <v>43553.763703703706</v>
      </c>
      <c r="J106" s="6"/>
      <c r="K106" s="6"/>
      <c r="L106" s="6"/>
      <c r="M106" s="9"/>
      <c r="N106" s="158"/>
      <c r="O106" s="56"/>
      <c r="P106" s="92"/>
      <c r="Q106" s="55"/>
      <c r="R106" s="157"/>
      <c r="S106" s="56"/>
      <c r="T106" s="378"/>
      <c r="U106" s="56"/>
      <c r="V106" s="56"/>
      <c r="W106" s="348"/>
      <c r="X106" s="157"/>
      <c r="Y106" s="13"/>
    </row>
    <row r="107" spans="1:25" ht="23.65" hidden="1" customHeight="1" x14ac:dyDescent="0.25">
      <c r="A107" s="357" t="s">
        <v>57</v>
      </c>
      <c r="B107" s="94"/>
      <c r="C107" s="94"/>
      <c r="D107" s="21">
        <v>1</v>
      </c>
      <c r="E107" s="95"/>
      <c r="F107" s="95"/>
      <c r="G107" s="10" t="s">
        <v>223</v>
      </c>
      <c r="H107" s="299">
        <v>1712034</v>
      </c>
      <c r="I107" s="6"/>
      <c r="J107" s="6"/>
      <c r="K107" s="6"/>
      <c r="L107" s="6"/>
      <c r="M107" s="6"/>
      <c r="N107" s="157"/>
      <c r="O107" s="55"/>
      <c r="P107" s="91"/>
      <c r="Q107" s="6"/>
      <c r="R107" s="6"/>
      <c r="S107" s="55"/>
      <c r="T107" s="377"/>
      <c r="U107" s="55"/>
      <c r="V107" s="55"/>
      <c r="W107" s="346"/>
      <c r="X107" s="157"/>
      <c r="Y107" s="13"/>
    </row>
    <row r="108" spans="1:25" ht="23.65" customHeight="1" x14ac:dyDescent="0.25">
      <c r="A108" s="349" t="s">
        <v>214</v>
      </c>
      <c r="B108" s="94"/>
      <c r="C108" s="94">
        <v>1</v>
      </c>
      <c r="D108" s="21"/>
      <c r="E108" s="95"/>
      <c r="F108" s="95"/>
      <c r="G108" s="10" t="s">
        <v>222</v>
      </c>
      <c r="H108" s="299">
        <v>1902041</v>
      </c>
      <c r="I108" s="157">
        <v>43544.752546296295</v>
      </c>
      <c r="J108" s="6"/>
      <c r="K108" s="6"/>
      <c r="L108" s="6"/>
      <c r="M108" s="9"/>
      <c r="N108" s="158"/>
      <c r="O108" s="372"/>
      <c r="P108" s="373"/>
      <c r="Q108" s="6"/>
      <c r="R108" s="157"/>
      <c r="S108" s="56"/>
      <c r="T108" s="378"/>
      <c r="U108" s="56"/>
      <c r="V108" s="56"/>
      <c r="W108" s="348"/>
      <c r="X108" s="157"/>
      <c r="Y108" s="13"/>
    </row>
    <row r="109" spans="1:25" hidden="1" x14ac:dyDescent="0.25">
      <c r="A109" s="357" t="s">
        <v>76</v>
      </c>
      <c r="B109" s="94">
        <v>1</v>
      </c>
      <c r="C109" s="94"/>
      <c r="D109" s="21"/>
      <c r="E109" s="95"/>
      <c r="F109" s="95"/>
      <c r="G109" s="10" t="s">
        <v>223</v>
      </c>
      <c r="H109" s="301">
        <v>1806045</v>
      </c>
      <c r="I109" s="7"/>
      <c r="J109" s="7"/>
      <c r="K109" s="7"/>
      <c r="L109" s="158"/>
      <c r="M109" s="9"/>
      <c r="N109" s="158"/>
      <c r="O109" s="56"/>
      <c r="P109" s="92"/>
      <c r="Q109" s="6"/>
      <c r="R109" s="6"/>
      <c r="S109" s="56"/>
      <c r="T109" s="380"/>
      <c r="U109" s="56"/>
      <c r="V109" s="56"/>
      <c r="W109" s="56"/>
      <c r="X109" s="157"/>
      <c r="Y109" s="13"/>
    </row>
    <row r="110" spans="1:25" x14ac:dyDescent="0.25">
      <c r="A110" s="357" t="s">
        <v>67</v>
      </c>
      <c r="B110" s="94">
        <v>1</v>
      </c>
      <c r="C110" s="94"/>
      <c r="D110" s="21"/>
      <c r="E110" s="95"/>
      <c r="F110" s="95"/>
      <c r="G110" s="10" t="s">
        <v>222</v>
      </c>
      <c r="H110" s="300">
        <v>1804987</v>
      </c>
      <c r="I110" s="158">
        <v>43552.640914351854</v>
      </c>
      <c r="J110" s="9"/>
      <c r="K110" s="9"/>
      <c r="L110" s="9"/>
      <c r="M110" s="9"/>
      <c r="N110" s="158"/>
      <c r="O110" s="56"/>
      <c r="P110" s="92"/>
      <c r="Q110" s="55"/>
      <c r="R110" s="157"/>
      <c r="S110" s="348"/>
      <c r="T110" s="380"/>
      <c r="U110" s="158"/>
      <c r="V110" s="348"/>
      <c r="W110" s="348"/>
      <c r="X110" s="157"/>
      <c r="Y110" s="13"/>
    </row>
    <row r="111" spans="1:25" ht="12.75" thickBot="1" x14ac:dyDescent="0.3">
      <c r="A111" s="360" t="s">
        <v>142</v>
      </c>
      <c r="B111" s="189">
        <v>1</v>
      </c>
      <c r="C111" s="189"/>
      <c r="D111" s="190"/>
      <c r="E111" s="188"/>
      <c r="F111" s="188"/>
      <c r="G111" s="10" t="s">
        <v>222</v>
      </c>
      <c r="H111" s="454">
        <v>1901017</v>
      </c>
      <c r="I111" s="334">
        <v>43552.640914351854</v>
      </c>
      <c r="J111" s="330"/>
      <c r="K111" s="330"/>
      <c r="L111" s="334"/>
      <c r="M111" s="367"/>
      <c r="N111" s="334"/>
      <c r="O111" s="368"/>
      <c r="P111" s="369"/>
      <c r="Q111" s="370"/>
      <c r="R111" s="335"/>
      <c r="S111" s="368"/>
      <c r="T111" s="385"/>
      <c r="U111" s="371"/>
      <c r="V111" s="371"/>
      <c r="W111" s="368"/>
      <c r="X111" s="335"/>
      <c r="Y111" s="247"/>
    </row>
    <row r="112" spans="1:25" ht="13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  <c r="G112" s="450"/>
    </row>
    <row r="113" spans="8:8" ht="12.75" thickTop="1" x14ac:dyDescent="0.25"/>
    <row r="114" spans="8:8" x14ac:dyDescent="0.25">
      <c r="H114" s="12"/>
    </row>
    <row r="115" spans="8:8" hidden="1" x14ac:dyDescent="0.25"/>
    <row r="116" spans="8:8" hidden="1" x14ac:dyDescent="0.25"/>
  </sheetData>
  <protectedRanges>
    <protectedRange algorithmName="SHA-512" hashValue="75IWp7MdPGrR78QCRxCCpumo0yXROsrSCUaBwxCDNp7GOZxw4vlKX1kTQK1cLmMjF3+ogqg7fGQyHHQfpQKSiQ==" saltValue="R0lJwj5/2EkBOaeCKy9Xdw==" spinCount="100000" sqref="A1:XFD1 A5:F5 A47:F47 A65:F65 A72:F72 A75:F75 A84:F84 A87:F88 A112:XFD1048576 A19:F22 A25:F26 A41:F42 A59:F62 H87:XFD88 A91:F92 A107:F109 H5:XFD5 H19:XFD22 H25:XFD26 H41:XFD42 H47:XFD47 H59:XFD62 H65:XFD65 H72:XFD72 H75:XFD75 H84:XFD84 H91:XFD92 H107:XFD109" name="Plage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2:F2 H2:XFD2" name="Plage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3:XFD4 G2 G5:G111" name="Plage1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:F6 H6:XFD6" name="Plage1_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XFB7:XFD7" name="Plage1_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:F8 H8:XFD8" name="Plage1_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1:F14 XFB9:XFD9 H11:XFD14" name="Plage1_6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5:F18 H15:XFD18" name="Plage1_7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27:F28 H27:XFD28" name="Plage1_9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30:F31 A33:F40 H30:XFD31 H33:XFD40" name="Plage1_8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43:F44 A46:F46 H43:XFD44 H46:XFD46" name="Plage1_10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57:F57 A48:F51 H48:XFD51 A53:F55 H57:XFD57 H53:XFD55" name="Plage1_1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4:F64 H64:XFD64" name="Plage1_1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70:F71 A66:F67 H66:XFD67 H70:XFD71" name="Plage1_1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73:F74 H73:XFD74" name="Plage1_1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2:F83 A76:F80 H76:XFD80 H82:XFD83" name="Plage1_1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5:F85 H85:XFD85" name="Plage1_16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6:F86 H86:XFD86" name="Plage1_17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9:F89 H89:XFD89" name="Plage1_18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93:F93 A95:F104 H93:XFD93 H95:XFD104" name="Plage1_19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10:F111 H110:XFD111" name="Plage1_2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52:F52 H52:XFD52" name="Plage1_2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8:F68 H68:XFD68" name="Plage1_2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1:F81 H81:XFD81" name="Plage1_2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7:F7 H7" name="Plage1_4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I7:L7" name="Plage1_4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M7:O7 Q7" name="Plage1_4_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P7" name="Plage1_4_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R7:XFA7" name="Plage1_4_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9:F9" name="Plage1_6_6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Z9:XFA9" name="Plage1_6_10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H9" name="Plage1_6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I9" name="Plage1_6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N9" name="Plage1_6_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J9" name="Plage1_6_7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K9:M9" name="Plage1_6_8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O9:P9" name="Plage1_6_9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Q9" name="Plage1_6_1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R9" name="Plage1_6_1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S9:T9" name="Plage1_6_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U9" name="Plage1_6_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V9:W9" name="Plage1_6_1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X9:Y9" name="Plage1_6_1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0:F10 H10:XFD10" name="Plage1_6_1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23:F24 H23:XFD24" name="Plage1_2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29:F29 H29:XFD29" name="Plage1_8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32:F32 H32:XFD32" name="Plage1_8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45:F45 H45:XFD45" name="Plage1_10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56:F56 H56:XFD56" name="Plage1_1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58:F58 H58:XFD58" name="Plage1_11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3:F63 H63:XFD63" name="Plage1_12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9:F69 H69:XFD69" name="Plage1_13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90:F90 H90:XFD90" name="Plage1_18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94:F94 H94:XFD94" name="Plage1_19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05:F105 H105:XFD105" name="Plage1_19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06:F106 H106:XFD106" name="Plage1_20_1" securityDescriptor="O:WDG:WDD:(A;;CC;;;S-1-5-21-2671407683-3578501609-2443888817-7063)(A;;CC;;;S-1-5-21-2671407683-3578501609-2443888817-7054)"/>
  </protectedRanges>
  <conditionalFormatting sqref="B5 B19:B22 B41:B42 B47 B59:B62 B65 B72 B75 B84 B87:B88 B91:B92 B107:B109 B25:B26">
    <cfRule type="cellIs" dxfId="741" priority="441" operator="equal">
      <formula>1</formula>
    </cfRule>
  </conditionalFormatting>
  <conditionalFormatting sqref="C5 C19:C22 C41:C42 C47 C59:C62 C65 C72 C75 C84 C87:C88 C91:C92 C107:C109 C25:C26">
    <cfRule type="cellIs" dxfId="740" priority="440" operator="equal">
      <formula>1</formula>
    </cfRule>
  </conditionalFormatting>
  <conditionalFormatting sqref="D5 D19:D22 D41:D42 D47 D59:D62 D65 D72 D75 D84 D87:D88 D91:D92 D107:D109 D25:D26">
    <cfRule type="cellIs" dxfId="739" priority="439" operator="equal">
      <formula>1</formula>
    </cfRule>
  </conditionalFormatting>
  <conditionalFormatting sqref="E5 E19:E22 E41:E42 E47 E59:E62 E65 E72 E75 E84 E87:E88 E91:E92 E107:E109 E25:E26">
    <cfRule type="cellIs" dxfId="738" priority="438" operator="equal">
      <formula>1</formula>
    </cfRule>
  </conditionalFormatting>
  <conditionalFormatting sqref="F5 F19:F22 F41:F42 F47 F59:F62 F65 F72 F75 F84 F87:F88 F91:F92 F107:F109 F25:F26">
    <cfRule type="cellIs" dxfId="737" priority="437" operator="equal">
      <formula>1</formula>
    </cfRule>
  </conditionalFormatting>
  <conditionalFormatting sqref="A5 A19:A22 A41:A42 A47 A59:A62 A65 A72 A75 A84 A87:A88 A91:A92 A107:A109 A52 A25:A26">
    <cfRule type="expression" dxfId="736" priority="432">
      <formula>$F5=1</formula>
    </cfRule>
    <cfRule type="expression" dxfId="735" priority="433">
      <formula>$E5=1</formula>
    </cfRule>
    <cfRule type="expression" dxfId="734" priority="434">
      <formula>$D5=1</formula>
    </cfRule>
    <cfRule type="expression" dxfId="733" priority="435">
      <formula>$C5=1</formula>
    </cfRule>
    <cfRule type="expression" dxfId="732" priority="436">
      <formula>$B5=1</formula>
    </cfRule>
  </conditionalFormatting>
  <conditionalFormatting sqref="B2">
    <cfRule type="cellIs" dxfId="731" priority="426" operator="equal">
      <formula>1</formula>
    </cfRule>
  </conditionalFormatting>
  <conditionalFormatting sqref="C2">
    <cfRule type="cellIs" dxfId="730" priority="425" operator="equal">
      <formula>1</formula>
    </cfRule>
  </conditionalFormatting>
  <conditionalFormatting sqref="D2">
    <cfRule type="cellIs" dxfId="729" priority="424" operator="equal">
      <formula>1</formula>
    </cfRule>
  </conditionalFormatting>
  <conditionalFormatting sqref="E2">
    <cfRule type="cellIs" dxfId="728" priority="423" operator="equal">
      <formula>1</formula>
    </cfRule>
  </conditionalFormatting>
  <conditionalFormatting sqref="F2">
    <cfRule type="cellIs" dxfId="727" priority="422" operator="equal">
      <formula>1</formula>
    </cfRule>
  </conditionalFormatting>
  <conditionalFormatting sqref="A2">
    <cfRule type="expression" dxfId="726" priority="417">
      <formula>$F2=1</formula>
    </cfRule>
    <cfRule type="expression" dxfId="725" priority="418">
      <formula>$E2=1</formula>
    </cfRule>
    <cfRule type="expression" dxfId="724" priority="419">
      <formula>$D2=1</formula>
    </cfRule>
    <cfRule type="expression" dxfId="723" priority="420">
      <formula>$C2=1</formula>
    </cfRule>
    <cfRule type="expression" dxfId="722" priority="421">
      <formula>$B2=1</formula>
    </cfRule>
  </conditionalFormatting>
  <conditionalFormatting sqref="B3:B4">
    <cfRule type="cellIs" dxfId="721" priority="416" operator="equal">
      <formula>1</formula>
    </cfRule>
  </conditionalFormatting>
  <conditionalFormatting sqref="C3:C4">
    <cfRule type="cellIs" dxfId="720" priority="415" operator="equal">
      <formula>1</formula>
    </cfRule>
  </conditionalFormatting>
  <conditionalFormatting sqref="D3:D4">
    <cfRule type="cellIs" dxfId="719" priority="414" operator="equal">
      <formula>1</formula>
    </cfRule>
  </conditionalFormatting>
  <conditionalFormatting sqref="E3:E4">
    <cfRule type="cellIs" dxfId="718" priority="413" operator="equal">
      <formula>1</formula>
    </cfRule>
  </conditionalFormatting>
  <conditionalFormatting sqref="F3:G3 F4 G4:G111">
    <cfRule type="cellIs" dxfId="717" priority="412" operator="equal">
      <formula>1</formula>
    </cfRule>
  </conditionalFormatting>
  <conditionalFormatting sqref="A3:A4">
    <cfRule type="expression" dxfId="716" priority="407">
      <formula>$F3=1</formula>
    </cfRule>
    <cfRule type="expression" dxfId="715" priority="408">
      <formula>$E3=1</formula>
    </cfRule>
    <cfRule type="expression" dxfId="714" priority="409">
      <formula>$D3=1</formula>
    </cfRule>
    <cfRule type="expression" dxfId="713" priority="410">
      <formula>$C3=1</formula>
    </cfRule>
    <cfRule type="expression" dxfId="712" priority="411">
      <formula>$B3=1</formula>
    </cfRule>
  </conditionalFormatting>
  <conditionalFormatting sqref="B6">
    <cfRule type="cellIs" dxfId="711" priority="406" operator="equal">
      <formula>1</formula>
    </cfRule>
  </conditionalFormatting>
  <conditionalFormatting sqref="C6">
    <cfRule type="cellIs" dxfId="710" priority="405" operator="equal">
      <formula>1</formula>
    </cfRule>
  </conditionalFormatting>
  <conditionalFormatting sqref="D6">
    <cfRule type="cellIs" dxfId="709" priority="404" operator="equal">
      <formula>1</formula>
    </cfRule>
  </conditionalFormatting>
  <conditionalFormatting sqref="E6">
    <cfRule type="cellIs" dxfId="708" priority="403" operator="equal">
      <formula>1</formula>
    </cfRule>
  </conditionalFormatting>
  <conditionalFormatting sqref="F6">
    <cfRule type="cellIs" dxfId="707" priority="402" operator="equal">
      <formula>1</formula>
    </cfRule>
  </conditionalFormatting>
  <conditionalFormatting sqref="A6">
    <cfRule type="expression" dxfId="706" priority="397">
      <formula>$F6=1</formula>
    </cfRule>
    <cfRule type="expression" dxfId="705" priority="398">
      <formula>$E6=1</formula>
    </cfRule>
    <cfRule type="expression" dxfId="704" priority="399">
      <formula>$D6=1</formula>
    </cfRule>
    <cfRule type="expression" dxfId="703" priority="400">
      <formula>$C6=1</formula>
    </cfRule>
    <cfRule type="expression" dxfId="702" priority="401">
      <formula>$B6=1</formula>
    </cfRule>
  </conditionalFormatting>
  <conditionalFormatting sqref="B8">
    <cfRule type="cellIs" dxfId="701" priority="386" operator="equal">
      <formula>1</formula>
    </cfRule>
  </conditionalFormatting>
  <conditionalFormatting sqref="C8">
    <cfRule type="cellIs" dxfId="700" priority="385" operator="equal">
      <formula>1</formula>
    </cfRule>
  </conditionalFormatting>
  <conditionalFormatting sqref="D8">
    <cfRule type="cellIs" dxfId="699" priority="384" operator="equal">
      <formula>1</formula>
    </cfRule>
  </conditionalFormatting>
  <conditionalFormatting sqref="E8">
    <cfRule type="cellIs" dxfId="698" priority="383" operator="equal">
      <formula>1</formula>
    </cfRule>
  </conditionalFormatting>
  <conditionalFormatting sqref="F8">
    <cfRule type="cellIs" dxfId="697" priority="382" operator="equal">
      <formula>1</formula>
    </cfRule>
  </conditionalFormatting>
  <conditionalFormatting sqref="A8">
    <cfRule type="expression" dxfId="696" priority="377">
      <formula>$F8=1</formula>
    </cfRule>
    <cfRule type="expression" dxfId="695" priority="378">
      <formula>$E8=1</formula>
    </cfRule>
    <cfRule type="expression" dxfId="694" priority="379">
      <formula>$D8=1</formula>
    </cfRule>
    <cfRule type="expression" dxfId="693" priority="380">
      <formula>$C8=1</formula>
    </cfRule>
    <cfRule type="expression" dxfId="692" priority="381">
      <formula>$B8=1</formula>
    </cfRule>
  </conditionalFormatting>
  <conditionalFormatting sqref="B11:B14">
    <cfRule type="cellIs" dxfId="691" priority="376" operator="equal">
      <formula>1</formula>
    </cfRule>
  </conditionalFormatting>
  <conditionalFormatting sqref="C11:C14">
    <cfRule type="cellIs" dxfId="690" priority="375" operator="equal">
      <formula>1</formula>
    </cfRule>
  </conditionalFormatting>
  <conditionalFormatting sqref="D11:D14">
    <cfRule type="cellIs" dxfId="689" priority="374" operator="equal">
      <formula>1</formula>
    </cfRule>
  </conditionalFormatting>
  <conditionalFormatting sqref="E11:E14">
    <cfRule type="cellIs" dxfId="688" priority="373" operator="equal">
      <formula>1</formula>
    </cfRule>
  </conditionalFormatting>
  <conditionalFormatting sqref="F11:F14">
    <cfRule type="cellIs" dxfId="687" priority="372" operator="equal">
      <formula>1</formula>
    </cfRule>
  </conditionalFormatting>
  <conditionalFormatting sqref="A11:A14">
    <cfRule type="expression" dxfId="686" priority="367">
      <formula>$F11=1</formula>
    </cfRule>
    <cfRule type="expression" dxfId="685" priority="368">
      <formula>$E11=1</formula>
    </cfRule>
    <cfRule type="expression" dxfId="684" priority="369">
      <formula>$D11=1</formula>
    </cfRule>
    <cfRule type="expression" dxfId="683" priority="370">
      <formula>$C11=1</formula>
    </cfRule>
    <cfRule type="expression" dxfId="682" priority="371">
      <formula>$B11=1</formula>
    </cfRule>
  </conditionalFormatting>
  <conditionalFormatting sqref="B15:B18">
    <cfRule type="cellIs" dxfId="681" priority="366" operator="equal">
      <formula>1</formula>
    </cfRule>
  </conditionalFormatting>
  <conditionalFormatting sqref="C15:C18">
    <cfRule type="cellIs" dxfId="680" priority="365" operator="equal">
      <formula>1</formula>
    </cfRule>
  </conditionalFormatting>
  <conditionalFormatting sqref="D15:D18">
    <cfRule type="cellIs" dxfId="679" priority="364" operator="equal">
      <formula>1</formula>
    </cfRule>
  </conditionalFormatting>
  <conditionalFormatting sqref="E15:E18">
    <cfRule type="cellIs" dxfId="678" priority="363" operator="equal">
      <formula>1</formula>
    </cfRule>
  </conditionalFormatting>
  <conditionalFormatting sqref="F15:F18">
    <cfRule type="cellIs" dxfId="677" priority="362" operator="equal">
      <formula>1</formula>
    </cfRule>
  </conditionalFormatting>
  <conditionalFormatting sqref="A15:A18">
    <cfRule type="expression" dxfId="676" priority="357">
      <formula>$F15=1</formula>
    </cfRule>
    <cfRule type="expression" dxfId="675" priority="358">
      <formula>$E15=1</formula>
    </cfRule>
    <cfRule type="expression" dxfId="674" priority="359">
      <formula>$D15=1</formula>
    </cfRule>
    <cfRule type="expression" dxfId="673" priority="360">
      <formula>$C15=1</formula>
    </cfRule>
    <cfRule type="expression" dxfId="672" priority="361">
      <formula>$B15=1</formula>
    </cfRule>
  </conditionalFormatting>
  <conditionalFormatting sqref="A55">
    <cfRule type="expression" dxfId="671" priority="302">
      <formula>$F55=1</formula>
    </cfRule>
    <cfRule type="expression" dxfId="670" priority="303">
      <formula>$E55=1</formula>
    </cfRule>
    <cfRule type="expression" dxfId="669" priority="304">
      <formula>$D55=1</formula>
    </cfRule>
    <cfRule type="expression" dxfId="668" priority="305">
      <formula>$C55=1</formula>
    </cfRule>
    <cfRule type="expression" dxfId="667" priority="306">
      <formula>$B55=1</formula>
    </cfRule>
  </conditionalFormatting>
  <conditionalFormatting sqref="B27:B28">
    <cfRule type="cellIs" dxfId="666" priority="346" operator="equal">
      <formula>1</formula>
    </cfRule>
  </conditionalFormatting>
  <conditionalFormatting sqref="C27:C28">
    <cfRule type="cellIs" dxfId="665" priority="345" operator="equal">
      <formula>1</formula>
    </cfRule>
  </conditionalFormatting>
  <conditionalFormatting sqref="D27:D28">
    <cfRule type="cellIs" dxfId="664" priority="344" operator="equal">
      <formula>1</formula>
    </cfRule>
  </conditionalFormatting>
  <conditionalFormatting sqref="E27:E28">
    <cfRule type="cellIs" dxfId="663" priority="343" operator="equal">
      <formula>1</formula>
    </cfRule>
  </conditionalFormatting>
  <conditionalFormatting sqref="F27:F28">
    <cfRule type="cellIs" dxfId="662" priority="342" operator="equal">
      <formula>1</formula>
    </cfRule>
  </conditionalFormatting>
  <conditionalFormatting sqref="A27:A28">
    <cfRule type="expression" dxfId="661" priority="337">
      <formula>$F27=1</formula>
    </cfRule>
    <cfRule type="expression" dxfId="660" priority="338">
      <formula>$E27=1</formula>
    </cfRule>
    <cfRule type="expression" dxfId="659" priority="339">
      <formula>$D27=1</formula>
    </cfRule>
    <cfRule type="expression" dxfId="658" priority="340">
      <formula>$C27=1</formula>
    </cfRule>
    <cfRule type="expression" dxfId="657" priority="341">
      <formula>$B27=1</formula>
    </cfRule>
  </conditionalFormatting>
  <conditionalFormatting sqref="B30:B31 B33:B40">
    <cfRule type="cellIs" dxfId="656" priority="336" operator="equal">
      <formula>1</formula>
    </cfRule>
  </conditionalFormatting>
  <conditionalFormatting sqref="C30:C31 C33:C40">
    <cfRule type="cellIs" dxfId="655" priority="335" operator="equal">
      <formula>1</formula>
    </cfRule>
  </conditionalFormatting>
  <conditionalFormatting sqref="D30:D31 D33:D40">
    <cfRule type="cellIs" dxfId="654" priority="334" operator="equal">
      <formula>1</formula>
    </cfRule>
  </conditionalFormatting>
  <conditionalFormatting sqref="E30:E31 E33:E40">
    <cfRule type="cellIs" dxfId="653" priority="333" operator="equal">
      <formula>1</formula>
    </cfRule>
  </conditionalFormatting>
  <conditionalFormatting sqref="F30:F31 F33:F40">
    <cfRule type="cellIs" dxfId="652" priority="332" operator="equal">
      <formula>1</formula>
    </cfRule>
  </conditionalFormatting>
  <conditionalFormatting sqref="A30:A31 A33:A40">
    <cfRule type="expression" dxfId="651" priority="327">
      <formula>$F30=1</formula>
    </cfRule>
    <cfRule type="expression" dxfId="650" priority="328">
      <formula>$E30=1</formula>
    </cfRule>
    <cfRule type="expression" dxfId="649" priority="329">
      <formula>$D30=1</formula>
    </cfRule>
    <cfRule type="expression" dxfId="648" priority="330">
      <formula>$C30=1</formula>
    </cfRule>
    <cfRule type="expression" dxfId="647" priority="331">
      <formula>$B30=1</formula>
    </cfRule>
  </conditionalFormatting>
  <conditionalFormatting sqref="B43:B44 B46">
    <cfRule type="cellIs" dxfId="646" priority="326" operator="equal">
      <formula>1</formula>
    </cfRule>
  </conditionalFormatting>
  <conditionalFormatting sqref="C43:C44 C46">
    <cfRule type="cellIs" dxfId="645" priority="325" operator="equal">
      <formula>1</formula>
    </cfRule>
  </conditionalFormatting>
  <conditionalFormatting sqref="D43:D44 D46">
    <cfRule type="cellIs" dxfId="644" priority="324" operator="equal">
      <formula>1</formula>
    </cfRule>
  </conditionalFormatting>
  <conditionalFormatting sqref="E43:E44 E46">
    <cfRule type="cellIs" dxfId="643" priority="323" operator="equal">
      <formula>1</formula>
    </cfRule>
  </conditionalFormatting>
  <conditionalFormatting sqref="F43:F44 F46">
    <cfRule type="cellIs" dxfId="642" priority="322" operator="equal">
      <formula>1</formula>
    </cfRule>
  </conditionalFormatting>
  <conditionalFormatting sqref="A43:A44 A46">
    <cfRule type="expression" dxfId="641" priority="317">
      <formula>$F43=1</formula>
    </cfRule>
    <cfRule type="expression" dxfId="640" priority="318">
      <formula>$E43=1</formula>
    </cfRule>
    <cfRule type="expression" dxfId="639" priority="319">
      <formula>$D43=1</formula>
    </cfRule>
    <cfRule type="expression" dxfId="638" priority="320">
      <formula>$C43=1</formula>
    </cfRule>
    <cfRule type="expression" dxfId="637" priority="321">
      <formula>$B43=1</formula>
    </cfRule>
  </conditionalFormatting>
  <conditionalFormatting sqref="B48:B51 B53:B55 B57">
    <cfRule type="cellIs" dxfId="636" priority="316" operator="equal">
      <formula>1</formula>
    </cfRule>
  </conditionalFormatting>
  <conditionalFormatting sqref="C48:C51 C53:C55 C57">
    <cfRule type="cellIs" dxfId="635" priority="315" operator="equal">
      <formula>1</formula>
    </cfRule>
  </conditionalFormatting>
  <conditionalFormatting sqref="D48:D51 D53:D55 D57">
    <cfRule type="cellIs" dxfId="634" priority="314" operator="equal">
      <formula>1</formula>
    </cfRule>
  </conditionalFormatting>
  <conditionalFormatting sqref="E48:E51 E53:E55 E57">
    <cfRule type="cellIs" dxfId="633" priority="313" operator="equal">
      <formula>1</formula>
    </cfRule>
  </conditionalFormatting>
  <conditionalFormatting sqref="F48:F51 F53:F55 F57">
    <cfRule type="cellIs" dxfId="632" priority="312" operator="equal">
      <formula>1</formula>
    </cfRule>
  </conditionalFormatting>
  <conditionalFormatting sqref="A57 A48:A51 A53:A54">
    <cfRule type="expression" dxfId="631" priority="307">
      <formula>$F48=1</formula>
    </cfRule>
    <cfRule type="expression" dxfId="630" priority="308">
      <formula>$E48=1</formula>
    </cfRule>
    <cfRule type="expression" dxfId="629" priority="309">
      <formula>$D48=1</formula>
    </cfRule>
    <cfRule type="expression" dxfId="628" priority="310">
      <formula>$C48=1</formula>
    </cfRule>
    <cfRule type="expression" dxfId="627" priority="311">
      <formula>$B48=1</formula>
    </cfRule>
  </conditionalFormatting>
  <conditionalFormatting sqref="B64">
    <cfRule type="cellIs" dxfId="626" priority="301" operator="equal">
      <formula>1</formula>
    </cfRule>
  </conditionalFormatting>
  <conditionalFormatting sqref="C64">
    <cfRule type="cellIs" dxfId="625" priority="300" operator="equal">
      <formula>1</formula>
    </cfRule>
  </conditionalFormatting>
  <conditionalFormatting sqref="D64">
    <cfRule type="cellIs" dxfId="624" priority="299" operator="equal">
      <formula>1</formula>
    </cfRule>
  </conditionalFormatting>
  <conditionalFormatting sqref="E64">
    <cfRule type="cellIs" dxfId="623" priority="298" operator="equal">
      <formula>1</formula>
    </cfRule>
  </conditionalFormatting>
  <conditionalFormatting sqref="F64">
    <cfRule type="cellIs" dxfId="622" priority="297" operator="equal">
      <formula>1</formula>
    </cfRule>
  </conditionalFormatting>
  <conditionalFormatting sqref="A64">
    <cfRule type="expression" dxfId="621" priority="292">
      <formula>$F64=1</formula>
    </cfRule>
    <cfRule type="expression" dxfId="620" priority="293">
      <formula>$E64=1</formula>
    </cfRule>
    <cfRule type="expression" dxfId="619" priority="294">
      <formula>$D64=1</formula>
    </cfRule>
    <cfRule type="expression" dxfId="618" priority="295">
      <formula>$C64=1</formula>
    </cfRule>
    <cfRule type="expression" dxfId="617" priority="296">
      <formula>$B64=1</formula>
    </cfRule>
  </conditionalFormatting>
  <conditionalFormatting sqref="B66:B67 B70:B71">
    <cfRule type="cellIs" dxfId="616" priority="291" operator="equal">
      <formula>1</formula>
    </cfRule>
  </conditionalFormatting>
  <conditionalFormatting sqref="C66:C67 C70:C71">
    <cfRule type="cellIs" dxfId="615" priority="290" operator="equal">
      <formula>1</formula>
    </cfRule>
  </conditionalFormatting>
  <conditionalFormatting sqref="D66:D67 D70:D71">
    <cfRule type="cellIs" dxfId="614" priority="289" operator="equal">
      <formula>1</formula>
    </cfRule>
  </conditionalFormatting>
  <conditionalFormatting sqref="E66:E67 E70:E71">
    <cfRule type="cellIs" dxfId="613" priority="288" operator="equal">
      <formula>1</formula>
    </cfRule>
  </conditionalFormatting>
  <conditionalFormatting sqref="F66:F67 F70:F71">
    <cfRule type="cellIs" dxfId="612" priority="287" operator="equal">
      <formula>1</formula>
    </cfRule>
  </conditionalFormatting>
  <conditionalFormatting sqref="A66:A67 A70:A71">
    <cfRule type="expression" dxfId="611" priority="282">
      <formula>$F66=1</formula>
    </cfRule>
    <cfRule type="expression" dxfId="610" priority="283">
      <formula>$E66=1</formula>
    </cfRule>
    <cfRule type="expression" dxfId="609" priority="284">
      <formula>$D66=1</formula>
    </cfRule>
    <cfRule type="expression" dxfId="608" priority="285">
      <formula>$C66=1</formula>
    </cfRule>
    <cfRule type="expression" dxfId="607" priority="286">
      <formula>$B66=1</formula>
    </cfRule>
  </conditionalFormatting>
  <conditionalFormatting sqref="B73:B74">
    <cfRule type="cellIs" dxfId="606" priority="281" operator="equal">
      <formula>1</formula>
    </cfRule>
  </conditionalFormatting>
  <conditionalFormatting sqref="C73:C74">
    <cfRule type="cellIs" dxfId="605" priority="280" operator="equal">
      <formula>1</formula>
    </cfRule>
  </conditionalFormatting>
  <conditionalFormatting sqref="D73:D74">
    <cfRule type="cellIs" dxfId="604" priority="279" operator="equal">
      <formula>1</formula>
    </cfRule>
  </conditionalFormatting>
  <conditionalFormatting sqref="E73:E74">
    <cfRule type="cellIs" dxfId="603" priority="278" operator="equal">
      <formula>1</formula>
    </cfRule>
  </conditionalFormatting>
  <conditionalFormatting sqref="F73:F74">
    <cfRule type="cellIs" dxfId="602" priority="277" operator="equal">
      <formula>1</formula>
    </cfRule>
  </conditionalFormatting>
  <conditionalFormatting sqref="A73:A74">
    <cfRule type="expression" dxfId="601" priority="272">
      <formula>$F73=1</formula>
    </cfRule>
    <cfRule type="expression" dxfId="600" priority="273">
      <formula>$E73=1</formula>
    </cfRule>
    <cfRule type="expression" dxfId="599" priority="274">
      <formula>$D73=1</formula>
    </cfRule>
    <cfRule type="expression" dxfId="598" priority="275">
      <formula>$C73=1</formula>
    </cfRule>
    <cfRule type="expression" dxfId="597" priority="276">
      <formula>$B73=1</formula>
    </cfRule>
  </conditionalFormatting>
  <conditionalFormatting sqref="B76:B80 B82:B83">
    <cfRule type="cellIs" dxfId="596" priority="271" operator="equal">
      <formula>1</formula>
    </cfRule>
  </conditionalFormatting>
  <conditionalFormatting sqref="C76:C80 C82:C83">
    <cfRule type="cellIs" dxfId="595" priority="270" operator="equal">
      <formula>1</formula>
    </cfRule>
  </conditionalFormatting>
  <conditionalFormatting sqref="D76:D80 D82:D83">
    <cfRule type="cellIs" dxfId="594" priority="269" operator="equal">
      <formula>1</formula>
    </cfRule>
  </conditionalFormatting>
  <conditionalFormatting sqref="E76:E80 E82:E83">
    <cfRule type="cellIs" dxfId="593" priority="268" operator="equal">
      <formula>1</formula>
    </cfRule>
  </conditionalFormatting>
  <conditionalFormatting sqref="F76:F80 F82:F83">
    <cfRule type="cellIs" dxfId="592" priority="267" operator="equal">
      <formula>1</formula>
    </cfRule>
  </conditionalFormatting>
  <conditionalFormatting sqref="A76:A80 A82:A83">
    <cfRule type="expression" dxfId="591" priority="262">
      <formula>$F76=1</formula>
    </cfRule>
    <cfRule type="expression" dxfId="590" priority="263">
      <formula>$E76=1</formula>
    </cfRule>
    <cfRule type="expression" dxfId="589" priority="264">
      <formula>$D76=1</formula>
    </cfRule>
    <cfRule type="expression" dxfId="588" priority="265">
      <formula>$C76=1</formula>
    </cfRule>
    <cfRule type="expression" dxfId="587" priority="266">
      <formula>$B76=1</formula>
    </cfRule>
  </conditionalFormatting>
  <conditionalFormatting sqref="B85">
    <cfRule type="cellIs" dxfId="586" priority="261" operator="equal">
      <formula>1</formula>
    </cfRule>
  </conditionalFormatting>
  <conditionalFormatting sqref="C85">
    <cfRule type="cellIs" dxfId="585" priority="260" operator="equal">
      <formula>1</formula>
    </cfRule>
  </conditionalFormatting>
  <conditionalFormatting sqref="D85">
    <cfRule type="cellIs" dxfId="584" priority="259" operator="equal">
      <formula>1</formula>
    </cfRule>
  </conditionalFormatting>
  <conditionalFormatting sqref="E85">
    <cfRule type="cellIs" dxfId="583" priority="258" operator="equal">
      <formula>1</formula>
    </cfRule>
  </conditionalFormatting>
  <conditionalFormatting sqref="F85">
    <cfRule type="cellIs" dxfId="582" priority="257" operator="equal">
      <formula>1</formula>
    </cfRule>
  </conditionalFormatting>
  <conditionalFormatting sqref="A85">
    <cfRule type="expression" dxfId="581" priority="252">
      <formula>$F85=1</formula>
    </cfRule>
    <cfRule type="expression" dxfId="580" priority="253">
      <formula>$E85=1</formula>
    </cfRule>
    <cfRule type="expression" dxfId="579" priority="254">
      <formula>$D85=1</formula>
    </cfRule>
    <cfRule type="expression" dxfId="578" priority="255">
      <formula>$C85=1</formula>
    </cfRule>
    <cfRule type="expression" dxfId="577" priority="256">
      <formula>$B85=1</formula>
    </cfRule>
  </conditionalFormatting>
  <conditionalFormatting sqref="B86">
    <cfRule type="cellIs" dxfId="576" priority="251" operator="equal">
      <formula>1</formula>
    </cfRule>
  </conditionalFormatting>
  <conditionalFormatting sqref="C86">
    <cfRule type="cellIs" dxfId="575" priority="250" operator="equal">
      <formula>1</formula>
    </cfRule>
  </conditionalFormatting>
  <conditionalFormatting sqref="D86">
    <cfRule type="cellIs" dxfId="574" priority="249" operator="equal">
      <formula>1</formula>
    </cfRule>
  </conditionalFormatting>
  <conditionalFormatting sqref="E86">
    <cfRule type="cellIs" dxfId="573" priority="248" operator="equal">
      <formula>1</formula>
    </cfRule>
  </conditionalFormatting>
  <conditionalFormatting sqref="F86">
    <cfRule type="cellIs" dxfId="572" priority="247" operator="equal">
      <formula>1</formula>
    </cfRule>
  </conditionalFormatting>
  <conditionalFormatting sqref="A86">
    <cfRule type="expression" dxfId="571" priority="242">
      <formula>$F86=1</formula>
    </cfRule>
    <cfRule type="expression" dxfId="570" priority="243">
      <formula>$E86=1</formula>
    </cfRule>
    <cfRule type="expression" dxfId="569" priority="244">
      <formula>$D86=1</formula>
    </cfRule>
    <cfRule type="expression" dxfId="568" priority="245">
      <formula>$C86=1</formula>
    </cfRule>
    <cfRule type="expression" dxfId="567" priority="246">
      <formula>$B86=1</formula>
    </cfRule>
  </conditionalFormatting>
  <conditionalFormatting sqref="B89">
    <cfRule type="cellIs" dxfId="566" priority="241" operator="equal">
      <formula>1</formula>
    </cfRule>
  </conditionalFormatting>
  <conditionalFormatting sqref="C89">
    <cfRule type="cellIs" dxfId="565" priority="240" operator="equal">
      <formula>1</formula>
    </cfRule>
  </conditionalFormatting>
  <conditionalFormatting sqref="D89">
    <cfRule type="cellIs" dxfId="564" priority="239" operator="equal">
      <formula>1</formula>
    </cfRule>
  </conditionalFormatting>
  <conditionalFormatting sqref="E89">
    <cfRule type="cellIs" dxfId="563" priority="238" operator="equal">
      <formula>1</formula>
    </cfRule>
  </conditionalFormatting>
  <conditionalFormatting sqref="F89">
    <cfRule type="cellIs" dxfId="562" priority="237" operator="equal">
      <formula>1</formula>
    </cfRule>
  </conditionalFormatting>
  <conditionalFormatting sqref="A89">
    <cfRule type="expression" dxfId="561" priority="232">
      <formula>$F89=1</formula>
    </cfRule>
    <cfRule type="expression" dxfId="560" priority="233">
      <formula>$E89=1</formula>
    </cfRule>
    <cfRule type="expression" dxfId="559" priority="234">
      <formula>$D89=1</formula>
    </cfRule>
    <cfRule type="expression" dxfId="558" priority="235">
      <formula>$C89=1</formula>
    </cfRule>
    <cfRule type="expression" dxfId="557" priority="236">
      <formula>$B89=1</formula>
    </cfRule>
  </conditionalFormatting>
  <conditionalFormatting sqref="B93 B95:B104">
    <cfRule type="cellIs" dxfId="556" priority="231" operator="equal">
      <formula>1</formula>
    </cfRule>
  </conditionalFormatting>
  <conditionalFormatting sqref="C93 C95:C104">
    <cfRule type="cellIs" dxfId="555" priority="230" operator="equal">
      <formula>1</formula>
    </cfRule>
  </conditionalFormatting>
  <conditionalFormatting sqref="D93 D95:D104">
    <cfRule type="cellIs" dxfId="554" priority="229" operator="equal">
      <formula>1</formula>
    </cfRule>
  </conditionalFormatting>
  <conditionalFormatting sqref="E93 E95:E104">
    <cfRule type="cellIs" dxfId="553" priority="228" operator="equal">
      <formula>1</formula>
    </cfRule>
  </conditionalFormatting>
  <conditionalFormatting sqref="F93 F95:F104">
    <cfRule type="cellIs" dxfId="552" priority="227" operator="equal">
      <formula>1</formula>
    </cfRule>
  </conditionalFormatting>
  <conditionalFormatting sqref="A93 A95:A104">
    <cfRule type="expression" dxfId="551" priority="222">
      <formula>$F93=1</formula>
    </cfRule>
    <cfRule type="expression" dxfId="550" priority="223">
      <formula>$E93=1</formula>
    </cfRule>
    <cfRule type="expression" dxfId="549" priority="224">
      <formula>$D93=1</formula>
    </cfRule>
    <cfRule type="expression" dxfId="548" priority="225">
      <formula>$C93=1</formula>
    </cfRule>
    <cfRule type="expression" dxfId="547" priority="226">
      <formula>$B93=1</formula>
    </cfRule>
  </conditionalFormatting>
  <conditionalFormatting sqref="B110:B111">
    <cfRule type="cellIs" dxfId="546" priority="211" operator="equal">
      <formula>1</formula>
    </cfRule>
  </conditionalFormatting>
  <conditionalFormatting sqref="C110:C111">
    <cfRule type="cellIs" dxfId="545" priority="210" operator="equal">
      <formula>1</formula>
    </cfRule>
  </conditionalFormatting>
  <conditionalFormatting sqref="D110:D111">
    <cfRule type="cellIs" dxfId="544" priority="209" operator="equal">
      <formula>1</formula>
    </cfRule>
  </conditionalFormatting>
  <conditionalFormatting sqref="E110:E111">
    <cfRule type="cellIs" dxfId="543" priority="208" operator="equal">
      <formula>1</formula>
    </cfRule>
  </conditionalFormatting>
  <conditionalFormatting sqref="F110:F111">
    <cfRule type="cellIs" dxfId="542" priority="207" operator="equal">
      <formula>1</formula>
    </cfRule>
  </conditionalFormatting>
  <conditionalFormatting sqref="A110:A111">
    <cfRule type="expression" dxfId="541" priority="202">
      <formula>$F110=1</formula>
    </cfRule>
    <cfRule type="expression" dxfId="540" priority="203">
      <formula>$E110=1</formula>
    </cfRule>
    <cfRule type="expression" dxfId="539" priority="204">
      <formula>$D110=1</formula>
    </cfRule>
    <cfRule type="expression" dxfId="538" priority="205">
      <formula>$C110=1</formula>
    </cfRule>
    <cfRule type="expression" dxfId="537" priority="206">
      <formula>$B110=1</formula>
    </cfRule>
  </conditionalFormatting>
  <conditionalFormatting sqref="B52">
    <cfRule type="cellIs" dxfId="536" priority="201" operator="equal">
      <formula>1</formula>
    </cfRule>
  </conditionalFormatting>
  <conditionalFormatting sqref="C52">
    <cfRule type="cellIs" dxfId="535" priority="200" operator="equal">
      <formula>1</formula>
    </cfRule>
  </conditionalFormatting>
  <conditionalFormatting sqref="D52">
    <cfRule type="cellIs" dxfId="534" priority="199" operator="equal">
      <formula>1</formula>
    </cfRule>
  </conditionalFormatting>
  <conditionalFormatting sqref="E52">
    <cfRule type="cellIs" dxfId="533" priority="198" operator="equal">
      <formula>1</formula>
    </cfRule>
  </conditionalFormatting>
  <conditionalFormatting sqref="F52">
    <cfRule type="cellIs" dxfId="532" priority="197" operator="equal">
      <formula>1</formula>
    </cfRule>
  </conditionalFormatting>
  <conditionalFormatting sqref="B68">
    <cfRule type="cellIs" dxfId="531" priority="191" operator="equal">
      <formula>1</formula>
    </cfRule>
  </conditionalFormatting>
  <conditionalFormatting sqref="C68">
    <cfRule type="cellIs" dxfId="530" priority="190" operator="equal">
      <formula>1</formula>
    </cfRule>
  </conditionalFormatting>
  <conditionalFormatting sqref="D68">
    <cfRule type="cellIs" dxfId="529" priority="189" operator="equal">
      <formula>1</formula>
    </cfRule>
  </conditionalFormatting>
  <conditionalFormatting sqref="E68">
    <cfRule type="cellIs" dxfId="528" priority="188" operator="equal">
      <formula>1</formula>
    </cfRule>
  </conditionalFormatting>
  <conditionalFormatting sqref="F68">
    <cfRule type="cellIs" dxfId="527" priority="187" operator="equal">
      <formula>1</formula>
    </cfRule>
  </conditionalFormatting>
  <conditionalFormatting sqref="A68">
    <cfRule type="expression" dxfId="526" priority="182">
      <formula>$F68=1</formula>
    </cfRule>
    <cfRule type="expression" dxfId="525" priority="183">
      <formula>$E68=1</formula>
    </cfRule>
    <cfRule type="expression" dxfId="524" priority="184">
      <formula>$D68=1</formula>
    </cfRule>
    <cfRule type="expression" dxfId="523" priority="185">
      <formula>$C68=1</formula>
    </cfRule>
    <cfRule type="expression" dxfId="522" priority="186">
      <formula>$B68=1</formula>
    </cfRule>
  </conditionalFormatting>
  <conditionalFormatting sqref="B81">
    <cfRule type="cellIs" dxfId="521" priority="181" operator="equal">
      <formula>1</formula>
    </cfRule>
  </conditionalFormatting>
  <conditionalFormatting sqref="C81">
    <cfRule type="cellIs" dxfId="520" priority="180" operator="equal">
      <formula>1</formula>
    </cfRule>
  </conditionalFormatting>
  <conditionalFormatting sqref="D81">
    <cfRule type="cellIs" dxfId="519" priority="179" operator="equal">
      <formula>1</formula>
    </cfRule>
  </conditionalFormatting>
  <conditionalFormatting sqref="E81">
    <cfRule type="cellIs" dxfId="518" priority="178" operator="equal">
      <formula>1</formula>
    </cfRule>
  </conditionalFormatting>
  <conditionalFormatting sqref="F81">
    <cfRule type="cellIs" dxfId="517" priority="177" operator="equal">
      <formula>1</formula>
    </cfRule>
  </conditionalFormatting>
  <conditionalFormatting sqref="A81">
    <cfRule type="expression" dxfId="516" priority="172">
      <formula>$F81=1</formula>
    </cfRule>
    <cfRule type="expression" dxfId="515" priority="173">
      <formula>$E81=1</formula>
    </cfRule>
    <cfRule type="expression" dxfId="514" priority="174">
      <formula>$D81=1</formula>
    </cfRule>
    <cfRule type="expression" dxfId="513" priority="175">
      <formula>$C81=1</formula>
    </cfRule>
    <cfRule type="expression" dxfId="512" priority="176">
      <formula>$B81=1</formula>
    </cfRule>
  </conditionalFormatting>
  <conditionalFormatting sqref="B7">
    <cfRule type="cellIs" dxfId="511" priority="171" operator="equal">
      <formula>1</formula>
    </cfRule>
  </conditionalFormatting>
  <conditionalFormatting sqref="C7">
    <cfRule type="cellIs" dxfId="510" priority="170" operator="equal">
      <formula>1</formula>
    </cfRule>
  </conditionalFormatting>
  <conditionalFormatting sqref="D7">
    <cfRule type="cellIs" dxfId="509" priority="169" operator="equal">
      <formula>1</formula>
    </cfRule>
  </conditionalFormatting>
  <conditionalFormatting sqref="E7">
    <cfRule type="cellIs" dxfId="508" priority="168" operator="equal">
      <formula>1</formula>
    </cfRule>
  </conditionalFormatting>
  <conditionalFormatting sqref="F7">
    <cfRule type="cellIs" dxfId="507" priority="167" operator="equal">
      <formula>1</formula>
    </cfRule>
  </conditionalFormatting>
  <conditionalFormatting sqref="A7">
    <cfRule type="expression" dxfId="506" priority="162">
      <formula>$F7=1</formula>
    </cfRule>
    <cfRule type="expression" dxfId="505" priority="163">
      <formula>$E7=1</formula>
    </cfRule>
    <cfRule type="expression" dxfId="504" priority="164">
      <formula>$D7=1</formula>
    </cfRule>
    <cfRule type="expression" dxfId="503" priority="165">
      <formula>$C7=1</formula>
    </cfRule>
    <cfRule type="expression" dxfId="502" priority="166">
      <formula>$B7=1</formula>
    </cfRule>
  </conditionalFormatting>
  <conditionalFormatting sqref="B9">
    <cfRule type="cellIs" dxfId="501" priority="151" operator="equal">
      <formula>1</formula>
    </cfRule>
  </conditionalFormatting>
  <conditionalFormatting sqref="C9">
    <cfRule type="cellIs" dxfId="500" priority="150" operator="equal">
      <formula>1</formula>
    </cfRule>
  </conditionalFormatting>
  <conditionalFormatting sqref="D9">
    <cfRule type="cellIs" dxfId="499" priority="149" operator="equal">
      <formula>1</formula>
    </cfRule>
  </conditionalFormatting>
  <conditionalFormatting sqref="E9">
    <cfRule type="cellIs" dxfId="498" priority="148" operator="equal">
      <formula>1</formula>
    </cfRule>
  </conditionalFormatting>
  <conditionalFormatting sqref="F9">
    <cfRule type="cellIs" dxfId="497" priority="147" operator="equal">
      <formula>1</formula>
    </cfRule>
  </conditionalFormatting>
  <conditionalFormatting sqref="A9">
    <cfRule type="expression" dxfId="496" priority="142">
      <formula>$F9=1</formula>
    </cfRule>
    <cfRule type="expression" dxfId="495" priority="143">
      <formula>$E9=1</formula>
    </cfRule>
    <cfRule type="expression" dxfId="494" priority="144">
      <formula>$D9=1</formula>
    </cfRule>
    <cfRule type="expression" dxfId="493" priority="145">
      <formula>$C9=1</formula>
    </cfRule>
    <cfRule type="expression" dxfId="492" priority="146">
      <formula>$B9=1</formula>
    </cfRule>
  </conditionalFormatting>
  <conditionalFormatting sqref="B10">
    <cfRule type="cellIs" dxfId="491" priority="131" operator="equal">
      <formula>1</formula>
    </cfRule>
  </conditionalFormatting>
  <conditionalFormatting sqref="C10">
    <cfRule type="cellIs" dxfId="490" priority="130" operator="equal">
      <formula>1</formula>
    </cfRule>
  </conditionalFormatting>
  <conditionalFormatting sqref="D10">
    <cfRule type="cellIs" dxfId="489" priority="129" operator="equal">
      <formula>1</formula>
    </cfRule>
  </conditionalFormatting>
  <conditionalFormatting sqref="E10">
    <cfRule type="cellIs" dxfId="488" priority="128" operator="equal">
      <formula>1</formula>
    </cfRule>
  </conditionalFormatting>
  <conditionalFormatting sqref="F10">
    <cfRule type="cellIs" dxfId="487" priority="127" operator="equal">
      <formula>1</formula>
    </cfRule>
  </conditionalFormatting>
  <conditionalFormatting sqref="A10">
    <cfRule type="expression" dxfId="486" priority="122">
      <formula>$F10=1</formula>
    </cfRule>
    <cfRule type="expression" dxfId="485" priority="123">
      <formula>$E10=1</formula>
    </cfRule>
    <cfRule type="expression" dxfId="484" priority="124">
      <formula>$D10=1</formula>
    </cfRule>
    <cfRule type="expression" dxfId="483" priority="125">
      <formula>$C10=1</formula>
    </cfRule>
    <cfRule type="expression" dxfId="482" priority="126">
      <formula>$B10=1</formula>
    </cfRule>
  </conditionalFormatting>
  <conditionalFormatting sqref="B23:B24">
    <cfRule type="cellIs" dxfId="481" priority="121" operator="equal">
      <formula>1</formula>
    </cfRule>
  </conditionalFormatting>
  <conditionalFormatting sqref="C23:C24">
    <cfRule type="cellIs" dxfId="480" priority="120" operator="equal">
      <formula>1</formula>
    </cfRule>
  </conditionalFormatting>
  <conditionalFormatting sqref="D23:D24">
    <cfRule type="cellIs" dxfId="479" priority="119" operator="equal">
      <formula>1</formula>
    </cfRule>
  </conditionalFormatting>
  <conditionalFormatting sqref="E23:E24">
    <cfRule type="cellIs" dxfId="478" priority="118" operator="equal">
      <formula>1</formula>
    </cfRule>
  </conditionalFormatting>
  <conditionalFormatting sqref="F23:F24">
    <cfRule type="cellIs" dxfId="477" priority="117" operator="equal">
      <formula>1</formula>
    </cfRule>
  </conditionalFormatting>
  <conditionalFormatting sqref="A23:A24">
    <cfRule type="expression" dxfId="476" priority="112">
      <formula>$F23=1</formula>
    </cfRule>
    <cfRule type="expression" dxfId="475" priority="113">
      <formula>$E23=1</formula>
    </cfRule>
    <cfRule type="expression" dxfId="474" priority="114">
      <formula>$D23=1</formula>
    </cfRule>
    <cfRule type="expression" dxfId="473" priority="115">
      <formula>$C23=1</formula>
    </cfRule>
    <cfRule type="expression" dxfId="472" priority="116">
      <formula>$B23=1</formula>
    </cfRule>
  </conditionalFormatting>
  <conditionalFormatting sqref="B29">
    <cfRule type="cellIs" dxfId="471" priority="111" operator="equal">
      <formula>1</formula>
    </cfRule>
  </conditionalFormatting>
  <conditionalFormatting sqref="C29">
    <cfRule type="cellIs" dxfId="470" priority="110" operator="equal">
      <formula>1</formula>
    </cfRule>
  </conditionalFormatting>
  <conditionalFormatting sqref="D29">
    <cfRule type="cellIs" dxfId="469" priority="109" operator="equal">
      <formula>1</formula>
    </cfRule>
  </conditionalFormatting>
  <conditionalFormatting sqref="E29">
    <cfRule type="cellIs" dxfId="468" priority="108" operator="equal">
      <formula>1</formula>
    </cfRule>
  </conditionalFormatting>
  <conditionalFormatting sqref="F29">
    <cfRule type="cellIs" dxfId="467" priority="107" operator="equal">
      <formula>1</formula>
    </cfRule>
  </conditionalFormatting>
  <conditionalFormatting sqref="A29">
    <cfRule type="expression" dxfId="466" priority="102">
      <formula>$F29=1</formula>
    </cfRule>
    <cfRule type="expression" dxfId="465" priority="103">
      <formula>$E29=1</formula>
    </cfRule>
    <cfRule type="expression" dxfId="464" priority="104">
      <formula>$D29=1</formula>
    </cfRule>
    <cfRule type="expression" dxfId="463" priority="105">
      <formula>$C29=1</formula>
    </cfRule>
    <cfRule type="expression" dxfId="462" priority="106">
      <formula>$B29=1</formula>
    </cfRule>
  </conditionalFormatting>
  <conditionalFormatting sqref="B32">
    <cfRule type="cellIs" dxfId="461" priority="101" operator="equal">
      <formula>1</formula>
    </cfRule>
  </conditionalFormatting>
  <conditionalFormatting sqref="C32">
    <cfRule type="cellIs" dxfId="460" priority="100" operator="equal">
      <formula>1</formula>
    </cfRule>
  </conditionalFormatting>
  <conditionalFormatting sqref="D32">
    <cfRule type="cellIs" dxfId="459" priority="99" operator="equal">
      <formula>1</formula>
    </cfRule>
  </conditionalFormatting>
  <conditionalFormatting sqref="E32">
    <cfRule type="cellIs" dxfId="458" priority="98" operator="equal">
      <formula>1</formula>
    </cfRule>
  </conditionalFormatting>
  <conditionalFormatting sqref="F32">
    <cfRule type="cellIs" dxfId="457" priority="97" operator="equal">
      <formula>1</formula>
    </cfRule>
  </conditionalFormatting>
  <conditionalFormatting sqref="A32">
    <cfRule type="expression" dxfId="456" priority="92">
      <formula>$F32=1</formula>
    </cfRule>
    <cfRule type="expression" dxfId="455" priority="93">
      <formula>$E32=1</formula>
    </cfRule>
    <cfRule type="expression" dxfId="454" priority="94">
      <formula>$D32=1</formula>
    </cfRule>
    <cfRule type="expression" dxfId="453" priority="95">
      <formula>$C32=1</formula>
    </cfRule>
    <cfRule type="expression" dxfId="452" priority="96">
      <formula>$B32=1</formula>
    </cfRule>
  </conditionalFormatting>
  <conditionalFormatting sqref="B45">
    <cfRule type="cellIs" dxfId="451" priority="91" operator="equal">
      <formula>1</formula>
    </cfRule>
  </conditionalFormatting>
  <conditionalFormatting sqref="C45">
    <cfRule type="cellIs" dxfId="450" priority="90" operator="equal">
      <formula>1</formula>
    </cfRule>
  </conditionalFormatting>
  <conditionalFormatting sqref="D45">
    <cfRule type="cellIs" dxfId="449" priority="89" operator="equal">
      <formula>1</formula>
    </cfRule>
  </conditionalFormatting>
  <conditionalFormatting sqref="E45">
    <cfRule type="cellIs" dxfId="448" priority="88" operator="equal">
      <formula>1</formula>
    </cfRule>
  </conditionalFormatting>
  <conditionalFormatting sqref="F45">
    <cfRule type="cellIs" dxfId="447" priority="87" operator="equal">
      <formula>1</formula>
    </cfRule>
  </conditionalFormatting>
  <conditionalFormatting sqref="A45">
    <cfRule type="expression" dxfId="446" priority="82">
      <formula>$F45=1</formula>
    </cfRule>
    <cfRule type="expression" dxfId="445" priority="83">
      <formula>$E45=1</formula>
    </cfRule>
    <cfRule type="expression" dxfId="444" priority="84">
      <formula>$D45=1</formula>
    </cfRule>
    <cfRule type="expression" dxfId="443" priority="85">
      <formula>$C45=1</formula>
    </cfRule>
    <cfRule type="expression" dxfId="442" priority="86">
      <formula>$B45=1</formula>
    </cfRule>
  </conditionalFormatting>
  <conditionalFormatting sqref="B56">
    <cfRule type="cellIs" dxfId="441" priority="81" operator="equal">
      <formula>1</formula>
    </cfRule>
  </conditionalFormatting>
  <conditionalFormatting sqref="C56">
    <cfRule type="cellIs" dxfId="440" priority="80" operator="equal">
      <formula>1</formula>
    </cfRule>
  </conditionalFormatting>
  <conditionalFormatting sqref="D56">
    <cfRule type="cellIs" dxfId="439" priority="79" operator="equal">
      <formula>1</formula>
    </cfRule>
  </conditionalFormatting>
  <conditionalFormatting sqref="E56">
    <cfRule type="cellIs" dxfId="438" priority="78" operator="equal">
      <formula>1</formula>
    </cfRule>
  </conditionalFormatting>
  <conditionalFormatting sqref="F56">
    <cfRule type="cellIs" dxfId="437" priority="77" operator="equal">
      <formula>1</formula>
    </cfRule>
  </conditionalFormatting>
  <conditionalFormatting sqref="A56">
    <cfRule type="expression" dxfId="436" priority="72">
      <formula>$F56=1</formula>
    </cfRule>
    <cfRule type="expression" dxfId="435" priority="73">
      <formula>$E56=1</formula>
    </cfRule>
    <cfRule type="expression" dxfId="434" priority="74">
      <formula>$D56=1</formula>
    </cfRule>
    <cfRule type="expression" dxfId="433" priority="75">
      <formula>$C56=1</formula>
    </cfRule>
    <cfRule type="expression" dxfId="432" priority="76">
      <formula>$B56=1</formula>
    </cfRule>
  </conditionalFormatting>
  <conditionalFormatting sqref="B58">
    <cfRule type="cellIs" dxfId="431" priority="71" operator="equal">
      <formula>1</formula>
    </cfRule>
  </conditionalFormatting>
  <conditionalFormatting sqref="C58">
    <cfRule type="cellIs" dxfId="430" priority="70" operator="equal">
      <formula>1</formula>
    </cfRule>
  </conditionalFormatting>
  <conditionalFormatting sqref="D58">
    <cfRule type="cellIs" dxfId="429" priority="69" operator="equal">
      <formula>1</formula>
    </cfRule>
  </conditionalFormatting>
  <conditionalFormatting sqref="E58">
    <cfRule type="cellIs" dxfId="428" priority="68" operator="equal">
      <formula>1</formula>
    </cfRule>
  </conditionalFormatting>
  <conditionalFormatting sqref="F58">
    <cfRule type="cellIs" dxfId="427" priority="67" operator="equal">
      <formula>1</formula>
    </cfRule>
  </conditionalFormatting>
  <conditionalFormatting sqref="A58">
    <cfRule type="expression" dxfId="426" priority="62">
      <formula>$F58=1</formula>
    </cfRule>
    <cfRule type="expression" dxfId="425" priority="63">
      <formula>$E58=1</formula>
    </cfRule>
    <cfRule type="expression" dxfId="424" priority="64">
      <formula>$D58=1</formula>
    </cfRule>
    <cfRule type="expression" dxfId="423" priority="65">
      <formula>$C58=1</formula>
    </cfRule>
    <cfRule type="expression" dxfId="422" priority="66">
      <formula>$B58=1</formula>
    </cfRule>
  </conditionalFormatting>
  <conditionalFormatting sqref="B63">
    <cfRule type="cellIs" dxfId="421" priority="61" operator="equal">
      <formula>1</formula>
    </cfRule>
  </conditionalFormatting>
  <conditionalFormatting sqref="C63">
    <cfRule type="cellIs" dxfId="420" priority="60" operator="equal">
      <formula>1</formula>
    </cfRule>
  </conditionalFormatting>
  <conditionalFormatting sqref="D63">
    <cfRule type="cellIs" dxfId="419" priority="59" operator="equal">
      <formula>1</formula>
    </cfRule>
  </conditionalFormatting>
  <conditionalFormatting sqref="E63">
    <cfRule type="cellIs" dxfId="418" priority="58" operator="equal">
      <formula>1</formula>
    </cfRule>
  </conditionalFormatting>
  <conditionalFormatting sqref="F63">
    <cfRule type="cellIs" dxfId="417" priority="57" operator="equal">
      <formula>1</formula>
    </cfRule>
  </conditionalFormatting>
  <conditionalFormatting sqref="A63">
    <cfRule type="expression" dxfId="416" priority="52">
      <formula>$F63=1</formula>
    </cfRule>
    <cfRule type="expression" dxfId="415" priority="53">
      <formula>$E63=1</formula>
    </cfRule>
    <cfRule type="expression" dxfId="414" priority="54">
      <formula>$D63=1</formula>
    </cfRule>
    <cfRule type="expression" dxfId="413" priority="55">
      <formula>$C63=1</formula>
    </cfRule>
    <cfRule type="expression" dxfId="412" priority="56">
      <formula>$B63=1</formula>
    </cfRule>
  </conditionalFormatting>
  <conditionalFormatting sqref="B69">
    <cfRule type="cellIs" dxfId="411" priority="51" operator="equal">
      <formula>1</formula>
    </cfRule>
  </conditionalFormatting>
  <conditionalFormatting sqref="C69">
    <cfRule type="cellIs" dxfId="410" priority="50" operator="equal">
      <formula>1</formula>
    </cfRule>
  </conditionalFormatting>
  <conditionalFormatting sqref="D69">
    <cfRule type="cellIs" dxfId="409" priority="49" operator="equal">
      <formula>1</formula>
    </cfRule>
  </conditionalFormatting>
  <conditionalFormatting sqref="E69">
    <cfRule type="cellIs" dxfId="408" priority="48" operator="equal">
      <formula>1</formula>
    </cfRule>
  </conditionalFormatting>
  <conditionalFormatting sqref="F69">
    <cfRule type="cellIs" dxfId="407" priority="47" operator="equal">
      <formula>1</formula>
    </cfRule>
  </conditionalFormatting>
  <conditionalFormatting sqref="A69">
    <cfRule type="expression" dxfId="406" priority="42">
      <formula>$F69=1</formula>
    </cfRule>
    <cfRule type="expression" dxfId="405" priority="43">
      <formula>$E69=1</formula>
    </cfRule>
    <cfRule type="expression" dxfId="404" priority="44">
      <formula>$D69=1</formula>
    </cfRule>
    <cfRule type="expression" dxfId="403" priority="45">
      <formula>$C69=1</formula>
    </cfRule>
    <cfRule type="expression" dxfId="402" priority="46">
      <formula>$B69=1</formula>
    </cfRule>
  </conditionalFormatting>
  <conditionalFormatting sqref="B90">
    <cfRule type="cellIs" dxfId="401" priority="41" operator="equal">
      <formula>1</formula>
    </cfRule>
  </conditionalFormatting>
  <conditionalFormatting sqref="C90">
    <cfRule type="cellIs" dxfId="400" priority="40" operator="equal">
      <formula>1</formula>
    </cfRule>
  </conditionalFormatting>
  <conditionalFormatting sqref="D90">
    <cfRule type="cellIs" dxfId="399" priority="39" operator="equal">
      <formula>1</formula>
    </cfRule>
  </conditionalFormatting>
  <conditionalFormatting sqref="E90">
    <cfRule type="cellIs" dxfId="398" priority="38" operator="equal">
      <formula>1</formula>
    </cfRule>
  </conditionalFormatting>
  <conditionalFormatting sqref="F90">
    <cfRule type="cellIs" dxfId="397" priority="37" operator="equal">
      <formula>1</formula>
    </cfRule>
  </conditionalFormatting>
  <conditionalFormatting sqref="A90">
    <cfRule type="expression" dxfId="396" priority="32">
      <formula>$F90=1</formula>
    </cfRule>
    <cfRule type="expression" dxfId="395" priority="33">
      <formula>$E90=1</formula>
    </cfRule>
    <cfRule type="expression" dxfId="394" priority="34">
      <formula>$D90=1</formula>
    </cfRule>
    <cfRule type="expression" dxfId="393" priority="35">
      <formula>$C90=1</formula>
    </cfRule>
    <cfRule type="expression" dxfId="392" priority="36">
      <formula>$B90=1</formula>
    </cfRule>
  </conditionalFormatting>
  <conditionalFormatting sqref="B94">
    <cfRule type="cellIs" dxfId="391" priority="31" operator="equal">
      <formula>1</formula>
    </cfRule>
  </conditionalFormatting>
  <conditionalFormatting sqref="C94">
    <cfRule type="cellIs" dxfId="390" priority="30" operator="equal">
      <formula>1</formula>
    </cfRule>
  </conditionalFormatting>
  <conditionalFormatting sqref="D94">
    <cfRule type="cellIs" dxfId="389" priority="29" operator="equal">
      <formula>1</formula>
    </cfRule>
  </conditionalFormatting>
  <conditionalFormatting sqref="E94">
    <cfRule type="cellIs" dxfId="388" priority="28" operator="equal">
      <formula>1</formula>
    </cfRule>
  </conditionalFormatting>
  <conditionalFormatting sqref="F94">
    <cfRule type="cellIs" dxfId="387" priority="27" operator="equal">
      <formula>1</formula>
    </cfRule>
  </conditionalFormatting>
  <conditionalFormatting sqref="A94">
    <cfRule type="expression" dxfId="386" priority="22">
      <formula>$F94=1</formula>
    </cfRule>
    <cfRule type="expression" dxfId="385" priority="23">
      <formula>$E94=1</formula>
    </cfRule>
    <cfRule type="expression" dxfId="384" priority="24">
      <formula>$D94=1</formula>
    </cfRule>
    <cfRule type="expression" dxfId="383" priority="25">
      <formula>$C94=1</formula>
    </cfRule>
    <cfRule type="expression" dxfId="382" priority="26">
      <formula>$B94=1</formula>
    </cfRule>
  </conditionalFormatting>
  <conditionalFormatting sqref="B105">
    <cfRule type="cellIs" dxfId="381" priority="21" operator="equal">
      <formula>1</formula>
    </cfRule>
  </conditionalFormatting>
  <conditionalFormatting sqref="C105">
    <cfRule type="cellIs" dxfId="380" priority="20" operator="equal">
      <formula>1</formula>
    </cfRule>
  </conditionalFormatting>
  <conditionalFormatting sqref="D105">
    <cfRule type="cellIs" dxfId="379" priority="19" operator="equal">
      <formula>1</formula>
    </cfRule>
  </conditionalFormatting>
  <conditionalFormatting sqref="E105">
    <cfRule type="cellIs" dxfId="378" priority="18" operator="equal">
      <formula>1</formula>
    </cfRule>
  </conditionalFormatting>
  <conditionalFormatting sqref="F105">
    <cfRule type="cellIs" dxfId="377" priority="17" operator="equal">
      <formula>1</formula>
    </cfRule>
  </conditionalFormatting>
  <conditionalFormatting sqref="A105">
    <cfRule type="expression" dxfId="376" priority="12">
      <formula>$F105=1</formula>
    </cfRule>
    <cfRule type="expression" dxfId="375" priority="13">
      <formula>$E105=1</formula>
    </cfRule>
    <cfRule type="expression" dxfId="374" priority="14">
      <formula>$D105=1</formula>
    </cfRule>
    <cfRule type="expression" dxfId="373" priority="15">
      <formula>$C105=1</formula>
    </cfRule>
    <cfRule type="expression" dxfId="372" priority="16">
      <formula>$B105=1</formula>
    </cfRule>
  </conditionalFormatting>
  <conditionalFormatting sqref="B106">
    <cfRule type="cellIs" dxfId="371" priority="11" operator="equal">
      <formula>1</formula>
    </cfRule>
  </conditionalFormatting>
  <conditionalFormatting sqref="C106">
    <cfRule type="cellIs" dxfId="370" priority="10" operator="equal">
      <formula>1</formula>
    </cfRule>
  </conditionalFormatting>
  <conditionalFormatting sqref="D106">
    <cfRule type="cellIs" dxfId="369" priority="9" operator="equal">
      <formula>1</formula>
    </cfRule>
  </conditionalFormatting>
  <conditionalFormatting sqref="E106">
    <cfRule type="cellIs" dxfId="368" priority="8" operator="equal">
      <formula>1</formula>
    </cfRule>
  </conditionalFormatting>
  <conditionalFormatting sqref="F106">
    <cfRule type="cellIs" dxfId="367" priority="7" operator="equal">
      <formula>1</formula>
    </cfRule>
  </conditionalFormatting>
  <conditionalFormatting sqref="A106">
    <cfRule type="expression" dxfId="366" priority="2">
      <formula>$F106=1</formula>
    </cfRule>
    <cfRule type="expression" dxfId="365" priority="3">
      <formula>$E106=1</formula>
    </cfRule>
    <cfRule type="expression" dxfId="364" priority="4">
      <formula>$D106=1</formula>
    </cfRule>
    <cfRule type="expression" dxfId="363" priority="5">
      <formula>$C106=1</formula>
    </cfRule>
    <cfRule type="expression" dxfId="362" priority="6">
      <formula>$B106=1</formula>
    </cfRule>
  </conditionalFormatting>
  <conditionalFormatting sqref="G2">
    <cfRule type="cellIs" dxfId="361" priority="1" operator="equal">
      <formula>1</formula>
    </cfRule>
  </conditionalFormatting>
  <dataValidations count="1">
    <dataValidation type="list" allowBlank="1" showInputMessage="1" showErrorMessage="1" sqref="G2:G111" xr:uid="{631DC6AB-F1C8-4C10-87B7-A58FA2C7706C}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8" scale="78" fitToWidth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outlinePr applyStyles="1" summaryBelow="0"/>
    <pageSetUpPr fitToPage="1"/>
  </sheetPr>
  <dimension ref="A1:AW114"/>
  <sheetViews>
    <sheetView zoomScale="110" zoomScaleNormal="110" zoomScalePageLayoutView="125" workbookViewId="0">
      <pane xSplit="1" ySplit="1" topLeftCell="B6" activePane="bottomRight" state="frozen"/>
      <selection activeCell="B2" sqref="B2"/>
      <selection pane="topRight" activeCell="B2" sqref="B2"/>
      <selection pane="bottomLeft" activeCell="B2" sqref="B2"/>
      <selection pane="bottomRight" activeCell="G2" sqref="G2"/>
    </sheetView>
  </sheetViews>
  <sheetFormatPr baseColWidth="10" defaultColWidth="10.7109375" defaultRowHeight="12" x14ac:dyDescent="0.25"/>
  <cols>
    <col min="1" max="1" width="26" style="1" customWidth="1"/>
    <col min="2" max="2" width="9" style="1" customWidth="1"/>
    <col min="3" max="3" width="8.85546875" style="1" customWidth="1"/>
    <col min="4" max="4" width="9.5703125" style="1" customWidth="1"/>
    <col min="5" max="6" width="9" style="1" customWidth="1"/>
    <col min="7" max="7" width="12" style="1" customWidth="1"/>
    <col min="8" max="8" width="22.85546875" style="1" bestFit="1" customWidth="1"/>
    <col min="9" max="9" width="20.28515625" style="1" bestFit="1" customWidth="1"/>
    <col min="10" max="10" width="17.5703125" style="1" bestFit="1" customWidth="1"/>
    <col min="11" max="11" width="25.7109375" style="1" bestFit="1" customWidth="1"/>
    <col min="12" max="12" width="23.5703125" style="1" bestFit="1" customWidth="1"/>
    <col min="13" max="14" width="25" style="1" customWidth="1"/>
    <col min="15" max="16384" width="10.7109375" style="1"/>
  </cols>
  <sheetData>
    <row r="1" spans="1:49" ht="49.5" thickTop="1" thickBot="1" x14ac:dyDescent="0.3">
      <c r="A1" s="295" t="s">
        <v>105</v>
      </c>
      <c r="B1" s="142" t="s">
        <v>11</v>
      </c>
      <c r="C1" s="17" t="s">
        <v>87</v>
      </c>
      <c r="D1" s="82" t="s">
        <v>50</v>
      </c>
      <c r="E1" s="19" t="s">
        <v>94</v>
      </c>
      <c r="F1" s="16" t="s">
        <v>124</v>
      </c>
      <c r="G1" s="455" t="s">
        <v>221</v>
      </c>
      <c r="H1" s="296" t="s">
        <v>1</v>
      </c>
      <c r="I1" s="296" t="s">
        <v>0</v>
      </c>
      <c r="J1" s="296" t="s">
        <v>103</v>
      </c>
      <c r="K1" s="296" t="s">
        <v>104</v>
      </c>
      <c r="L1" s="296" t="s">
        <v>147</v>
      </c>
      <c r="M1" s="296" t="s">
        <v>141</v>
      </c>
      <c r="N1" s="305" t="s">
        <v>114</v>
      </c>
      <c r="O1" s="3" t="s">
        <v>218</v>
      </c>
    </row>
    <row r="2" spans="1:49" ht="12.75" thickTop="1" x14ac:dyDescent="0.25">
      <c r="A2" s="315" t="s">
        <v>116</v>
      </c>
      <c r="B2" s="327" t="str">
        <f>IF(Tableau1[[#This Row],[NBR]]&lt;&gt;"",Tableau1[[#This Row],[NBR]],"")</f>
        <v/>
      </c>
      <c r="C2" s="328">
        <f>IF(Tableau1[[#This Row],[GJU]]&lt;&gt;"",Tableau1[[#This Row],[GJU]],"")</f>
        <v>1</v>
      </c>
      <c r="D2" s="328" t="str">
        <f>IF(Tableau1[[#This Row],[WMA]]&lt;&gt;"",Tableau1[[#This Row],[WMA]],"")</f>
        <v/>
      </c>
      <c r="E2" s="328" t="str">
        <f>IF(Tableau1[[#This Row],[ACD]]&lt;&gt;"",Tableau1[[#This Row],[ACD]],"")</f>
        <v/>
      </c>
      <c r="F2" s="329" t="str">
        <f>IF(Tableau1[[#This Row],[KAB]]&lt;&gt;"",Tableau1[[#This Row],[KAB]],"")</f>
        <v/>
      </c>
      <c r="G2" s="327" t="s">
        <v>222</v>
      </c>
      <c r="H2" s="326"/>
      <c r="I2" s="307"/>
      <c r="J2" s="308"/>
      <c r="K2" s="308"/>
      <c r="L2" s="307"/>
      <c r="M2" s="307"/>
      <c r="N2" s="114"/>
      <c r="O2" s="411"/>
    </row>
    <row r="3" spans="1:49" x14ac:dyDescent="0.25">
      <c r="A3" s="316" t="s">
        <v>68</v>
      </c>
      <c r="B3" s="10">
        <f>IF(Tableau1[[#This Row],[NBR]]&lt;&gt;"",Tableau1[[#This Row],[NBR]],"")</f>
        <v>1</v>
      </c>
      <c r="C3" s="7" t="str">
        <f>IF(Tableau1[[#This Row],[GJU]]&lt;&gt;"",Tableau1[[#This Row],[GJU]],"")</f>
        <v/>
      </c>
      <c r="D3" s="7" t="str">
        <f>IF(Tableau1[[#This Row],[WMA]]&lt;&gt;"",Tableau1[[#This Row],[WMA]],"")</f>
        <v/>
      </c>
      <c r="E3" s="7" t="str">
        <f>IF(Tableau1[[#This Row],[ACD]]&lt;&gt;"",Tableau1[[#This Row],[ACD]],"")</f>
        <v/>
      </c>
      <c r="F3" s="13" t="str">
        <f>IF(Tableau1[[#This Row],[KAB]]&lt;&gt;"",Tableau1[[#This Row],[KAB]],"")</f>
        <v/>
      </c>
      <c r="G3" s="10" t="s">
        <v>222</v>
      </c>
      <c r="H3" s="299"/>
      <c r="I3" s="6"/>
      <c r="J3" s="157"/>
      <c r="K3" s="157"/>
      <c r="L3" s="6"/>
      <c r="M3" s="6"/>
      <c r="N3" s="114"/>
      <c r="O3" s="72"/>
    </row>
    <row r="4" spans="1:49" x14ac:dyDescent="0.25">
      <c r="A4" s="316" t="s">
        <v>30</v>
      </c>
      <c r="B4" s="10" t="str">
        <f>IF(Tableau1[[#This Row],[NBR]]&lt;&gt;"",Tableau1[[#This Row],[NBR]],"")</f>
        <v/>
      </c>
      <c r="C4" s="7">
        <f>IF(Tableau1[[#This Row],[GJU]]&lt;&gt;"",Tableau1[[#This Row],[GJU]],"")</f>
        <v>1</v>
      </c>
      <c r="D4" s="7" t="str">
        <f>IF(Tableau1[[#This Row],[WMA]]&lt;&gt;"",Tableau1[[#This Row],[WMA]],"")</f>
        <v/>
      </c>
      <c r="E4" s="7" t="str">
        <f>IF(Tableau1[[#This Row],[ACD]]&lt;&gt;"",Tableau1[[#This Row],[ACD]],"")</f>
        <v/>
      </c>
      <c r="F4" s="13" t="str">
        <f>IF(Tableau1[[#This Row],[KAB]]&lt;&gt;"",Tableau1[[#This Row],[KAB]],"")</f>
        <v/>
      </c>
      <c r="G4" s="10" t="s">
        <v>222</v>
      </c>
      <c r="H4" s="299"/>
      <c r="I4" s="6"/>
      <c r="J4" s="15"/>
      <c r="K4" s="15"/>
      <c r="L4" s="7"/>
      <c r="M4" s="7"/>
      <c r="N4" s="114"/>
      <c r="O4" s="72"/>
    </row>
    <row r="5" spans="1:49" hidden="1" x14ac:dyDescent="0.25">
      <c r="A5" s="317" t="s">
        <v>84</v>
      </c>
      <c r="B5" s="400" t="str">
        <f>IF(Tableau1[[#This Row],[NBR]]&lt;&gt;"",Tableau1[[#This Row],[NBR]],"")</f>
        <v/>
      </c>
      <c r="C5" s="401" t="str">
        <f>IF(Tableau1[[#This Row],[GJU]]&lt;&gt;"",Tableau1[[#This Row],[GJU]],"")</f>
        <v/>
      </c>
      <c r="D5" s="401">
        <f>IF(Tableau1[[#This Row],[WMA]]&lt;&gt;"",Tableau1[[#This Row],[WMA]],"")</f>
        <v>1</v>
      </c>
      <c r="E5" s="401" t="str">
        <f>IF(Tableau1[[#This Row],[ACD]]&lt;&gt;"",Tableau1[[#This Row],[ACD]],"")</f>
        <v/>
      </c>
      <c r="F5" s="402" t="str">
        <f>IF(Tableau1[[#This Row],[KAB]]&lt;&gt;"",Tableau1[[#This Row],[KAB]],"")</f>
        <v/>
      </c>
      <c r="G5" s="10" t="s">
        <v>223</v>
      </c>
      <c r="H5" s="299"/>
      <c r="I5" s="6"/>
      <c r="J5" s="15"/>
      <c r="K5" s="157"/>
      <c r="L5" s="7"/>
      <c r="M5" s="7"/>
      <c r="N5" s="406"/>
      <c r="O5" s="408"/>
    </row>
    <row r="6" spans="1:49" x14ac:dyDescent="0.25">
      <c r="A6" s="316" t="s">
        <v>136</v>
      </c>
      <c r="B6" s="10" t="str">
        <f>IF(Tableau1[[#This Row],[NBR]]&lt;&gt;"",Tableau1[[#This Row],[NBR]],"")</f>
        <v/>
      </c>
      <c r="C6" s="7">
        <f>IF(Tableau1[[#This Row],[GJU]]&lt;&gt;"",Tableau1[[#This Row],[GJU]],"")</f>
        <v>1</v>
      </c>
      <c r="D6" s="7" t="str">
        <f>IF(Tableau1[[#This Row],[WMA]]&lt;&gt;"",Tableau1[[#This Row],[WMA]],"")</f>
        <v/>
      </c>
      <c r="E6" s="7" t="str">
        <f>IF(Tableau1[[#This Row],[ACD]]&lt;&gt;"",Tableau1[[#This Row],[ACD]],"")</f>
        <v/>
      </c>
      <c r="F6" s="13" t="str">
        <f>IF(Tableau1[[#This Row],[KAB]]&lt;&gt;"",Tableau1[[#This Row],[KAB]],"")</f>
        <v/>
      </c>
      <c r="G6" s="10" t="s">
        <v>222</v>
      </c>
      <c r="H6" s="299"/>
      <c r="I6" s="6"/>
      <c r="J6" s="157"/>
      <c r="K6" s="157"/>
      <c r="L6" s="7"/>
      <c r="M6" s="7"/>
      <c r="N6" s="114"/>
      <c r="O6" s="72"/>
    </row>
    <row r="7" spans="1:49" x14ac:dyDescent="0.25">
      <c r="A7" s="317" t="s">
        <v>52</v>
      </c>
      <c r="B7" s="404" t="str">
        <f>IF(Tableau1[[#This Row],[NBR]]&lt;&gt;"",Tableau1[[#This Row],[NBR]],"")</f>
        <v/>
      </c>
      <c r="C7" s="403" t="str">
        <f>IF(Tableau1[[#This Row],[GJU]]&lt;&gt;"",Tableau1[[#This Row],[GJU]],"")</f>
        <v/>
      </c>
      <c r="D7" s="403">
        <f>IF(Tableau1[[#This Row],[WMA]]&lt;&gt;"",Tableau1[[#This Row],[WMA]],"")</f>
        <v>1</v>
      </c>
      <c r="E7" s="403" t="str">
        <f>IF(Tableau1[[#This Row],[ACD]]&lt;&gt;"",Tableau1[[#This Row],[ACD]],"")</f>
        <v/>
      </c>
      <c r="F7" s="405" t="str">
        <f>IF(Tableau1[[#This Row],[KAB]]&lt;&gt;"",Tableau1[[#This Row],[KAB]],"")</f>
        <v/>
      </c>
      <c r="G7" s="10" t="s">
        <v>222</v>
      </c>
      <c r="H7" s="299"/>
      <c r="I7" s="6"/>
      <c r="J7" s="157"/>
      <c r="K7" s="157"/>
      <c r="L7" s="7"/>
      <c r="M7" s="7"/>
      <c r="N7" s="406"/>
      <c r="O7" s="408"/>
    </row>
    <row r="8" spans="1:49" x14ac:dyDescent="0.25">
      <c r="A8" s="316" t="s">
        <v>144</v>
      </c>
      <c r="B8" s="10">
        <f>IF(Tableau1[[#This Row],[NBR]]&lt;&gt;"",Tableau1[[#This Row],[NBR]],"")</f>
        <v>1</v>
      </c>
      <c r="C8" s="7" t="str">
        <f>IF(Tableau1[[#This Row],[GJU]]&lt;&gt;"",Tableau1[[#This Row],[GJU]],"")</f>
        <v/>
      </c>
      <c r="D8" s="7" t="str">
        <f>IF(Tableau1[[#This Row],[WMA]]&lt;&gt;"",Tableau1[[#This Row],[WMA]],"")</f>
        <v/>
      </c>
      <c r="E8" s="7" t="str">
        <f>IF(Tableau1[[#This Row],[ACD]]&lt;&gt;"",Tableau1[[#This Row],[ACD]],"")</f>
        <v/>
      </c>
      <c r="F8" s="13" t="str">
        <f>IF(Tableau1[[#This Row],[KAB]]&lt;&gt;"",Tableau1[[#This Row],[KAB]],"")</f>
        <v/>
      </c>
      <c r="G8" s="10" t="s">
        <v>222</v>
      </c>
      <c r="H8" s="299"/>
      <c r="I8" s="6"/>
      <c r="J8" s="157"/>
      <c r="K8" s="157"/>
      <c r="L8" s="7"/>
      <c r="M8" s="306"/>
      <c r="N8" s="114"/>
      <c r="O8" s="72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</row>
    <row r="9" spans="1:49" x14ac:dyDescent="0.25">
      <c r="A9" s="316" t="s">
        <v>53</v>
      </c>
      <c r="B9" s="10" t="str">
        <f>IF(Tableau1[[#This Row],[NBR]]&lt;&gt;"",Tableau1[[#This Row],[NBR]],"")</f>
        <v/>
      </c>
      <c r="C9" s="7" t="str">
        <f>IF(Tableau1[[#This Row],[GJU]]&lt;&gt;"",Tableau1[[#This Row],[GJU]],"")</f>
        <v/>
      </c>
      <c r="D9" s="7">
        <f>IF(Tableau1[[#This Row],[WMA]]&lt;&gt;"",Tableau1[[#This Row],[WMA]],"")</f>
        <v>1</v>
      </c>
      <c r="E9" s="7" t="str">
        <f>IF(Tableau1[[#This Row],[ACD]]&lt;&gt;"",Tableau1[[#This Row],[ACD]],"")</f>
        <v/>
      </c>
      <c r="F9" s="13" t="str">
        <f>IF(Tableau1[[#This Row],[KAB]]&lt;&gt;"",Tableau1[[#This Row],[KAB]],"")</f>
        <v/>
      </c>
      <c r="G9" s="10" t="s">
        <v>222</v>
      </c>
      <c r="H9" s="299"/>
      <c r="I9" s="6"/>
      <c r="J9" s="157"/>
      <c r="K9" s="157"/>
      <c r="L9" s="7"/>
      <c r="M9" s="7"/>
      <c r="N9" s="114"/>
      <c r="O9" s="72"/>
    </row>
    <row r="10" spans="1:49" x14ac:dyDescent="0.25">
      <c r="A10" s="316" t="s">
        <v>64</v>
      </c>
      <c r="B10" s="202" t="str">
        <f>IF(Tableau1[[#This Row],[NBR]]&lt;&gt;"",Tableau1[[#This Row],[NBR]],"")</f>
        <v/>
      </c>
      <c r="C10" s="191" t="str">
        <f>IF(Tableau1[[#This Row],[GJU]]&lt;&gt;"",Tableau1[[#This Row],[GJU]],"")</f>
        <v/>
      </c>
      <c r="D10" s="191">
        <f>IF(Tableau1[[#This Row],[WMA]]&lt;&gt;"",Tableau1[[#This Row],[WMA]],"")</f>
        <v>1</v>
      </c>
      <c r="E10" s="191" t="str">
        <f>IF(Tableau1[[#This Row],[ACD]]&lt;&gt;"",Tableau1[[#This Row],[ACD]],"")</f>
        <v/>
      </c>
      <c r="F10" s="203" t="str">
        <f>IF(Tableau1[[#This Row],[KAB]]&lt;&gt;"",Tableau1[[#This Row],[KAB]],"")</f>
        <v/>
      </c>
      <c r="G10" s="10" t="s">
        <v>222</v>
      </c>
      <c r="H10" s="299"/>
      <c r="I10" s="6"/>
      <c r="J10" s="157"/>
      <c r="K10" s="157"/>
      <c r="L10" s="7"/>
      <c r="M10" s="7"/>
      <c r="N10" s="114"/>
      <c r="O10" s="72"/>
    </row>
    <row r="11" spans="1:49" x14ac:dyDescent="0.25">
      <c r="A11" s="316" t="s">
        <v>35</v>
      </c>
      <c r="B11" s="10" t="str">
        <f>IF(Tableau1[[#This Row],[NBR]]&lt;&gt;"",Tableau1[[#This Row],[NBR]],"")</f>
        <v/>
      </c>
      <c r="C11" s="7">
        <f>IF(Tableau1[[#This Row],[GJU]]&lt;&gt;"",Tableau1[[#This Row],[GJU]],"")</f>
        <v>1</v>
      </c>
      <c r="D11" s="7" t="str">
        <f>IF(Tableau1[[#This Row],[WMA]]&lt;&gt;"",Tableau1[[#This Row],[WMA]],"")</f>
        <v/>
      </c>
      <c r="E11" s="7" t="str">
        <f>IF(Tableau1[[#This Row],[ACD]]&lt;&gt;"",Tableau1[[#This Row],[ACD]],"")</f>
        <v/>
      </c>
      <c r="F11" s="13" t="str">
        <f>IF(Tableau1[[#This Row],[KAB]]&lt;&gt;"",Tableau1[[#This Row],[KAB]],"")</f>
        <v/>
      </c>
      <c r="G11" s="10" t="s">
        <v>222</v>
      </c>
      <c r="H11" s="299"/>
      <c r="I11" s="6"/>
      <c r="J11" s="157"/>
      <c r="K11" s="157"/>
      <c r="L11" s="6"/>
      <c r="M11" s="6"/>
      <c r="N11" s="114"/>
      <c r="O11" s="72"/>
    </row>
    <row r="12" spans="1:49" x14ac:dyDescent="0.25">
      <c r="A12" s="318" t="s">
        <v>193</v>
      </c>
      <c r="B12" s="353" t="str">
        <f>IF(Tableau1[[#This Row],[NBR]]&lt;&gt;"",Tableau1[[#This Row],[NBR]],"")</f>
        <v/>
      </c>
      <c r="C12" s="354">
        <f>IF(Tableau1[[#This Row],[GJU]]&lt;&gt;"",Tableau1[[#This Row],[GJU]],"")</f>
        <v>1</v>
      </c>
      <c r="D12" s="354" t="str">
        <f>IF(Tableau1[[#This Row],[WMA]]&lt;&gt;"",Tableau1[[#This Row],[WMA]],"")</f>
        <v/>
      </c>
      <c r="E12" s="354" t="str">
        <f>IF(Tableau1[[#This Row],[ACD]]&lt;&gt;"",Tableau1[[#This Row],[ACD]],"")</f>
        <v/>
      </c>
      <c r="F12" s="355" t="str">
        <f>IF(Tableau1[[#This Row],[KAB]]&lt;&gt;"",Tableau1[[#This Row],[KAB]],"")</f>
        <v/>
      </c>
      <c r="G12" s="10" t="s">
        <v>222</v>
      </c>
      <c r="H12" s="299"/>
      <c r="I12" s="6"/>
      <c r="J12" s="157"/>
      <c r="K12" s="157"/>
      <c r="L12" s="6"/>
      <c r="M12" s="7"/>
      <c r="N12" s="114"/>
      <c r="O12" s="72"/>
    </row>
    <row r="13" spans="1:49" x14ac:dyDescent="0.25">
      <c r="A13" s="316" t="s">
        <v>19</v>
      </c>
      <c r="B13" s="10">
        <f>IF(Tableau1[[#This Row],[NBR]]&lt;&gt;"",Tableau1[[#This Row],[NBR]],"")</f>
        <v>1</v>
      </c>
      <c r="C13" s="7" t="str">
        <f>IF(Tableau1[[#This Row],[GJU]]&lt;&gt;"",Tableau1[[#This Row],[GJU]],"")</f>
        <v/>
      </c>
      <c r="D13" s="7" t="str">
        <f>IF(Tableau1[[#This Row],[WMA]]&lt;&gt;"",Tableau1[[#This Row],[WMA]],"")</f>
        <v/>
      </c>
      <c r="E13" s="7" t="str">
        <f>IF(Tableau1[[#This Row],[ACD]]&lt;&gt;"",Tableau1[[#This Row],[ACD]],"")</f>
        <v/>
      </c>
      <c r="F13" s="13" t="str">
        <f>IF(Tableau1[[#This Row],[KAB]]&lt;&gt;"",Tableau1[[#This Row],[KAB]],"")</f>
        <v/>
      </c>
      <c r="G13" s="10" t="s">
        <v>222</v>
      </c>
      <c r="H13" s="299"/>
      <c r="I13" s="6"/>
      <c r="J13" s="157"/>
      <c r="K13" s="157"/>
      <c r="L13" s="6"/>
      <c r="M13" s="6"/>
      <c r="N13" s="114"/>
      <c r="O13" s="72"/>
    </row>
    <row r="14" spans="1:49" x14ac:dyDescent="0.25">
      <c r="A14" s="318" t="s">
        <v>192</v>
      </c>
      <c r="B14" s="75">
        <f>IF(Tableau1[[#This Row],[NBR]]&lt;&gt;"",Tableau1[[#This Row],[NBR]],"")</f>
        <v>1</v>
      </c>
      <c r="C14" s="298" t="str">
        <f>IF(Tableau1[[#This Row],[GJU]]&lt;&gt;"",Tableau1[[#This Row],[GJU]],"")</f>
        <v/>
      </c>
      <c r="D14" s="298" t="str">
        <f>IF(Tableau1[[#This Row],[WMA]]&lt;&gt;"",Tableau1[[#This Row],[WMA]],"")</f>
        <v/>
      </c>
      <c r="E14" s="298" t="str">
        <f>IF(Tableau1[[#This Row],[ACD]]&lt;&gt;"",Tableau1[[#This Row],[ACD]],"")</f>
        <v/>
      </c>
      <c r="F14" s="352" t="str">
        <f>IF(Tableau1[[#This Row],[KAB]]&lt;&gt;"",Tableau1[[#This Row],[KAB]],"")</f>
        <v/>
      </c>
      <c r="G14" s="10" t="s">
        <v>222</v>
      </c>
      <c r="H14" s="299"/>
      <c r="I14" s="6"/>
      <c r="J14" s="157"/>
      <c r="K14" s="157"/>
      <c r="L14" s="6"/>
      <c r="M14" s="7"/>
      <c r="N14" s="114"/>
      <c r="O14" s="72"/>
    </row>
    <row r="15" spans="1:49" x14ac:dyDescent="0.25">
      <c r="A15" s="316" t="s">
        <v>44</v>
      </c>
      <c r="B15" s="10" t="str">
        <f>IF(Tableau1[[#This Row],[NBR]]&lt;&gt;"",Tableau1[[#This Row],[NBR]],"")</f>
        <v/>
      </c>
      <c r="C15" s="7">
        <f>IF(Tableau1[[#This Row],[GJU]]&lt;&gt;"",Tableau1[[#This Row],[GJU]],"")</f>
        <v>1</v>
      </c>
      <c r="D15" s="7" t="str">
        <f>IF(Tableau1[[#This Row],[WMA]]&lt;&gt;"",Tableau1[[#This Row],[WMA]],"")</f>
        <v/>
      </c>
      <c r="E15" s="7" t="str">
        <f>IF(Tableau1[[#This Row],[ACD]]&lt;&gt;"",Tableau1[[#This Row],[ACD]],"")</f>
        <v/>
      </c>
      <c r="F15" s="13" t="str">
        <f>IF(Tableau1[[#This Row],[KAB]]&lt;&gt;"",Tableau1[[#This Row],[KAB]],"")</f>
        <v/>
      </c>
      <c r="G15" s="10" t="s">
        <v>222</v>
      </c>
      <c r="H15" s="299"/>
      <c r="I15" s="6"/>
      <c r="J15" s="15"/>
      <c r="K15" s="15"/>
      <c r="L15" s="7"/>
      <c r="M15" s="7"/>
      <c r="N15" s="116"/>
      <c r="O15" s="21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H15" s="160"/>
      <c r="AI15" s="160"/>
      <c r="AJ15" s="160"/>
      <c r="AK15" s="160"/>
      <c r="AL15" s="160"/>
      <c r="AM15" s="160"/>
      <c r="AN15" s="160"/>
      <c r="AO15" s="160"/>
      <c r="AP15" s="160"/>
      <c r="AQ15" s="160"/>
      <c r="AR15" s="160"/>
      <c r="AS15" s="160"/>
      <c r="AT15" s="160"/>
      <c r="AU15" s="160"/>
      <c r="AV15" s="160"/>
      <c r="AW15" s="160"/>
    </row>
    <row r="16" spans="1:49" x14ac:dyDescent="0.25">
      <c r="A16" s="316" t="s">
        <v>145</v>
      </c>
      <c r="B16" s="202" t="str">
        <f>IF(Tableau1[[#This Row],[NBR]]&lt;&gt;"",Tableau1[[#This Row],[NBR]],"")</f>
        <v/>
      </c>
      <c r="C16" s="191">
        <f>IF(Tableau1[[#This Row],[GJU]]&lt;&gt;"",Tableau1[[#This Row],[GJU]],"")</f>
        <v>1</v>
      </c>
      <c r="D16" s="191" t="str">
        <f>IF(Tableau1[[#This Row],[WMA]]&lt;&gt;"",Tableau1[[#This Row],[WMA]],"")</f>
        <v/>
      </c>
      <c r="E16" s="191" t="str">
        <f>IF(Tableau1[[#This Row],[ACD]]&lt;&gt;"",Tableau1[[#This Row],[ACD]],"")</f>
        <v/>
      </c>
      <c r="F16" s="203" t="str">
        <f>IF(Tableau1[[#This Row],[KAB]]&lt;&gt;"",Tableau1[[#This Row],[KAB]],"")</f>
        <v/>
      </c>
      <c r="G16" s="10" t="s">
        <v>222</v>
      </c>
      <c r="H16" s="299"/>
      <c r="I16" s="6"/>
      <c r="J16" s="15"/>
      <c r="K16" s="15"/>
      <c r="L16" s="7"/>
      <c r="M16" s="7"/>
      <c r="N16" s="116"/>
      <c r="O16" s="21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</row>
    <row r="17" spans="1:15" x14ac:dyDescent="0.25">
      <c r="A17" s="316" t="s">
        <v>51</v>
      </c>
      <c r="B17" s="10" t="str">
        <f>IF(Tableau1[[#This Row],[NBR]]&lt;&gt;"",Tableau1[[#This Row],[NBR]],"")</f>
        <v/>
      </c>
      <c r="C17" s="7">
        <f>IF(Tableau1[[#This Row],[GJU]]&lt;&gt;"",Tableau1[[#This Row],[GJU]],"")</f>
        <v>1</v>
      </c>
      <c r="D17" s="7" t="str">
        <f>IF(Tableau1[[#This Row],[WMA]]&lt;&gt;"",Tableau1[[#This Row],[WMA]],"")</f>
        <v/>
      </c>
      <c r="E17" s="7" t="str">
        <f>IF(Tableau1[[#This Row],[ACD]]&lt;&gt;"",Tableau1[[#This Row],[ACD]],"")</f>
        <v/>
      </c>
      <c r="F17" s="13" t="str">
        <f>IF(Tableau1[[#This Row],[KAB]]&lt;&gt;"",Tableau1[[#This Row],[KAB]],"")</f>
        <v/>
      </c>
      <c r="G17" s="10" t="s">
        <v>222</v>
      </c>
      <c r="H17" s="299"/>
      <c r="I17" s="6"/>
      <c r="J17" s="15"/>
      <c r="K17" s="157"/>
      <c r="L17" s="7"/>
      <c r="M17" s="7"/>
      <c r="N17" s="114"/>
      <c r="O17" s="72"/>
    </row>
    <row r="18" spans="1:15" x14ac:dyDescent="0.25">
      <c r="A18" s="316" t="s">
        <v>4</v>
      </c>
      <c r="B18" s="75" t="str">
        <f>IF(Tableau1[[#This Row],[NBR]]&lt;&gt;"",Tableau1[[#This Row],[NBR]],"")</f>
        <v/>
      </c>
      <c r="C18" s="298">
        <f>IF(Tableau1[[#This Row],[GJU]]&lt;&gt;"",Tableau1[[#This Row],[GJU]],"")</f>
        <v>1</v>
      </c>
      <c r="D18" s="298" t="str">
        <f>IF(Tableau1[[#This Row],[WMA]]&lt;&gt;"",Tableau1[[#This Row],[WMA]],"")</f>
        <v/>
      </c>
      <c r="E18" s="298" t="str">
        <f>IF(Tableau1[[#This Row],[ACD]]&lt;&gt;"",Tableau1[[#This Row],[ACD]],"")</f>
        <v/>
      </c>
      <c r="F18" s="352" t="str">
        <f>IF(Tableau1[[#This Row],[KAB]]&lt;&gt;"",Tableau1[[#This Row],[KAB]],"")</f>
        <v/>
      </c>
      <c r="G18" s="10" t="s">
        <v>222</v>
      </c>
      <c r="H18" s="299"/>
      <c r="I18" s="6"/>
      <c r="J18" s="15"/>
      <c r="K18" s="157"/>
      <c r="L18" s="7"/>
      <c r="M18" s="7"/>
      <c r="N18" s="114"/>
      <c r="O18" s="72"/>
    </row>
    <row r="19" spans="1:15" hidden="1" x14ac:dyDescent="0.25">
      <c r="A19" s="316" t="s">
        <v>77</v>
      </c>
      <c r="B19" s="10">
        <f>IF(Tableau1[[#This Row],[NBR]]&lt;&gt;"",Tableau1[[#This Row],[NBR]],"")</f>
        <v>1</v>
      </c>
      <c r="C19" s="7" t="str">
        <f>IF(Tableau1[[#This Row],[GJU]]&lt;&gt;"",Tableau1[[#This Row],[GJU]],"")</f>
        <v/>
      </c>
      <c r="D19" s="7" t="str">
        <f>IF(Tableau1[[#This Row],[WMA]]&lt;&gt;"",Tableau1[[#This Row],[WMA]],"")</f>
        <v/>
      </c>
      <c r="E19" s="7" t="str">
        <f>IF(Tableau1[[#This Row],[ACD]]&lt;&gt;"",Tableau1[[#This Row],[ACD]],"")</f>
        <v/>
      </c>
      <c r="F19" s="13" t="str">
        <f>IF(Tableau1[[#This Row],[KAB]]&lt;&gt;"",Tableau1[[#This Row],[KAB]],"")</f>
        <v/>
      </c>
      <c r="G19" s="10" t="s">
        <v>223</v>
      </c>
      <c r="H19" s="299"/>
      <c r="I19" s="6"/>
      <c r="J19" s="15"/>
      <c r="K19" s="15"/>
      <c r="L19" s="7"/>
      <c r="M19" s="7"/>
      <c r="N19" s="116"/>
      <c r="O19" s="21"/>
    </row>
    <row r="20" spans="1:15" hidden="1" x14ac:dyDescent="0.25">
      <c r="A20" s="319" t="s">
        <v>26</v>
      </c>
      <c r="B20" s="202">
        <f>IF(Tableau1[[#This Row],[NBR]]&lt;&gt;"",Tableau1[[#This Row],[NBR]],"")</f>
        <v>1</v>
      </c>
      <c r="C20" s="191" t="str">
        <f>IF(Tableau1[[#This Row],[GJU]]&lt;&gt;"",Tableau1[[#This Row],[GJU]],"")</f>
        <v/>
      </c>
      <c r="D20" s="191" t="str">
        <f>IF(Tableau1[[#This Row],[WMA]]&lt;&gt;"",Tableau1[[#This Row],[WMA]],"")</f>
        <v/>
      </c>
      <c r="E20" s="191" t="str">
        <f>IF(Tableau1[[#This Row],[ACD]]&lt;&gt;"",Tableau1[[#This Row],[ACD]],"")</f>
        <v/>
      </c>
      <c r="F20" s="203" t="str">
        <f>IF(Tableau1[[#This Row],[KAB]]&lt;&gt;"",Tableau1[[#This Row],[KAB]],"")</f>
        <v/>
      </c>
      <c r="G20" s="10" t="s">
        <v>223</v>
      </c>
      <c r="H20" s="299"/>
      <c r="I20" s="6"/>
      <c r="J20" s="15"/>
      <c r="K20" s="157"/>
      <c r="L20" s="7"/>
      <c r="M20" s="7"/>
      <c r="N20" s="406"/>
      <c r="O20" s="408"/>
    </row>
    <row r="21" spans="1:15" x14ac:dyDescent="0.25">
      <c r="A21" s="316" t="s">
        <v>55</v>
      </c>
      <c r="B21" s="10">
        <f>IF(Tableau1[[#This Row],[NBR]]&lt;&gt;"",Tableau1[[#This Row],[NBR]],"")</f>
        <v>1</v>
      </c>
      <c r="C21" s="7" t="str">
        <f>IF(Tableau1[[#This Row],[GJU]]&lt;&gt;"",Tableau1[[#This Row],[GJU]],"")</f>
        <v/>
      </c>
      <c r="D21" s="7" t="str">
        <f>IF(Tableau1[[#This Row],[WMA]]&lt;&gt;"",Tableau1[[#This Row],[WMA]],"")</f>
        <v/>
      </c>
      <c r="E21" s="7" t="str">
        <f>IF(Tableau1[[#This Row],[ACD]]&lt;&gt;"",Tableau1[[#This Row],[ACD]],"")</f>
        <v/>
      </c>
      <c r="F21" s="13" t="str">
        <f>IF(Tableau1[[#This Row],[KAB]]&lt;&gt;"",Tableau1[[#This Row],[KAB]],"")</f>
        <v/>
      </c>
      <c r="G21" s="10" t="s">
        <v>222</v>
      </c>
      <c r="H21" s="299"/>
      <c r="I21" s="6"/>
      <c r="J21" s="15"/>
      <c r="K21" s="15"/>
      <c r="L21" s="7"/>
      <c r="M21" s="7"/>
      <c r="N21" s="116"/>
      <c r="O21" s="21"/>
    </row>
    <row r="22" spans="1:15" x14ac:dyDescent="0.25">
      <c r="A22" s="316" t="s">
        <v>69</v>
      </c>
      <c r="B22" s="75">
        <f>IF(Tableau1[[#This Row],[NBR]]&lt;&gt;"",Tableau1[[#This Row],[NBR]],"")</f>
        <v>1</v>
      </c>
      <c r="C22" s="298" t="str">
        <f>IF(Tableau1[[#This Row],[GJU]]&lt;&gt;"",Tableau1[[#This Row],[GJU]],"")</f>
        <v/>
      </c>
      <c r="D22" s="298" t="str">
        <f>IF(Tableau1[[#This Row],[WMA]]&lt;&gt;"",Tableau1[[#This Row],[WMA]],"")</f>
        <v/>
      </c>
      <c r="E22" s="298" t="str">
        <f>IF(Tableau1[[#This Row],[ACD]]&lt;&gt;"",Tableau1[[#This Row],[ACD]],"")</f>
        <v/>
      </c>
      <c r="F22" s="352" t="str">
        <f>IF(Tableau1[[#This Row],[KAB]]&lt;&gt;"",Tableau1[[#This Row],[KAB]],"")</f>
        <v/>
      </c>
      <c r="G22" s="10" t="s">
        <v>222</v>
      </c>
      <c r="H22" s="299"/>
      <c r="I22" s="6"/>
      <c r="J22" s="15"/>
      <c r="K22" s="15"/>
      <c r="L22" s="7"/>
      <c r="M22" s="7"/>
      <c r="N22" s="116"/>
      <c r="O22" s="21"/>
    </row>
    <row r="23" spans="1:15" x14ac:dyDescent="0.25">
      <c r="A23" s="316" t="s">
        <v>49</v>
      </c>
      <c r="B23" s="10" t="str">
        <f>IF(Tableau1[[#This Row],[NBR]]&lt;&gt;"",Tableau1[[#This Row],[NBR]],"")</f>
        <v/>
      </c>
      <c r="C23" s="7" t="str">
        <f>IF(Tableau1[[#This Row],[GJU]]&lt;&gt;"",Tableau1[[#This Row],[GJU]],"")</f>
        <v/>
      </c>
      <c r="D23" s="7">
        <f>IF(Tableau1[[#This Row],[WMA]]&lt;&gt;"",Tableau1[[#This Row],[WMA]],"")</f>
        <v>1</v>
      </c>
      <c r="E23" s="7" t="str">
        <f>IF(Tableau1[[#This Row],[ACD]]&lt;&gt;"",Tableau1[[#This Row],[ACD]],"")</f>
        <v/>
      </c>
      <c r="F23" s="13" t="str">
        <f>IF(Tableau1[[#This Row],[KAB]]&lt;&gt;"",Tableau1[[#This Row],[KAB]],"")</f>
        <v/>
      </c>
      <c r="G23" s="10" t="s">
        <v>222</v>
      </c>
      <c r="H23" s="299"/>
      <c r="I23" s="6"/>
      <c r="J23" s="157"/>
      <c r="K23" s="157"/>
      <c r="L23" s="7"/>
      <c r="M23" s="7"/>
      <c r="N23" s="114"/>
      <c r="O23" s="72"/>
    </row>
    <row r="24" spans="1:15" x14ac:dyDescent="0.25">
      <c r="A24" s="316" t="s">
        <v>61</v>
      </c>
      <c r="B24" s="202" t="str">
        <f>IF(Tableau1[[#This Row],[NBR]]&lt;&gt;"",Tableau1[[#This Row],[NBR]],"")</f>
        <v/>
      </c>
      <c r="C24" s="191" t="str">
        <f>IF(Tableau1[[#This Row],[GJU]]&lt;&gt;"",Tableau1[[#This Row],[GJU]],"")</f>
        <v/>
      </c>
      <c r="D24" s="191">
        <f>IF(Tableau1[[#This Row],[WMA]]&lt;&gt;"",Tableau1[[#This Row],[WMA]],"")</f>
        <v>1</v>
      </c>
      <c r="E24" s="191" t="str">
        <f>IF(Tableau1[[#This Row],[ACD]]&lt;&gt;"",Tableau1[[#This Row],[ACD]],"")</f>
        <v/>
      </c>
      <c r="F24" s="203" t="str">
        <f>IF(Tableau1[[#This Row],[KAB]]&lt;&gt;"",Tableau1[[#This Row],[KAB]],"")</f>
        <v/>
      </c>
      <c r="G24" s="10" t="s">
        <v>222</v>
      </c>
      <c r="H24" s="299"/>
      <c r="I24" s="6"/>
      <c r="J24" s="157"/>
      <c r="K24" s="157"/>
      <c r="L24" s="7"/>
      <c r="M24" s="7"/>
      <c r="N24" s="116"/>
      <c r="O24" s="21"/>
    </row>
    <row r="25" spans="1:15" x14ac:dyDescent="0.25">
      <c r="A25" s="316" t="s">
        <v>135</v>
      </c>
      <c r="B25" s="10" t="str">
        <f>IF(Tableau1[[#This Row],[NBR]]&lt;&gt;"",Tableau1[[#This Row],[NBR]],"")</f>
        <v/>
      </c>
      <c r="C25" s="7">
        <f>IF(Tableau1[[#This Row],[GJU]]&lt;&gt;"",Tableau1[[#This Row],[GJU]],"")</f>
        <v>1</v>
      </c>
      <c r="D25" s="7" t="str">
        <f>IF(Tableau1[[#This Row],[WMA]]&lt;&gt;"",Tableau1[[#This Row],[WMA]],"")</f>
        <v/>
      </c>
      <c r="E25" s="7" t="str">
        <f>IF(Tableau1[[#This Row],[ACD]]&lt;&gt;"",Tableau1[[#This Row],[ACD]],"")</f>
        <v/>
      </c>
      <c r="F25" s="13" t="str">
        <f>IF(Tableau1[[#This Row],[KAB]]&lt;&gt;"",Tableau1[[#This Row],[KAB]],"")</f>
        <v/>
      </c>
      <c r="G25" s="10" t="s">
        <v>222</v>
      </c>
      <c r="H25" s="299"/>
      <c r="I25" s="6"/>
      <c r="J25" s="157"/>
      <c r="K25" s="157"/>
      <c r="L25" s="7"/>
      <c r="M25" s="7"/>
      <c r="N25" s="114"/>
      <c r="O25" s="72"/>
    </row>
    <row r="26" spans="1:15" hidden="1" x14ac:dyDescent="0.25">
      <c r="A26" s="320" t="s">
        <v>72</v>
      </c>
      <c r="B26" s="353">
        <f>IF(Tableau1[[#This Row],[NBR]]&lt;&gt;"",Tableau1[[#This Row],[NBR]],"")</f>
        <v>1</v>
      </c>
      <c r="C26" s="354" t="str">
        <f>IF(Tableau1[[#This Row],[GJU]]&lt;&gt;"",Tableau1[[#This Row],[GJU]],"")</f>
        <v/>
      </c>
      <c r="D26" s="354" t="str">
        <f>IF(Tableau1[[#This Row],[WMA]]&lt;&gt;"",Tableau1[[#This Row],[WMA]],"")</f>
        <v/>
      </c>
      <c r="E26" s="354" t="str">
        <f>IF(Tableau1[[#This Row],[ACD]]&lt;&gt;"",Tableau1[[#This Row],[ACD]],"")</f>
        <v/>
      </c>
      <c r="F26" s="355" t="str">
        <f>IF(Tableau1[[#This Row],[KAB]]&lt;&gt;"",Tableau1[[#This Row],[KAB]],"")</f>
        <v/>
      </c>
      <c r="G26" s="10" t="s">
        <v>223</v>
      </c>
      <c r="H26" s="299"/>
      <c r="I26" s="6"/>
      <c r="J26" s="157"/>
      <c r="K26" s="157"/>
      <c r="L26" s="7"/>
      <c r="M26" s="7"/>
      <c r="N26" s="116"/>
      <c r="O26" s="21"/>
    </row>
    <row r="27" spans="1:15" x14ac:dyDescent="0.25">
      <c r="A27" s="316" t="s">
        <v>75</v>
      </c>
      <c r="B27" s="10">
        <f>IF(Tableau1[[#This Row],[NBR]]&lt;&gt;"",Tableau1[[#This Row],[NBR]],"")</f>
        <v>1</v>
      </c>
      <c r="C27" s="7" t="str">
        <f>IF(Tableau1[[#This Row],[GJU]]&lt;&gt;"",Tableau1[[#This Row],[GJU]],"")</f>
        <v/>
      </c>
      <c r="D27" s="7" t="str">
        <f>IF(Tableau1[[#This Row],[WMA]]&lt;&gt;"",Tableau1[[#This Row],[WMA]],"")</f>
        <v/>
      </c>
      <c r="E27" s="7" t="str">
        <f>IF(Tableau1[[#This Row],[ACD]]&lt;&gt;"",Tableau1[[#This Row],[ACD]],"")</f>
        <v/>
      </c>
      <c r="F27" s="13" t="str">
        <f>IF(Tableau1[[#This Row],[KAB]]&lt;&gt;"",Tableau1[[#This Row],[KAB]],"")</f>
        <v/>
      </c>
      <c r="G27" s="10" t="s">
        <v>222</v>
      </c>
      <c r="H27" s="299"/>
      <c r="I27" s="6"/>
      <c r="J27" s="15"/>
      <c r="K27" s="15"/>
      <c r="L27" s="7"/>
      <c r="M27" s="7"/>
      <c r="N27" s="116"/>
      <c r="O27" s="21"/>
    </row>
    <row r="28" spans="1:15" x14ac:dyDescent="0.25">
      <c r="A28" s="316" t="s">
        <v>120</v>
      </c>
      <c r="B28" s="75">
        <f>IF(Tableau1[[#This Row],[NBR]]&lt;&gt;"",Tableau1[[#This Row],[NBR]],"")</f>
        <v>1</v>
      </c>
      <c r="C28" s="298" t="str">
        <f>IF(Tableau1[[#This Row],[GJU]]&lt;&gt;"",Tableau1[[#This Row],[GJU]],"")</f>
        <v/>
      </c>
      <c r="D28" s="298" t="str">
        <f>IF(Tableau1[[#This Row],[WMA]]&lt;&gt;"",Tableau1[[#This Row],[WMA]],"")</f>
        <v/>
      </c>
      <c r="E28" s="298" t="str">
        <f>IF(Tableau1[[#This Row],[ACD]]&lt;&gt;"",Tableau1[[#This Row],[ACD]],"")</f>
        <v/>
      </c>
      <c r="F28" s="352" t="str">
        <f>IF(Tableau1[[#This Row],[KAB]]&lt;&gt;"",Tableau1[[#This Row],[KAB]],"")</f>
        <v/>
      </c>
      <c r="G28" s="10" t="s">
        <v>222</v>
      </c>
      <c r="H28" s="299"/>
      <c r="I28" s="6"/>
      <c r="J28" s="15"/>
      <c r="K28" s="15"/>
      <c r="L28" s="7"/>
      <c r="M28" s="7"/>
      <c r="N28" s="114"/>
      <c r="O28" s="72"/>
    </row>
    <row r="29" spans="1:15" x14ac:dyDescent="0.25">
      <c r="A29" s="316" t="s">
        <v>29</v>
      </c>
      <c r="B29" s="10" t="str">
        <f>IF(Tableau1[[#This Row],[NBR]]&lt;&gt;"",Tableau1[[#This Row],[NBR]],"")</f>
        <v/>
      </c>
      <c r="C29" s="7" t="str">
        <f>IF(Tableau1[[#This Row],[GJU]]&lt;&gt;"",Tableau1[[#This Row],[GJU]],"")</f>
        <v/>
      </c>
      <c r="D29" s="7">
        <f>IF(Tableau1[[#This Row],[WMA]]&lt;&gt;"",Tableau1[[#This Row],[WMA]],"")</f>
        <v>1</v>
      </c>
      <c r="E29" s="7" t="str">
        <f>IF(Tableau1[[#This Row],[ACD]]&lt;&gt;"",Tableau1[[#This Row],[ACD]],"")</f>
        <v/>
      </c>
      <c r="F29" s="13" t="str">
        <f>IF(Tableau1[[#This Row],[KAB]]&lt;&gt;"",Tableau1[[#This Row],[KAB]],"")</f>
        <v/>
      </c>
      <c r="G29" s="10" t="s">
        <v>222</v>
      </c>
      <c r="H29" s="299"/>
      <c r="I29" s="6"/>
      <c r="J29" s="157"/>
      <c r="K29" s="157"/>
      <c r="L29" s="7"/>
      <c r="M29" s="7"/>
      <c r="N29" s="114"/>
      <c r="O29" s="72"/>
    </row>
    <row r="30" spans="1:15" x14ac:dyDescent="0.25">
      <c r="A30" s="316" t="s">
        <v>70</v>
      </c>
      <c r="B30" s="10" t="str">
        <f>IF(Tableau1[[#This Row],[NBR]]&lt;&gt;"",Tableau1[[#This Row],[NBR]],"")</f>
        <v/>
      </c>
      <c r="C30" s="7">
        <f>IF(Tableau1[[#This Row],[GJU]]&lt;&gt;"",Tableau1[[#This Row],[GJU]],"")</f>
        <v>1</v>
      </c>
      <c r="D30" s="7" t="str">
        <f>IF(Tableau1[[#This Row],[WMA]]&lt;&gt;"",Tableau1[[#This Row],[WMA]],"")</f>
        <v/>
      </c>
      <c r="E30" s="7" t="str">
        <f>IF(Tableau1[[#This Row],[ACD]]&lt;&gt;"",Tableau1[[#This Row],[ACD]],"")</f>
        <v/>
      </c>
      <c r="F30" s="13" t="str">
        <f>IF(Tableau1[[#This Row],[KAB]]&lt;&gt;"",Tableau1[[#This Row],[KAB]],"")</f>
        <v/>
      </c>
      <c r="G30" s="10" t="s">
        <v>222</v>
      </c>
      <c r="H30" s="299"/>
      <c r="I30" s="6"/>
      <c r="J30" s="15"/>
      <c r="K30" s="15"/>
      <c r="L30" s="7"/>
      <c r="M30" s="7"/>
      <c r="N30" s="114"/>
      <c r="O30" s="72"/>
    </row>
    <row r="31" spans="1:15" x14ac:dyDescent="0.25">
      <c r="A31" s="316" t="s">
        <v>91</v>
      </c>
      <c r="B31" s="10" t="str">
        <f>IF(Tableau1[[#This Row],[NBR]]&lt;&gt;"",Tableau1[[#This Row],[NBR]],"")</f>
        <v/>
      </c>
      <c r="C31" s="7">
        <f>IF(Tableau1[[#This Row],[GJU]]&lt;&gt;"",Tableau1[[#This Row],[GJU]],"")</f>
        <v>1</v>
      </c>
      <c r="D31" s="7" t="str">
        <f>IF(Tableau1[[#This Row],[WMA]]&lt;&gt;"",Tableau1[[#This Row],[WMA]],"")</f>
        <v/>
      </c>
      <c r="E31" s="7" t="str">
        <f>IF(Tableau1[[#This Row],[ACD]]&lt;&gt;"",Tableau1[[#This Row],[ACD]],"")</f>
        <v/>
      </c>
      <c r="F31" s="13" t="str">
        <f>IF(Tableau1[[#This Row],[KAB]]&lt;&gt;"",Tableau1[[#This Row],[KAB]],"")</f>
        <v/>
      </c>
      <c r="G31" s="10" t="s">
        <v>222</v>
      </c>
      <c r="H31" s="299"/>
      <c r="I31" s="6"/>
      <c r="J31" s="157"/>
      <c r="K31" s="157"/>
      <c r="L31" s="7"/>
      <c r="M31" s="7"/>
      <c r="N31" s="114"/>
      <c r="O31" s="72"/>
    </row>
    <row r="32" spans="1:15" x14ac:dyDescent="0.25">
      <c r="A32" s="316" t="s">
        <v>54</v>
      </c>
      <c r="B32" s="10" t="str">
        <f>IF(Tableau1[[#This Row],[NBR]]&lt;&gt;"",Tableau1[[#This Row],[NBR]],"")</f>
        <v/>
      </c>
      <c r="C32" s="7" t="str">
        <f>IF(Tableau1[[#This Row],[GJU]]&lt;&gt;"",Tableau1[[#This Row],[GJU]],"")</f>
        <v/>
      </c>
      <c r="D32" s="7">
        <f>IF(Tableau1[[#This Row],[WMA]]&lt;&gt;"",Tableau1[[#This Row],[WMA]],"")</f>
        <v>1</v>
      </c>
      <c r="E32" s="7" t="str">
        <f>IF(Tableau1[[#This Row],[ACD]]&lt;&gt;"",Tableau1[[#This Row],[ACD]],"")</f>
        <v/>
      </c>
      <c r="F32" s="13" t="str">
        <f>IF(Tableau1[[#This Row],[KAB]]&lt;&gt;"",Tableau1[[#This Row],[KAB]],"")</f>
        <v/>
      </c>
      <c r="G32" s="10" t="s">
        <v>222</v>
      </c>
      <c r="H32" s="299"/>
      <c r="I32" s="6"/>
      <c r="J32" s="157"/>
      <c r="K32" s="157"/>
      <c r="L32" s="7"/>
      <c r="M32" s="7"/>
      <c r="N32" s="114"/>
      <c r="O32" s="72"/>
    </row>
    <row r="33" spans="1:15" x14ac:dyDescent="0.25">
      <c r="A33" s="316" t="s">
        <v>39</v>
      </c>
      <c r="B33" s="10" t="str">
        <f>IF(Tableau1[[#This Row],[NBR]]&lt;&gt;"",Tableau1[[#This Row],[NBR]],"")</f>
        <v/>
      </c>
      <c r="C33" s="7">
        <f>IF(Tableau1[[#This Row],[GJU]]&lt;&gt;"",Tableau1[[#This Row],[GJU]],"")</f>
        <v>1</v>
      </c>
      <c r="D33" s="7" t="str">
        <f>IF(Tableau1[[#This Row],[WMA]]&lt;&gt;"",Tableau1[[#This Row],[WMA]],"")</f>
        <v/>
      </c>
      <c r="E33" s="7" t="str">
        <f>IF(Tableau1[[#This Row],[ACD]]&lt;&gt;"",Tableau1[[#This Row],[ACD]],"")</f>
        <v/>
      </c>
      <c r="F33" s="13" t="str">
        <f>IF(Tableau1[[#This Row],[KAB]]&lt;&gt;"",Tableau1[[#This Row],[KAB]],"")</f>
        <v/>
      </c>
      <c r="G33" s="10" t="s">
        <v>222</v>
      </c>
      <c r="H33" s="299"/>
      <c r="I33" s="6"/>
      <c r="J33" s="15"/>
      <c r="K33" s="157"/>
      <c r="L33" s="7"/>
      <c r="M33" s="7"/>
      <c r="N33" s="114"/>
      <c r="O33" s="72"/>
    </row>
    <row r="34" spans="1:15" x14ac:dyDescent="0.25">
      <c r="A34" s="316" t="s">
        <v>3</v>
      </c>
      <c r="B34" s="10" t="str">
        <f>IF(Tableau1[[#This Row],[NBR]]&lt;&gt;"",Tableau1[[#This Row],[NBR]],"")</f>
        <v/>
      </c>
      <c r="C34" s="7" t="str">
        <f>IF(Tableau1[[#This Row],[GJU]]&lt;&gt;"",Tableau1[[#This Row],[GJU]],"")</f>
        <v/>
      </c>
      <c r="D34" s="7" t="str">
        <f>IF(Tableau1[[#This Row],[WMA]]&lt;&gt;"",Tableau1[[#This Row],[WMA]],"")</f>
        <v/>
      </c>
      <c r="E34" s="7" t="str">
        <f>IF(Tableau1[[#This Row],[ACD]]&lt;&gt;"",Tableau1[[#This Row],[ACD]],"")</f>
        <v/>
      </c>
      <c r="F34" s="13">
        <f>IF(Tableau1[[#This Row],[KAB]]&lt;&gt;"",Tableau1[[#This Row],[KAB]],"")</f>
        <v>1</v>
      </c>
      <c r="G34" s="10" t="s">
        <v>222</v>
      </c>
      <c r="H34" s="299"/>
      <c r="I34" s="6"/>
      <c r="J34" s="158"/>
      <c r="K34" s="158"/>
      <c r="L34" s="6"/>
      <c r="M34" s="6"/>
      <c r="N34" s="114"/>
      <c r="O34" s="72"/>
    </row>
    <row r="35" spans="1:15" x14ac:dyDescent="0.25">
      <c r="A35" s="316" t="s">
        <v>3</v>
      </c>
      <c r="B35" s="10" t="str">
        <f>IF(Tableau1[[#This Row],[NBR]]&lt;&gt;"",Tableau1[[#This Row],[NBR]],"")</f>
        <v/>
      </c>
      <c r="C35" s="7" t="str">
        <f>IF(Tableau1[[#This Row],[GJU]]&lt;&gt;"",Tableau1[[#This Row],[GJU]],"")</f>
        <v/>
      </c>
      <c r="D35" s="7">
        <f>IF(Tableau1[[#This Row],[WMA]]&lt;&gt;"",Tableau1[[#This Row],[WMA]],"")</f>
        <v>1</v>
      </c>
      <c r="E35" s="7" t="str">
        <f>IF(Tableau1[[#This Row],[ACD]]&lt;&gt;"",Tableau1[[#This Row],[ACD]],"")</f>
        <v/>
      </c>
      <c r="F35" s="13" t="str">
        <f>IF(Tableau1[[#This Row],[KAB]]&lt;&gt;"",Tableau1[[#This Row],[KAB]],"")</f>
        <v/>
      </c>
      <c r="G35" s="10" t="s">
        <v>222</v>
      </c>
      <c r="H35" s="299"/>
      <c r="I35" s="6"/>
      <c r="J35" s="158"/>
      <c r="K35" s="158"/>
      <c r="L35" s="6"/>
      <c r="M35" s="6"/>
      <c r="N35" s="114"/>
      <c r="O35" s="72"/>
    </row>
    <row r="36" spans="1:15" x14ac:dyDescent="0.25">
      <c r="A36" s="316" t="s">
        <v>3</v>
      </c>
      <c r="B36" s="10" t="str">
        <f>IF(Tableau1[[#This Row],[NBR]]&lt;&gt;"",Tableau1[[#This Row],[NBR]],"")</f>
        <v/>
      </c>
      <c r="C36" s="7" t="str">
        <f>IF(Tableau1[[#This Row],[GJU]]&lt;&gt;"",Tableau1[[#This Row],[GJU]],"")</f>
        <v/>
      </c>
      <c r="D36" s="7">
        <f>IF(Tableau1[[#This Row],[WMA]]&lt;&gt;"",Tableau1[[#This Row],[WMA]],"")</f>
        <v>1</v>
      </c>
      <c r="E36" s="7" t="str">
        <f>IF(Tableau1[[#This Row],[ACD]]&lt;&gt;"",Tableau1[[#This Row],[ACD]],"")</f>
        <v/>
      </c>
      <c r="F36" s="13" t="str">
        <f>IF(Tableau1[[#This Row],[KAB]]&lt;&gt;"",Tableau1[[#This Row],[KAB]],"")</f>
        <v/>
      </c>
      <c r="G36" s="10" t="s">
        <v>222</v>
      </c>
      <c r="H36" s="299"/>
      <c r="I36" s="6"/>
      <c r="J36" s="158"/>
      <c r="K36" s="158"/>
      <c r="L36" s="6"/>
      <c r="M36" s="6"/>
      <c r="N36" s="114"/>
      <c r="O36" s="72"/>
    </row>
    <row r="37" spans="1:15" x14ac:dyDescent="0.25">
      <c r="A37" s="316" t="s">
        <v>89</v>
      </c>
      <c r="B37" s="10" t="str">
        <f>IF(Tableau1[[#This Row],[NBR]]&lt;&gt;"",Tableau1[[#This Row],[NBR]],"")</f>
        <v/>
      </c>
      <c r="C37" s="7">
        <f>IF(Tableau1[[#This Row],[GJU]]&lt;&gt;"",Tableau1[[#This Row],[GJU]],"")</f>
        <v>1</v>
      </c>
      <c r="D37" s="7" t="str">
        <f>IF(Tableau1[[#This Row],[WMA]]&lt;&gt;"",Tableau1[[#This Row],[WMA]],"")</f>
        <v/>
      </c>
      <c r="E37" s="7" t="str">
        <f>IF(Tableau1[[#This Row],[ACD]]&lt;&gt;"",Tableau1[[#This Row],[ACD]],"")</f>
        <v/>
      </c>
      <c r="F37" s="13" t="str">
        <f>IF(Tableau1[[#This Row],[KAB]]&lt;&gt;"",Tableau1[[#This Row],[KAB]],"")</f>
        <v/>
      </c>
      <c r="G37" s="10" t="s">
        <v>222</v>
      </c>
      <c r="H37" s="299"/>
      <c r="I37" s="6"/>
      <c r="J37" s="157"/>
      <c r="K37" s="157"/>
      <c r="L37" s="7"/>
      <c r="M37" s="7"/>
      <c r="N37" s="114"/>
      <c r="O37" s="72"/>
    </row>
    <row r="38" spans="1:15" x14ac:dyDescent="0.25">
      <c r="A38" s="316" t="s">
        <v>48</v>
      </c>
      <c r="B38" s="202" t="str">
        <f>IF(Tableau1[[#This Row],[NBR]]&lt;&gt;"",Tableau1[[#This Row],[NBR]],"")</f>
        <v/>
      </c>
      <c r="C38" s="191">
        <f>IF(Tableau1[[#This Row],[GJU]]&lt;&gt;"",Tableau1[[#This Row],[GJU]],"")</f>
        <v>1</v>
      </c>
      <c r="D38" s="191" t="str">
        <f>IF(Tableau1[[#This Row],[WMA]]&lt;&gt;"",Tableau1[[#This Row],[WMA]],"")</f>
        <v/>
      </c>
      <c r="E38" s="191" t="str">
        <f>IF(Tableau1[[#This Row],[ACD]]&lt;&gt;"",Tableau1[[#This Row],[ACD]],"")</f>
        <v/>
      </c>
      <c r="F38" s="203" t="str">
        <f>IF(Tableau1[[#This Row],[KAB]]&lt;&gt;"",Tableau1[[#This Row],[KAB]],"")</f>
        <v/>
      </c>
      <c r="G38" s="10" t="s">
        <v>222</v>
      </c>
      <c r="H38" s="299"/>
      <c r="I38" s="6"/>
      <c r="J38" s="157"/>
      <c r="K38" s="157"/>
      <c r="L38" s="6"/>
      <c r="M38" s="6"/>
      <c r="N38" s="114"/>
      <c r="O38" s="72"/>
    </row>
    <row r="39" spans="1:15" x14ac:dyDescent="0.25">
      <c r="A39" s="336" t="s">
        <v>217</v>
      </c>
      <c r="B39" s="10" t="str">
        <f>IF(Tableau1[[#This Row],[NBR]]&lt;&gt;"",Tableau1[[#This Row],[NBR]],"")</f>
        <v/>
      </c>
      <c r="C39" s="7" t="str">
        <f>IF(Tableau1[[#This Row],[GJU]]&lt;&gt;"",Tableau1[[#This Row],[GJU]],"")</f>
        <v/>
      </c>
      <c r="D39" s="7" t="str">
        <f>IF(Tableau1[[#This Row],[WMA]]&lt;&gt;"",Tableau1[[#This Row],[WMA]],"")</f>
        <v/>
      </c>
      <c r="E39" s="7" t="str">
        <f>IF(Tableau1[[#This Row],[ACD]]&lt;&gt;"",Tableau1[[#This Row],[ACD]],"")</f>
        <v/>
      </c>
      <c r="F39" s="13" t="str">
        <f>IF(Tableau1[[#This Row],[KAB]]&lt;&gt;"",Tableau1[[#This Row],[KAB]],"")</f>
        <v/>
      </c>
      <c r="G39" s="10" t="s">
        <v>222</v>
      </c>
      <c r="H39" s="5"/>
      <c r="I39" s="6"/>
      <c r="J39" s="157"/>
      <c r="K39" s="157"/>
      <c r="L39" s="6"/>
      <c r="M39" s="6"/>
      <c r="N39" s="114"/>
      <c r="O39" s="72"/>
    </row>
    <row r="40" spans="1:15" ht="24" x14ac:dyDescent="0.25">
      <c r="A40" s="316" t="s">
        <v>66</v>
      </c>
      <c r="B40" s="10" t="str">
        <f>IF(Tableau1[[#This Row],[NBR]]&lt;&gt;"",Tableau1[[#This Row],[NBR]],"")</f>
        <v/>
      </c>
      <c r="C40" s="7">
        <f>IF(Tableau1[[#This Row],[GJU]]&lt;&gt;"",Tableau1[[#This Row],[GJU]],"")</f>
        <v>1</v>
      </c>
      <c r="D40" s="7" t="str">
        <f>IF(Tableau1[[#This Row],[WMA]]&lt;&gt;"",Tableau1[[#This Row],[WMA]],"")</f>
        <v/>
      </c>
      <c r="E40" s="7" t="str">
        <f>IF(Tableau1[[#This Row],[ACD]]&lt;&gt;"",Tableau1[[#This Row],[ACD]],"")</f>
        <v/>
      </c>
      <c r="F40" s="13" t="str">
        <f>IF(Tableau1[[#This Row],[KAB]]&lt;&gt;"",Tableau1[[#This Row],[KAB]],"")</f>
        <v/>
      </c>
      <c r="G40" s="10" t="s">
        <v>222</v>
      </c>
      <c r="H40" s="299"/>
      <c r="I40" s="6"/>
      <c r="J40" s="157"/>
      <c r="K40" s="157"/>
      <c r="L40" s="7"/>
      <c r="M40" s="7"/>
      <c r="N40" s="114"/>
      <c r="O40" s="72"/>
    </row>
    <row r="41" spans="1:15" x14ac:dyDescent="0.25">
      <c r="A41" s="316" t="s">
        <v>71</v>
      </c>
      <c r="B41" s="353">
        <f>IF(Tableau1[[#This Row],[NBR]]&lt;&gt;"",Tableau1[[#This Row],[NBR]],"")</f>
        <v>1</v>
      </c>
      <c r="C41" s="354" t="str">
        <f>IF(Tableau1[[#This Row],[GJU]]&lt;&gt;"",Tableau1[[#This Row],[GJU]],"")</f>
        <v/>
      </c>
      <c r="D41" s="354" t="str">
        <f>IF(Tableau1[[#This Row],[WMA]]&lt;&gt;"",Tableau1[[#This Row],[WMA]],"")</f>
        <v/>
      </c>
      <c r="E41" s="354" t="str">
        <f>IF(Tableau1[[#This Row],[ACD]]&lt;&gt;"",Tableau1[[#This Row],[ACD]],"")</f>
        <v/>
      </c>
      <c r="F41" s="355" t="str">
        <f>IF(Tableau1[[#This Row],[KAB]]&lt;&gt;"",Tableau1[[#This Row],[KAB]],"")</f>
        <v/>
      </c>
      <c r="G41" s="10" t="s">
        <v>223</v>
      </c>
      <c r="H41" s="299"/>
      <c r="I41" s="6"/>
      <c r="J41" s="157"/>
      <c r="K41" s="157"/>
      <c r="L41" s="6"/>
      <c r="M41" s="6"/>
      <c r="N41" s="114"/>
      <c r="O41" s="72"/>
    </row>
    <row r="42" spans="1:15" x14ac:dyDescent="0.25">
      <c r="A42" s="430" t="s">
        <v>220</v>
      </c>
      <c r="B42" s="428" t="str">
        <f>IF(Tableau1[[#This Row],[NBR]]&lt;&gt;"",Tableau1[[#This Row],[NBR]],"")</f>
        <v/>
      </c>
      <c r="C42" s="429">
        <f>IF(Tableau1[[#This Row],[GJU]]&lt;&gt;"",Tableau1[[#This Row],[GJU]],"")</f>
        <v>1</v>
      </c>
      <c r="D42" s="429" t="str">
        <f>IF(Tableau1[[#This Row],[WMA]]&lt;&gt;"",Tableau1[[#This Row],[WMA]],"")</f>
        <v/>
      </c>
      <c r="E42" s="429" t="str">
        <f>IF(Tableau1[[#This Row],[ACD]]&lt;&gt;"",Tableau1[[#This Row],[ACD]],"")</f>
        <v/>
      </c>
      <c r="F42" s="426" t="str">
        <f>IF(Tableau1[[#This Row],[KAB]]&lt;&gt;"",Tableau1[[#This Row],[KAB]],"")</f>
        <v/>
      </c>
      <c r="G42" s="10" t="s">
        <v>222</v>
      </c>
      <c r="H42" s="5"/>
      <c r="I42" s="6"/>
      <c r="J42" s="157"/>
      <c r="K42" s="425"/>
      <c r="L42" s="6"/>
      <c r="M42" s="6"/>
      <c r="N42" s="114"/>
      <c r="O42" s="72"/>
    </row>
    <row r="43" spans="1:15" x14ac:dyDescent="0.25">
      <c r="A43" s="318" t="s">
        <v>188</v>
      </c>
      <c r="B43" s="10" t="str">
        <f>IF(Tableau1[[#This Row],[NBR]]&lt;&gt;"",Tableau1[[#This Row],[NBR]],"")</f>
        <v/>
      </c>
      <c r="C43" s="7">
        <f>IF(Tableau1[[#This Row],[GJU]]&lt;&gt;"",Tableau1[[#This Row],[GJU]],"")</f>
        <v>1</v>
      </c>
      <c r="D43" s="7" t="str">
        <f>IF(Tableau1[[#This Row],[WMA]]&lt;&gt;"",Tableau1[[#This Row],[WMA]],"")</f>
        <v/>
      </c>
      <c r="E43" s="7" t="str">
        <f>IF(Tableau1[[#This Row],[ACD]]&lt;&gt;"",Tableau1[[#This Row],[ACD]],"")</f>
        <v/>
      </c>
      <c r="F43" s="13" t="str">
        <f>IF(Tableau1[[#This Row],[KAB]]&lt;&gt;"",Tableau1[[#This Row],[KAB]],"")</f>
        <v/>
      </c>
      <c r="G43" s="10" t="s">
        <v>222</v>
      </c>
      <c r="H43" s="299"/>
      <c r="I43" s="6"/>
      <c r="J43" s="157"/>
      <c r="K43" s="157"/>
      <c r="L43" s="6"/>
      <c r="M43" s="6"/>
      <c r="N43" s="114"/>
      <c r="O43" s="72"/>
    </row>
    <row r="44" spans="1:15" x14ac:dyDescent="0.25">
      <c r="A44" s="316" t="s">
        <v>81</v>
      </c>
      <c r="B44" s="75">
        <f>IF(Tableau1[[#This Row],[NBR]]&lt;&gt;"",Tableau1[[#This Row],[NBR]],"")</f>
        <v>1</v>
      </c>
      <c r="C44" s="298" t="str">
        <f>IF(Tableau1[[#This Row],[GJU]]&lt;&gt;"",Tableau1[[#This Row],[GJU]],"")</f>
        <v/>
      </c>
      <c r="D44" s="298" t="str">
        <f>IF(Tableau1[[#This Row],[WMA]]&lt;&gt;"",Tableau1[[#This Row],[WMA]],"")</f>
        <v/>
      </c>
      <c r="E44" s="298" t="str">
        <f>IF(Tableau1[[#This Row],[ACD]]&lt;&gt;"",Tableau1[[#This Row],[ACD]],"")</f>
        <v/>
      </c>
      <c r="F44" s="352" t="str">
        <f>IF(Tableau1[[#This Row],[KAB]]&lt;&gt;"",Tableau1[[#This Row],[KAB]],"")</f>
        <v/>
      </c>
      <c r="G44" s="10" t="s">
        <v>222</v>
      </c>
      <c r="H44" s="299"/>
      <c r="I44" s="6"/>
      <c r="J44" s="157"/>
      <c r="K44" s="157"/>
      <c r="L44" s="6"/>
      <c r="M44" s="6"/>
      <c r="N44" s="114"/>
      <c r="O44" s="72"/>
    </row>
    <row r="45" spans="1:15" x14ac:dyDescent="0.25">
      <c r="A45" s="316" t="s">
        <v>122</v>
      </c>
      <c r="B45" s="202" t="str">
        <f>IF(Tableau1[[#This Row],[NBR]]&lt;&gt;"",Tableau1[[#This Row],[NBR]],"")</f>
        <v/>
      </c>
      <c r="C45" s="191" t="str">
        <f>IF(Tableau1[[#This Row],[GJU]]&lt;&gt;"",Tableau1[[#This Row],[GJU]],"")</f>
        <v/>
      </c>
      <c r="D45" s="191">
        <f>IF(Tableau1[[#This Row],[WMA]]&lt;&gt;"",Tableau1[[#This Row],[WMA]],"")</f>
        <v>1</v>
      </c>
      <c r="E45" s="191" t="str">
        <f>IF(Tableau1[[#This Row],[ACD]]&lt;&gt;"",Tableau1[[#This Row],[ACD]],"")</f>
        <v/>
      </c>
      <c r="F45" s="203" t="str">
        <f>IF(Tableau1[[#This Row],[KAB]]&lt;&gt;"",Tableau1[[#This Row],[KAB]],"")</f>
        <v/>
      </c>
      <c r="G45" s="10" t="s">
        <v>222</v>
      </c>
      <c r="H45" s="299"/>
      <c r="I45" s="6"/>
      <c r="J45" s="157"/>
      <c r="K45" s="157"/>
      <c r="L45" s="7"/>
      <c r="M45" s="7"/>
      <c r="N45" s="114"/>
      <c r="O45" s="72"/>
    </row>
    <row r="46" spans="1:15" x14ac:dyDescent="0.25">
      <c r="A46" s="316" t="s">
        <v>27</v>
      </c>
      <c r="B46" s="10" t="str">
        <f>IF(Tableau1[[#This Row],[NBR]]&lt;&gt;"",Tableau1[[#This Row],[NBR]],"")</f>
        <v/>
      </c>
      <c r="C46" s="7" t="str">
        <f>IF(Tableau1[[#This Row],[GJU]]&lt;&gt;"",Tableau1[[#This Row],[GJU]],"")</f>
        <v/>
      </c>
      <c r="D46" s="7" t="str">
        <f>IF(Tableau1[[#This Row],[WMA]]&lt;&gt;"",Tableau1[[#This Row],[WMA]],"")</f>
        <v/>
      </c>
      <c r="E46" s="7" t="str">
        <f>IF(Tableau1[[#This Row],[ACD]]&lt;&gt;"",Tableau1[[#This Row],[ACD]],"")</f>
        <v/>
      </c>
      <c r="F46" s="13">
        <f>IF(Tableau1[[#This Row],[KAB]]&lt;&gt;"",Tableau1[[#This Row],[KAB]],"")</f>
        <v>1</v>
      </c>
      <c r="G46" s="10" t="s">
        <v>222</v>
      </c>
      <c r="H46" s="299"/>
      <c r="I46" s="6"/>
      <c r="J46" s="157"/>
      <c r="K46" s="157"/>
      <c r="L46" s="7"/>
      <c r="M46" s="7"/>
      <c r="N46" s="114"/>
      <c r="O46" s="72"/>
    </row>
    <row r="47" spans="1:15" hidden="1" x14ac:dyDescent="0.25">
      <c r="A47" s="317" t="s">
        <v>37</v>
      </c>
      <c r="B47" s="353" t="str">
        <f>IF(Tableau1[[#This Row],[NBR]]&lt;&gt;"",Tableau1[[#This Row],[NBR]],"")</f>
        <v/>
      </c>
      <c r="C47" s="354" t="str">
        <f>IF(Tableau1[[#This Row],[GJU]]&lt;&gt;"",Tableau1[[#This Row],[GJU]],"")</f>
        <v/>
      </c>
      <c r="D47" s="354">
        <f>IF(Tableau1[[#This Row],[WMA]]&lt;&gt;"",Tableau1[[#This Row],[WMA]],"")</f>
        <v>1</v>
      </c>
      <c r="E47" s="354" t="str">
        <f>IF(Tableau1[[#This Row],[ACD]]&lt;&gt;"",Tableau1[[#This Row],[ACD]],"")</f>
        <v/>
      </c>
      <c r="F47" s="355" t="str">
        <f>IF(Tableau1[[#This Row],[KAB]]&lt;&gt;"",Tableau1[[#This Row],[KAB]],"")</f>
        <v/>
      </c>
      <c r="G47" s="10" t="s">
        <v>223</v>
      </c>
      <c r="H47" s="299"/>
      <c r="I47" s="6"/>
      <c r="J47" s="157"/>
      <c r="K47" s="157"/>
      <c r="L47" s="7"/>
      <c r="M47" s="7"/>
      <c r="N47" s="406"/>
      <c r="O47" s="408"/>
    </row>
    <row r="48" spans="1:15" x14ac:dyDescent="0.25">
      <c r="A48" s="316" t="s">
        <v>88</v>
      </c>
      <c r="B48" s="10" t="str">
        <f>IF(Tableau1[[#This Row],[NBR]]&lt;&gt;"",Tableau1[[#This Row],[NBR]],"")</f>
        <v/>
      </c>
      <c r="C48" s="7">
        <f>IF(Tableau1[[#This Row],[GJU]]&lt;&gt;"",Tableau1[[#This Row],[GJU]],"")</f>
        <v>1</v>
      </c>
      <c r="D48" s="7" t="str">
        <f>IF(Tableau1[[#This Row],[WMA]]&lt;&gt;"",Tableau1[[#This Row],[WMA]],"")</f>
        <v/>
      </c>
      <c r="E48" s="7" t="str">
        <f>IF(Tableau1[[#This Row],[ACD]]&lt;&gt;"",Tableau1[[#This Row],[ACD]],"")</f>
        <v/>
      </c>
      <c r="F48" s="13" t="str">
        <f>IF(Tableau1[[#This Row],[KAB]]&lt;&gt;"",Tableau1[[#This Row],[KAB]],"")</f>
        <v/>
      </c>
      <c r="G48" s="10" t="s">
        <v>222</v>
      </c>
      <c r="H48" s="299"/>
      <c r="I48" s="6"/>
      <c r="J48" s="157"/>
      <c r="K48" s="157"/>
      <c r="L48" s="7"/>
      <c r="M48" s="7"/>
      <c r="N48" s="114"/>
      <c r="O48" s="72"/>
    </row>
    <row r="49" spans="1:15" x14ac:dyDescent="0.25">
      <c r="A49" s="316" t="s">
        <v>42</v>
      </c>
      <c r="B49" s="75" t="str">
        <f>IF(Tableau1[[#This Row],[NBR]]&lt;&gt;"",Tableau1[[#This Row],[NBR]],"")</f>
        <v/>
      </c>
      <c r="C49" s="298" t="str">
        <f>IF(Tableau1[[#This Row],[GJU]]&lt;&gt;"",Tableau1[[#This Row],[GJU]],"")</f>
        <v/>
      </c>
      <c r="D49" s="298" t="str">
        <f>IF(Tableau1[[#This Row],[WMA]]&lt;&gt;"",Tableau1[[#This Row],[WMA]],"")</f>
        <v/>
      </c>
      <c r="E49" s="298" t="str">
        <f>IF(Tableau1[[#This Row],[ACD]]&lt;&gt;"",Tableau1[[#This Row],[ACD]],"")</f>
        <v/>
      </c>
      <c r="F49" s="352">
        <f>IF(Tableau1[[#This Row],[KAB]]&lt;&gt;"",Tableau1[[#This Row],[KAB]],"")</f>
        <v>1</v>
      </c>
      <c r="G49" s="10" t="s">
        <v>222</v>
      </c>
      <c r="H49" s="299"/>
      <c r="I49" s="6"/>
      <c r="J49" s="157"/>
      <c r="K49" s="157"/>
      <c r="L49" s="7"/>
      <c r="M49" s="7"/>
      <c r="N49" s="114"/>
      <c r="O49" s="72"/>
    </row>
    <row r="50" spans="1:15" x14ac:dyDescent="0.25">
      <c r="A50" s="316" t="s">
        <v>6</v>
      </c>
      <c r="B50" s="10" t="str">
        <f>IF(Tableau1[[#This Row],[NBR]]&lt;&gt;"",Tableau1[[#This Row],[NBR]],"")</f>
        <v/>
      </c>
      <c r="C50" s="7" t="str">
        <f>IF(Tableau1[[#This Row],[GJU]]&lt;&gt;"",Tableau1[[#This Row],[GJU]],"")</f>
        <v/>
      </c>
      <c r="D50" s="7" t="str">
        <f>IF(Tableau1[[#This Row],[WMA]]&lt;&gt;"",Tableau1[[#This Row],[WMA]],"")</f>
        <v/>
      </c>
      <c r="E50" s="7" t="str">
        <f>IF(Tableau1[[#This Row],[ACD]]&lt;&gt;"",Tableau1[[#This Row],[ACD]],"")</f>
        <v/>
      </c>
      <c r="F50" s="13">
        <f>IF(Tableau1[[#This Row],[KAB]]&lt;&gt;"",Tableau1[[#This Row],[KAB]],"")</f>
        <v>1</v>
      </c>
      <c r="G50" s="10" t="s">
        <v>222</v>
      </c>
      <c r="H50" s="299"/>
      <c r="I50" s="6"/>
      <c r="J50" s="15"/>
      <c r="K50" s="15"/>
      <c r="L50" s="7"/>
      <c r="M50" s="7"/>
      <c r="N50" s="114"/>
      <c r="O50" s="72"/>
    </row>
    <row r="51" spans="1:15" x14ac:dyDescent="0.25">
      <c r="A51" s="336" t="s">
        <v>212</v>
      </c>
      <c r="B51" s="202" t="str">
        <f>IF(Tableau1[[#This Row],[NBR]]&lt;&gt;"",Tableau1[[#This Row],[NBR]],"")</f>
        <v/>
      </c>
      <c r="C51" s="191" t="str">
        <f>IF(Tableau1[[#This Row],[GJU]]&lt;&gt;"",Tableau1[[#This Row],[GJU]],"")</f>
        <v/>
      </c>
      <c r="D51" s="191" t="str">
        <f>IF(Tableau1[[#This Row],[WMA]]&lt;&gt;"",Tableau1[[#This Row],[WMA]],"")</f>
        <v/>
      </c>
      <c r="E51" s="191" t="str">
        <f>IF(Tableau1[[#This Row],[ACD]]&lt;&gt;"",Tableau1[[#This Row],[ACD]],"")</f>
        <v/>
      </c>
      <c r="F51" s="203">
        <f>IF(Tableau1[[#This Row],[KAB]]&lt;&gt;"",Tableau1[[#This Row],[KAB]],"")</f>
        <v>1</v>
      </c>
      <c r="G51" s="10" t="s">
        <v>222</v>
      </c>
      <c r="H51" s="5"/>
      <c r="I51" s="6"/>
      <c r="J51" s="15"/>
      <c r="K51" s="157"/>
      <c r="L51" s="7"/>
      <c r="M51" s="7"/>
      <c r="N51" s="116"/>
      <c r="O51" s="21"/>
    </row>
    <row r="52" spans="1:15" x14ac:dyDescent="0.25">
      <c r="A52" s="316" t="s">
        <v>12</v>
      </c>
      <c r="B52" s="10" t="str">
        <f>IF(Tableau1[[#This Row],[NBR]]&lt;&gt;"",Tableau1[[#This Row],[NBR]],"")</f>
        <v/>
      </c>
      <c r="C52" s="7" t="str">
        <f>IF(Tableau1[[#This Row],[GJU]]&lt;&gt;"",Tableau1[[#This Row],[GJU]],"")</f>
        <v/>
      </c>
      <c r="D52" s="7" t="str">
        <f>IF(Tableau1[[#This Row],[WMA]]&lt;&gt;"",Tableau1[[#This Row],[WMA]],"")</f>
        <v/>
      </c>
      <c r="E52" s="7">
        <f>IF(Tableau1[[#This Row],[ACD]]&lt;&gt;"",Tableau1[[#This Row],[ACD]],"")</f>
        <v>1</v>
      </c>
      <c r="F52" s="13" t="str">
        <f>IF(Tableau1[[#This Row],[KAB]]&lt;&gt;"",Tableau1[[#This Row],[KAB]],"")</f>
        <v/>
      </c>
      <c r="G52" s="10" t="s">
        <v>222</v>
      </c>
      <c r="H52" s="299"/>
      <c r="I52" s="6"/>
      <c r="J52" s="157"/>
      <c r="K52" s="157"/>
      <c r="L52" s="7"/>
      <c r="M52" s="7"/>
      <c r="N52" s="114"/>
      <c r="O52" s="72"/>
    </row>
    <row r="53" spans="1:15" x14ac:dyDescent="0.25">
      <c r="A53" s="321" t="s">
        <v>213</v>
      </c>
      <c r="B53" s="75" t="str">
        <f>IF(Tableau1[[#This Row],[NBR]]&lt;&gt;"",Tableau1[[#This Row],[NBR]],"")</f>
        <v/>
      </c>
      <c r="C53" s="298">
        <f>IF(Tableau1[[#This Row],[GJU]]&lt;&gt;"",Tableau1[[#This Row],[GJU]],"")</f>
        <v>1</v>
      </c>
      <c r="D53" s="298" t="str">
        <f>IF(Tableau1[[#This Row],[WMA]]&lt;&gt;"",Tableau1[[#This Row],[WMA]],"")</f>
        <v/>
      </c>
      <c r="E53" s="298" t="str">
        <f>IF(Tableau1[[#This Row],[ACD]]&lt;&gt;"",Tableau1[[#This Row],[ACD]],"")</f>
        <v/>
      </c>
      <c r="F53" s="352" t="str">
        <f>IF(Tableau1[[#This Row],[KAB]]&lt;&gt;"",Tableau1[[#This Row],[KAB]],"")</f>
        <v/>
      </c>
      <c r="G53" s="10" t="s">
        <v>222</v>
      </c>
      <c r="H53" s="299"/>
      <c r="I53" s="6"/>
      <c r="J53" s="15"/>
      <c r="K53" s="157"/>
      <c r="L53" s="7"/>
      <c r="M53" s="7"/>
      <c r="N53" s="114"/>
      <c r="O53" s="21"/>
    </row>
    <row r="54" spans="1:15" hidden="1" x14ac:dyDescent="0.25">
      <c r="A54" s="340" t="s">
        <v>5</v>
      </c>
      <c r="B54" s="202" t="str">
        <f>IF(Tableau1[[#This Row],[NBR]]&lt;&gt;"",Tableau1[[#This Row],[NBR]],"")</f>
        <v/>
      </c>
      <c r="C54" s="191" t="str">
        <f>IF(Tableau1[[#This Row],[GJU]]&lt;&gt;"",Tableau1[[#This Row],[GJU]],"")</f>
        <v/>
      </c>
      <c r="D54" s="191" t="str">
        <f>IF(Tableau1[[#This Row],[WMA]]&lt;&gt;"",Tableau1[[#This Row],[WMA]],"")</f>
        <v/>
      </c>
      <c r="E54" s="191" t="str">
        <f>IF(Tableau1[[#This Row],[ACD]]&lt;&gt;"",Tableau1[[#This Row],[ACD]],"")</f>
        <v/>
      </c>
      <c r="F54" s="203" t="str">
        <f>IF(Tableau1[[#This Row],[KAB]]&lt;&gt;"",Tableau1[[#This Row],[KAB]],"")</f>
        <v/>
      </c>
      <c r="G54" s="10" t="s">
        <v>223</v>
      </c>
      <c r="H54" s="5"/>
      <c r="I54" s="6"/>
      <c r="J54" s="15"/>
      <c r="K54" s="15"/>
      <c r="L54" s="7"/>
      <c r="M54" s="7"/>
      <c r="N54" s="116"/>
      <c r="O54" s="21"/>
    </row>
    <row r="55" spans="1:15" x14ac:dyDescent="0.25">
      <c r="A55" s="318" t="s">
        <v>197</v>
      </c>
      <c r="B55" s="10">
        <f>IF(Tableau1[[#This Row],[NBR]]&lt;&gt;"",Tableau1[[#This Row],[NBR]],"")</f>
        <v>1</v>
      </c>
      <c r="C55" s="7" t="str">
        <f>IF(Tableau1[[#This Row],[GJU]]&lt;&gt;"",Tableau1[[#This Row],[GJU]],"")</f>
        <v/>
      </c>
      <c r="D55" s="7" t="str">
        <f>IF(Tableau1[[#This Row],[WMA]]&lt;&gt;"",Tableau1[[#This Row],[WMA]],"")</f>
        <v/>
      </c>
      <c r="E55" s="7" t="str">
        <f>IF(Tableau1[[#This Row],[ACD]]&lt;&gt;"",Tableau1[[#This Row],[ACD]],"")</f>
        <v/>
      </c>
      <c r="F55" s="13" t="str">
        <f>IF(Tableau1[[#This Row],[KAB]]&lt;&gt;"",Tableau1[[#This Row],[KAB]],"")</f>
        <v/>
      </c>
      <c r="G55" s="10" t="s">
        <v>222</v>
      </c>
      <c r="H55" s="299"/>
      <c r="I55" s="6"/>
      <c r="J55" s="157"/>
      <c r="K55" s="157"/>
      <c r="L55" s="7"/>
      <c r="M55" s="7"/>
      <c r="N55" s="114"/>
      <c r="O55" s="72"/>
    </row>
    <row r="56" spans="1:15" x14ac:dyDescent="0.25">
      <c r="A56" s="321" t="s">
        <v>82</v>
      </c>
      <c r="B56" s="75" t="str">
        <f>IF(Tableau1[[#This Row],[NBR]]&lt;&gt;"",Tableau1[[#This Row],[NBR]],"")</f>
        <v/>
      </c>
      <c r="C56" s="298" t="str">
        <f>IF(Tableau1[[#This Row],[GJU]]&lt;&gt;"",Tableau1[[#This Row],[GJU]],"")</f>
        <v/>
      </c>
      <c r="D56" s="298">
        <f>IF(Tableau1[[#This Row],[WMA]]&lt;&gt;"",Tableau1[[#This Row],[WMA]],"")</f>
        <v>1</v>
      </c>
      <c r="E56" s="298" t="str">
        <f>IF(Tableau1[[#This Row],[ACD]]&lt;&gt;"",Tableau1[[#This Row],[ACD]],"")</f>
        <v/>
      </c>
      <c r="F56" s="352" t="str">
        <f>IF(Tableau1[[#This Row],[KAB]]&lt;&gt;"",Tableau1[[#This Row],[KAB]],"")</f>
        <v/>
      </c>
      <c r="G56" s="10" t="s">
        <v>222</v>
      </c>
      <c r="H56" s="299"/>
      <c r="I56" s="6"/>
      <c r="J56" s="157"/>
      <c r="K56" s="157"/>
      <c r="L56" s="6"/>
      <c r="M56" s="15"/>
      <c r="N56" s="114"/>
      <c r="O56" s="72"/>
    </row>
    <row r="57" spans="1:15" x14ac:dyDescent="0.25">
      <c r="A57" s="316" t="s">
        <v>15</v>
      </c>
      <c r="B57" s="202" t="str">
        <f>IF(Tableau1[[#This Row],[NBR]]&lt;&gt;"",Tableau1[[#This Row],[NBR]],"")</f>
        <v/>
      </c>
      <c r="C57" s="191">
        <f>IF(Tableau1[[#This Row],[GJU]]&lt;&gt;"",Tableau1[[#This Row],[GJU]],"")</f>
        <v>1</v>
      </c>
      <c r="D57" s="191" t="str">
        <f>IF(Tableau1[[#This Row],[WMA]]&lt;&gt;"",Tableau1[[#This Row],[WMA]],"")</f>
        <v/>
      </c>
      <c r="E57" s="191" t="str">
        <f>IF(Tableau1[[#This Row],[ACD]]&lt;&gt;"",Tableau1[[#This Row],[ACD]],"")</f>
        <v/>
      </c>
      <c r="F57" s="203" t="str">
        <f>IF(Tableau1[[#This Row],[KAB]]&lt;&gt;"",Tableau1[[#This Row],[KAB]],"")</f>
        <v/>
      </c>
      <c r="G57" s="10" t="s">
        <v>222</v>
      </c>
      <c r="H57" s="299"/>
      <c r="I57" s="6"/>
      <c r="J57" s="15"/>
      <c r="K57" s="15"/>
      <c r="L57" s="7"/>
      <c r="M57" s="7"/>
      <c r="N57" s="114"/>
      <c r="O57" s="72"/>
    </row>
    <row r="58" spans="1:15" ht="10.5" customHeight="1" x14ac:dyDescent="0.25">
      <c r="A58" s="316" t="s">
        <v>134</v>
      </c>
      <c r="B58" s="10" t="str">
        <f>IF(Tableau1[[#This Row],[NBR]]&lt;&gt;"",Tableau1[[#This Row],[NBR]],"")</f>
        <v/>
      </c>
      <c r="C58" s="7" t="str">
        <f>IF(Tableau1[[#This Row],[GJU]]&lt;&gt;"",Tableau1[[#This Row],[GJU]],"")</f>
        <v/>
      </c>
      <c r="D58" s="7">
        <f>IF(Tableau1[[#This Row],[WMA]]&lt;&gt;"",Tableau1[[#This Row],[WMA]],"")</f>
        <v>1</v>
      </c>
      <c r="E58" s="7" t="str">
        <f>IF(Tableau1[[#This Row],[ACD]]&lt;&gt;"",Tableau1[[#This Row],[ACD]],"")</f>
        <v/>
      </c>
      <c r="F58" s="13" t="str">
        <f>IF(Tableau1[[#This Row],[KAB]]&lt;&gt;"",Tableau1[[#This Row],[KAB]],"")</f>
        <v/>
      </c>
      <c r="G58" s="10" t="s">
        <v>222</v>
      </c>
      <c r="H58" s="299"/>
      <c r="I58" s="6"/>
      <c r="J58" s="15"/>
      <c r="K58" s="157"/>
      <c r="L58" s="6"/>
      <c r="M58" s="7"/>
      <c r="N58" s="116"/>
      <c r="O58" s="21"/>
    </row>
    <row r="59" spans="1:15" hidden="1" x14ac:dyDescent="0.25">
      <c r="A59" s="316" t="s">
        <v>62</v>
      </c>
      <c r="B59" s="75">
        <f>IF(Tableau1[[#This Row],[NBR]]&lt;&gt;"",Tableau1[[#This Row],[NBR]],"")</f>
        <v>1</v>
      </c>
      <c r="C59" s="298" t="str">
        <f>IF(Tableau1[[#This Row],[GJU]]&lt;&gt;"",Tableau1[[#This Row],[GJU]],"")</f>
        <v/>
      </c>
      <c r="D59" s="298" t="str">
        <f>IF(Tableau1[[#This Row],[WMA]]&lt;&gt;"",Tableau1[[#This Row],[WMA]],"")</f>
        <v/>
      </c>
      <c r="E59" s="298" t="str">
        <f>IF(Tableau1[[#This Row],[ACD]]&lt;&gt;"",Tableau1[[#This Row],[ACD]],"")</f>
        <v/>
      </c>
      <c r="F59" s="352" t="str">
        <f>IF(Tableau1[[#This Row],[KAB]]&lt;&gt;"",Tableau1[[#This Row],[KAB]],"")</f>
        <v/>
      </c>
      <c r="G59" s="10" t="s">
        <v>223</v>
      </c>
      <c r="H59" s="299"/>
      <c r="I59" s="6"/>
      <c r="J59" s="158"/>
      <c r="K59" s="158"/>
      <c r="L59" s="6"/>
      <c r="M59" s="157"/>
      <c r="N59" s="406"/>
      <c r="O59" s="408"/>
    </row>
    <row r="60" spans="1:15" hidden="1" x14ac:dyDescent="0.25">
      <c r="A60" s="322" t="s">
        <v>46</v>
      </c>
      <c r="B60" s="10">
        <f>IF(Tableau1[[#This Row],[NBR]]&lt;&gt;"",Tableau1[[#This Row],[NBR]],"")</f>
        <v>1</v>
      </c>
      <c r="C60" s="7" t="str">
        <f>IF(Tableau1[[#This Row],[GJU]]&lt;&gt;"",Tableau1[[#This Row],[GJU]],"")</f>
        <v/>
      </c>
      <c r="D60" s="7" t="str">
        <f>IF(Tableau1[[#This Row],[WMA]]&lt;&gt;"",Tableau1[[#This Row],[WMA]],"")</f>
        <v/>
      </c>
      <c r="E60" s="7" t="str">
        <f>IF(Tableau1[[#This Row],[ACD]]&lt;&gt;"",Tableau1[[#This Row],[ACD]],"")</f>
        <v/>
      </c>
      <c r="F60" s="13" t="str">
        <f>IF(Tableau1[[#This Row],[KAB]]&lt;&gt;"",Tableau1[[#This Row],[KAB]],"")</f>
        <v/>
      </c>
      <c r="G60" s="10" t="s">
        <v>223</v>
      </c>
      <c r="H60" s="299"/>
      <c r="I60" s="6"/>
      <c r="J60" s="158"/>
      <c r="K60" s="157"/>
      <c r="L60" s="6"/>
      <c r="M60" s="6"/>
      <c r="N60" s="406"/>
      <c r="O60" s="408"/>
    </row>
    <row r="61" spans="1:15" hidden="1" x14ac:dyDescent="0.25">
      <c r="A61" s="323" t="s">
        <v>148</v>
      </c>
      <c r="B61" s="202">
        <f>IF(Tableau1[[#This Row],[NBR]]&lt;&gt;"",Tableau1[[#This Row],[NBR]],"")</f>
        <v>1</v>
      </c>
      <c r="C61" s="191" t="str">
        <f>IF(Tableau1[[#This Row],[GJU]]&lt;&gt;"",Tableau1[[#This Row],[GJU]],"")</f>
        <v/>
      </c>
      <c r="D61" s="191" t="str">
        <f>IF(Tableau1[[#This Row],[WMA]]&lt;&gt;"",Tableau1[[#This Row],[WMA]],"")</f>
        <v/>
      </c>
      <c r="E61" s="191" t="str">
        <f>IF(Tableau1[[#This Row],[ACD]]&lt;&gt;"",Tableau1[[#This Row],[ACD]],"")</f>
        <v/>
      </c>
      <c r="F61" s="203" t="str">
        <f>IF(Tableau1[[#This Row],[KAB]]&lt;&gt;"",Tableau1[[#This Row],[KAB]],"")</f>
        <v/>
      </c>
      <c r="G61" s="10" t="s">
        <v>223</v>
      </c>
      <c r="H61" s="299"/>
      <c r="I61" s="6"/>
      <c r="J61" s="158"/>
      <c r="K61" s="158"/>
      <c r="L61" s="7"/>
      <c r="M61" s="157"/>
      <c r="N61" s="406"/>
      <c r="O61" s="408"/>
    </row>
    <row r="62" spans="1:15" x14ac:dyDescent="0.25">
      <c r="A62" s="336" t="s">
        <v>219</v>
      </c>
      <c r="B62" s="10">
        <f>IF(Tableau1[[#This Row],[NBR]]&lt;&gt;"",Tableau1[[#This Row],[NBR]],"")</f>
        <v>1</v>
      </c>
      <c r="C62" s="7" t="str">
        <f>IF(Tableau1[[#This Row],[GJU]]&lt;&gt;"",Tableau1[[#This Row],[GJU]],"")</f>
        <v/>
      </c>
      <c r="D62" s="7" t="str">
        <f>IF(Tableau1[[#This Row],[WMA]]&lt;&gt;"",Tableau1[[#This Row],[WMA]],"")</f>
        <v/>
      </c>
      <c r="E62" s="7" t="str">
        <f>IF(Tableau1[[#This Row],[ACD]]&lt;&gt;"",Tableau1[[#This Row],[ACD]],"")</f>
        <v/>
      </c>
      <c r="F62" s="13" t="str">
        <f>IF(Tableau1[[#This Row],[KAB]]&lt;&gt;"",Tableau1[[#This Row],[KAB]],"")</f>
        <v/>
      </c>
      <c r="G62" s="10" t="s">
        <v>222</v>
      </c>
      <c r="H62" s="5"/>
      <c r="I62" s="6"/>
      <c r="J62" s="158"/>
      <c r="K62" s="158"/>
      <c r="L62" s="7"/>
      <c r="M62" s="157"/>
      <c r="N62" s="114"/>
      <c r="O62" s="72"/>
    </row>
    <row r="63" spans="1:15" x14ac:dyDescent="0.25">
      <c r="A63" s="316" t="s">
        <v>14</v>
      </c>
      <c r="B63" s="202" t="str">
        <f>IF(Tableau1[[#This Row],[NBR]]&lt;&gt;"",Tableau1[[#This Row],[NBR]],"")</f>
        <v/>
      </c>
      <c r="C63" s="191" t="str">
        <f>IF(Tableau1[[#This Row],[GJU]]&lt;&gt;"",Tableau1[[#This Row],[GJU]],"")</f>
        <v/>
      </c>
      <c r="D63" s="191">
        <f>IF(Tableau1[[#This Row],[WMA]]&lt;&gt;"",Tableau1[[#This Row],[WMA]],"")</f>
        <v>1</v>
      </c>
      <c r="E63" s="191" t="str">
        <f>IF(Tableau1[[#This Row],[ACD]]&lt;&gt;"",Tableau1[[#This Row],[ACD]],"")</f>
        <v/>
      </c>
      <c r="F63" s="203" t="str">
        <f>IF(Tableau1[[#This Row],[KAB]]&lt;&gt;"",Tableau1[[#This Row],[KAB]],"")</f>
        <v/>
      </c>
      <c r="G63" s="10" t="s">
        <v>222</v>
      </c>
      <c r="H63" s="299"/>
      <c r="I63" s="6"/>
      <c r="J63" s="157"/>
      <c r="K63" s="157"/>
      <c r="L63" s="7"/>
      <c r="M63" s="7"/>
      <c r="N63" s="114"/>
      <c r="O63" s="72"/>
    </row>
    <row r="64" spans="1:15" x14ac:dyDescent="0.25">
      <c r="A64" s="316" t="s">
        <v>92</v>
      </c>
      <c r="B64" s="10" t="str">
        <f>IF(Tableau1[[#This Row],[NBR]]&lt;&gt;"",Tableau1[[#This Row],[NBR]],"")</f>
        <v/>
      </c>
      <c r="C64" s="7">
        <f>IF(Tableau1[[#This Row],[GJU]]&lt;&gt;"",Tableau1[[#This Row],[GJU]],"")</f>
        <v>1</v>
      </c>
      <c r="D64" s="7" t="str">
        <f>IF(Tableau1[[#This Row],[WMA]]&lt;&gt;"",Tableau1[[#This Row],[WMA]],"")</f>
        <v/>
      </c>
      <c r="E64" s="7" t="str">
        <f>IF(Tableau1[[#This Row],[ACD]]&lt;&gt;"",Tableau1[[#This Row],[ACD]],"")</f>
        <v/>
      </c>
      <c r="F64" s="13" t="str">
        <f>IF(Tableau1[[#This Row],[KAB]]&lt;&gt;"",Tableau1[[#This Row],[KAB]],"")</f>
        <v/>
      </c>
      <c r="G64" s="10" t="s">
        <v>222</v>
      </c>
      <c r="H64" s="299"/>
      <c r="I64" s="6"/>
      <c r="J64" s="157"/>
      <c r="K64" s="157"/>
      <c r="L64" s="7"/>
      <c r="M64" s="7"/>
      <c r="N64" s="114"/>
      <c r="O64" s="72"/>
    </row>
    <row r="65" spans="1:15" hidden="1" x14ac:dyDescent="0.25">
      <c r="A65" s="324" t="s">
        <v>58</v>
      </c>
      <c r="B65" s="353" t="str">
        <f>IF(Tableau1[[#This Row],[NBR]]&lt;&gt;"",Tableau1[[#This Row],[NBR]],"")</f>
        <v/>
      </c>
      <c r="C65" s="354" t="str">
        <f>IF(Tableau1[[#This Row],[GJU]]&lt;&gt;"",Tableau1[[#This Row],[GJU]],"")</f>
        <v/>
      </c>
      <c r="D65" s="354">
        <f>IF(Tableau1[[#This Row],[WMA]]&lt;&gt;"",Tableau1[[#This Row],[WMA]],"")</f>
        <v>1</v>
      </c>
      <c r="E65" s="354" t="str">
        <f>IF(Tableau1[[#This Row],[ACD]]&lt;&gt;"",Tableau1[[#This Row],[ACD]],"")</f>
        <v/>
      </c>
      <c r="F65" s="355" t="str">
        <f>IF(Tableau1[[#This Row],[KAB]]&lt;&gt;"",Tableau1[[#This Row],[KAB]],"")</f>
        <v/>
      </c>
      <c r="G65" s="10" t="s">
        <v>223</v>
      </c>
      <c r="H65" s="299"/>
      <c r="I65" s="6"/>
      <c r="J65" s="157"/>
      <c r="K65" s="157"/>
      <c r="L65" s="7"/>
      <c r="M65" s="7"/>
      <c r="N65" s="406"/>
      <c r="O65" s="408"/>
    </row>
    <row r="66" spans="1:15" x14ac:dyDescent="0.25">
      <c r="A66" s="316" t="s">
        <v>40</v>
      </c>
      <c r="B66" s="10" t="str">
        <f>IF(Tableau1[[#This Row],[NBR]]&lt;&gt;"",Tableau1[[#This Row],[NBR]],"")</f>
        <v/>
      </c>
      <c r="C66" s="7">
        <f>IF(Tableau1[[#This Row],[GJU]]&lt;&gt;"",Tableau1[[#This Row],[GJU]],"")</f>
        <v>1</v>
      </c>
      <c r="D66" s="7" t="str">
        <f>IF(Tableau1[[#This Row],[WMA]]&lt;&gt;"",Tableau1[[#This Row],[WMA]],"")</f>
        <v/>
      </c>
      <c r="E66" s="7" t="str">
        <f>IF(Tableau1[[#This Row],[ACD]]&lt;&gt;"",Tableau1[[#This Row],[ACD]],"")</f>
        <v/>
      </c>
      <c r="F66" s="13" t="str">
        <f>IF(Tableau1[[#This Row],[KAB]]&lt;&gt;"",Tableau1[[#This Row],[KAB]],"")</f>
        <v/>
      </c>
      <c r="G66" s="10" t="s">
        <v>222</v>
      </c>
      <c r="H66" s="299"/>
      <c r="I66" s="6"/>
      <c r="J66" s="15"/>
      <c r="K66" s="157"/>
      <c r="L66" s="7"/>
      <c r="M66" s="7"/>
      <c r="N66" s="114"/>
      <c r="O66" s="72"/>
    </row>
    <row r="67" spans="1:15" x14ac:dyDescent="0.25">
      <c r="A67" s="316" t="s">
        <v>65</v>
      </c>
      <c r="B67" s="75" t="str">
        <f>IF(Tableau1[[#This Row],[NBR]]&lt;&gt;"",Tableau1[[#This Row],[NBR]],"")</f>
        <v/>
      </c>
      <c r="C67" s="298">
        <f>IF(Tableau1[[#This Row],[GJU]]&lt;&gt;"",Tableau1[[#This Row],[GJU]],"")</f>
        <v>1</v>
      </c>
      <c r="D67" s="298" t="str">
        <f>IF(Tableau1[[#This Row],[WMA]]&lt;&gt;"",Tableau1[[#This Row],[WMA]],"")</f>
        <v/>
      </c>
      <c r="E67" s="298" t="str">
        <f>IF(Tableau1[[#This Row],[ACD]]&lt;&gt;"",Tableau1[[#This Row],[ACD]],"")</f>
        <v/>
      </c>
      <c r="F67" s="352" t="str">
        <f>IF(Tableau1[[#This Row],[KAB]]&lt;&gt;"",Tableau1[[#This Row],[KAB]],"")</f>
        <v/>
      </c>
      <c r="G67" s="10" t="s">
        <v>222</v>
      </c>
      <c r="H67" s="299"/>
      <c r="I67" s="6"/>
      <c r="J67" s="157"/>
      <c r="K67" s="157"/>
      <c r="L67" s="7"/>
      <c r="M67" s="7"/>
      <c r="N67" s="114"/>
      <c r="O67" s="72"/>
    </row>
    <row r="68" spans="1:15" x14ac:dyDescent="0.25">
      <c r="A68" s="316" t="s">
        <v>13</v>
      </c>
      <c r="B68" s="10" t="str">
        <f>IF(Tableau1[[#This Row],[NBR]]&lt;&gt;"",Tableau1[[#This Row],[NBR]],"")</f>
        <v/>
      </c>
      <c r="C68" s="7" t="str">
        <f>IF(Tableau1[[#This Row],[GJU]]&lt;&gt;"",Tableau1[[#This Row],[GJU]],"")</f>
        <v/>
      </c>
      <c r="D68" s="7" t="str">
        <f>IF(Tableau1[[#This Row],[WMA]]&lt;&gt;"",Tableau1[[#This Row],[WMA]],"")</f>
        <v/>
      </c>
      <c r="E68" s="7">
        <f>IF(Tableau1[[#This Row],[ACD]]&lt;&gt;"",Tableau1[[#This Row],[ACD]],"")</f>
        <v>1</v>
      </c>
      <c r="F68" s="13" t="str">
        <f>IF(Tableau1[[#This Row],[KAB]]&lt;&gt;"",Tableau1[[#This Row],[KAB]],"")</f>
        <v/>
      </c>
      <c r="G68" s="10" t="s">
        <v>222</v>
      </c>
      <c r="H68" s="299"/>
      <c r="I68" s="6"/>
      <c r="J68" s="157"/>
      <c r="K68" s="157"/>
      <c r="L68" s="7"/>
      <c r="M68" s="7"/>
      <c r="N68" s="139"/>
      <c r="O68" s="409"/>
    </row>
    <row r="69" spans="1:15" x14ac:dyDescent="0.25">
      <c r="A69" s="316" t="s">
        <v>74</v>
      </c>
      <c r="B69" s="10" t="str">
        <f>IF(Tableau1[[#This Row],[NBR]]&lt;&gt;"",Tableau1[[#This Row],[NBR]],"")</f>
        <v/>
      </c>
      <c r="C69" s="7" t="str">
        <f>IF(Tableau1[[#This Row],[GJU]]&lt;&gt;"",Tableau1[[#This Row],[GJU]],"")</f>
        <v/>
      </c>
      <c r="D69" s="7">
        <f>IF(Tableau1[[#This Row],[WMA]]&lt;&gt;"",Tableau1[[#This Row],[WMA]],"")</f>
        <v>1</v>
      </c>
      <c r="E69" s="7" t="str">
        <f>IF(Tableau1[[#This Row],[ACD]]&lt;&gt;"",Tableau1[[#This Row],[ACD]],"")</f>
        <v/>
      </c>
      <c r="F69" s="13" t="str">
        <f>IF(Tableau1[[#This Row],[KAB]]&lt;&gt;"",Tableau1[[#This Row],[KAB]],"")</f>
        <v/>
      </c>
      <c r="G69" s="10" t="s">
        <v>222</v>
      </c>
      <c r="H69" s="299"/>
      <c r="I69" s="6"/>
      <c r="J69" s="157"/>
      <c r="K69" s="157"/>
      <c r="L69" s="7"/>
      <c r="M69" s="7"/>
      <c r="N69" s="114"/>
      <c r="O69" s="72"/>
    </row>
    <row r="70" spans="1:15" x14ac:dyDescent="0.25">
      <c r="A70" s="316" t="s">
        <v>146</v>
      </c>
      <c r="B70" s="75" t="str">
        <f>IF(Tableau1[[#This Row],[NBR]]&lt;&gt;"",Tableau1[[#This Row],[NBR]],"")</f>
        <v/>
      </c>
      <c r="C70" s="298">
        <f>IF(Tableau1[[#This Row],[GJU]]&lt;&gt;"",Tableau1[[#This Row],[GJU]],"")</f>
        <v>1</v>
      </c>
      <c r="D70" s="298" t="str">
        <f>IF(Tableau1[[#This Row],[WMA]]&lt;&gt;"",Tableau1[[#This Row],[WMA]],"")</f>
        <v/>
      </c>
      <c r="E70" s="298" t="str">
        <f>IF(Tableau1[[#This Row],[ACD]]&lt;&gt;"",Tableau1[[#This Row],[ACD]],"")</f>
        <v/>
      </c>
      <c r="F70" s="352" t="str">
        <f>IF(Tableau1[[#This Row],[KAB]]&lt;&gt;"",Tableau1[[#This Row],[KAB]],"")</f>
        <v/>
      </c>
      <c r="G70" s="10" t="s">
        <v>222</v>
      </c>
      <c r="H70" s="299"/>
      <c r="I70" s="6"/>
      <c r="J70" s="157"/>
      <c r="K70" s="157"/>
      <c r="L70" s="7"/>
      <c r="M70" s="7"/>
      <c r="N70" s="114"/>
      <c r="O70" s="72"/>
    </row>
    <row r="71" spans="1:15" x14ac:dyDescent="0.25">
      <c r="A71" s="316" t="s">
        <v>130</v>
      </c>
      <c r="B71" s="10" t="str">
        <f>IF(Tableau1[[#This Row],[NBR]]&lt;&gt;"",Tableau1[[#This Row],[NBR]],"")</f>
        <v/>
      </c>
      <c r="C71" s="7">
        <f>IF(Tableau1[[#This Row],[GJU]]&lt;&gt;"",Tableau1[[#This Row],[GJU]],"")</f>
        <v>1</v>
      </c>
      <c r="D71" s="7" t="str">
        <f>IF(Tableau1[[#This Row],[WMA]]&lt;&gt;"",Tableau1[[#This Row],[WMA]],"")</f>
        <v/>
      </c>
      <c r="E71" s="7" t="str">
        <f>IF(Tableau1[[#This Row],[ACD]]&lt;&gt;"",Tableau1[[#This Row],[ACD]],"")</f>
        <v/>
      </c>
      <c r="F71" s="13" t="str">
        <f>IF(Tableau1[[#This Row],[KAB]]&lt;&gt;"",Tableau1[[#This Row],[KAB]],"")</f>
        <v/>
      </c>
      <c r="G71" s="10" t="s">
        <v>222</v>
      </c>
      <c r="H71" s="299"/>
      <c r="I71" s="6"/>
      <c r="J71" s="157"/>
      <c r="K71" s="157"/>
      <c r="L71" s="7"/>
      <c r="M71" s="7"/>
      <c r="N71" s="114"/>
      <c r="O71" s="72"/>
    </row>
    <row r="72" spans="1:15" hidden="1" x14ac:dyDescent="0.25">
      <c r="A72" s="320" t="s">
        <v>31</v>
      </c>
      <c r="B72" s="202">
        <f>IF(Tableau1[[#This Row],[NBR]]&lt;&gt;"",Tableau1[[#This Row],[NBR]],"")</f>
        <v>1</v>
      </c>
      <c r="C72" s="191" t="str">
        <f>IF(Tableau1[[#This Row],[GJU]]&lt;&gt;"",Tableau1[[#This Row],[GJU]],"")</f>
        <v/>
      </c>
      <c r="D72" s="191" t="str">
        <f>IF(Tableau1[[#This Row],[WMA]]&lt;&gt;"",Tableau1[[#This Row],[WMA]],"")</f>
        <v/>
      </c>
      <c r="E72" s="191" t="str">
        <f>IF(Tableau1[[#This Row],[ACD]]&lt;&gt;"",Tableau1[[#This Row],[ACD]],"")</f>
        <v/>
      </c>
      <c r="F72" s="203" t="str">
        <f>IF(Tableau1[[#This Row],[KAB]]&lt;&gt;"",Tableau1[[#This Row],[KAB]],"")</f>
        <v/>
      </c>
      <c r="G72" s="10" t="s">
        <v>223</v>
      </c>
      <c r="H72" s="299"/>
      <c r="I72" s="6"/>
      <c r="J72" s="157"/>
      <c r="K72" s="157"/>
      <c r="L72" s="7"/>
      <c r="M72" s="7"/>
      <c r="N72" s="406"/>
      <c r="O72" s="408"/>
    </row>
    <row r="73" spans="1:15" x14ac:dyDescent="0.25">
      <c r="A73" s="316" t="s">
        <v>41</v>
      </c>
      <c r="B73" s="10">
        <f>IF(Tableau1[[#This Row],[NBR]]&lt;&gt;"",Tableau1[[#This Row],[NBR]],"")</f>
        <v>1</v>
      </c>
      <c r="C73" s="7" t="str">
        <f>IF(Tableau1[[#This Row],[GJU]]&lt;&gt;"",Tableau1[[#This Row],[GJU]],"")</f>
        <v/>
      </c>
      <c r="D73" s="7" t="str">
        <f>IF(Tableau1[[#This Row],[WMA]]&lt;&gt;"",Tableau1[[#This Row],[WMA]],"")</f>
        <v/>
      </c>
      <c r="E73" s="7" t="str">
        <f>IF(Tableau1[[#This Row],[ACD]]&lt;&gt;"",Tableau1[[#This Row],[ACD]],"")</f>
        <v/>
      </c>
      <c r="F73" s="13" t="str">
        <f>IF(Tableau1[[#This Row],[KAB]]&lt;&gt;"",Tableau1[[#This Row],[KAB]],"")</f>
        <v/>
      </c>
      <c r="G73" s="10" t="s">
        <v>222</v>
      </c>
      <c r="H73" s="299"/>
      <c r="I73" s="6"/>
      <c r="J73" s="15"/>
      <c r="K73" s="15"/>
      <c r="L73" s="7"/>
      <c r="M73" s="7"/>
      <c r="N73" s="114"/>
      <c r="O73" s="72"/>
    </row>
    <row r="74" spans="1:15" x14ac:dyDescent="0.25">
      <c r="A74" s="316" t="s">
        <v>63</v>
      </c>
      <c r="B74" s="10" t="str">
        <f>IF(Tableau1[[#This Row],[NBR]]&lt;&gt;"",Tableau1[[#This Row],[NBR]],"")</f>
        <v/>
      </c>
      <c r="C74" s="7">
        <f>IF(Tableau1[[#This Row],[GJU]]&lt;&gt;"",Tableau1[[#This Row],[GJU]],"")</f>
        <v>1</v>
      </c>
      <c r="D74" s="7" t="str">
        <f>IF(Tableau1[[#This Row],[WMA]]&lt;&gt;"",Tableau1[[#This Row],[WMA]],"")</f>
        <v/>
      </c>
      <c r="E74" s="7" t="str">
        <f>IF(Tableau1[[#This Row],[ACD]]&lt;&gt;"",Tableau1[[#This Row],[ACD]],"")</f>
        <v/>
      </c>
      <c r="F74" s="13" t="str">
        <f>IF(Tableau1[[#This Row],[KAB]]&lt;&gt;"",Tableau1[[#This Row],[KAB]],"")</f>
        <v/>
      </c>
      <c r="G74" s="10" t="s">
        <v>222</v>
      </c>
      <c r="H74" s="299"/>
      <c r="I74" s="6"/>
      <c r="J74" s="157"/>
      <c r="K74" s="157"/>
      <c r="L74" s="7"/>
      <c r="M74" s="7"/>
      <c r="N74" s="114"/>
      <c r="O74" s="72"/>
    </row>
    <row r="75" spans="1:15" hidden="1" x14ac:dyDescent="0.25">
      <c r="A75" s="316" t="s">
        <v>78</v>
      </c>
      <c r="B75" s="75">
        <f>IF(Tableau1[[#This Row],[NBR]]&lt;&gt;"",Tableau1[[#This Row],[NBR]],"")</f>
        <v>1</v>
      </c>
      <c r="C75" s="298" t="str">
        <f>IF(Tableau1[[#This Row],[GJU]]&lt;&gt;"",Tableau1[[#This Row],[GJU]],"")</f>
        <v/>
      </c>
      <c r="D75" s="298" t="str">
        <f>IF(Tableau1[[#This Row],[WMA]]&lt;&gt;"",Tableau1[[#This Row],[WMA]],"")</f>
        <v/>
      </c>
      <c r="E75" s="298" t="str">
        <f>IF(Tableau1[[#This Row],[ACD]]&lt;&gt;"",Tableau1[[#This Row],[ACD]],"")</f>
        <v/>
      </c>
      <c r="F75" s="352" t="str">
        <f>IF(Tableau1[[#This Row],[KAB]]&lt;&gt;"",Tableau1[[#This Row],[KAB]],"")</f>
        <v/>
      </c>
      <c r="G75" s="10" t="s">
        <v>223</v>
      </c>
      <c r="H75" s="299"/>
      <c r="I75" s="6"/>
      <c r="J75" s="157"/>
      <c r="K75" s="157"/>
      <c r="L75" s="6"/>
      <c r="M75" s="6"/>
      <c r="N75" s="114"/>
      <c r="O75" s="72"/>
    </row>
    <row r="76" spans="1:15" x14ac:dyDescent="0.25">
      <c r="A76" s="316" t="s">
        <v>137</v>
      </c>
      <c r="B76" s="202" t="str">
        <f>IF(Tableau1[[#This Row],[NBR]]&lt;&gt;"",Tableau1[[#This Row],[NBR]],"")</f>
        <v/>
      </c>
      <c r="C76" s="191">
        <f>IF(Tableau1[[#This Row],[GJU]]&lt;&gt;"",Tableau1[[#This Row],[GJU]],"")</f>
        <v>1</v>
      </c>
      <c r="D76" s="191" t="str">
        <f>IF(Tableau1[[#This Row],[WMA]]&lt;&gt;"",Tableau1[[#This Row],[WMA]],"")</f>
        <v/>
      </c>
      <c r="E76" s="191" t="str">
        <f>IF(Tableau1[[#This Row],[ACD]]&lt;&gt;"",Tableau1[[#This Row],[ACD]],"")</f>
        <v/>
      </c>
      <c r="F76" s="203" t="str">
        <f>IF(Tableau1[[#This Row],[KAB]]&lt;&gt;"",Tableau1[[#This Row],[KAB]],"")</f>
        <v/>
      </c>
      <c r="G76" s="10" t="s">
        <v>222</v>
      </c>
      <c r="H76" s="299"/>
      <c r="I76" s="6"/>
      <c r="J76" s="157"/>
      <c r="K76" s="157"/>
      <c r="L76" s="6"/>
      <c r="M76" s="6"/>
      <c r="N76" s="114"/>
      <c r="O76" s="72"/>
    </row>
    <row r="77" spans="1:15" x14ac:dyDescent="0.25">
      <c r="A77" s="316" t="s">
        <v>59</v>
      </c>
      <c r="B77" s="10" t="str">
        <f>IF(Tableau1[[#This Row],[NBR]]&lt;&gt;"",Tableau1[[#This Row],[NBR]],"")</f>
        <v/>
      </c>
      <c r="C77" s="7">
        <f>IF(Tableau1[[#This Row],[GJU]]&lt;&gt;"",Tableau1[[#This Row],[GJU]],"")</f>
        <v>1</v>
      </c>
      <c r="D77" s="7" t="str">
        <f>IF(Tableau1[[#This Row],[WMA]]&lt;&gt;"",Tableau1[[#This Row],[WMA]],"")</f>
        <v/>
      </c>
      <c r="E77" s="7" t="str">
        <f>IF(Tableau1[[#This Row],[ACD]]&lt;&gt;"",Tableau1[[#This Row],[ACD]],"")</f>
        <v/>
      </c>
      <c r="F77" s="13" t="str">
        <f>IF(Tableau1[[#This Row],[KAB]]&lt;&gt;"",Tableau1[[#This Row],[KAB]],"")</f>
        <v/>
      </c>
      <c r="G77" s="10" t="s">
        <v>222</v>
      </c>
      <c r="H77" s="299"/>
      <c r="I77" s="6"/>
      <c r="J77" s="15"/>
      <c r="K77" s="15"/>
      <c r="L77" s="7"/>
      <c r="M77" s="7"/>
      <c r="N77" s="116"/>
      <c r="O77" s="21"/>
    </row>
    <row r="78" spans="1:15" x14ac:dyDescent="0.25">
      <c r="A78" s="316" t="s">
        <v>36</v>
      </c>
      <c r="B78" s="10" t="str">
        <f>IF(Tableau1[[#This Row],[NBR]]&lt;&gt;"",Tableau1[[#This Row],[NBR]],"")</f>
        <v/>
      </c>
      <c r="C78" s="7">
        <f>IF(Tableau1[[#This Row],[GJU]]&lt;&gt;"",Tableau1[[#This Row],[GJU]],"")</f>
        <v>1</v>
      </c>
      <c r="D78" s="7" t="str">
        <f>IF(Tableau1[[#This Row],[WMA]]&lt;&gt;"",Tableau1[[#This Row],[WMA]],"")</f>
        <v/>
      </c>
      <c r="E78" s="7" t="str">
        <f>IF(Tableau1[[#This Row],[ACD]]&lt;&gt;"",Tableau1[[#This Row],[ACD]],"")</f>
        <v/>
      </c>
      <c r="F78" s="13" t="str">
        <f>IF(Tableau1[[#This Row],[KAB]]&lt;&gt;"",Tableau1[[#This Row],[KAB]],"")</f>
        <v/>
      </c>
      <c r="G78" s="10" t="s">
        <v>222</v>
      </c>
      <c r="H78" s="299"/>
      <c r="I78" s="6"/>
      <c r="J78" s="15"/>
      <c r="K78" s="15"/>
      <c r="L78" s="7"/>
      <c r="M78" s="7"/>
      <c r="N78" s="114"/>
      <c r="O78" s="72"/>
    </row>
    <row r="79" spans="1:15" x14ac:dyDescent="0.25">
      <c r="A79" s="316" t="s">
        <v>132</v>
      </c>
      <c r="B79" s="202" t="str">
        <f>IF(Tableau1[[#This Row],[NBR]]&lt;&gt;"",Tableau1[[#This Row],[NBR]],"")</f>
        <v/>
      </c>
      <c r="C79" s="191">
        <f>IF(Tableau1[[#This Row],[GJU]]&lt;&gt;"",Tableau1[[#This Row],[GJU]],"")</f>
        <v>1</v>
      </c>
      <c r="D79" s="191" t="str">
        <f>IF(Tableau1[[#This Row],[WMA]]&lt;&gt;"",Tableau1[[#This Row],[WMA]],"")</f>
        <v/>
      </c>
      <c r="E79" s="191" t="str">
        <f>IF(Tableau1[[#This Row],[ACD]]&lt;&gt;"",Tableau1[[#This Row],[ACD]],"")</f>
        <v/>
      </c>
      <c r="F79" s="203" t="str">
        <f>IF(Tableau1[[#This Row],[KAB]]&lt;&gt;"",Tableau1[[#This Row],[KAB]],"")</f>
        <v/>
      </c>
      <c r="G79" s="10" t="s">
        <v>222</v>
      </c>
      <c r="H79" s="299"/>
      <c r="I79" s="6"/>
      <c r="J79" s="15"/>
      <c r="K79" s="15"/>
      <c r="L79" s="7"/>
      <c r="M79" s="7"/>
      <c r="N79" s="139"/>
      <c r="O79" s="409"/>
    </row>
    <row r="80" spans="1:15" x14ac:dyDescent="0.25">
      <c r="A80" s="316" t="s">
        <v>17</v>
      </c>
      <c r="B80" s="10" t="str">
        <f>IF(Tableau1[[#This Row],[NBR]]&lt;&gt;"",Tableau1[[#This Row],[NBR]],"")</f>
        <v/>
      </c>
      <c r="C80" s="7">
        <f>IF(Tableau1[[#This Row],[GJU]]&lt;&gt;"",Tableau1[[#This Row],[GJU]],"")</f>
        <v>1</v>
      </c>
      <c r="D80" s="7" t="str">
        <f>IF(Tableau1[[#This Row],[WMA]]&lt;&gt;"",Tableau1[[#This Row],[WMA]],"")</f>
        <v/>
      </c>
      <c r="E80" s="7" t="str">
        <f>IF(Tableau1[[#This Row],[ACD]]&lt;&gt;"",Tableau1[[#This Row],[ACD]],"")</f>
        <v/>
      </c>
      <c r="F80" s="13" t="str">
        <f>IF(Tableau1[[#This Row],[KAB]]&lt;&gt;"",Tableau1[[#This Row],[KAB]],"")</f>
        <v/>
      </c>
      <c r="G80" s="10" t="s">
        <v>222</v>
      </c>
      <c r="H80" s="299"/>
      <c r="I80" s="6"/>
      <c r="J80" s="157"/>
      <c r="K80" s="157"/>
      <c r="L80" s="7"/>
      <c r="M80" s="7"/>
      <c r="N80" s="114"/>
      <c r="O80" s="72"/>
    </row>
    <row r="81" spans="1:15" x14ac:dyDescent="0.25">
      <c r="A81" s="321" t="s">
        <v>194</v>
      </c>
      <c r="B81" s="353" t="str">
        <f>IF(Tableau1[[#This Row],[NBR]]&lt;&gt;"",Tableau1[[#This Row],[NBR]],"")</f>
        <v/>
      </c>
      <c r="C81" s="354" t="str">
        <f>IF(Tableau1[[#This Row],[GJU]]&lt;&gt;"",Tableau1[[#This Row],[GJU]],"")</f>
        <v/>
      </c>
      <c r="D81" s="354" t="str">
        <f>IF(Tableau1[[#This Row],[WMA]]&lt;&gt;"",Tableau1[[#This Row],[WMA]],"")</f>
        <v/>
      </c>
      <c r="E81" s="354">
        <f>IF(Tableau1[[#This Row],[ACD]]&lt;&gt;"",Tableau1[[#This Row],[ACD]],"")</f>
        <v>1</v>
      </c>
      <c r="F81" s="355" t="str">
        <f>IF(Tableau1[[#This Row],[KAB]]&lt;&gt;"",Tableau1[[#This Row],[KAB]],"")</f>
        <v/>
      </c>
      <c r="G81" s="10" t="s">
        <v>222</v>
      </c>
      <c r="H81" s="299"/>
      <c r="I81" s="6"/>
      <c r="J81" s="158"/>
      <c r="K81" s="157"/>
      <c r="L81" s="6"/>
      <c r="M81" s="6"/>
      <c r="N81" s="114"/>
      <c r="O81" s="72"/>
    </row>
    <row r="82" spans="1:15" x14ac:dyDescent="0.25">
      <c r="A82" s="316" t="s">
        <v>86</v>
      </c>
      <c r="B82" s="202" t="str">
        <f>IF(Tableau1[[#This Row],[NBR]]&lt;&gt;"",Tableau1[[#This Row],[NBR]],"")</f>
        <v/>
      </c>
      <c r="C82" s="191">
        <f>IF(Tableau1[[#This Row],[GJU]]&lt;&gt;"",Tableau1[[#This Row],[GJU]],"")</f>
        <v>1</v>
      </c>
      <c r="D82" s="191" t="str">
        <f>IF(Tableau1[[#This Row],[WMA]]&lt;&gt;"",Tableau1[[#This Row],[WMA]],"")</f>
        <v/>
      </c>
      <c r="E82" s="191" t="str">
        <f>IF(Tableau1[[#This Row],[ACD]]&lt;&gt;"",Tableau1[[#This Row],[ACD]],"")</f>
        <v/>
      </c>
      <c r="F82" s="203" t="str">
        <f>IF(Tableau1[[#This Row],[KAB]]&lt;&gt;"",Tableau1[[#This Row],[KAB]],"")</f>
        <v/>
      </c>
      <c r="G82" s="10" t="s">
        <v>222</v>
      </c>
      <c r="H82" s="299"/>
      <c r="I82" s="6"/>
      <c r="J82" s="157"/>
      <c r="K82" s="157"/>
      <c r="L82" s="7"/>
      <c r="M82" s="7"/>
      <c r="N82" s="114"/>
      <c r="O82" s="72"/>
    </row>
    <row r="83" spans="1:15" x14ac:dyDescent="0.25">
      <c r="A83" s="316" t="s">
        <v>20</v>
      </c>
      <c r="B83" s="10" t="str">
        <f>IF(Tableau1[[#This Row],[NBR]]&lt;&gt;"",Tableau1[[#This Row],[NBR]],"")</f>
        <v/>
      </c>
      <c r="C83" s="7" t="str">
        <f>IF(Tableau1[[#This Row],[GJU]]&lt;&gt;"",Tableau1[[#This Row],[GJU]],"")</f>
        <v/>
      </c>
      <c r="D83" s="7" t="str">
        <f>IF(Tableau1[[#This Row],[WMA]]&lt;&gt;"",Tableau1[[#This Row],[WMA]],"")</f>
        <v/>
      </c>
      <c r="E83" s="7" t="str">
        <f>IF(Tableau1[[#This Row],[ACD]]&lt;&gt;"",Tableau1[[#This Row],[ACD]],"")</f>
        <v/>
      </c>
      <c r="F83" s="13">
        <f>IF(Tableau1[[#This Row],[KAB]]&lt;&gt;"",Tableau1[[#This Row],[KAB]],"")</f>
        <v>1</v>
      </c>
      <c r="G83" s="10" t="s">
        <v>222</v>
      </c>
      <c r="H83" s="299"/>
      <c r="I83" s="6"/>
      <c r="J83" s="157"/>
      <c r="K83" s="157"/>
      <c r="L83" s="7"/>
      <c r="M83" s="7"/>
      <c r="N83" s="114"/>
      <c r="O83" s="72"/>
    </row>
    <row r="84" spans="1:15" hidden="1" x14ac:dyDescent="0.25">
      <c r="A84" s="317" t="s">
        <v>90</v>
      </c>
      <c r="B84" s="353" t="str">
        <f>IF(Tableau1[[#This Row],[NBR]]&lt;&gt;"",Tableau1[[#This Row],[NBR]],"")</f>
        <v/>
      </c>
      <c r="C84" s="354" t="str">
        <f>IF(Tableau1[[#This Row],[GJU]]&lt;&gt;"",Tableau1[[#This Row],[GJU]],"")</f>
        <v/>
      </c>
      <c r="D84" s="354">
        <f>IF(Tableau1[[#This Row],[WMA]]&lt;&gt;"",Tableau1[[#This Row],[WMA]],"")</f>
        <v>1</v>
      </c>
      <c r="E84" s="354" t="str">
        <f>IF(Tableau1[[#This Row],[ACD]]&lt;&gt;"",Tableau1[[#This Row],[ACD]],"")</f>
        <v/>
      </c>
      <c r="F84" s="355" t="str">
        <f>IF(Tableau1[[#This Row],[KAB]]&lt;&gt;"",Tableau1[[#This Row],[KAB]],"")</f>
        <v/>
      </c>
      <c r="G84" s="10" t="s">
        <v>223</v>
      </c>
      <c r="H84" s="299"/>
      <c r="I84" s="6"/>
      <c r="J84" s="157"/>
      <c r="K84" s="157"/>
      <c r="L84" s="7"/>
      <c r="M84" s="7"/>
      <c r="N84" s="406"/>
      <c r="O84" s="408"/>
    </row>
    <row r="85" spans="1:15" x14ac:dyDescent="0.25">
      <c r="A85" s="320" t="s">
        <v>93</v>
      </c>
      <c r="B85" s="10">
        <f>IF(Tableau1[[#This Row],[NBR]]&lt;&gt;"",Tableau1[[#This Row],[NBR]],"")</f>
        <v>1</v>
      </c>
      <c r="C85" s="7" t="str">
        <f>IF(Tableau1[[#This Row],[GJU]]&lt;&gt;"",Tableau1[[#This Row],[GJU]],"")</f>
        <v/>
      </c>
      <c r="D85" s="7" t="str">
        <f>IF(Tableau1[[#This Row],[WMA]]&lt;&gt;"",Tableau1[[#This Row],[WMA]],"")</f>
        <v/>
      </c>
      <c r="E85" s="7" t="str">
        <f>IF(Tableau1[[#This Row],[ACD]]&lt;&gt;"",Tableau1[[#This Row],[ACD]],"")</f>
        <v/>
      </c>
      <c r="F85" s="13" t="str">
        <f>IF(Tableau1[[#This Row],[KAB]]&lt;&gt;"",Tableau1[[#This Row],[KAB]],"")</f>
        <v/>
      </c>
      <c r="G85" s="10" t="s">
        <v>222</v>
      </c>
      <c r="H85" s="299"/>
      <c r="I85" s="6"/>
      <c r="J85" s="157"/>
      <c r="K85" s="157"/>
      <c r="L85" s="7"/>
      <c r="M85" s="15"/>
      <c r="N85" s="406"/>
      <c r="O85" s="408"/>
    </row>
    <row r="86" spans="1:15" x14ac:dyDescent="0.25">
      <c r="A86" s="316" t="s">
        <v>131</v>
      </c>
      <c r="B86" s="10" t="str">
        <f>IF(Tableau1[[#This Row],[NBR]]&lt;&gt;"",Tableau1[[#This Row],[NBR]],"")</f>
        <v/>
      </c>
      <c r="C86" s="7">
        <f>IF(Tableau1[[#This Row],[GJU]]&lt;&gt;"",Tableau1[[#This Row],[GJU]],"")</f>
        <v>1</v>
      </c>
      <c r="D86" s="7" t="str">
        <f>IF(Tableau1[[#This Row],[WMA]]&lt;&gt;"",Tableau1[[#This Row],[WMA]],"")</f>
        <v/>
      </c>
      <c r="E86" s="7" t="str">
        <f>IF(Tableau1[[#This Row],[ACD]]&lt;&gt;"",Tableau1[[#This Row],[ACD]],"")</f>
        <v/>
      </c>
      <c r="F86" s="13" t="str">
        <f>IF(Tableau1[[#This Row],[KAB]]&lt;&gt;"",Tableau1[[#This Row],[KAB]],"")</f>
        <v/>
      </c>
      <c r="G86" s="10" t="s">
        <v>222</v>
      </c>
      <c r="H86" s="299"/>
      <c r="I86" s="6"/>
      <c r="J86" s="158"/>
      <c r="K86" s="158"/>
      <c r="L86" s="6"/>
      <c r="M86" s="157"/>
      <c r="N86" s="114"/>
      <c r="O86" s="72"/>
    </row>
    <row r="87" spans="1:15" x14ac:dyDescent="0.25">
      <c r="A87" s="316" t="s">
        <v>60</v>
      </c>
      <c r="B87" s="75" t="str">
        <f>IF(Tableau1[[#This Row],[NBR]]&lt;&gt;"",Tableau1[[#This Row],[NBR]],"")</f>
        <v/>
      </c>
      <c r="C87" s="298" t="str">
        <f>IF(Tableau1[[#This Row],[GJU]]&lt;&gt;"",Tableau1[[#This Row],[GJU]],"")</f>
        <v/>
      </c>
      <c r="D87" s="298">
        <f>IF(Tableau1[[#This Row],[WMA]]&lt;&gt;"",Tableau1[[#This Row],[WMA]],"")</f>
        <v>1</v>
      </c>
      <c r="E87" s="298" t="str">
        <f>IF(Tableau1[[#This Row],[ACD]]&lt;&gt;"",Tableau1[[#This Row],[ACD]],"")</f>
        <v/>
      </c>
      <c r="F87" s="352" t="str">
        <f>IF(Tableau1[[#This Row],[KAB]]&lt;&gt;"",Tableau1[[#This Row],[KAB]],"")</f>
        <v/>
      </c>
      <c r="G87" s="10" t="s">
        <v>222</v>
      </c>
      <c r="H87" s="299"/>
      <c r="I87" s="6"/>
      <c r="J87" s="157"/>
      <c r="K87" s="157"/>
      <c r="L87" s="6"/>
      <c r="M87" s="157"/>
      <c r="N87" s="406"/>
      <c r="O87" s="408"/>
    </row>
    <row r="88" spans="1:15" x14ac:dyDescent="0.25">
      <c r="A88" s="317" t="s">
        <v>83</v>
      </c>
      <c r="B88" s="202" t="str">
        <f>IF(Tableau1[[#This Row],[NBR]]&lt;&gt;"",Tableau1[[#This Row],[NBR]],"")</f>
        <v/>
      </c>
      <c r="C88" s="191" t="str">
        <f>IF(Tableau1[[#This Row],[GJU]]&lt;&gt;"",Tableau1[[#This Row],[GJU]],"")</f>
        <v/>
      </c>
      <c r="D88" s="191">
        <f>IF(Tableau1[[#This Row],[WMA]]&lt;&gt;"",Tableau1[[#This Row],[WMA]],"")</f>
        <v>1</v>
      </c>
      <c r="E88" s="191" t="str">
        <f>IF(Tableau1[[#This Row],[ACD]]&lt;&gt;"",Tableau1[[#This Row],[ACD]],"")</f>
        <v/>
      </c>
      <c r="F88" s="203" t="str">
        <f>IF(Tableau1[[#This Row],[KAB]]&lt;&gt;"",Tableau1[[#This Row],[KAB]],"")</f>
        <v/>
      </c>
      <c r="G88" s="10" t="s">
        <v>222</v>
      </c>
      <c r="H88" s="299"/>
      <c r="I88" s="6"/>
      <c r="J88" s="157"/>
      <c r="K88" s="157"/>
      <c r="L88" s="6"/>
      <c r="M88" s="157"/>
      <c r="N88" s="406"/>
      <c r="O88" s="408"/>
    </row>
    <row r="89" spans="1:15" x14ac:dyDescent="0.25">
      <c r="A89" s="316" t="s">
        <v>85</v>
      </c>
      <c r="B89" s="202" t="str">
        <f>IF(Tableau1[[#This Row],[NBR]]&lt;&gt;"",Tableau1[[#This Row],[NBR]],"")</f>
        <v/>
      </c>
      <c r="C89" s="191">
        <f>IF(Tableau1[[#This Row],[GJU]]&lt;&gt;"",Tableau1[[#This Row],[GJU]],"")</f>
        <v>1</v>
      </c>
      <c r="D89" s="191" t="str">
        <f>IF(Tableau1[[#This Row],[WMA]]&lt;&gt;"",Tableau1[[#This Row],[WMA]],"")</f>
        <v/>
      </c>
      <c r="E89" s="191" t="str">
        <f>IF(Tableau1[[#This Row],[ACD]]&lt;&gt;"",Tableau1[[#This Row],[ACD]],"")</f>
        <v/>
      </c>
      <c r="F89" s="203" t="str">
        <f>IF(Tableau1[[#This Row],[KAB]]&lt;&gt;"",Tableau1[[#This Row],[KAB]],"")</f>
        <v/>
      </c>
      <c r="G89" s="10" t="s">
        <v>222</v>
      </c>
      <c r="H89" s="299"/>
      <c r="I89" s="6"/>
      <c r="J89" s="158"/>
      <c r="K89" s="157"/>
      <c r="L89" s="6"/>
      <c r="M89" s="6"/>
      <c r="N89" s="114"/>
      <c r="O89" s="72"/>
    </row>
    <row r="90" spans="1:15" x14ac:dyDescent="0.25">
      <c r="A90" s="316" t="s">
        <v>16</v>
      </c>
      <c r="B90" s="10" t="str">
        <f>IF(Tableau1[[#This Row],[NBR]]&lt;&gt;"",Tableau1[[#This Row],[NBR]],"")</f>
        <v/>
      </c>
      <c r="C90" s="7" t="str">
        <f>IF(Tableau1[[#This Row],[GJU]]&lt;&gt;"",Tableau1[[#This Row],[GJU]],"")</f>
        <v/>
      </c>
      <c r="D90" s="7">
        <f>IF(Tableau1[[#This Row],[WMA]]&lt;&gt;"",Tableau1[[#This Row],[WMA]],"")</f>
        <v>1</v>
      </c>
      <c r="E90" s="7" t="str">
        <f>IF(Tableau1[[#This Row],[ACD]]&lt;&gt;"",Tableau1[[#This Row],[ACD]],"")</f>
        <v/>
      </c>
      <c r="F90" s="13" t="str">
        <f>IF(Tableau1[[#This Row],[KAB]]&lt;&gt;"",Tableau1[[#This Row],[KAB]],"")</f>
        <v/>
      </c>
      <c r="G90" s="10" t="s">
        <v>222</v>
      </c>
      <c r="H90" s="299"/>
      <c r="I90" s="6"/>
      <c r="J90" s="157"/>
      <c r="K90" s="157"/>
      <c r="L90" s="7"/>
      <c r="M90" s="7"/>
      <c r="N90" s="114"/>
      <c r="O90" s="72"/>
    </row>
    <row r="91" spans="1:15" hidden="1" x14ac:dyDescent="0.25">
      <c r="A91" s="316" t="s">
        <v>43</v>
      </c>
      <c r="B91" s="75">
        <f>IF(Tableau1[[#This Row],[NBR]]&lt;&gt;"",Tableau1[[#This Row],[NBR]],"")</f>
        <v>1</v>
      </c>
      <c r="C91" s="298" t="str">
        <f>IF(Tableau1[[#This Row],[GJU]]&lt;&gt;"",Tableau1[[#This Row],[GJU]],"")</f>
        <v/>
      </c>
      <c r="D91" s="298" t="str">
        <f>IF(Tableau1[[#This Row],[WMA]]&lt;&gt;"",Tableau1[[#This Row],[WMA]],"")</f>
        <v/>
      </c>
      <c r="E91" s="298" t="str">
        <f>IF(Tableau1[[#This Row],[ACD]]&lt;&gt;"",Tableau1[[#This Row],[ACD]],"")</f>
        <v/>
      </c>
      <c r="F91" s="352" t="str">
        <f>IF(Tableau1[[#This Row],[KAB]]&lt;&gt;"",Tableau1[[#This Row],[KAB]],"")</f>
        <v/>
      </c>
      <c r="G91" s="10" t="s">
        <v>223</v>
      </c>
      <c r="H91" s="299"/>
      <c r="I91" s="6"/>
      <c r="J91" s="157"/>
      <c r="K91" s="157"/>
      <c r="L91" s="6"/>
      <c r="M91" s="6"/>
      <c r="N91" s="406"/>
      <c r="O91" s="408"/>
    </row>
    <row r="92" spans="1:15" x14ac:dyDescent="0.25">
      <c r="A92" s="316" t="s">
        <v>195</v>
      </c>
      <c r="B92" s="202" t="str">
        <f>IF(Tableau1[[#This Row],[NBR]]&lt;&gt;"",Tableau1[[#This Row],[NBR]],"")</f>
        <v/>
      </c>
      <c r="C92" s="191">
        <f>IF(Tableau1[[#This Row],[GJU]]&lt;&gt;"",Tableau1[[#This Row],[GJU]],"")</f>
        <v>1</v>
      </c>
      <c r="D92" s="191" t="str">
        <f>IF(Tableau1[[#This Row],[WMA]]&lt;&gt;"",Tableau1[[#This Row],[WMA]],"")</f>
        <v/>
      </c>
      <c r="E92" s="191" t="str">
        <f>IF(Tableau1[[#This Row],[ACD]]&lt;&gt;"",Tableau1[[#This Row],[ACD]],"")</f>
        <v/>
      </c>
      <c r="F92" s="203" t="str">
        <f>IF(Tableau1[[#This Row],[KAB]]&lt;&gt;"",Tableau1[[#This Row],[KAB]],"")</f>
        <v/>
      </c>
      <c r="G92" s="10" t="s">
        <v>222</v>
      </c>
      <c r="H92" s="299"/>
      <c r="I92" s="6"/>
      <c r="J92" s="157"/>
      <c r="K92" s="157"/>
      <c r="L92" s="6"/>
      <c r="M92" s="6"/>
      <c r="N92" s="114"/>
      <c r="O92" s="72"/>
    </row>
    <row r="93" spans="1:15" x14ac:dyDescent="0.25">
      <c r="A93" s="321" t="s">
        <v>210</v>
      </c>
      <c r="B93" s="10" t="str">
        <f>IF(Tableau1[[#This Row],[NBR]]&lt;&gt;"",Tableau1[[#This Row],[NBR]],"")</f>
        <v/>
      </c>
      <c r="C93" s="7" t="str">
        <f>IF(Tableau1[[#This Row],[GJU]]&lt;&gt;"",Tableau1[[#This Row],[GJU]],"")</f>
        <v/>
      </c>
      <c r="D93" s="7" t="str">
        <f>IF(Tableau1[[#This Row],[WMA]]&lt;&gt;"",Tableau1[[#This Row],[WMA]],"")</f>
        <v/>
      </c>
      <c r="E93" s="7" t="str">
        <f>IF(Tableau1[[#This Row],[ACD]]&lt;&gt;"",Tableau1[[#This Row],[ACD]],"")</f>
        <v/>
      </c>
      <c r="F93" s="13">
        <f>IF(Tableau1[[#This Row],[KAB]]&lt;&gt;"",Tableau1[[#This Row],[KAB]],"")</f>
        <v>1</v>
      </c>
      <c r="G93" s="10" t="s">
        <v>222</v>
      </c>
      <c r="H93" s="299"/>
      <c r="I93" s="6"/>
      <c r="J93" s="157"/>
      <c r="K93" s="157"/>
      <c r="L93" s="7"/>
      <c r="M93" s="6"/>
      <c r="N93" s="114"/>
      <c r="O93" s="72"/>
    </row>
    <row r="94" spans="1:15" x14ac:dyDescent="0.25">
      <c r="A94" s="316" t="s">
        <v>56</v>
      </c>
      <c r="B94" s="10" t="str">
        <f>IF(Tableau1[[#This Row],[NBR]]&lt;&gt;"",Tableau1[[#This Row],[NBR]],"")</f>
        <v/>
      </c>
      <c r="C94" s="7" t="str">
        <f>IF(Tableau1[[#This Row],[GJU]]&lt;&gt;"",Tableau1[[#This Row],[GJU]],"")</f>
        <v/>
      </c>
      <c r="D94" s="7">
        <f>IF(Tableau1[[#This Row],[WMA]]&lt;&gt;"",Tableau1[[#This Row],[WMA]],"")</f>
        <v>1</v>
      </c>
      <c r="E94" s="7" t="str">
        <f>IF(Tableau1[[#This Row],[ACD]]&lt;&gt;"",Tableau1[[#This Row],[ACD]],"")</f>
        <v/>
      </c>
      <c r="F94" s="13" t="str">
        <f>IF(Tableau1[[#This Row],[KAB]]&lt;&gt;"",Tableau1[[#This Row],[KAB]],"")</f>
        <v/>
      </c>
      <c r="G94" s="10" t="s">
        <v>222</v>
      </c>
      <c r="H94" s="299"/>
      <c r="I94" s="6"/>
      <c r="J94" s="157"/>
      <c r="K94" s="157"/>
      <c r="L94" s="7"/>
      <c r="M94" s="7"/>
      <c r="N94" s="114"/>
      <c r="O94" s="72"/>
    </row>
    <row r="95" spans="1:15" x14ac:dyDescent="0.25">
      <c r="A95" s="316" t="s">
        <v>45</v>
      </c>
      <c r="B95" s="353" t="str">
        <f>IF(Tableau1[[#This Row],[NBR]]&lt;&gt;"",Tableau1[[#This Row],[NBR]],"")</f>
        <v/>
      </c>
      <c r="C95" s="354">
        <f>IF(Tableau1[[#This Row],[GJU]]&lt;&gt;"",Tableau1[[#This Row],[GJU]],"")</f>
        <v>1</v>
      </c>
      <c r="D95" s="354" t="str">
        <f>IF(Tableau1[[#This Row],[WMA]]&lt;&gt;"",Tableau1[[#This Row],[WMA]],"")</f>
        <v/>
      </c>
      <c r="E95" s="354" t="str">
        <f>IF(Tableau1[[#This Row],[ACD]]&lt;&gt;"",Tableau1[[#This Row],[ACD]],"")</f>
        <v/>
      </c>
      <c r="F95" s="355" t="str">
        <f>IF(Tableau1[[#This Row],[KAB]]&lt;&gt;"",Tableau1[[#This Row],[KAB]],"")</f>
        <v/>
      </c>
      <c r="G95" s="10" t="s">
        <v>222</v>
      </c>
      <c r="H95" s="299"/>
      <c r="I95" s="6"/>
      <c r="J95" s="158"/>
      <c r="K95" s="157"/>
      <c r="L95" s="6"/>
      <c r="M95" s="6"/>
      <c r="N95" s="114"/>
      <c r="O95" s="72"/>
    </row>
    <row r="96" spans="1:15" x14ac:dyDescent="0.25">
      <c r="A96" s="316" t="s">
        <v>143</v>
      </c>
      <c r="B96" s="10" t="str">
        <f>IF(Tableau1[[#This Row],[NBR]]&lt;&gt;"",Tableau1[[#This Row],[NBR]],"")</f>
        <v/>
      </c>
      <c r="C96" s="7" t="str">
        <f>IF(Tableau1[[#This Row],[GJU]]&lt;&gt;"",Tableau1[[#This Row],[GJU]],"")</f>
        <v/>
      </c>
      <c r="D96" s="7" t="str">
        <f>IF(Tableau1[[#This Row],[WMA]]&lt;&gt;"",Tableau1[[#This Row],[WMA]],"")</f>
        <v/>
      </c>
      <c r="E96" s="7" t="str">
        <f>IF(Tableau1[[#This Row],[ACD]]&lt;&gt;"",Tableau1[[#This Row],[ACD]],"")</f>
        <v/>
      </c>
      <c r="F96" s="13">
        <f>IF(Tableau1[[#This Row],[KAB]]&lt;&gt;"",Tableau1[[#This Row],[KAB]],"")</f>
        <v>1</v>
      </c>
      <c r="G96" s="10" t="s">
        <v>222</v>
      </c>
      <c r="H96" s="299"/>
      <c r="I96" s="6"/>
      <c r="J96" s="158"/>
      <c r="K96" s="158"/>
      <c r="L96" s="6"/>
      <c r="M96" s="6"/>
      <c r="N96" s="139"/>
      <c r="O96" s="409"/>
    </row>
    <row r="97" spans="1:15" x14ac:dyDescent="0.25">
      <c r="A97" s="316" t="s">
        <v>18</v>
      </c>
      <c r="B97" s="353" t="str">
        <f>IF(Tableau1[[#This Row],[NBR]]&lt;&gt;"",Tableau1[[#This Row],[NBR]],"")</f>
        <v/>
      </c>
      <c r="C97" s="354">
        <f>IF(Tableau1[[#This Row],[GJU]]&lt;&gt;"",Tableau1[[#This Row],[GJU]],"")</f>
        <v>1</v>
      </c>
      <c r="D97" s="354" t="str">
        <f>IF(Tableau1[[#This Row],[WMA]]&lt;&gt;"",Tableau1[[#This Row],[WMA]],"")</f>
        <v/>
      </c>
      <c r="E97" s="354" t="str">
        <f>IF(Tableau1[[#This Row],[ACD]]&lt;&gt;"",Tableau1[[#This Row],[ACD]],"")</f>
        <v/>
      </c>
      <c r="F97" s="355" t="str">
        <f>IF(Tableau1[[#This Row],[KAB]]&lt;&gt;"",Tableau1[[#This Row],[KAB]],"")</f>
        <v/>
      </c>
      <c r="G97" s="10" t="s">
        <v>222</v>
      </c>
      <c r="H97" s="299"/>
      <c r="I97" s="6"/>
      <c r="J97" s="158"/>
      <c r="K97" s="157"/>
      <c r="L97" s="6"/>
      <c r="M97" s="157"/>
      <c r="N97" s="406"/>
      <c r="O97" s="408"/>
    </row>
    <row r="98" spans="1:15" x14ac:dyDescent="0.25">
      <c r="A98" s="316" t="s">
        <v>80</v>
      </c>
      <c r="B98" s="10" t="str">
        <f>IF(Tableau1[[#This Row],[NBR]]&lt;&gt;"",Tableau1[[#This Row],[NBR]],"")</f>
        <v/>
      </c>
      <c r="C98" s="7" t="str">
        <f>IF(Tableau1[[#This Row],[GJU]]&lt;&gt;"",Tableau1[[#This Row],[GJU]],"")</f>
        <v/>
      </c>
      <c r="D98" s="7" t="str">
        <f>IF(Tableau1[[#This Row],[WMA]]&lt;&gt;"",Tableau1[[#This Row],[WMA]],"")</f>
        <v/>
      </c>
      <c r="E98" s="7" t="str">
        <f>IF(Tableau1[[#This Row],[ACD]]&lt;&gt;"",Tableau1[[#This Row],[ACD]],"")</f>
        <v/>
      </c>
      <c r="F98" s="13">
        <f>IF(Tableau1[[#This Row],[KAB]]&lt;&gt;"",Tableau1[[#This Row],[KAB]],"")</f>
        <v>1</v>
      </c>
      <c r="G98" s="10" t="s">
        <v>222</v>
      </c>
      <c r="H98" s="299"/>
      <c r="I98" s="6"/>
      <c r="J98" s="158"/>
      <c r="K98" s="15"/>
      <c r="L98" s="6"/>
      <c r="M98" s="6"/>
      <c r="N98" s="114"/>
      <c r="O98" s="72"/>
    </row>
    <row r="99" spans="1:15" x14ac:dyDescent="0.25">
      <c r="A99" s="316" t="s">
        <v>34</v>
      </c>
      <c r="B99" s="75" t="str">
        <f>IF(Tableau1[[#This Row],[NBR]]&lt;&gt;"",Tableau1[[#This Row],[NBR]],"")</f>
        <v/>
      </c>
      <c r="C99" s="298">
        <f>IF(Tableau1[[#This Row],[GJU]]&lt;&gt;"",Tableau1[[#This Row],[GJU]],"")</f>
        <v>1</v>
      </c>
      <c r="D99" s="298" t="str">
        <f>IF(Tableau1[[#This Row],[WMA]]&lt;&gt;"",Tableau1[[#This Row],[WMA]],"")</f>
        <v/>
      </c>
      <c r="E99" s="298" t="str">
        <f>IF(Tableau1[[#This Row],[ACD]]&lt;&gt;"",Tableau1[[#This Row],[ACD]],"")</f>
        <v/>
      </c>
      <c r="F99" s="352" t="str">
        <f>IF(Tableau1[[#This Row],[KAB]]&lt;&gt;"",Tableau1[[#This Row],[KAB]],"")</f>
        <v/>
      </c>
      <c r="G99" s="10" t="s">
        <v>222</v>
      </c>
      <c r="H99" s="299"/>
      <c r="I99" s="6"/>
      <c r="J99" s="157"/>
      <c r="K99" s="157"/>
      <c r="L99" s="6"/>
      <c r="M99" s="6"/>
      <c r="N99" s="114"/>
      <c r="O99" s="72"/>
    </row>
    <row r="100" spans="1:15" x14ac:dyDescent="0.25">
      <c r="A100" s="321" t="s">
        <v>198</v>
      </c>
      <c r="B100" s="10" t="str">
        <f>IF(Tableau1[[#This Row],[NBR]]&lt;&gt;"",Tableau1[[#This Row],[NBR]],"")</f>
        <v/>
      </c>
      <c r="C100" s="7">
        <f>IF(Tableau1[[#This Row],[GJU]]&lt;&gt;"",Tableau1[[#This Row],[GJU]],"")</f>
        <v>1</v>
      </c>
      <c r="D100" s="7" t="str">
        <f>IF(Tableau1[[#This Row],[WMA]]&lt;&gt;"",Tableau1[[#This Row],[WMA]],"")</f>
        <v/>
      </c>
      <c r="E100" s="7" t="str">
        <f>IF(Tableau1[[#This Row],[ACD]]&lt;&gt;"",Tableau1[[#This Row],[ACD]],"")</f>
        <v/>
      </c>
      <c r="F100" s="13" t="str">
        <f>IF(Tableau1[[#This Row],[KAB]]&lt;&gt;"",Tableau1[[#This Row],[KAB]],"")</f>
        <v/>
      </c>
      <c r="G100" s="10" t="s">
        <v>222</v>
      </c>
      <c r="H100" s="299"/>
      <c r="I100" s="6"/>
      <c r="J100" s="157"/>
      <c r="K100" s="157"/>
      <c r="L100" s="6"/>
      <c r="M100" s="6"/>
      <c r="N100" s="114"/>
      <c r="O100" s="72"/>
    </row>
    <row r="101" spans="1:15" x14ac:dyDescent="0.25">
      <c r="A101" s="316" t="s">
        <v>28</v>
      </c>
      <c r="B101" s="10" t="str">
        <f>IF(Tableau1[[#This Row],[NBR]]&lt;&gt;"",Tableau1[[#This Row],[NBR]],"")</f>
        <v/>
      </c>
      <c r="C101" s="7" t="str">
        <f>IF(Tableau1[[#This Row],[GJU]]&lt;&gt;"",Tableau1[[#This Row],[GJU]],"")</f>
        <v/>
      </c>
      <c r="D101" s="7" t="str">
        <f>IF(Tableau1[[#This Row],[WMA]]&lt;&gt;"",Tableau1[[#This Row],[WMA]],"")</f>
        <v/>
      </c>
      <c r="E101" s="7" t="str">
        <f>IF(Tableau1[[#This Row],[ACD]]&lt;&gt;"",Tableau1[[#This Row],[ACD]],"")</f>
        <v/>
      </c>
      <c r="F101" s="13">
        <f>IF(Tableau1[[#This Row],[KAB]]&lt;&gt;"",Tableau1[[#This Row],[KAB]],"")</f>
        <v>1</v>
      </c>
      <c r="G101" s="10" t="s">
        <v>222</v>
      </c>
      <c r="H101" s="299"/>
      <c r="I101" s="6"/>
      <c r="J101" s="157"/>
      <c r="K101" s="157"/>
      <c r="L101" s="6"/>
      <c r="M101" s="6"/>
      <c r="N101" s="116"/>
      <c r="O101" s="21"/>
    </row>
    <row r="102" spans="1:15" x14ac:dyDescent="0.25">
      <c r="A102" s="316" t="s">
        <v>133</v>
      </c>
      <c r="B102" s="10" t="str">
        <f>IF(Tableau1[[#This Row],[NBR]]&lt;&gt;"",Tableau1[[#This Row],[NBR]],"")</f>
        <v/>
      </c>
      <c r="C102" s="7">
        <f>IF(Tableau1[[#This Row],[GJU]]&lt;&gt;"",Tableau1[[#This Row],[GJU]],"")</f>
        <v>1</v>
      </c>
      <c r="D102" s="7" t="str">
        <f>IF(Tableau1[[#This Row],[WMA]]&lt;&gt;"",Tableau1[[#This Row],[WMA]],"")</f>
        <v/>
      </c>
      <c r="E102" s="7" t="str">
        <f>IF(Tableau1[[#This Row],[ACD]]&lt;&gt;"",Tableau1[[#This Row],[ACD]],"")</f>
        <v/>
      </c>
      <c r="F102" s="13" t="str">
        <f>IF(Tableau1[[#This Row],[KAB]]&lt;&gt;"",Tableau1[[#This Row],[KAB]],"")</f>
        <v/>
      </c>
      <c r="G102" s="10" t="s">
        <v>222</v>
      </c>
      <c r="H102" s="299"/>
      <c r="I102" s="6"/>
      <c r="J102" s="157"/>
      <c r="K102" s="157"/>
      <c r="L102" s="6"/>
      <c r="M102" s="6"/>
      <c r="N102" s="139"/>
      <c r="O102" s="409"/>
    </row>
    <row r="103" spans="1:15" x14ac:dyDescent="0.25">
      <c r="A103" s="316" t="s">
        <v>47</v>
      </c>
      <c r="B103" s="10" t="str">
        <f>IF(Tableau1[[#This Row],[NBR]]&lt;&gt;"",Tableau1[[#This Row],[NBR]],"")</f>
        <v/>
      </c>
      <c r="C103" s="7" t="str">
        <f>IF(Tableau1[[#This Row],[GJU]]&lt;&gt;"",Tableau1[[#This Row],[GJU]],"")</f>
        <v/>
      </c>
      <c r="D103" s="7">
        <f>IF(Tableau1[[#This Row],[WMA]]&lt;&gt;"",Tableau1[[#This Row],[WMA]],"")</f>
        <v>1</v>
      </c>
      <c r="E103" s="7" t="str">
        <f>IF(Tableau1[[#This Row],[ACD]]&lt;&gt;"",Tableau1[[#This Row],[ACD]],"")</f>
        <v/>
      </c>
      <c r="F103" s="13" t="str">
        <f>IF(Tableau1[[#This Row],[KAB]]&lt;&gt;"",Tableau1[[#This Row],[KAB]],"")</f>
        <v/>
      </c>
      <c r="G103" s="10" t="s">
        <v>222</v>
      </c>
      <c r="H103" s="299"/>
      <c r="I103" s="6"/>
      <c r="J103" s="157"/>
      <c r="K103" s="157"/>
      <c r="L103" s="6"/>
      <c r="M103" s="6"/>
      <c r="N103" s="114"/>
      <c r="O103" s="72"/>
    </row>
    <row r="104" spans="1:15" x14ac:dyDescent="0.25">
      <c r="A104" s="321" t="s">
        <v>196</v>
      </c>
      <c r="B104" s="10" t="str">
        <f>IF(Tableau1[[#This Row],[NBR]]&lt;&gt;"",Tableau1[[#This Row],[NBR]],"")</f>
        <v/>
      </c>
      <c r="C104" s="7">
        <f>IF(Tableau1[[#This Row],[GJU]]&lt;&gt;"",Tableau1[[#This Row],[GJU]],"")</f>
        <v>1</v>
      </c>
      <c r="D104" s="7" t="str">
        <f>IF(Tableau1[[#This Row],[WMA]]&lt;&gt;"",Tableau1[[#This Row],[WMA]],"")</f>
        <v/>
      </c>
      <c r="E104" s="7" t="str">
        <f>IF(Tableau1[[#This Row],[ACD]]&lt;&gt;"",Tableau1[[#This Row],[ACD]],"")</f>
        <v/>
      </c>
      <c r="F104" s="13" t="str">
        <f>IF(Tableau1[[#This Row],[KAB]]&lt;&gt;"",Tableau1[[#This Row],[KAB]],"")</f>
        <v/>
      </c>
      <c r="G104" s="10" t="s">
        <v>222</v>
      </c>
      <c r="H104" s="299"/>
      <c r="I104" s="6"/>
      <c r="J104" s="157"/>
      <c r="K104" s="157"/>
      <c r="L104" s="7"/>
      <c r="M104" s="7"/>
      <c r="N104" s="114"/>
      <c r="O104" s="72"/>
    </row>
    <row r="105" spans="1:15" x14ac:dyDescent="0.25">
      <c r="A105" s="316" t="s">
        <v>79</v>
      </c>
      <c r="B105" s="10" t="str">
        <f>IF(Tableau1[[#This Row],[NBR]]&lt;&gt;"",Tableau1[[#This Row],[NBR]],"")</f>
        <v/>
      </c>
      <c r="C105" s="7" t="str">
        <f>IF(Tableau1[[#This Row],[GJU]]&lt;&gt;"",Tableau1[[#This Row],[GJU]],"")</f>
        <v/>
      </c>
      <c r="D105" s="7">
        <f>IF(Tableau1[[#This Row],[WMA]]&lt;&gt;"",Tableau1[[#This Row],[WMA]],"")</f>
        <v>1</v>
      </c>
      <c r="E105" s="7" t="str">
        <f>IF(Tableau1[[#This Row],[ACD]]&lt;&gt;"",Tableau1[[#This Row],[ACD]],"")</f>
        <v/>
      </c>
      <c r="F105" s="13" t="str">
        <f>IF(Tableau1[[#This Row],[KAB]]&lt;&gt;"",Tableau1[[#This Row],[KAB]],"")</f>
        <v/>
      </c>
      <c r="G105" s="10" t="s">
        <v>222</v>
      </c>
      <c r="H105" s="299"/>
      <c r="I105" s="6"/>
      <c r="J105" s="157"/>
      <c r="K105" s="157"/>
      <c r="L105" s="7"/>
      <c r="M105" s="7"/>
      <c r="N105" s="139"/>
      <c r="O105" s="409"/>
    </row>
    <row r="106" spans="1:15" x14ac:dyDescent="0.25">
      <c r="A106" s="316" t="s">
        <v>73</v>
      </c>
      <c r="B106" s="10" t="str">
        <f>IF(Tableau1[[#This Row],[NBR]]&lt;&gt;"",Tableau1[[#This Row],[NBR]],"")</f>
        <v/>
      </c>
      <c r="C106" s="7" t="str">
        <f>IF(Tableau1[[#This Row],[GJU]]&lt;&gt;"",Tableau1[[#This Row],[GJU]],"")</f>
        <v/>
      </c>
      <c r="D106" s="7">
        <f>IF(Tableau1[[#This Row],[WMA]]&lt;&gt;"",Tableau1[[#This Row],[WMA]],"")</f>
        <v>1</v>
      </c>
      <c r="E106" s="7" t="str">
        <f>IF(Tableau1[[#This Row],[ACD]]&lt;&gt;"",Tableau1[[#This Row],[ACD]],"")</f>
        <v/>
      </c>
      <c r="F106" s="13" t="str">
        <f>IF(Tableau1[[#This Row],[KAB]]&lt;&gt;"",Tableau1[[#This Row],[KAB]],"")</f>
        <v/>
      </c>
      <c r="G106" s="10" t="s">
        <v>222</v>
      </c>
      <c r="H106" s="299"/>
      <c r="I106" s="6"/>
      <c r="J106" s="157"/>
      <c r="K106" s="157"/>
      <c r="L106" s="6"/>
      <c r="M106" s="157"/>
      <c r="N106" s="406"/>
      <c r="O106" s="408"/>
    </row>
    <row r="107" spans="1:15" hidden="1" x14ac:dyDescent="0.25">
      <c r="A107" s="317" t="s">
        <v>57</v>
      </c>
      <c r="B107" s="353" t="str">
        <f>IF(Tableau1[[#This Row],[NBR]]&lt;&gt;"",Tableau1[[#This Row],[NBR]],"")</f>
        <v/>
      </c>
      <c r="C107" s="354" t="str">
        <f>IF(Tableau1[[#This Row],[GJU]]&lt;&gt;"",Tableau1[[#This Row],[GJU]],"")</f>
        <v/>
      </c>
      <c r="D107" s="354">
        <f>IF(Tableau1[[#This Row],[WMA]]&lt;&gt;"",Tableau1[[#This Row],[WMA]],"")</f>
        <v>1</v>
      </c>
      <c r="E107" s="354" t="str">
        <f>IF(Tableau1[[#This Row],[ACD]]&lt;&gt;"",Tableau1[[#This Row],[ACD]],"")</f>
        <v/>
      </c>
      <c r="F107" s="355" t="str">
        <f>IF(Tableau1[[#This Row],[KAB]]&lt;&gt;"",Tableau1[[#This Row],[KAB]],"")</f>
        <v/>
      </c>
      <c r="G107" s="10" t="s">
        <v>223</v>
      </c>
      <c r="H107" s="299"/>
      <c r="I107" s="6"/>
      <c r="J107" s="157"/>
      <c r="K107" s="157"/>
      <c r="L107" s="6"/>
      <c r="M107" s="6"/>
      <c r="N107" s="406"/>
      <c r="O107" s="408"/>
    </row>
    <row r="108" spans="1:15" x14ac:dyDescent="0.25">
      <c r="A108" s="316" t="s">
        <v>214</v>
      </c>
      <c r="B108" s="10" t="str">
        <f>IF(Tableau1[[#This Row],[NBR]]&lt;&gt;"",Tableau1[[#This Row],[NBR]],"")</f>
        <v/>
      </c>
      <c r="C108" s="7">
        <f>IF(Tableau1[[#This Row],[GJU]]&lt;&gt;"",Tableau1[[#This Row],[GJU]],"")</f>
        <v>1</v>
      </c>
      <c r="D108" s="7" t="str">
        <f>IF(Tableau1[[#This Row],[WMA]]&lt;&gt;"",Tableau1[[#This Row],[WMA]],"")</f>
        <v/>
      </c>
      <c r="E108" s="7" t="str">
        <f>IF(Tableau1[[#This Row],[ACD]]&lt;&gt;"",Tableau1[[#This Row],[ACD]],"")</f>
        <v/>
      </c>
      <c r="F108" s="13" t="str">
        <f>IF(Tableau1[[#This Row],[KAB]]&lt;&gt;"",Tableau1[[#This Row],[KAB]],"")</f>
        <v/>
      </c>
      <c r="G108" s="10" t="s">
        <v>222</v>
      </c>
      <c r="H108" s="5"/>
      <c r="I108" s="6"/>
      <c r="J108" s="157"/>
      <c r="K108" s="157"/>
      <c r="L108" s="7"/>
      <c r="M108" s="7"/>
      <c r="N108" s="114"/>
      <c r="O108" s="21"/>
    </row>
    <row r="109" spans="1:15" hidden="1" x14ac:dyDescent="0.25">
      <c r="A109" s="316" t="s">
        <v>76</v>
      </c>
      <c r="B109" s="353">
        <f>IF(Tableau1[[#This Row],[NBR]]&lt;&gt;"",Tableau1[[#This Row],[NBR]],"")</f>
        <v>1</v>
      </c>
      <c r="C109" s="354" t="str">
        <f>IF(Tableau1[[#This Row],[GJU]]&lt;&gt;"",Tableau1[[#This Row],[GJU]],"")</f>
        <v/>
      </c>
      <c r="D109" s="354" t="str">
        <f>IF(Tableau1[[#This Row],[WMA]]&lt;&gt;"",Tableau1[[#This Row],[WMA]],"")</f>
        <v/>
      </c>
      <c r="E109" s="354" t="str">
        <f>IF(Tableau1[[#This Row],[ACD]]&lt;&gt;"",Tableau1[[#This Row],[ACD]],"")</f>
        <v/>
      </c>
      <c r="F109" s="355" t="str">
        <f>IF(Tableau1[[#This Row],[KAB]]&lt;&gt;"",Tableau1[[#This Row],[KAB]],"")</f>
        <v/>
      </c>
      <c r="G109" s="10" t="s">
        <v>223</v>
      </c>
      <c r="H109" s="299"/>
      <c r="I109" s="6"/>
      <c r="J109" s="15"/>
      <c r="K109" s="15"/>
      <c r="L109" s="7"/>
      <c r="M109" s="7"/>
      <c r="N109" s="116"/>
      <c r="O109" s="21"/>
    </row>
    <row r="110" spans="1:15" x14ac:dyDescent="0.25">
      <c r="A110" s="316" t="s">
        <v>67</v>
      </c>
      <c r="B110" s="10">
        <f>IF(Tableau1[[#This Row],[NBR]]&lt;&gt;"",Tableau1[[#This Row],[NBR]],"")</f>
        <v>1</v>
      </c>
      <c r="C110" s="7" t="str">
        <f>IF(Tableau1[[#This Row],[GJU]]&lt;&gt;"",Tableau1[[#This Row],[GJU]],"")</f>
        <v/>
      </c>
      <c r="D110" s="7" t="str">
        <f>IF(Tableau1[[#This Row],[WMA]]&lt;&gt;"",Tableau1[[#This Row],[WMA]],"")</f>
        <v/>
      </c>
      <c r="E110" s="7" t="str">
        <f>IF(Tableau1[[#This Row],[ACD]]&lt;&gt;"",Tableau1[[#This Row],[ACD]],"")</f>
        <v/>
      </c>
      <c r="F110" s="13" t="str">
        <f>IF(Tableau1[[#This Row],[KAB]]&lt;&gt;"",Tableau1[[#This Row],[KAB]],"")</f>
        <v/>
      </c>
      <c r="G110" s="10" t="s">
        <v>222</v>
      </c>
      <c r="H110" s="331"/>
      <c r="I110" s="155"/>
      <c r="J110" s="162"/>
      <c r="K110" s="156"/>
      <c r="L110" s="155"/>
      <c r="M110" s="155"/>
      <c r="N110" s="114"/>
      <c r="O110" s="72"/>
    </row>
    <row r="111" spans="1:15" ht="12.75" thickBot="1" x14ac:dyDescent="0.3">
      <c r="A111" s="325" t="s">
        <v>142</v>
      </c>
      <c r="B111" s="246">
        <f>IF(Tableau1[[#This Row],[NBR]]&lt;&gt;"",Tableau1[[#This Row],[NBR]],"")</f>
        <v>1</v>
      </c>
      <c r="C111" s="330" t="str">
        <f>IF(Tableau1[[#This Row],[GJU]]&lt;&gt;"",Tableau1[[#This Row],[GJU]],"")</f>
        <v/>
      </c>
      <c r="D111" s="330" t="str">
        <f>IF(Tableau1[[#This Row],[WMA]]&lt;&gt;"",Tableau1[[#This Row],[WMA]],"")</f>
        <v/>
      </c>
      <c r="E111" s="330" t="str">
        <f>IF(Tableau1[[#This Row],[ACD]]&lt;&gt;"",Tableau1[[#This Row],[ACD]],"")</f>
        <v/>
      </c>
      <c r="F111" s="247" t="str">
        <f>IF(Tableau1[[#This Row],[KAB]]&lt;&gt;"",Tableau1[[#This Row],[KAB]],"")</f>
        <v/>
      </c>
      <c r="G111" s="10" t="s">
        <v>222</v>
      </c>
      <c r="H111" s="332"/>
      <c r="I111" s="333"/>
      <c r="J111" s="334"/>
      <c r="K111" s="335"/>
      <c r="L111" s="333"/>
      <c r="M111" s="333"/>
      <c r="N111" s="407"/>
      <c r="O111" s="410"/>
    </row>
    <row r="112" spans="1:15" ht="12.75" thickBot="1" x14ac:dyDescent="0.3">
      <c r="A112" s="23"/>
      <c r="B112" s="175">
        <f>SUM(B2:B111)</f>
        <v>26</v>
      </c>
      <c r="C112" s="175">
        <f>SUM(C2:C111)</f>
        <v>43</v>
      </c>
      <c r="D112" s="175">
        <f>SUM(D2:D111)</f>
        <v>26</v>
      </c>
      <c r="E112" s="175">
        <f>SUM(E2:E111)</f>
        <v>3</v>
      </c>
      <c r="F112" s="175">
        <f>SUM(F2:F111)</f>
        <v>10</v>
      </c>
      <c r="I112" s="2"/>
      <c r="J112" s="2"/>
      <c r="K112" s="2"/>
      <c r="L112" s="2"/>
    </row>
    <row r="113" spans="7:7" ht="12.75" thickTop="1" x14ac:dyDescent="0.25"/>
    <row r="114" spans="7:7" x14ac:dyDescent="0.25">
      <c r="G114" s="12"/>
    </row>
  </sheetData>
  <protectedRanges>
    <protectedRange algorithmName="SHA-512" hashValue="fqeoGgKVNxVZ96zFFKt0FKETf0IJ9P+4CTUINH7DvkzH7W+E6EJ0B/k7IXshGJtCj6L4+QHlqbnBgZFlCOiYuQ==" saltValue="O6aNY8/iNto1RnioD+F3vQ==" spinCount="100000" sqref="A1:F111 H1:O111" name="Plage1" securityDescriptor="O:WDG:WDD:(A;;CC;;;S-1-5-21-2671407683-3578501609-2443888817-5184)"/>
    <protectedRange algorithmName="SHA-512" hashValue="75IWp7MdPGrR78QCRxCCpumo0yXROsrSCUaBwxCDNp7GOZxw4vlKX1kTQK1cLmMjF3+ogqg7fGQyHHQfpQKSiQ==" saltValue="R0lJwj5/2EkBOaeCKy9Xdw==" spinCount="100000" sqref="G1" name="Plage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" securityDescriptor="O:WDG:WDD:(A;;CC;;;S-1-5-21-2671407683-3578501609-2443888817-7063)(A;;CC;;;S-1-5-21-2671407683-3578501609-2443888817-7054)"/>
  </protectedRanges>
  <conditionalFormatting sqref="B2:B111">
    <cfRule type="cellIs" dxfId="332" priority="38" operator="equal">
      <formula>1</formula>
    </cfRule>
  </conditionalFormatting>
  <conditionalFormatting sqref="C2:C111">
    <cfRule type="cellIs" dxfId="331" priority="37" operator="equal">
      <formula>1</formula>
    </cfRule>
  </conditionalFormatting>
  <conditionalFormatting sqref="D2:D111">
    <cfRule type="cellIs" dxfId="330" priority="36" operator="equal">
      <formula>1</formula>
    </cfRule>
  </conditionalFormatting>
  <conditionalFormatting sqref="E2:E111">
    <cfRule type="cellIs" dxfId="329" priority="35" operator="equal">
      <formula>1</formula>
    </cfRule>
  </conditionalFormatting>
  <conditionalFormatting sqref="F2:F111">
    <cfRule type="cellIs" dxfId="328" priority="34" operator="equal">
      <formula>1</formula>
    </cfRule>
  </conditionalFormatting>
  <conditionalFormatting sqref="A2:A4 A6 A8:A19 A21:A25 A27:A46 A48:A59 A61:A64 A66:A71 A73:A82 A86:A87 A89:A91 A105:A106 A109:A111 A94:A103">
    <cfRule type="expression" dxfId="327" priority="29">
      <formula>$F2=1</formula>
    </cfRule>
    <cfRule type="expression" dxfId="326" priority="30">
      <formula>$E2=1</formula>
    </cfRule>
    <cfRule type="expression" dxfId="325" priority="31">
      <formula>$D2=1</formula>
    </cfRule>
    <cfRule type="expression" dxfId="324" priority="32">
      <formula>$C2=1</formula>
    </cfRule>
    <cfRule type="expression" dxfId="323" priority="33">
      <formula>$B2=1</formula>
    </cfRule>
  </conditionalFormatting>
  <conditionalFormatting sqref="A92:A93">
    <cfRule type="expression" dxfId="322" priority="23">
      <formula>$F92=1</formula>
    </cfRule>
    <cfRule type="expression" dxfId="321" priority="24">
      <formula>$E92=1</formula>
    </cfRule>
    <cfRule type="expression" dxfId="320" priority="25">
      <formula>$D92=1</formula>
    </cfRule>
    <cfRule type="expression" dxfId="319" priority="26">
      <formula>$C92=1</formula>
    </cfRule>
    <cfRule type="expression" dxfId="318" priority="27">
      <formula>$B92=1</formula>
    </cfRule>
  </conditionalFormatting>
  <conditionalFormatting sqref="A104">
    <cfRule type="expression" dxfId="317" priority="18">
      <formula>$F104=1</formula>
    </cfRule>
    <cfRule type="expression" dxfId="316" priority="19">
      <formula>$E104=1</formula>
    </cfRule>
    <cfRule type="expression" dxfId="315" priority="20">
      <formula>$D104=1</formula>
    </cfRule>
    <cfRule type="expression" dxfId="314" priority="21">
      <formula>$C104=1</formula>
    </cfRule>
    <cfRule type="expression" dxfId="313" priority="22">
      <formula>$B104=1</formula>
    </cfRule>
  </conditionalFormatting>
  <conditionalFormatting sqref="A83">
    <cfRule type="expression" dxfId="312" priority="10">
      <formula>$F83=1</formula>
    </cfRule>
    <cfRule type="expression" dxfId="311" priority="11">
      <formula>$E83=1</formula>
    </cfRule>
    <cfRule type="expression" dxfId="310" priority="12">
      <formula>$D83=1</formula>
    </cfRule>
    <cfRule type="expression" dxfId="309" priority="13">
      <formula>$C83=1</formula>
    </cfRule>
    <cfRule type="expression" dxfId="308" priority="14">
      <formula>$B83=1</formula>
    </cfRule>
  </conditionalFormatting>
  <conditionalFormatting sqref="A108">
    <cfRule type="expression" dxfId="307" priority="5">
      <formula>$F108=1</formula>
    </cfRule>
    <cfRule type="expression" dxfId="306" priority="6">
      <formula>$E108=1</formula>
    </cfRule>
    <cfRule type="expression" dxfId="305" priority="7">
      <formula>$D108=1</formula>
    </cfRule>
    <cfRule type="expression" dxfId="304" priority="8">
      <formula>$C108=1</formula>
    </cfRule>
    <cfRule type="expression" dxfId="303" priority="9">
      <formula>$B108=1</formula>
    </cfRule>
  </conditionalFormatting>
  <conditionalFormatting sqref="G3:G111">
    <cfRule type="cellIs" dxfId="302" priority="2" operator="equal">
      <formula>1</formula>
    </cfRule>
  </conditionalFormatting>
  <conditionalFormatting sqref="G2">
    <cfRule type="cellIs" dxfId="301" priority="1" operator="equal">
      <formula>1</formula>
    </cfRule>
  </conditionalFormatting>
  <dataValidations count="1">
    <dataValidation type="list" allowBlank="1" showInputMessage="1" showErrorMessage="1" sqref="G2:G111" xr:uid="{7699AB1B-C2C9-4E35-858F-880656FA4091}">
      <formula1>"Archivé, En cours"</formula1>
    </dataValidation>
  </dataValidations>
  <pageMargins left="0.11811023622047245" right="0.11811023622047245" top="0.74803149606299213" bottom="0.74803149606299213" header="0.31496062992125984" footer="0.31496062992125984"/>
  <pageSetup paperSize="8" scale="97" fitToHeight="0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89" id="{E179E2EF-9EF4-427D-A23F-6AB0EDD4CBA3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L2</xm:sqref>
        </x14:conditionalFormatting>
        <x14:conditionalFormatting xmlns:xm="http://schemas.microsoft.com/office/excel/2006/main">
          <x14:cfRule type="iconSet" priority="63" id="{D4D480A8-6C0D-4422-A669-25F9232E52F6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M2</xm:sqref>
        </x14:conditionalFormatting>
        <x14:conditionalFormatting xmlns:xm="http://schemas.microsoft.com/office/excel/2006/main">
          <x14:cfRule type="iconSet" priority="62" id="{CDA58BB0-B746-430F-80F7-8ECCD7768FFC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L3:M5</xm:sqref>
        </x14:conditionalFormatting>
        <x14:conditionalFormatting xmlns:xm="http://schemas.microsoft.com/office/excel/2006/main">
          <x14:cfRule type="iconSet" priority="61" id="{65E2ABB6-1AA3-41FE-9976-5F7F7D2BB09C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L6:M7</xm:sqref>
        </x14:conditionalFormatting>
        <x14:conditionalFormatting xmlns:xm="http://schemas.microsoft.com/office/excel/2006/main">
          <x14:cfRule type="iconSet" priority="58" id="{95B4413B-0211-41F2-8183-D780DAF85891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L25:L26</xm:sqref>
        </x14:conditionalFormatting>
        <x14:conditionalFormatting xmlns:xm="http://schemas.microsoft.com/office/excel/2006/main">
          <x14:cfRule type="iconSet" priority="56" id="{AD34ED99-2943-49C5-8E07-23B7AB111A15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L45</xm:sqref>
        </x14:conditionalFormatting>
        <x14:conditionalFormatting xmlns:xm="http://schemas.microsoft.com/office/excel/2006/main">
          <x14:cfRule type="iconSet" priority="51" id="{E3981FC8-EB26-4DF5-B374-D37CD7FFB785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L70:L72</xm:sqref>
        </x14:conditionalFormatting>
        <x14:conditionalFormatting xmlns:xm="http://schemas.microsoft.com/office/excel/2006/main">
          <x14:cfRule type="iconSet" priority="49" id="{11D4ADBB-9782-47A9-8151-E23A622FABF7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L79</xm:sqref>
        </x14:conditionalFormatting>
        <x14:conditionalFormatting xmlns:xm="http://schemas.microsoft.com/office/excel/2006/main">
          <x14:cfRule type="iconSet" priority="48" id="{90A55E20-3FCB-491C-9771-AB2A20CAC527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L78</xm:sqref>
        </x14:conditionalFormatting>
        <x14:conditionalFormatting xmlns:xm="http://schemas.microsoft.com/office/excel/2006/main">
          <x14:cfRule type="iconSet" priority="46" id="{1F6607A8-8044-4613-9687-E49F85A50258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L94</xm:sqref>
        </x14:conditionalFormatting>
        <x14:conditionalFormatting xmlns:xm="http://schemas.microsoft.com/office/excel/2006/main">
          <x14:cfRule type="iconSet" priority="45" id="{6EB1388B-4991-4C5C-AB81-C8C5A226905A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L95</xm:sqref>
        </x14:conditionalFormatting>
        <x14:conditionalFormatting xmlns:xm="http://schemas.microsoft.com/office/excel/2006/main">
          <x14:cfRule type="iconSet" priority="44" id="{B8C917BE-B2FF-4E35-9593-CF4DE25F1476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L109:M109 L97:L99 L101:L103 L105:L107</xm:sqref>
        </x14:conditionalFormatting>
        <x14:conditionalFormatting xmlns:xm="http://schemas.microsoft.com/office/excel/2006/main">
          <x14:cfRule type="iconSet" priority="43" id="{102F3046-91A2-40B1-AC2A-9005301C98AF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L96</xm:sqref>
        </x14:conditionalFormatting>
        <x14:conditionalFormatting xmlns:xm="http://schemas.microsoft.com/office/excel/2006/main">
          <x14:cfRule type="iconSet" priority="42" id="{2A31539D-5AD5-42F3-8CCF-D9E3FC5CDC82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L111:M111</xm:sqref>
        </x14:conditionalFormatting>
        <x14:conditionalFormatting xmlns:xm="http://schemas.microsoft.com/office/excel/2006/main">
          <x14:cfRule type="iconSet" priority="41" id="{EF0BE0D9-E84F-4898-B76C-103BE9561F4E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L110:M110</xm:sqref>
        </x14:conditionalFormatting>
        <x14:conditionalFormatting xmlns:xm="http://schemas.microsoft.com/office/excel/2006/main">
          <x14:cfRule type="iconSet" priority="40" id="{F4480219-AF14-466B-A963-0DC97CBDB94B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L8</xm:sqref>
        </x14:conditionalFormatting>
        <x14:conditionalFormatting xmlns:xm="http://schemas.microsoft.com/office/excel/2006/main">
          <x14:cfRule type="iconSet" priority="28" id="{E7547016-F3FF-4D1C-8536-E5051D23D0B0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L55:L56</xm:sqref>
        </x14:conditionalFormatting>
        <x14:conditionalFormatting xmlns:xm="http://schemas.microsoft.com/office/excel/2006/main">
          <x14:cfRule type="iconSet" priority="449" id="{8E531655-438F-4106-ADE1-9DAEC54100D2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L27:L44</xm:sqref>
        </x14:conditionalFormatting>
        <x14:conditionalFormatting xmlns:xm="http://schemas.microsoft.com/office/excel/2006/main">
          <x14:cfRule type="iconSet" priority="470" id="{C4C3E3F2-CD26-40D0-BF5E-ABCB62BBB790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L21:L24 L9:M20</xm:sqref>
        </x14:conditionalFormatting>
        <x14:conditionalFormatting xmlns:xm="http://schemas.microsoft.com/office/excel/2006/main">
          <x14:cfRule type="iconSet" priority="514" id="{A4EB7F51-2DEA-485D-AF14-EFD76ACAD900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L46:L47 L49:L52 L54</xm:sqref>
        </x14:conditionalFormatting>
        <x14:conditionalFormatting xmlns:xm="http://schemas.microsoft.com/office/excel/2006/main">
          <x14:cfRule type="iconSet" priority="556" id="{75F41685-ED61-4DF3-BA58-864FA6F69DCA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L73:L77 L93</xm:sqref>
        </x14:conditionalFormatting>
        <x14:conditionalFormatting xmlns:xm="http://schemas.microsoft.com/office/excel/2006/main">
          <x14:cfRule type="iconSet" priority="665" id="{E5560F4E-08D1-44A3-B509-0FE029067BDE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L57:L69</xm:sqref>
        </x14:conditionalFormatting>
        <x14:conditionalFormatting xmlns:xm="http://schemas.microsoft.com/office/excel/2006/main">
          <x14:cfRule type="iconSet" priority="1447" id="{67BBC64F-8326-481E-AAD0-67DAEBDC2D4C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L80:L90</xm:sqref>
        </x14:conditionalFormatting>
        <x14:conditionalFormatting xmlns:xm="http://schemas.microsoft.com/office/excel/2006/main">
          <x14:cfRule type="iconSet" priority="16" id="{5B695726-9D1B-41DD-A892-8D6C4EF67600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L100 L91:L92</xm:sqref>
        </x14:conditionalFormatting>
        <x14:conditionalFormatting xmlns:xm="http://schemas.microsoft.com/office/excel/2006/main">
          <x14:cfRule type="iconSet" priority="15" id="{B32B00C0-45F6-4E68-BBCE-8F97F20FF8FD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L104</xm:sqref>
        </x14:conditionalFormatting>
        <x14:conditionalFormatting xmlns:xm="http://schemas.microsoft.com/office/excel/2006/main">
          <x14:cfRule type="iconSet" priority="4" id="{AC466A80-4C11-47D8-A444-D68F8321BCB3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L53 L48</xm:sqref>
        </x14:conditionalFormatting>
        <x14:conditionalFormatting xmlns:xm="http://schemas.microsoft.com/office/excel/2006/main">
          <x14:cfRule type="iconSet" priority="3" id="{A8BCF10C-E544-411E-83CE-DF32EDE521D2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L108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outlinePr applyStyles="1" summaryBelow="0"/>
    <pageSetUpPr fitToPage="1"/>
  </sheetPr>
  <dimension ref="A1:AX113"/>
  <sheetViews>
    <sheetView zoomScale="90" zoomScaleNormal="90" zoomScalePageLayoutView="125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G2" sqref="G2"/>
    </sheetView>
  </sheetViews>
  <sheetFormatPr baseColWidth="10" defaultColWidth="10.7109375" defaultRowHeight="12" x14ac:dyDescent="0.25"/>
  <cols>
    <col min="1" max="1" width="26" style="1" customWidth="1"/>
    <col min="2" max="3" width="6.5703125" style="1" customWidth="1"/>
    <col min="4" max="4" width="7.5703125" style="1" customWidth="1"/>
    <col min="5" max="5" width="6.85546875" style="1" customWidth="1"/>
    <col min="6" max="6" width="6.7109375" style="1" customWidth="1"/>
    <col min="7" max="7" width="9" style="1" customWidth="1"/>
    <col min="8" max="8" width="10.85546875" style="1" customWidth="1"/>
    <col min="9" max="9" width="10.28515625" style="1" customWidth="1"/>
    <col min="10" max="10" width="15.42578125" style="1" customWidth="1"/>
    <col min="11" max="11" width="25.42578125" style="1" customWidth="1"/>
    <col min="12" max="12" width="12" style="1" customWidth="1"/>
    <col min="13" max="13" width="17.140625" style="1" customWidth="1"/>
    <col min="14" max="14" width="17.5703125" style="1" customWidth="1"/>
    <col min="15" max="15" width="29.140625" style="1" customWidth="1"/>
    <col min="16" max="16" width="11" style="1" customWidth="1"/>
    <col min="17" max="17" width="12.28515625" style="1" customWidth="1"/>
    <col min="18" max="18" width="18.85546875" style="1" customWidth="1"/>
    <col min="19" max="19" width="22.85546875" style="1" customWidth="1"/>
    <col min="20" max="20" width="21.7109375" style="1" customWidth="1"/>
    <col min="21" max="21" width="21.28515625" style="1" customWidth="1"/>
    <col min="22" max="22" width="20.28515625" style="1" customWidth="1"/>
    <col min="23" max="23" width="21.42578125" style="1" customWidth="1"/>
    <col min="24" max="24" width="12.5703125" style="1" customWidth="1"/>
    <col min="25" max="25" width="45.7109375" style="1" customWidth="1"/>
    <col min="26" max="16384" width="10.7109375" style="1"/>
  </cols>
  <sheetData>
    <row r="1" spans="1:50" ht="37.5" thickTop="1" thickBot="1" x14ac:dyDescent="0.3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3" t="s">
        <v>22</v>
      </c>
      <c r="I1" s="106" t="s">
        <v>8</v>
      </c>
      <c r="J1" s="106" t="s">
        <v>118</v>
      </c>
      <c r="K1" s="3" t="s">
        <v>102</v>
      </c>
      <c r="L1" s="3" t="s">
        <v>117</v>
      </c>
      <c r="M1" s="3" t="s">
        <v>95</v>
      </c>
      <c r="N1" s="3" t="s">
        <v>108</v>
      </c>
      <c r="O1" s="3" t="s">
        <v>190</v>
      </c>
      <c r="P1" s="3" t="s">
        <v>125</v>
      </c>
      <c r="Q1" s="3" t="s">
        <v>23</v>
      </c>
      <c r="R1" s="3" t="s">
        <v>112</v>
      </c>
      <c r="S1" s="3" t="s">
        <v>191</v>
      </c>
      <c r="T1" s="3" t="s">
        <v>96</v>
      </c>
      <c r="U1" s="3" t="s">
        <v>211</v>
      </c>
      <c r="V1" s="3" t="s">
        <v>107</v>
      </c>
      <c r="W1" s="3" t="s">
        <v>115</v>
      </c>
      <c r="X1" s="3" t="s">
        <v>119</v>
      </c>
      <c r="Y1" s="3" t="s">
        <v>121</v>
      </c>
      <c r="Z1" s="106" t="s">
        <v>114</v>
      </c>
    </row>
    <row r="2" spans="1:50" ht="12.75" thickTop="1" x14ac:dyDescent="0.25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107"/>
      <c r="I2" s="108"/>
      <c r="J2" s="107"/>
      <c r="K2" s="109"/>
      <c r="L2" s="41"/>
      <c r="M2" s="41"/>
      <c r="N2" s="110"/>
      <c r="O2" s="111"/>
      <c r="P2" s="111"/>
      <c r="Q2" s="41"/>
      <c r="R2" s="110"/>
      <c r="S2" s="110"/>
      <c r="T2" s="6"/>
      <c r="U2" s="111"/>
      <c r="V2" s="6"/>
      <c r="W2" s="110"/>
      <c r="X2" s="112"/>
      <c r="Y2" s="112"/>
      <c r="Z2" s="195"/>
    </row>
    <row r="3" spans="1:50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223</v>
      </c>
      <c r="H3" s="5"/>
      <c r="I3" s="14"/>
      <c r="J3" s="5"/>
      <c r="K3" s="113"/>
      <c r="L3" s="42"/>
      <c r="M3" s="42"/>
      <c r="N3" s="6"/>
      <c r="O3" s="157"/>
      <c r="P3" s="157"/>
      <c r="Q3" s="157"/>
      <c r="R3" s="6"/>
      <c r="S3" s="6"/>
      <c r="T3" s="6"/>
      <c r="U3" s="157"/>
      <c r="V3" s="6"/>
      <c r="W3" s="6"/>
      <c r="X3" s="114"/>
      <c r="Y3" s="114"/>
      <c r="Z3" s="196"/>
    </row>
    <row r="4" spans="1:50" x14ac:dyDescent="0.25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105"/>
      <c r="I4" s="13"/>
      <c r="J4" s="10"/>
      <c r="K4" s="115"/>
      <c r="L4" s="42"/>
      <c r="M4" s="42"/>
      <c r="N4" s="6"/>
      <c r="O4" s="157"/>
      <c r="P4" s="157"/>
      <c r="Q4" s="157"/>
      <c r="R4" s="6"/>
      <c r="S4" s="6"/>
      <c r="T4" s="6"/>
      <c r="U4" s="15"/>
      <c r="V4" s="6"/>
      <c r="W4" s="7"/>
      <c r="X4" s="116"/>
      <c r="Y4" s="116"/>
      <c r="Z4" s="197"/>
    </row>
    <row r="5" spans="1:50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103"/>
      <c r="I5" s="13"/>
      <c r="J5" s="10"/>
      <c r="K5" s="113"/>
      <c r="L5" s="81"/>
      <c r="M5" s="42"/>
      <c r="N5" s="6"/>
      <c r="O5" s="157"/>
      <c r="P5" s="157"/>
      <c r="Q5" s="157"/>
      <c r="R5" s="6"/>
      <c r="S5" s="6"/>
      <c r="T5" s="6"/>
      <c r="U5" s="157"/>
      <c r="V5" s="6"/>
      <c r="W5" s="6"/>
      <c r="X5" s="114"/>
      <c r="Y5" s="114"/>
      <c r="Z5" s="196"/>
    </row>
    <row r="6" spans="1:50" ht="11.1" customHeight="1" x14ac:dyDescent="0.25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103"/>
      <c r="I6" s="13"/>
      <c r="J6" s="10"/>
      <c r="K6" s="113"/>
      <c r="L6" s="413"/>
      <c r="M6" s="413"/>
      <c r="N6" s="414"/>
      <c r="O6" s="415"/>
      <c r="P6" s="415"/>
      <c r="Q6" s="415"/>
      <c r="R6" s="414"/>
      <c r="S6" s="414"/>
      <c r="T6" s="6"/>
      <c r="U6" s="157"/>
      <c r="V6" s="6"/>
      <c r="W6" s="6"/>
      <c r="X6" s="114"/>
      <c r="Y6" s="114"/>
      <c r="Z6" s="196"/>
    </row>
    <row r="7" spans="1:50" x14ac:dyDescent="0.25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103"/>
      <c r="I7" s="13"/>
      <c r="J7" s="10"/>
      <c r="K7" s="113"/>
      <c r="L7" s="42"/>
      <c r="M7" s="42"/>
      <c r="N7" s="6"/>
      <c r="O7" s="157"/>
      <c r="P7" s="157"/>
      <c r="Q7" s="157"/>
      <c r="R7" s="6"/>
      <c r="S7" s="6"/>
      <c r="T7" s="6"/>
      <c r="U7" s="157"/>
      <c r="V7" s="6"/>
      <c r="W7" s="6"/>
      <c r="X7" s="114"/>
      <c r="Y7" s="114"/>
      <c r="Z7" s="196"/>
    </row>
    <row r="8" spans="1:50" ht="15" customHeight="1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103"/>
      <c r="I8" s="13"/>
      <c r="J8" s="10"/>
      <c r="K8" s="113"/>
      <c r="L8" s="42"/>
      <c r="M8" s="42"/>
      <c r="N8" s="6"/>
      <c r="O8" s="157"/>
      <c r="P8" s="157"/>
      <c r="Q8" s="157"/>
      <c r="R8" s="6"/>
      <c r="S8" s="6"/>
      <c r="T8" s="6"/>
      <c r="U8" s="157"/>
      <c r="V8" s="6"/>
      <c r="W8" s="6"/>
      <c r="X8" s="114"/>
      <c r="Y8" s="114"/>
      <c r="Z8" s="196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</row>
    <row r="9" spans="1:50" ht="11.25" customHeight="1" x14ac:dyDescent="0.25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103"/>
      <c r="I9" s="13"/>
      <c r="J9" s="10"/>
      <c r="K9" s="113"/>
      <c r="L9" s="42"/>
      <c r="M9" s="42"/>
      <c r="N9" s="6"/>
      <c r="O9" s="157"/>
      <c r="P9" s="157"/>
      <c r="Q9" s="157"/>
      <c r="R9" s="6"/>
      <c r="S9" s="6"/>
      <c r="T9" s="117"/>
      <c r="U9" s="118"/>
      <c r="V9" s="117"/>
      <c r="W9" s="117"/>
      <c r="X9" s="114"/>
      <c r="Y9" s="114"/>
      <c r="Z9" s="196"/>
    </row>
    <row r="10" spans="1:50" x14ac:dyDescent="0.25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103"/>
      <c r="I10" s="13"/>
      <c r="J10" s="10"/>
      <c r="K10" s="113"/>
      <c r="L10" s="42"/>
      <c r="M10" s="42"/>
      <c r="N10" s="6"/>
      <c r="O10" s="157"/>
      <c r="P10" s="157"/>
      <c r="Q10" s="157"/>
      <c r="R10" s="6"/>
      <c r="S10" s="6"/>
      <c r="T10" s="6"/>
      <c r="U10" s="157"/>
      <c r="V10" s="6"/>
      <c r="W10" s="6"/>
      <c r="X10" s="199"/>
      <c r="Y10" s="114"/>
      <c r="Z10" s="196"/>
    </row>
    <row r="11" spans="1:50" ht="21.6" customHeight="1" x14ac:dyDescent="0.25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5"/>
      <c r="I11" s="14"/>
      <c r="J11" s="5"/>
      <c r="K11" s="113"/>
      <c r="L11" s="80"/>
      <c r="M11" s="42"/>
      <c r="N11" s="6"/>
      <c r="O11" s="157"/>
      <c r="P11" s="157"/>
      <c r="Q11" s="157"/>
      <c r="R11" s="6"/>
      <c r="S11" s="6"/>
      <c r="T11" s="6"/>
      <c r="U11" s="157"/>
      <c r="V11" s="6"/>
      <c r="W11" s="6"/>
      <c r="X11" s="114"/>
      <c r="Y11" s="114"/>
      <c r="Z11" s="197"/>
    </row>
    <row r="12" spans="1:50" ht="21.6" customHeight="1" x14ac:dyDescent="0.25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5"/>
      <c r="I12" s="14"/>
      <c r="J12" s="10"/>
      <c r="K12" s="113"/>
      <c r="L12" s="154"/>
      <c r="M12" s="154"/>
      <c r="N12" s="155"/>
      <c r="O12" s="156"/>
      <c r="P12" s="156"/>
      <c r="Q12" s="156"/>
      <c r="R12" s="155"/>
      <c r="S12" s="155"/>
      <c r="T12" s="6"/>
      <c r="U12" s="157"/>
      <c r="V12" s="6"/>
      <c r="W12" s="6"/>
      <c r="X12" s="114"/>
      <c r="Y12" s="114"/>
      <c r="Z12" s="196"/>
    </row>
    <row r="13" spans="1:50" ht="16.149999999999999" customHeight="1" x14ac:dyDescent="0.25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5"/>
      <c r="I13" s="14"/>
      <c r="J13" s="5"/>
      <c r="K13" s="113"/>
      <c r="L13" s="42"/>
      <c r="M13" s="42"/>
      <c r="N13" s="6"/>
      <c r="O13" s="157"/>
      <c r="P13" s="157"/>
      <c r="Q13" s="157"/>
      <c r="R13" s="6"/>
      <c r="S13" s="6"/>
      <c r="T13" s="117"/>
      <c r="U13" s="118"/>
      <c r="V13" s="117"/>
      <c r="W13" s="117"/>
      <c r="X13" s="114"/>
      <c r="Y13" s="114"/>
      <c r="Z13" s="138"/>
    </row>
    <row r="14" spans="1:50" ht="16.149999999999999" customHeight="1" x14ac:dyDescent="0.25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5"/>
      <c r="I14" s="13"/>
      <c r="J14" s="10"/>
      <c r="K14" s="113"/>
      <c r="L14" s="154"/>
      <c r="M14" s="154"/>
      <c r="N14" s="155"/>
      <c r="O14" s="156"/>
      <c r="P14" s="156"/>
      <c r="Q14" s="156"/>
      <c r="R14" s="155"/>
      <c r="S14" s="155"/>
      <c r="T14" s="6"/>
      <c r="U14" s="118"/>
      <c r="V14" s="6"/>
      <c r="W14" s="117"/>
      <c r="X14" s="114"/>
      <c r="Y14" s="114"/>
      <c r="Z14" s="196"/>
    </row>
    <row r="15" spans="1:50" x14ac:dyDescent="0.25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105"/>
      <c r="I15" s="13"/>
      <c r="J15" s="10"/>
      <c r="K15" s="115"/>
      <c r="L15" s="42"/>
      <c r="M15" s="42"/>
      <c r="N15" s="6"/>
      <c r="O15" s="157"/>
      <c r="P15" s="157"/>
      <c r="Q15" s="157"/>
      <c r="R15" s="6"/>
      <c r="S15" s="6"/>
      <c r="T15" s="6"/>
      <c r="U15" s="15"/>
      <c r="V15" s="6"/>
      <c r="W15" s="15"/>
      <c r="X15" s="116"/>
      <c r="Y15" s="116"/>
      <c r="Z15" s="196"/>
    </row>
    <row r="16" spans="1:50" x14ac:dyDescent="0.25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105"/>
      <c r="I16" s="13"/>
      <c r="J16" s="10"/>
      <c r="K16" s="115"/>
      <c r="L16" s="42"/>
      <c r="M16" s="413"/>
      <c r="N16" s="6"/>
      <c r="O16" s="415"/>
      <c r="P16" s="415"/>
      <c r="Q16" s="157"/>
      <c r="R16" s="6"/>
      <c r="S16" s="6"/>
      <c r="T16" s="6"/>
      <c r="U16" s="15"/>
      <c r="V16" s="6"/>
      <c r="W16" s="7"/>
      <c r="X16" s="116"/>
      <c r="Y16" s="116"/>
      <c r="Z16" s="196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</row>
    <row r="17" spans="1:26" ht="23.1" customHeight="1" x14ac:dyDescent="0.25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105"/>
      <c r="I17" s="13"/>
      <c r="J17" s="10"/>
      <c r="K17" s="115"/>
      <c r="L17" s="42"/>
      <c r="M17" s="42"/>
      <c r="N17" s="6"/>
      <c r="O17" s="157"/>
      <c r="P17" s="157"/>
      <c r="Q17" s="157"/>
      <c r="R17" s="6"/>
      <c r="S17" s="6"/>
      <c r="T17" s="6"/>
      <c r="U17" s="15"/>
      <c r="V17" s="6"/>
      <c r="W17" s="7"/>
      <c r="X17" s="116"/>
      <c r="Y17" s="116"/>
      <c r="Z17" s="197"/>
    </row>
    <row r="18" spans="1:26" x14ac:dyDescent="0.2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105"/>
      <c r="I18" s="13"/>
      <c r="J18" s="10"/>
      <c r="K18" s="115"/>
      <c r="L18" s="42"/>
      <c r="M18" s="42"/>
      <c r="N18" s="119"/>
      <c r="O18" s="120"/>
      <c r="P18" s="120"/>
      <c r="Q18" s="120"/>
      <c r="R18" s="6"/>
      <c r="S18" s="119"/>
      <c r="T18" s="119"/>
      <c r="U18" s="121"/>
      <c r="V18" s="119"/>
      <c r="W18" s="122"/>
      <c r="X18" s="123"/>
      <c r="Y18" s="116"/>
      <c r="Z18" s="197"/>
    </row>
    <row r="19" spans="1:26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105"/>
      <c r="I19" s="13"/>
      <c r="J19" s="10"/>
      <c r="K19" s="115"/>
      <c r="L19" s="42"/>
      <c r="M19" s="42"/>
      <c r="N19" s="6"/>
      <c r="O19" s="157"/>
      <c r="P19" s="157"/>
      <c r="Q19" s="157"/>
      <c r="R19" s="6"/>
      <c r="S19" s="6"/>
      <c r="T19" s="6"/>
      <c r="U19" s="15"/>
      <c r="V19" s="6"/>
      <c r="W19" s="7"/>
      <c r="X19" s="116"/>
      <c r="Y19" s="116"/>
      <c r="Z19" s="196"/>
    </row>
    <row r="20" spans="1:26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105"/>
      <c r="I20" s="13"/>
      <c r="J20" s="10"/>
      <c r="K20" s="115"/>
      <c r="L20" s="42"/>
      <c r="M20" s="42"/>
      <c r="N20" s="6"/>
      <c r="O20" s="157"/>
      <c r="P20" s="157"/>
      <c r="Q20" s="157"/>
      <c r="R20" s="6"/>
      <c r="S20" s="6"/>
      <c r="T20" s="6"/>
      <c r="U20" s="15"/>
      <c r="V20" s="6"/>
      <c r="W20" s="7"/>
      <c r="X20" s="116"/>
      <c r="Y20" s="116"/>
      <c r="Z20" s="197"/>
    </row>
    <row r="21" spans="1:26" x14ac:dyDescent="0.25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105"/>
      <c r="I21" s="13"/>
      <c r="J21" s="10"/>
      <c r="K21" s="115"/>
      <c r="L21" s="42"/>
      <c r="M21" s="42"/>
      <c r="N21" s="6"/>
      <c r="O21" s="157"/>
      <c r="P21" s="157"/>
      <c r="Q21" s="157"/>
      <c r="R21" s="6"/>
      <c r="S21" s="6"/>
      <c r="T21" s="157"/>
      <c r="U21" s="15"/>
      <c r="V21" s="6"/>
      <c r="W21" s="15"/>
      <c r="X21" s="116"/>
      <c r="Y21" s="116"/>
      <c r="Z21" s="198"/>
    </row>
    <row r="22" spans="1:26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105"/>
      <c r="I22" s="13"/>
      <c r="J22" s="10"/>
      <c r="K22" s="115"/>
      <c r="L22" s="42"/>
      <c r="M22" s="42"/>
      <c r="N22" s="6"/>
      <c r="O22" s="157"/>
      <c r="P22" s="157"/>
      <c r="Q22" s="157"/>
      <c r="R22" s="6"/>
      <c r="S22" s="6"/>
      <c r="T22" s="6"/>
      <c r="U22" s="15"/>
      <c r="V22" s="6"/>
      <c r="W22" s="7"/>
      <c r="X22" s="116"/>
      <c r="Y22" s="116"/>
      <c r="Z22" s="196"/>
    </row>
    <row r="23" spans="1:26" x14ac:dyDescent="0.25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103"/>
      <c r="I23" s="13"/>
      <c r="J23" s="10"/>
      <c r="K23" s="113"/>
      <c r="L23" s="42"/>
      <c r="M23" s="42"/>
      <c r="N23" s="6"/>
      <c r="O23" s="157"/>
      <c r="P23" s="157"/>
      <c r="Q23" s="157"/>
      <c r="R23" s="6"/>
      <c r="S23" s="6"/>
      <c r="T23" s="6"/>
      <c r="U23" s="157"/>
      <c r="V23" s="6"/>
      <c r="W23" s="6"/>
      <c r="X23" s="199"/>
      <c r="Y23" s="114"/>
      <c r="Z23" s="196"/>
    </row>
    <row r="24" spans="1:26" x14ac:dyDescent="0.25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103"/>
      <c r="I24" s="13"/>
      <c r="J24" s="10"/>
      <c r="K24" s="113"/>
      <c r="L24" s="42"/>
      <c r="M24" s="42"/>
      <c r="N24" s="6"/>
      <c r="O24" s="157"/>
      <c r="P24" s="157"/>
      <c r="Q24" s="157"/>
      <c r="R24" s="6"/>
      <c r="S24" s="6"/>
      <c r="T24" s="6"/>
      <c r="U24" s="157"/>
      <c r="V24" s="6"/>
      <c r="W24" s="6"/>
      <c r="X24" s="114"/>
      <c r="Y24" s="114"/>
      <c r="Z24" s="196"/>
    </row>
    <row r="25" spans="1:26" x14ac:dyDescent="0.2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103"/>
      <c r="I25" s="13"/>
      <c r="J25" s="10"/>
      <c r="K25" s="113"/>
      <c r="L25" s="413"/>
      <c r="M25" s="413"/>
      <c r="N25" s="414"/>
      <c r="O25" s="415"/>
      <c r="P25" s="415"/>
      <c r="Q25" s="157"/>
      <c r="R25" s="117"/>
      <c r="S25" s="117"/>
      <c r="T25" s="6"/>
      <c r="U25" s="157"/>
      <c r="V25" s="6"/>
      <c r="W25" s="6"/>
      <c r="X25" s="114"/>
      <c r="Y25" s="114"/>
      <c r="Z25" s="196"/>
    </row>
    <row r="26" spans="1:26" ht="16.149999999999999" hidden="1" customHeight="1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105"/>
      <c r="I26" s="13"/>
      <c r="J26" s="10"/>
      <c r="K26" s="115"/>
      <c r="L26" s="42"/>
      <c r="M26" s="81"/>
      <c r="N26" s="6"/>
      <c r="O26" s="157"/>
      <c r="P26" s="157"/>
      <c r="Q26" s="157"/>
      <c r="R26" s="6"/>
      <c r="S26" s="6"/>
      <c r="T26" s="117"/>
      <c r="U26" s="124"/>
      <c r="V26" s="117"/>
      <c r="W26" s="125"/>
      <c r="X26" s="116"/>
      <c r="Y26" s="116"/>
      <c r="Z26" s="196"/>
    </row>
    <row r="27" spans="1:26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105"/>
      <c r="I27" s="13"/>
      <c r="J27" s="10"/>
      <c r="K27" s="115"/>
      <c r="L27" s="42"/>
      <c r="M27" s="42"/>
      <c r="N27" s="6"/>
      <c r="O27" s="157"/>
      <c r="P27" s="157"/>
      <c r="Q27" s="157"/>
      <c r="R27" s="6"/>
      <c r="S27" s="6"/>
      <c r="T27" s="6"/>
      <c r="U27" s="15"/>
      <c r="V27" s="6"/>
      <c r="W27" s="7"/>
      <c r="X27" s="116"/>
      <c r="Y27" s="116"/>
      <c r="Z27" s="196"/>
    </row>
    <row r="28" spans="1:26" x14ac:dyDescent="0.25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105"/>
      <c r="I28" s="13"/>
      <c r="J28" s="10"/>
      <c r="K28" s="115"/>
      <c r="L28" s="42"/>
      <c r="M28" s="42"/>
      <c r="N28" s="6"/>
      <c r="O28" s="157"/>
      <c r="P28" s="157"/>
      <c r="Q28" s="157"/>
      <c r="R28" s="6"/>
      <c r="S28" s="6"/>
      <c r="T28" s="6"/>
      <c r="U28" s="15"/>
      <c r="V28" s="6"/>
      <c r="W28" s="7"/>
      <c r="X28" s="116"/>
      <c r="Y28" s="116"/>
      <c r="Z28" s="196"/>
    </row>
    <row r="29" spans="1:26" x14ac:dyDescent="0.25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103"/>
      <c r="I29" s="13"/>
      <c r="J29" s="10"/>
      <c r="K29" s="113"/>
      <c r="L29" s="42"/>
      <c r="M29" s="42"/>
      <c r="N29" s="6"/>
      <c r="O29" s="157"/>
      <c r="P29" s="157"/>
      <c r="Q29" s="157"/>
      <c r="R29" s="6"/>
      <c r="S29" s="6"/>
      <c r="T29" s="6"/>
      <c r="U29" s="157"/>
      <c r="V29" s="6"/>
      <c r="W29" s="6"/>
      <c r="X29" s="114"/>
      <c r="Y29" s="114"/>
      <c r="Z29" s="273"/>
    </row>
    <row r="30" spans="1:26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105"/>
      <c r="I30" s="13"/>
      <c r="J30" s="10"/>
      <c r="K30" s="115"/>
      <c r="L30" s="42"/>
      <c r="M30" s="42"/>
      <c r="N30" s="6"/>
      <c r="O30" s="157"/>
      <c r="P30" s="157"/>
      <c r="Q30" s="157"/>
      <c r="R30" s="6"/>
      <c r="S30" s="6"/>
      <c r="T30" s="6"/>
      <c r="U30" s="15"/>
      <c r="V30" s="6"/>
      <c r="W30" s="7"/>
      <c r="X30" s="116"/>
      <c r="Y30" s="116"/>
      <c r="Z30" s="196"/>
    </row>
    <row r="31" spans="1:26" x14ac:dyDescent="0.25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103"/>
      <c r="I31" s="13"/>
      <c r="J31" s="10"/>
      <c r="K31" s="113"/>
      <c r="L31" s="42"/>
      <c r="M31" s="42"/>
      <c r="N31" s="6"/>
      <c r="O31" s="157"/>
      <c r="P31" s="157"/>
      <c r="Q31" s="157"/>
      <c r="R31" s="6"/>
      <c r="S31" s="6"/>
      <c r="T31" s="6"/>
      <c r="U31" s="157"/>
      <c r="V31" s="6"/>
      <c r="W31" s="6"/>
      <c r="X31" s="114"/>
      <c r="Y31" s="114"/>
      <c r="Z31" s="199"/>
    </row>
    <row r="32" spans="1:26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103"/>
      <c r="I32" s="13"/>
      <c r="J32" s="10"/>
      <c r="K32" s="113"/>
      <c r="L32" s="42"/>
      <c r="M32" s="126"/>
      <c r="N32" s="6"/>
      <c r="O32" s="157"/>
      <c r="P32" s="157"/>
      <c r="Q32" s="157"/>
      <c r="R32" s="6"/>
      <c r="S32" s="6"/>
      <c r="T32" s="6"/>
      <c r="U32" s="157"/>
      <c r="V32" s="6"/>
      <c r="W32" s="157"/>
      <c r="X32" s="127"/>
      <c r="Y32" s="127"/>
      <c r="Z32" s="273"/>
    </row>
    <row r="33" spans="1:26" x14ac:dyDescent="0.25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105"/>
      <c r="I33" s="13"/>
      <c r="J33" s="10"/>
      <c r="K33" s="115"/>
      <c r="L33" s="42"/>
      <c r="M33" s="42"/>
      <c r="N33" s="6"/>
      <c r="O33" s="157"/>
      <c r="P33" s="157"/>
      <c r="Q33" s="157"/>
      <c r="R33" s="6"/>
      <c r="S33" s="6"/>
      <c r="T33" s="6"/>
      <c r="U33" s="15"/>
      <c r="V33" s="6"/>
      <c r="W33" s="7"/>
      <c r="X33" s="116"/>
      <c r="Y33" s="116"/>
      <c r="Z33" s="197"/>
    </row>
    <row r="34" spans="1:26" ht="16.149999999999999" customHeight="1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128"/>
      <c r="I34" s="129"/>
      <c r="J34" s="130"/>
      <c r="K34" s="131"/>
      <c r="L34" s="42"/>
      <c r="M34" s="42"/>
      <c r="N34" s="119"/>
      <c r="O34" s="120"/>
      <c r="P34" s="120"/>
      <c r="Q34" s="120"/>
      <c r="R34" s="119"/>
      <c r="S34" s="119"/>
      <c r="T34" s="119"/>
      <c r="U34" s="132"/>
      <c r="V34" s="119"/>
      <c r="W34" s="133"/>
      <c r="X34" s="134"/>
      <c r="Y34" s="134"/>
      <c r="Z34" s="198"/>
    </row>
    <row r="35" spans="1:26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135"/>
      <c r="I35" s="22"/>
      <c r="J35" s="136"/>
      <c r="K35" s="131"/>
      <c r="L35" s="42"/>
      <c r="M35" s="42"/>
      <c r="N35" s="119"/>
      <c r="O35" s="120"/>
      <c r="P35" s="120"/>
      <c r="Q35" s="120"/>
      <c r="R35" s="119"/>
      <c r="S35" s="119"/>
      <c r="T35" s="119"/>
      <c r="U35" s="132"/>
      <c r="V35" s="119"/>
      <c r="W35" s="133"/>
      <c r="X35" s="134"/>
      <c r="Y35" s="134"/>
      <c r="Z35" s="200"/>
    </row>
    <row r="36" spans="1:26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135"/>
      <c r="I36" s="22"/>
      <c r="J36" s="136"/>
      <c r="K36" s="131"/>
      <c r="L36" s="42"/>
      <c r="M36" s="42"/>
      <c r="N36" s="119"/>
      <c r="O36" s="120"/>
      <c r="P36" s="120"/>
      <c r="Q36" s="120"/>
      <c r="R36" s="119"/>
      <c r="S36" s="119"/>
      <c r="T36" s="119"/>
      <c r="U36" s="132"/>
      <c r="V36" s="119"/>
      <c r="W36" s="133"/>
      <c r="X36" s="134"/>
      <c r="Y36" s="134"/>
      <c r="Z36" s="198"/>
    </row>
    <row r="37" spans="1:26" x14ac:dyDescent="0.25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103"/>
      <c r="I37" s="13"/>
      <c r="J37" s="10"/>
      <c r="K37" s="113"/>
      <c r="L37" s="42"/>
      <c r="M37" s="42"/>
      <c r="N37" s="6"/>
      <c r="O37" s="157"/>
      <c r="P37" s="157"/>
      <c r="Q37" s="157"/>
      <c r="R37" s="6"/>
      <c r="S37" s="6"/>
      <c r="T37" s="6"/>
      <c r="U37" s="157"/>
      <c r="V37" s="6"/>
      <c r="W37" s="6"/>
      <c r="X37" s="114"/>
      <c r="Y37" s="114"/>
      <c r="Z37" s="196"/>
    </row>
    <row r="38" spans="1:26" x14ac:dyDescent="0.25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5"/>
      <c r="I38" s="14"/>
      <c r="J38" s="5"/>
      <c r="K38" s="113"/>
      <c r="L38" s="42"/>
      <c r="M38" s="42"/>
      <c r="N38" s="6"/>
      <c r="O38" s="157"/>
      <c r="P38" s="157"/>
      <c r="Q38" s="157"/>
      <c r="R38" s="6"/>
      <c r="S38" s="6"/>
      <c r="T38" s="6"/>
      <c r="U38" s="157"/>
      <c r="V38" s="6"/>
      <c r="W38" s="6"/>
      <c r="X38" s="114"/>
      <c r="Y38" s="114"/>
      <c r="Z38" s="197"/>
    </row>
    <row r="39" spans="1:26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>
        <v>1</v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5"/>
      <c r="I39" s="13"/>
      <c r="J39" s="10"/>
      <c r="K39" s="113"/>
      <c r="L39" s="154"/>
      <c r="M39" s="154"/>
      <c r="N39" s="155"/>
      <c r="O39" s="156"/>
      <c r="P39" s="156"/>
      <c r="Q39" s="156"/>
      <c r="R39" s="155"/>
      <c r="S39" s="155"/>
      <c r="T39" s="6"/>
      <c r="U39" s="157"/>
      <c r="V39" s="6"/>
      <c r="W39" s="6"/>
      <c r="X39" s="114"/>
      <c r="Y39" s="114"/>
      <c r="Z39" s="196"/>
    </row>
    <row r="40" spans="1:26" ht="24" x14ac:dyDescent="0.25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103"/>
      <c r="I40" s="13"/>
      <c r="J40" s="10"/>
      <c r="K40" s="113"/>
      <c r="L40" s="42"/>
      <c r="M40" s="42"/>
      <c r="N40" s="6"/>
      <c r="O40" s="157"/>
      <c r="P40" s="157"/>
      <c r="Q40" s="157"/>
      <c r="R40" s="6"/>
      <c r="S40" s="6"/>
      <c r="T40" s="6"/>
      <c r="U40" s="157"/>
      <c r="V40" s="6"/>
      <c r="W40" s="6"/>
      <c r="X40" s="114"/>
      <c r="Y40" s="114"/>
      <c r="Z40" s="196"/>
    </row>
    <row r="41" spans="1:26" ht="18.75" hidden="1" customHeight="1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5"/>
      <c r="I41" s="14"/>
      <c r="J41" s="5"/>
      <c r="K41" s="113"/>
      <c r="L41" s="42"/>
      <c r="M41" s="42"/>
      <c r="N41" s="6"/>
      <c r="O41" s="157"/>
      <c r="P41" s="157"/>
      <c r="Q41" s="157"/>
      <c r="R41" s="6"/>
      <c r="S41" s="6"/>
      <c r="T41" s="6"/>
      <c r="U41" s="157"/>
      <c r="V41" s="6"/>
      <c r="W41" s="6"/>
      <c r="X41" s="114"/>
      <c r="Y41" s="114"/>
      <c r="Z41" s="196"/>
    </row>
    <row r="42" spans="1:26" ht="18.75" customHeight="1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5"/>
      <c r="I42" s="426"/>
      <c r="J42" s="428"/>
      <c r="K42" s="113"/>
      <c r="L42" s="431"/>
      <c r="M42" s="431"/>
      <c r="N42" s="432"/>
      <c r="O42" s="433"/>
      <c r="P42" s="433"/>
      <c r="Q42" s="433"/>
      <c r="R42" s="432"/>
      <c r="S42" s="432"/>
      <c r="T42" s="423"/>
      <c r="U42" s="157"/>
      <c r="V42" s="423"/>
      <c r="W42" s="6"/>
      <c r="X42" s="114"/>
      <c r="Y42" s="114"/>
      <c r="Z42" s="434"/>
    </row>
    <row r="43" spans="1:26" ht="18.75" customHeight="1" x14ac:dyDescent="0.25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5"/>
      <c r="I43" s="14"/>
      <c r="J43" s="5"/>
      <c r="K43" s="113"/>
      <c r="L43" s="154"/>
      <c r="M43" s="154"/>
      <c r="N43" s="155"/>
      <c r="O43" s="156"/>
      <c r="P43" s="156"/>
      <c r="Q43" s="156"/>
      <c r="R43" s="155"/>
      <c r="S43" s="155"/>
      <c r="T43" s="6"/>
      <c r="U43" s="157"/>
      <c r="V43" s="6"/>
      <c r="W43" s="6"/>
      <c r="X43" s="114"/>
      <c r="Y43" s="114"/>
      <c r="Z43" s="196"/>
    </row>
    <row r="44" spans="1:26" ht="16.149999999999999" customHeight="1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5"/>
      <c r="I44" s="14"/>
      <c r="J44" s="5"/>
      <c r="K44" s="113"/>
      <c r="L44" s="42"/>
      <c r="M44" s="42"/>
      <c r="N44" s="6"/>
      <c r="O44" s="157"/>
      <c r="P44" s="157"/>
      <c r="Q44" s="157"/>
      <c r="R44" s="6"/>
      <c r="S44" s="6"/>
      <c r="T44" s="6"/>
      <c r="U44" s="157"/>
      <c r="V44" s="6"/>
      <c r="W44" s="6"/>
      <c r="X44" s="114"/>
      <c r="Y44" s="114"/>
      <c r="Z44" s="196"/>
    </row>
    <row r="45" spans="1:26" x14ac:dyDescent="0.25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103"/>
      <c r="I45" s="13"/>
      <c r="J45" s="10"/>
      <c r="K45" s="113"/>
      <c r="L45" s="42"/>
      <c r="M45" s="42"/>
      <c r="N45" s="6"/>
      <c r="O45" s="157"/>
      <c r="P45" s="157"/>
      <c r="Q45" s="157"/>
      <c r="R45" s="6"/>
      <c r="S45" s="6"/>
      <c r="T45" s="6"/>
      <c r="U45" s="157"/>
      <c r="V45" s="6"/>
      <c r="W45" s="6"/>
      <c r="X45" s="114"/>
      <c r="Y45" s="114"/>
      <c r="Z45" s="196"/>
    </row>
    <row r="46" spans="1:26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103"/>
      <c r="I46" s="13"/>
      <c r="J46" s="10"/>
      <c r="K46" s="113"/>
      <c r="L46" s="42"/>
      <c r="M46" s="42"/>
      <c r="N46" s="6"/>
      <c r="O46" s="157"/>
      <c r="P46" s="157"/>
      <c r="Q46" s="157"/>
      <c r="R46" s="6"/>
      <c r="S46" s="6"/>
      <c r="T46" s="117"/>
      <c r="U46" s="118"/>
      <c r="V46" s="117"/>
      <c r="W46" s="117"/>
      <c r="X46" s="114"/>
      <c r="Y46" s="114"/>
      <c r="Z46" s="196"/>
    </row>
    <row r="47" spans="1:26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103"/>
      <c r="I47" s="13"/>
      <c r="J47" s="10"/>
      <c r="K47" s="113"/>
      <c r="L47" s="42"/>
      <c r="M47" s="42"/>
      <c r="N47" s="6"/>
      <c r="O47" s="157"/>
      <c r="P47" s="157"/>
      <c r="Q47" s="157"/>
      <c r="R47" s="6"/>
      <c r="S47" s="6"/>
      <c r="T47" s="6"/>
      <c r="U47" s="157"/>
      <c r="V47" s="6"/>
      <c r="W47" s="6"/>
      <c r="X47" s="114"/>
      <c r="Y47" s="114"/>
      <c r="Z47" s="196"/>
    </row>
    <row r="48" spans="1:26" x14ac:dyDescent="0.25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103"/>
      <c r="I48" s="13"/>
      <c r="J48" s="10"/>
      <c r="K48" s="113"/>
      <c r="L48" s="42"/>
      <c r="M48" s="42"/>
      <c r="N48" s="6"/>
      <c r="O48" s="157"/>
      <c r="P48" s="157"/>
      <c r="Q48" s="157"/>
      <c r="R48" s="6"/>
      <c r="S48" s="6"/>
      <c r="T48" s="6"/>
      <c r="U48" s="157"/>
      <c r="V48" s="6"/>
      <c r="W48" s="6"/>
      <c r="X48" s="114"/>
      <c r="Y48" s="114"/>
      <c r="Z48" s="199"/>
    </row>
    <row r="49" spans="1:26" ht="16.5" customHeight="1" x14ac:dyDescent="0.25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103"/>
      <c r="I49" s="13"/>
      <c r="J49" s="10"/>
      <c r="K49" s="113"/>
      <c r="L49" s="42"/>
      <c r="M49" s="42"/>
      <c r="N49" s="6"/>
      <c r="O49" s="157"/>
      <c r="P49" s="157"/>
      <c r="Q49" s="157"/>
      <c r="R49" s="6"/>
      <c r="S49" s="6"/>
      <c r="T49" s="6"/>
      <c r="U49" s="157"/>
      <c r="V49" s="6"/>
      <c r="W49" s="6"/>
      <c r="X49" s="114"/>
      <c r="Y49" s="114"/>
      <c r="Z49" s="199"/>
    </row>
    <row r="50" spans="1:26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104"/>
      <c r="I50" s="13"/>
      <c r="J50" s="130"/>
      <c r="K50" s="115"/>
      <c r="L50" s="42"/>
      <c r="M50" s="42"/>
      <c r="N50" s="119"/>
      <c r="O50" s="120"/>
      <c r="P50" s="120"/>
      <c r="Q50" s="120"/>
      <c r="R50" s="119"/>
      <c r="S50" s="119"/>
      <c r="T50" s="119"/>
      <c r="U50" s="121"/>
      <c r="V50" s="119"/>
      <c r="W50" s="122"/>
      <c r="X50" s="123"/>
      <c r="Y50" s="123"/>
      <c r="Z50" s="197"/>
    </row>
    <row r="51" spans="1:26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104"/>
      <c r="I51" s="13"/>
      <c r="J51" s="130"/>
      <c r="K51" s="115"/>
      <c r="L51" s="154"/>
      <c r="M51" s="154"/>
      <c r="N51" s="338"/>
      <c r="O51" s="339"/>
      <c r="P51" s="339"/>
      <c r="Q51" s="339"/>
      <c r="R51" s="338"/>
      <c r="S51" s="338"/>
      <c r="T51" s="119"/>
      <c r="U51" s="121"/>
      <c r="V51" s="119"/>
      <c r="W51" s="122"/>
      <c r="X51" s="123"/>
      <c r="Y51" s="123"/>
      <c r="Z51" s="196"/>
    </row>
    <row r="52" spans="1:26" x14ac:dyDescent="0.25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103"/>
      <c r="I52" s="13"/>
      <c r="J52" s="10"/>
      <c r="K52" s="113"/>
      <c r="L52" s="42"/>
      <c r="M52" s="42"/>
      <c r="N52" s="6"/>
      <c r="O52" s="157"/>
      <c r="P52" s="157"/>
      <c r="Q52" s="157"/>
      <c r="R52" s="6"/>
      <c r="S52" s="119"/>
      <c r="T52" s="119"/>
      <c r="U52" s="120"/>
      <c r="V52" s="119"/>
      <c r="W52" s="119"/>
      <c r="X52" s="137"/>
      <c r="Y52" s="137"/>
      <c r="Z52" s="199"/>
    </row>
    <row r="53" spans="1:26" ht="18.95" customHeight="1" x14ac:dyDescent="0.25">
      <c r="A53" s="187" t="s">
        <v>213</v>
      </c>
      <c r="B53" s="94" t="str">
        <f>IF(Tableau1[[#This Row],[NBR]]&lt;&gt;"",Tableau1[[#This Row],[NBR]],"")</f>
        <v/>
      </c>
      <c r="C53" s="94"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105"/>
      <c r="I53" s="13"/>
      <c r="J53" s="10"/>
      <c r="K53" s="115"/>
      <c r="L53" s="42"/>
      <c r="M53" s="42"/>
      <c r="N53" s="6"/>
      <c r="O53" s="157"/>
      <c r="P53" s="157"/>
      <c r="Q53" s="157"/>
      <c r="R53" s="6"/>
      <c r="S53" s="6"/>
      <c r="T53" s="6"/>
      <c r="U53" s="15"/>
      <c r="V53" s="6"/>
      <c r="W53" s="7"/>
      <c r="X53" s="116"/>
      <c r="Y53" s="116"/>
      <c r="Z53" s="196"/>
    </row>
    <row r="54" spans="1:26" hidden="1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105"/>
      <c r="I54" s="13"/>
      <c r="J54" s="10"/>
      <c r="K54" s="115"/>
      <c r="L54" s="154"/>
      <c r="M54" s="154"/>
      <c r="N54" s="155"/>
      <c r="O54" s="156"/>
      <c r="P54" s="156"/>
      <c r="Q54" s="156"/>
      <c r="R54" s="155"/>
      <c r="S54" s="155"/>
      <c r="T54" s="6"/>
      <c r="U54" s="15"/>
      <c r="V54" s="6"/>
      <c r="W54" s="7"/>
      <c r="X54" s="116"/>
      <c r="Y54" s="116"/>
      <c r="Z54" s="197"/>
    </row>
    <row r="55" spans="1:26" ht="19.5" customHeight="1" x14ac:dyDescent="0.25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105"/>
      <c r="I55" s="13"/>
      <c r="J55" s="130"/>
      <c r="K55" s="115"/>
      <c r="L55" s="42"/>
      <c r="M55" s="154"/>
      <c r="N55" s="119"/>
      <c r="O55" s="339"/>
      <c r="P55" s="339"/>
      <c r="Q55" s="339"/>
      <c r="R55" s="119"/>
      <c r="S55" s="119"/>
      <c r="T55" s="119"/>
      <c r="U55" s="121"/>
      <c r="V55" s="119"/>
      <c r="W55" s="122"/>
      <c r="X55" s="123"/>
      <c r="Y55" s="123"/>
      <c r="Z55" s="196"/>
    </row>
    <row r="56" spans="1:26" ht="23.65" customHeight="1" x14ac:dyDescent="0.25">
      <c r="A56" s="95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103"/>
      <c r="I56" s="13"/>
      <c r="J56" s="10"/>
      <c r="K56" s="113"/>
      <c r="L56" s="42"/>
      <c r="M56" s="42"/>
      <c r="N56" s="6"/>
      <c r="O56" s="157"/>
      <c r="P56" s="157"/>
      <c r="Q56" s="157"/>
      <c r="R56" s="6"/>
      <c r="S56" s="6"/>
      <c r="T56" s="6"/>
      <c r="U56" s="157"/>
      <c r="V56" s="6"/>
      <c r="W56" s="6"/>
      <c r="X56" s="114"/>
      <c r="Y56" s="114"/>
      <c r="Z56" s="196"/>
    </row>
    <row r="57" spans="1:26" ht="23.65" customHeight="1" x14ac:dyDescent="0.25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105"/>
      <c r="I57" s="13"/>
      <c r="J57" s="10"/>
      <c r="K57" s="115"/>
      <c r="L57" s="42"/>
      <c r="M57" s="42"/>
      <c r="N57" s="6"/>
      <c r="O57" s="157"/>
      <c r="P57" s="157"/>
      <c r="Q57" s="157"/>
      <c r="R57" s="6"/>
      <c r="S57" s="6"/>
      <c r="T57" s="6"/>
      <c r="U57" s="15"/>
      <c r="V57" s="6"/>
      <c r="W57" s="7"/>
      <c r="X57" s="116"/>
      <c r="Y57" s="116"/>
      <c r="Z57" s="197"/>
    </row>
    <row r="58" spans="1:26" ht="21.75" customHeight="1" x14ac:dyDescent="0.25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103"/>
      <c r="I58" s="13"/>
      <c r="J58" s="10"/>
      <c r="K58" s="113"/>
      <c r="L58" s="413"/>
      <c r="M58" s="413"/>
      <c r="N58" s="414"/>
      <c r="O58" s="415"/>
      <c r="P58" s="415"/>
      <c r="Q58" s="157"/>
      <c r="R58" s="6"/>
      <c r="S58" s="6"/>
      <c r="T58" s="6"/>
      <c r="U58" s="157"/>
      <c r="V58" s="6"/>
      <c r="W58" s="6"/>
      <c r="X58" s="114"/>
      <c r="Y58" s="114"/>
      <c r="Z58" s="196"/>
    </row>
    <row r="59" spans="1:26" ht="16.149999999999999" hidden="1" customHeight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105"/>
      <c r="I59" s="14"/>
      <c r="J59" s="136"/>
      <c r="K59" s="131"/>
      <c r="L59" s="42"/>
      <c r="M59" s="42"/>
      <c r="N59" s="119"/>
      <c r="O59" s="120"/>
      <c r="P59" s="120"/>
      <c r="Q59" s="120"/>
      <c r="R59" s="119"/>
      <c r="S59" s="119"/>
      <c r="T59" s="119"/>
      <c r="U59" s="132"/>
      <c r="V59" s="119"/>
      <c r="W59" s="133"/>
      <c r="X59" s="134"/>
      <c r="Y59" s="134"/>
      <c r="Z59" s="198"/>
    </row>
    <row r="60" spans="1:26" ht="20.65" hidden="1" customHeight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105"/>
      <c r="I60" s="14"/>
      <c r="J60" s="136"/>
      <c r="K60" s="131"/>
      <c r="L60" s="42"/>
      <c r="M60" s="42"/>
      <c r="N60" s="119"/>
      <c r="O60" s="120"/>
      <c r="P60" s="120"/>
      <c r="Q60" s="120"/>
      <c r="R60" s="119"/>
      <c r="S60" s="119"/>
      <c r="T60" s="119"/>
      <c r="U60" s="132"/>
      <c r="V60" s="119"/>
      <c r="W60" s="133"/>
      <c r="X60" s="134"/>
      <c r="Y60" s="134"/>
      <c r="Z60" s="198"/>
    </row>
    <row r="61" spans="1:26" ht="11.25" hidden="1" customHeight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105"/>
      <c r="I61" s="14"/>
      <c r="J61" s="136"/>
      <c r="K61" s="131"/>
      <c r="L61" s="42"/>
      <c r="M61" s="42"/>
      <c r="N61" s="119"/>
      <c r="O61" s="120"/>
      <c r="P61" s="120"/>
      <c r="Q61" s="120"/>
      <c r="R61" s="119"/>
      <c r="S61" s="119"/>
      <c r="T61" s="119"/>
      <c r="U61" s="132"/>
      <c r="V61" s="119"/>
      <c r="W61" s="133"/>
      <c r="X61" s="134"/>
      <c r="Y61" s="134"/>
      <c r="Z61" s="198"/>
    </row>
    <row r="62" spans="1:26" ht="11.25" customHeight="1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105"/>
      <c r="I62" s="13"/>
      <c r="J62" s="10"/>
      <c r="K62" s="131"/>
      <c r="L62" s="154"/>
      <c r="M62" s="154"/>
      <c r="N62" s="338"/>
      <c r="O62" s="339"/>
      <c r="P62" s="339"/>
      <c r="Q62" s="339"/>
      <c r="R62" s="338"/>
      <c r="S62" s="338"/>
      <c r="T62" s="119"/>
      <c r="U62" s="132"/>
      <c r="V62" s="119"/>
      <c r="W62" s="133"/>
      <c r="X62" s="134"/>
      <c r="Y62" s="134"/>
      <c r="Z62" s="196"/>
    </row>
    <row r="63" spans="1:26" x14ac:dyDescent="0.25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103"/>
      <c r="I63" s="13"/>
      <c r="J63" s="10"/>
      <c r="K63" s="113"/>
      <c r="L63" s="42"/>
      <c r="M63" s="42"/>
      <c r="N63" s="6"/>
      <c r="O63" s="157"/>
      <c r="P63" s="157"/>
      <c r="Q63" s="157"/>
      <c r="R63" s="6"/>
      <c r="S63" s="6"/>
      <c r="T63" s="6"/>
      <c r="U63" s="158"/>
      <c r="V63" s="9"/>
      <c r="W63" s="9"/>
      <c r="X63" s="138"/>
      <c r="Y63" s="138"/>
      <c r="Z63" s="273"/>
    </row>
    <row r="64" spans="1:26" x14ac:dyDescent="0.25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103"/>
      <c r="I64" s="13"/>
      <c r="J64" s="10"/>
      <c r="K64" s="113"/>
      <c r="L64" s="42"/>
      <c r="M64" s="42"/>
      <c r="N64" s="6"/>
      <c r="O64" s="157"/>
      <c r="P64" s="157"/>
      <c r="Q64" s="157"/>
      <c r="R64" s="6"/>
      <c r="S64" s="6"/>
      <c r="T64" s="6"/>
      <c r="U64" s="157"/>
      <c r="V64" s="6"/>
      <c r="W64" s="6"/>
      <c r="X64" s="114"/>
      <c r="Y64" s="114"/>
      <c r="Z64" s="199"/>
    </row>
    <row r="65" spans="1:26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103"/>
      <c r="I65" s="13"/>
      <c r="J65" s="10"/>
      <c r="K65" s="113"/>
      <c r="L65" s="42"/>
      <c r="M65" s="42"/>
      <c r="N65" s="6"/>
      <c r="O65" s="157"/>
      <c r="P65" s="157"/>
      <c r="Q65" s="157"/>
      <c r="R65" s="6"/>
      <c r="S65" s="6"/>
      <c r="T65" s="6"/>
      <c r="U65" s="157"/>
      <c r="V65" s="6"/>
      <c r="W65" s="6"/>
      <c r="X65" s="114"/>
      <c r="Y65" s="114"/>
      <c r="Z65" s="196"/>
    </row>
    <row r="66" spans="1:26" x14ac:dyDescent="0.25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105"/>
      <c r="I66" s="13"/>
      <c r="J66" s="10"/>
      <c r="K66" s="115"/>
      <c r="L66" s="42"/>
      <c r="M66" s="42"/>
      <c r="N66" s="6"/>
      <c r="O66" s="157"/>
      <c r="P66" s="157"/>
      <c r="Q66" s="157"/>
      <c r="R66" s="6"/>
      <c r="S66" s="6"/>
      <c r="T66" s="6"/>
      <c r="U66" s="15"/>
      <c r="V66" s="6"/>
      <c r="W66" s="7"/>
      <c r="X66" s="116"/>
      <c r="Y66" s="116"/>
      <c r="Z66" s="197"/>
    </row>
    <row r="67" spans="1:26" x14ac:dyDescent="0.25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103"/>
      <c r="I67" s="13"/>
      <c r="J67" s="10"/>
      <c r="K67" s="113"/>
      <c r="L67" s="42"/>
      <c r="M67" s="42"/>
      <c r="N67" s="6"/>
      <c r="O67" s="157"/>
      <c r="P67" s="157"/>
      <c r="Q67" s="157"/>
      <c r="R67" s="6"/>
      <c r="S67" s="6"/>
      <c r="T67" s="6"/>
      <c r="U67" s="157"/>
      <c r="V67" s="6"/>
      <c r="W67" s="6"/>
      <c r="X67" s="114"/>
      <c r="Y67" s="114"/>
      <c r="Z67" s="196"/>
    </row>
    <row r="68" spans="1:26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103"/>
      <c r="I68" s="13"/>
      <c r="J68" s="10"/>
      <c r="K68" s="113"/>
      <c r="L68" s="42"/>
      <c r="M68" s="42"/>
      <c r="N68" s="6"/>
      <c r="O68" s="157"/>
      <c r="P68" s="157"/>
      <c r="Q68" s="157"/>
      <c r="R68" s="6"/>
      <c r="S68" s="6"/>
      <c r="T68" s="6"/>
      <c r="U68" s="158"/>
      <c r="V68" s="9"/>
      <c r="W68" s="158"/>
      <c r="X68" s="138"/>
      <c r="Y68" s="138"/>
      <c r="Z68" s="199"/>
    </row>
    <row r="69" spans="1:26" x14ac:dyDescent="0.25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103"/>
      <c r="I69" s="13"/>
      <c r="J69" s="10"/>
      <c r="K69" s="113"/>
      <c r="L69" s="42"/>
      <c r="M69" s="42"/>
      <c r="N69" s="6"/>
      <c r="O69" s="157"/>
      <c r="P69" s="157"/>
      <c r="Q69" s="157"/>
      <c r="R69" s="6"/>
      <c r="S69" s="6"/>
      <c r="T69" s="6"/>
      <c r="U69" s="157"/>
      <c r="V69" s="6"/>
      <c r="W69" s="6"/>
      <c r="X69" s="114"/>
      <c r="Y69" s="114"/>
      <c r="Z69" s="196"/>
    </row>
    <row r="70" spans="1:26" x14ac:dyDescent="0.2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103"/>
      <c r="I70" s="13"/>
      <c r="J70" s="10"/>
      <c r="K70" s="113"/>
      <c r="L70" s="413"/>
      <c r="M70" s="413"/>
      <c r="N70" s="414"/>
      <c r="O70" s="415"/>
      <c r="P70" s="415"/>
      <c r="Q70" s="415"/>
      <c r="R70" s="414"/>
      <c r="S70" s="414"/>
      <c r="T70" s="6"/>
      <c r="U70" s="157"/>
      <c r="V70" s="6"/>
      <c r="W70" s="6"/>
      <c r="X70" s="114"/>
      <c r="Y70" s="114"/>
      <c r="Z70" s="196"/>
    </row>
    <row r="71" spans="1:26" x14ac:dyDescent="0.2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103"/>
      <c r="I71" s="13"/>
      <c r="J71" s="10"/>
      <c r="K71" s="113"/>
      <c r="L71" s="413"/>
      <c r="M71" s="413"/>
      <c r="N71" s="414"/>
      <c r="O71" s="415"/>
      <c r="P71" s="415"/>
      <c r="Q71" s="157"/>
      <c r="R71" s="117"/>
      <c r="S71" s="117"/>
      <c r="T71" s="6"/>
      <c r="U71" s="157"/>
      <c r="V71" s="6"/>
      <c r="W71" s="6"/>
      <c r="X71" s="114"/>
      <c r="Y71" s="114"/>
      <c r="Z71" s="196"/>
    </row>
    <row r="72" spans="1:26" ht="16.149999999999999" hidden="1" customHeight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10"/>
      <c r="I72" s="13"/>
      <c r="J72" s="10"/>
      <c r="K72" s="115"/>
      <c r="L72" s="42"/>
      <c r="M72" s="42"/>
      <c r="N72" s="6"/>
      <c r="O72" s="157"/>
      <c r="P72" s="157"/>
      <c r="Q72" s="157"/>
      <c r="R72" s="6"/>
      <c r="S72" s="6"/>
      <c r="T72" s="6"/>
      <c r="U72" s="15"/>
      <c r="V72" s="6"/>
      <c r="W72" s="7"/>
      <c r="X72" s="116"/>
      <c r="Y72" s="116"/>
      <c r="Z72" s="198"/>
    </row>
    <row r="73" spans="1:26" ht="16.149999999999999" customHeight="1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10"/>
      <c r="I73" s="13"/>
      <c r="J73" s="130"/>
      <c r="K73" s="115"/>
      <c r="L73" s="42"/>
      <c r="M73" s="42"/>
      <c r="N73" s="119"/>
      <c r="O73" s="120"/>
      <c r="P73" s="120"/>
      <c r="Q73" s="120"/>
      <c r="R73" s="119"/>
      <c r="S73" s="119"/>
      <c r="T73" s="119"/>
      <c r="U73" s="122"/>
      <c r="V73" s="119"/>
      <c r="W73" s="122"/>
      <c r="X73" s="123"/>
      <c r="Y73" s="123"/>
      <c r="Z73" s="116"/>
    </row>
    <row r="74" spans="1:26" x14ac:dyDescent="0.25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103"/>
      <c r="I74" s="13"/>
      <c r="J74" s="10"/>
      <c r="K74" s="113"/>
      <c r="L74" s="42"/>
      <c r="M74" s="42"/>
      <c r="N74" s="6"/>
      <c r="O74" s="157"/>
      <c r="P74" s="157"/>
      <c r="Q74" s="157"/>
      <c r="R74" s="6"/>
      <c r="S74" s="6"/>
      <c r="T74" s="6"/>
      <c r="U74" s="157"/>
      <c r="V74" s="6"/>
      <c r="W74" s="6"/>
      <c r="X74" s="114"/>
      <c r="Y74" s="114"/>
      <c r="Z74" s="196"/>
    </row>
    <row r="75" spans="1:26" ht="16.149999999999999" hidden="1" customHeight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5"/>
      <c r="I75" s="14"/>
      <c r="J75" s="5"/>
      <c r="K75" s="113"/>
      <c r="L75" s="42"/>
      <c r="M75" s="42"/>
      <c r="N75" s="6"/>
      <c r="O75" s="157"/>
      <c r="P75" s="157"/>
      <c r="Q75" s="157"/>
      <c r="R75" s="6"/>
      <c r="S75" s="6"/>
      <c r="T75" s="6"/>
      <c r="U75" s="157"/>
      <c r="V75" s="6"/>
      <c r="W75" s="6"/>
      <c r="X75" s="114"/>
      <c r="Y75" s="114"/>
      <c r="Z75" s="138"/>
    </row>
    <row r="76" spans="1:26" ht="16.149999999999999" customHeight="1" x14ac:dyDescent="0.25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105"/>
      <c r="I76" s="13"/>
      <c r="J76" s="5"/>
      <c r="K76" s="113"/>
      <c r="L76" s="42"/>
      <c r="M76" s="42"/>
      <c r="N76" s="6"/>
      <c r="O76" s="157"/>
      <c r="P76" s="157"/>
      <c r="Q76" s="157"/>
      <c r="R76" s="6"/>
      <c r="S76" s="6"/>
      <c r="T76" s="6"/>
      <c r="U76" s="157"/>
      <c r="V76" s="6"/>
      <c r="W76" s="6"/>
      <c r="X76" s="114"/>
      <c r="Y76" s="114"/>
      <c r="Z76" s="138"/>
    </row>
    <row r="77" spans="1:26" x14ac:dyDescent="0.25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105"/>
      <c r="I77" s="13"/>
      <c r="J77" s="10"/>
      <c r="K77" s="115"/>
      <c r="L77" s="42"/>
      <c r="M77" s="42"/>
      <c r="N77" s="6"/>
      <c r="O77" s="157"/>
      <c r="P77" s="157"/>
      <c r="Q77" s="157"/>
      <c r="R77" s="6"/>
      <c r="S77" s="6"/>
      <c r="T77" s="6"/>
      <c r="U77" s="15"/>
      <c r="V77" s="6"/>
      <c r="W77" s="15"/>
      <c r="X77" s="116"/>
      <c r="Y77" s="116"/>
      <c r="Z77" s="198"/>
    </row>
    <row r="78" spans="1:26" x14ac:dyDescent="0.25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10"/>
      <c r="I78" s="13"/>
      <c r="J78" s="10"/>
      <c r="K78" s="115"/>
      <c r="L78" s="42"/>
      <c r="M78" s="42"/>
      <c r="N78" s="6"/>
      <c r="O78" s="157"/>
      <c r="P78" s="157"/>
      <c r="Q78" s="157"/>
      <c r="R78" s="6"/>
      <c r="S78" s="6"/>
      <c r="T78" s="6"/>
      <c r="U78" s="15"/>
      <c r="V78" s="6"/>
      <c r="W78" s="7"/>
      <c r="X78" s="116"/>
      <c r="Y78" s="116"/>
      <c r="Z78" s="198"/>
    </row>
    <row r="79" spans="1:26" x14ac:dyDescent="0.2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105"/>
      <c r="I79" s="13"/>
      <c r="J79" s="10"/>
      <c r="K79" s="115"/>
      <c r="L79" s="81"/>
      <c r="M79" s="81"/>
      <c r="N79" s="117"/>
      <c r="O79" s="118"/>
      <c r="P79" s="118"/>
      <c r="Q79" s="157"/>
      <c r="R79" s="6"/>
      <c r="S79" s="6"/>
      <c r="T79" s="6"/>
      <c r="U79" s="15"/>
      <c r="V79" s="6"/>
      <c r="W79" s="7"/>
      <c r="X79" s="116"/>
      <c r="Y79" s="116"/>
      <c r="Z79" s="196"/>
    </row>
    <row r="80" spans="1:26" ht="17.649999999999999" customHeight="1" x14ac:dyDescent="0.25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103"/>
      <c r="I80" s="13"/>
      <c r="J80" s="10"/>
      <c r="K80" s="113"/>
      <c r="L80" s="42"/>
      <c r="M80" s="42"/>
      <c r="N80" s="6"/>
      <c r="O80" s="157"/>
      <c r="P80" s="157"/>
      <c r="Q80" s="120"/>
      <c r="R80" s="6"/>
      <c r="S80" s="6"/>
      <c r="T80" s="6"/>
      <c r="U80" s="157"/>
      <c r="V80" s="6"/>
      <c r="W80" s="6"/>
      <c r="X80" s="114"/>
      <c r="Y80" s="114"/>
      <c r="Z80" s="197"/>
    </row>
    <row r="81" spans="1:26" ht="17.649999999999999" customHeight="1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5"/>
      <c r="I81" s="13"/>
      <c r="J81" s="10"/>
      <c r="K81" s="113"/>
      <c r="L81" s="42"/>
      <c r="M81" s="154"/>
      <c r="N81" s="155"/>
      <c r="O81" s="156"/>
      <c r="P81" s="156"/>
      <c r="Q81" s="156"/>
      <c r="R81" s="6"/>
      <c r="S81" s="156"/>
      <c r="T81" s="6"/>
      <c r="U81" s="157"/>
      <c r="V81" s="6"/>
      <c r="W81" s="6"/>
      <c r="X81" s="114"/>
      <c r="Y81" s="114"/>
      <c r="Z81" s="196"/>
    </row>
    <row r="82" spans="1:26" x14ac:dyDescent="0.25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103"/>
      <c r="I82" s="13"/>
      <c r="J82" s="10"/>
      <c r="K82" s="113"/>
      <c r="L82" s="42"/>
      <c r="M82" s="42"/>
      <c r="N82" s="6"/>
      <c r="O82" s="157"/>
      <c r="P82" s="157"/>
      <c r="Q82" s="157"/>
      <c r="R82" s="6"/>
      <c r="S82" s="6"/>
      <c r="T82" s="6"/>
      <c r="U82" s="157"/>
      <c r="V82" s="6"/>
      <c r="W82" s="6"/>
      <c r="X82" s="114"/>
      <c r="Y82" s="114"/>
      <c r="Z82" s="199"/>
    </row>
    <row r="83" spans="1:26" x14ac:dyDescent="0.25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5"/>
      <c r="I83" s="14"/>
      <c r="J83" s="5"/>
      <c r="K83" s="113"/>
      <c r="L83" s="42"/>
      <c r="M83" s="42"/>
      <c r="N83" s="6"/>
      <c r="O83" s="157"/>
      <c r="P83" s="157"/>
      <c r="Q83" s="157"/>
      <c r="R83" s="6"/>
      <c r="S83" s="6"/>
      <c r="T83" s="6"/>
      <c r="U83" s="157"/>
      <c r="V83" s="6"/>
      <c r="W83" s="6"/>
      <c r="X83" s="114"/>
      <c r="Y83" s="114"/>
      <c r="Z83" s="196"/>
    </row>
    <row r="84" spans="1:26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5"/>
      <c r="I84" s="14"/>
      <c r="J84" s="5"/>
      <c r="K84" s="113"/>
      <c r="L84" s="42"/>
      <c r="M84" s="42"/>
      <c r="N84" s="6"/>
      <c r="O84" s="157"/>
      <c r="P84" s="157"/>
      <c r="Q84" s="157"/>
      <c r="R84" s="6"/>
      <c r="S84" s="6"/>
      <c r="T84" s="6"/>
      <c r="U84" s="157"/>
      <c r="V84" s="6"/>
      <c r="W84" s="6"/>
      <c r="X84" s="114"/>
      <c r="Y84" s="114"/>
      <c r="Z84" s="196"/>
    </row>
    <row r="85" spans="1:26" x14ac:dyDescent="0.25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105"/>
      <c r="I85" s="14"/>
      <c r="J85" s="5"/>
      <c r="K85" s="131"/>
      <c r="L85" s="42"/>
      <c r="M85" s="42"/>
      <c r="N85" s="6"/>
      <c r="O85" s="157"/>
      <c r="P85" s="157"/>
      <c r="Q85" s="157"/>
      <c r="R85" s="6"/>
      <c r="S85" s="6"/>
      <c r="T85" s="6"/>
      <c r="U85" s="158"/>
      <c r="V85" s="6"/>
      <c r="W85" s="9"/>
      <c r="X85" s="139"/>
      <c r="Y85" s="140"/>
      <c r="Z85" s="196"/>
    </row>
    <row r="86" spans="1:26" x14ac:dyDescent="0.2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105"/>
      <c r="I86" s="14"/>
      <c r="J86" s="5"/>
      <c r="K86" s="131"/>
      <c r="L86" s="81"/>
      <c r="M86" s="81"/>
      <c r="N86" s="117"/>
      <c r="O86" s="118"/>
      <c r="P86" s="118"/>
      <c r="Q86" s="157"/>
      <c r="R86" s="6"/>
      <c r="S86" s="6"/>
      <c r="T86" s="6"/>
      <c r="U86" s="158"/>
      <c r="V86" s="6"/>
      <c r="W86" s="9"/>
      <c r="X86" s="139"/>
      <c r="Y86" s="139"/>
      <c r="Z86" s="196"/>
    </row>
    <row r="87" spans="1:26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5"/>
      <c r="I87" s="14"/>
      <c r="J87" s="5"/>
      <c r="K87" s="113"/>
      <c r="L87" s="42"/>
      <c r="M87" s="42"/>
      <c r="N87" s="6"/>
      <c r="O87" s="157"/>
      <c r="P87" s="157"/>
      <c r="Q87" s="157"/>
      <c r="R87" s="6"/>
      <c r="S87" s="6"/>
      <c r="T87" s="6"/>
      <c r="U87" s="157"/>
      <c r="V87" s="6"/>
      <c r="W87" s="6"/>
      <c r="X87" s="114"/>
      <c r="Y87" s="114"/>
      <c r="Z87" s="196"/>
    </row>
    <row r="88" spans="1:26" ht="13.5" customHeight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5"/>
      <c r="I88" s="14"/>
      <c r="J88" s="5"/>
      <c r="K88" s="113"/>
      <c r="L88" s="42"/>
      <c r="M88" s="42"/>
      <c r="N88" s="6"/>
      <c r="O88" s="157"/>
      <c r="P88" s="157"/>
      <c r="Q88" s="157"/>
      <c r="R88" s="6"/>
      <c r="S88" s="6"/>
      <c r="T88" s="6"/>
      <c r="U88" s="157"/>
      <c r="V88" s="6"/>
      <c r="W88" s="6"/>
      <c r="X88" s="114"/>
      <c r="Y88" s="114"/>
      <c r="Z88" s="196"/>
    </row>
    <row r="89" spans="1:26" ht="24.6" customHeight="1" x14ac:dyDescent="0.25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105"/>
      <c r="I89" s="14"/>
      <c r="J89" s="5"/>
      <c r="K89" s="131"/>
      <c r="L89" s="42"/>
      <c r="M89" s="42"/>
      <c r="N89" s="6"/>
      <c r="O89" s="157"/>
      <c r="P89" s="157"/>
      <c r="Q89" s="157"/>
      <c r="R89" s="6"/>
      <c r="S89" s="6"/>
      <c r="T89" s="6"/>
      <c r="U89" s="158"/>
      <c r="V89" s="6"/>
      <c r="W89" s="9"/>
      <c r="X89" s="139"/>
      <c r="Y89" s="139"/>
      <c r="Z89" s="197"/>
    </row>
    <row r="90" spans="1:26" x14ac:dyDescent="0.25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103"/>
      <c r="I90" s="13"/>
      <c r="J90" s="10"/>
      <c r="K90" s="113"/>
      <c r="L90" s="42"/>
      <c r="M90" s="42"/>
      <c r="N90" s="119"/>
      <c r="O90" s="120"/>
      <c r="P90" s="120"/>
      <c r="Q90" s="120"/>
      <c r="R90" s="6"/>
      <c r="S90" s="119"/>
      <c r="T90" s="119"/>
      <c r="U90" s="120"/>
      <c r="V90" s="119"/>
      <c r="W90" s="119"/>
      <c r="X90" s="137"/>
      <c r="Y90" s="137"/>
      <c r="Z90" s="273"/>
    </row>
    <row r="91" spans="1:26" hidden="1" x14ac:dyDescent="0.25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105"/>
      <c r="I91" s="14"/>
      <c r="J91" s="5"/>
      <c r="K91" s="131"/>
      <c r="L91" s="71"/>
      <c r="M91" s="42"/>
      <c r="N91" s="6"/>
      <c r="O91" s="157"/>
      <c r="P91" s="157"/>
      <c r="Q91" s="157"/>
      <c r="R91" s="6"/>
      <c r="S91" s="6"/>
      <c r="T91" s="6"/>
      <c r="U91" s="158"/>
      <c r="V91" s="6"/>
      <c r="W91" s="9"/>
      <c r="X91" s="139"/>
      <c r="Y91" s="139"/>
      <c r="Z91" s="197"/>
    </row>
    <row r="92" spans="1:26" x14ac:dyDescent="0.25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105"/>
      <c r="I92" s="14"/>
      <c r="J92" s="5"/>
      <c r="K92" s="131"/>
      <c r="L92" s="42"/>
      <c r="M92" s="42"/>
      <c r="N92" s="6"/>
      <c r="O92" s="157"/>
      <c r="P92" s="157"/>
      <c r="Q92" s="157"/>
      <c r="R92" s="6"/>
      <c r="S92" s="6"/>
      <c r="T92" s="6"/>
      <c r="U92" s="158"/>
      <c r="V92" s="6"/>
      <c r="W92" s="9"/>
      <c r="X92" s="139"/>
      <c r="Y92" s="139"/>
      <c r="Z92" s="196"/>
    </row>
    <row r="93" spans="1:26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v>1</v>
      </c>
      <c r="G93" s="10" t="s">
        <v>222</v>
      </c>
      <c r="H93" s="105"/>
      <c r="I93" s="13"/>
      <c r="J93" s="10"/>
      <c r="K93" s="131"/>
      <c r="L93" s="154"/>
      <c r="M93" s="154"/>
      <c r="N93" s="155"/>
      <c r="O93" s="156"/>
      <c r="P93" s="156"/>
      <c r="Q93" s="156"/>
      <c r="R93" s="155"/>
      <c r="S93" s="155"/>
      <c r="T93" s="6"/>
      <c r="U93" s="158"/>
      <c r="V93" s="6"/>
      <c r="W93" s="9"/>
      <c r="X93" s="139"/>
      <c r="Y93" s="139"/>
      <c r="Z93" s="196"/>
    </row>
    <row r="94" spans="1:26" x14ac:dyDescent="0.25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103"/>
      <c r="I94" s="13"/>
      <c r="J94" s="10"/>
      <c r="K94" s="113"/>
      <c r="L94" s="42"/>
      <c r="M94" s="42"/>
      <c r="N94" s="6"/>
      <c r="O94" s="157"/>
      <c r="P94" s="157"/>
      <c r="Q94" s="157"/>
      <c r="R94" s="6"/>
      <c r="S94" s="6"/>
      <c r="T94" s="6"/>
      <c r="U94" s="157"/>
      <c r="V94" s="6"/>
      <c r="W94" s="6"/>
      <c r="X94" s="114"/>
      <c r="Y94" s="114"/>
      <c r="Z94" s="196"/>
    </row>
    <row r="95" spans="1:26" x14ac:dyDescent="0.25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105"/>
      <c r="I95" s="14"/>
      <c r="J95" s="5"/>
      <c r="K95" s="131"/>
      <c r="L95" s="42"/>
      <c r="M95" s="42"/>
      <c r="N95" s="6"/>
      <c r="O95" s="157"/>
      <c r="P95" s="157"/>
      <c r="Q95" s="157"/>
      <c r="R95" s="6"/>
      <c r="S95" s="6"/>
      <c r="T95" s="6"/>
      <c r="U95" s="158"/>
      <c r="V95" s="6"/>
      <c r="W95" s="9"/>
      <c r="X95" s="139"/>
      <c r="Y95" s="139"/>
      <c r="Z95" s="197"/>
    </row>
    <row r="96" spans="1:26" x14ac:dyDescent="0.2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103"/>
      <c r="I96" s="13"/>
      <c r="J96" s="10"/>
      <c r="K96" s="113"/>
      <c r="L96" s="81"/>
      <c r="M96" s="81"/>
      <c r="N96" s="117"/>
      <c r="O96" s="118"/>
      <c r="P96" s="118"/>
      <c r="Q96" s="157"/>
      <c r="R96" s="6"/>
      <c r="S96" s="6"/>
      <c r="T96" s="6"/>
      <c r="U96" s="157"/>
      <c r="V96" s="6"/>
      <c r="W96" s="6"/>
      <c r="X96" s="114"/>
      <c r="Y96" s="114"/>
      <c r="Z96" s="196"/>
    </row>
    <row r="97" spans="1:26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105"/>
      <c r="I97" s="14"/>
      <c r="J97" s="5"/>
      <c r="K97" s="131"/>
      <c r="L97" s="42"/>
      <c r="M97" s="42"/>
      <c r="N97" s="6"/>
      <c r="O97" s="157"/>
      <c r="P97" s="157"/>
      <c r="Q97" s="157"/>
      <c r="R97" s="6"/>
      <c r="S97" s="6"/>
      <c r="T97" s="6"/>
      <c r="U97" s="158"/>
      <c r="V97" s="6"/>
      <c r="W97" s="9"/>
      <c r="X97" s="139"/>
      <c r="Y97" s="139"/>
      <c r="Z97" s="196"/>
    </row>
    <row r="98" spans="1:26" x14ac:dyDescent="0.25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105"/>
      <c r="I98" s="14"/>
      <c r="J98" s="5"/>
      <c r="K98" s="131"/>
      <c r="L98" s="42"/>
      <c r="M98" s="42"/>
      <c r="N98" s="6"/>
      <c r="O98" s="157"/>
      <c r="P98" s="157"/>
      <c r="Q98" s="157"/>
      <c r="R98" s="6"/>
      <c r="S98" s="6"/>
      <c r="T98" s="6"/>
      <c r="U98" s="158"/>
      <c r="V98" s="117"/>
      <c r="W98" s="9"/>
      <c r="X98" s="139"/>
      <c r="Y98" s="139"/>
      <c r="Z98" s="196"/>
    </row>
    <row r="99" spans="1:26" x14ac:dyDescent="0.25">
      <c r="A99" s="187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105"/>
      <c r="I99" s="13"/>
      <c r="J99" s="10"/>
      <c r="K99" s="131"/>
      <c r="L99" s="154"/>
      <c r="M99" s="154"/>
      <c r="N99" s="155"/>
      <c r="O99" s="156"/>
      <c r="P99" s="156"/>
      <c r="Q99" s="156"/>
      <c r="R99" s="155"/>
      <c r="S99" s="155"/>
      <c r="T99" s="6"/>
      <c r="U99" s="158"/>
      <c r="V99" s="6"/>
      <c r="W99" s="9"/>
      <c r="X99" s="139"/>
      <c r="Y99" s="139"/>
      <c r="Z99" s="197"/>
    </row>
    <row r="100" spans="1:26" ht="17.25" customHeight="1" x14ac:dyDescent="0.25">
      <c r="A100" s="95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5"/>
      <c r="I100" s="14"/>
      <c r="J100" s="5"/>
      <c r="K100" s="113"/>
      <c r="L100" s="154"/>
      <c r="M100" s="42"/>
      <c r="N100" s="6"/>
      <c r="O100" s="157"/>
      <c r="P100" s="157"/>
      <c r="Q100" s="157"/>
      <c r="R100" s="6"/>
      <c r="S100" s="6"/>
      <c r="T100" s="6"/>
      <c r="U100" s="157"/>
      <c r="V100" s="6"/>
      <c r="W100" s="6"/>
      <c r="X100" s="114"/>
      <c r="Y100" s="114"/>
      <c r="Z100" s="197"/>
    </row>
    <row r="101" spans="1:26" ht="19.149999999999999" customHeight="1" x14ac:dyDescent="0.25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5"/>
      <c r="I101" s="14"/>
      <c r="J101" s="5"/>
      <c r="K101" s="113"/>
      <c r="L101" s="42"/>
      <c r="M101" s="42"/>
      <c r="N101" s="6"/>
      <c r="O101" s="157"/>
      <c r="P101" s="157"/>
      <c r="Q101" s="157"/>
      <c r="R101" s="6"/>
      <c r="S101" s="6"/>
      <c r="T101" s="6"/>
      <c r="U101" s="157"/>
      <c r="V101" s="6"/>
      <c r="W101" s="6"/>
      <c r="X101" s="114"/>
      <c r="Y101" s="114"/>
      <c r="Z101" s="199"/>
    </row>
    <row r="102" spans="1:26" ht="19.149999999999999" customHeight="1" x14ac:dyDescent="0.25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5"/>
      <c r="I102" s="14"/>
      <c r="J102" s="5"/>
      <c r="K102" s="113"/>
      <c r="L102" s="81"/>
      <c r="M102" s="81"/>
      <c r="N102" s="117"/>
      <c r="O102" s="118"/>
      <c r="P102" s="118"/>
      <c r="Q102" s="157"/>
      <c r="R102" s="6"/>
      <c r="S102" s="6"/>
      <c r="T102" s="6"/>
      <c r="U102" s="157"/>
      <c r="V102" s="6"/>
      <c r="W102" s="6"/>
      <c r="X102" s="114"/>
      <c r="Y102" s="114"/>
      <c r="Z102" s="196"/>
    </row>
    <row r="103" spans="1:26" ht="19.149999999999999" customHeight="1" x14ac:dyDescent="0.25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5"/>
      <c r="I103" s="14"/>
      <c r="J103" s="5"/>
      <c r="K103" s="113"/>
      <c r="L103" s="42"/>
      <c r="M103" s="42"/>
      <c r="N103" s="6"/>
      <c r="O103" s="157"/>
      <c r="P103" s="157"/>
      <c r="Q103" s="157"/>
      <c r="R103" s="6"/>
      <c r="S103" s="6"/>
      <c r="T103" s="117"/>
      <c r="U103" s="118"/>
      <c r="V103" s="117"/>
      <c r="W103" s="117"/>
      <c r="X103" s="114"/>
      <c r="Y103" s="114"/>
      <c r="Z103" s="196"/>
    </row>
    <row r="104" spans="1:26" ht="19.149999999999999" customHeight="1" x14ac:dyDescent="0.25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5"/>
      <c r="I104" s="13"/>
      <c r="J104" s="10"/>
      <c r="K104" s="113"/>
      <c r="L104" s="154"/>
      <c r="M104" s="154"/>
      <c r="N104" s="155"/>
      <c r="O104" s="156"/>
      <c r="P104" s="156"/>
      <c r="Q104" s="156"/>
      <c r="R104" s="155"/>
      <c r="S104" s="155"/>
      <c r="T104" s="6"/>
      <c r="U104" s="157"/>
      <c r="V104" s="6"/>
      <c r="W104" s="6"/>
      <c r="X104" s="114"/>
      <c r="Y104" s="114"/>
      <c r="Z104" s="196"/>
    </row>
    <row r="105" spans="1:26" ht="19.149999999999999" customHeight="1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103"/>
      <c r="I105" s="13"/>
      <c r="J105" s="10"/>
      <c r="K105" s="113"/>
      <c r="L105" s="42"/>
      <c r="M105" s="42"/>
      <c r="N105" s="6"/>
      <c r="O105" s="157"/>
      <c r="P105" s="157"/>
      <c r="Q105" s="157"/>
      <c r="R105" s="6"/>
      <c r="S105" s="6"/>
      <c r="T105" s="6"/>
      <c r="U105" s="157"/>
      <c r="V105" s="6"/>
      <c r="W105" s="6"/>
      <c r="X105" s="199"/>
      <c r="Y105" s="114"/>
      <c r="Z105" s="196"/>
    </row>
    <row r="106" spans="1:26" ht="13.5" customHeight="1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5"/>
      <c r="I106" s="14"/>
      <c r="J106" s="5"/>
      <c r="K106" s="113"/>
      <c r="L106" s="42"/>
      <c r="M106" s="42"/>
      <c r="N106" s="6"/>
      <c r="O106" s="157"/>
      <c r="P106" s="157"/>
      <c r="Q106" s="157"/>
      <c r="R106" s="6"/>
      <c r="S106" s="6"/>
      <c r="T106" s="6"/>
      <c r="U106" s="157"/>
      <c r="V106" s="6"/>
      <c r="W106" s="6"/>
      <c r="X106" s="114"/>
      <c r="Y106" s="114"/>
      <c r="Z106" s="196"/>
    </row>
    <row r="107" spans="1:26" ht="24.4" hidden="1" customHeight="1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103"/>
      <c r="I107" s="13"/>
      <c r="J107" s="10"/>
      <c r="K107" s="113"/>
      <c r="L107" s="42"/>
      <c r="M107" s="42"/>
      <c r="N107" s="6"/>
      <c r="O107" s="157"/>
      <c r="P107" s="157"/>
      <c r="Q107" s="157"/>
      <c r="R107" s="6"/>
      <c r="S107" s="6"/>
      <c r="T107" s="6"/>
      <c r="U107" s="157"/>
      <c r="V107" s="6"/>
      <c r="W107" s="6"/>
      <c r="X107" s="114"/>
      <c r="Y107" s="114"/>
      <c r="Z107" s="273"/>
    </row>
    <row r="108" spans="1:26" ht="24.4" customHeight="1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103"/>
      <c r="I108" s="13"/>
      <c r="J108" s="10"/>
      <c r="K108" s="113"/>
      <c r="L108" s="154"/>
      <c r="M108" s="154"/>
      <c r="N108" s="155"/>
      <c r="O108" s="156"/>
      <c r="P108" s="156"/>
      <c r="Q108" s="156"/>
      <c r="R108" s="155"/>
      <c r="S108" s="155"/>
      <c r="T108" s="6"/>
      <c r="U108" s="157"/>
      <c r="V108" s="6"/>
      <c r="W108" s="6"/>
      <c r="X108" s="114"/>
      <c r="Y108" s="114"/>
      <c r="Z108" s="196"/>
    </row>
    <row r="109" spans="1:26" ht="23.65" hidden="1" customHeight="1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10"/>
      <c r="I109" s="13"/>
      <c r="J109" s="10"/>
      <c r="K109" s="115"/>
      <c r="L109" s="42"/>
      <c r="M109" s="42"/>
      <c r="N109" s="6"/>
      <c r="O109" s="157"/>
      <c r="P109" s="157"/>
      <c r="Q109" s="157"/>
      <c r="R109" s="6"/>
      <c r="S109" s="6"/>
      <c r="T109" s="6"/>
      <c r="U109" s="15"/>
      <c r="V109" s="6"/>
      <c r="W109" s="7"/>
      <c r="X109" s="116"/>
      <c r="Y109" s="116"/>
      <c r="Z109" s="198"/>
    </row>
    <row r="110" spans="1:26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163"/>
      <c r="I110" s="164"/>
      <c r="J110" s="172"/>
      <c r="K110" s="173"/>
      <c r="L110" s="154"/>
      <c r="M110" s="154"/>
      <c r="N110" s="155"/>
      <c r="O110" s="156"/>
      <c r="P110" s="156"/>
      <c r="Q110" s="156"/>
      <c r="R110" s="155"/>
      <c r="S110" s="155"/>
      <c r="T110" s="165"/>
      <c r="U110" s="166"/>
      <c r="V110" s="165"/>
      <c r="W110" s="167"/>
      <c r="X110" s="168"/>
      <c r="Y110" s="168"/>
      <c r="Z110" s="201"/>
    </row>
    <row r="111" spans="1:26" ht="12.75" thickBot="1" x14ac:dyDescent="0.3">
      <c r="A111" s="188" t="s">
        <v>142</v>
      </c>
      <c r="B111" s="94">
        <f>IF(Tableau1[[#This Row],[NBR]]&lt;&gt;"",Tableau1[[#This Row],[NBR]],"")</f>
        <v>1</v>
      </c>
      <c r="C111" s="94" t="str">
        <f>IF(Tableau1[[#This Row],[GJU]]&lt;&gt;"",Tableau1[[#This Row],[GJU]],"")</f>
        <v/>
      </c>
      <c r="D111" s="21" t="str">
        <f>IF(Tableau1[[#This Row],[WMA]]&lt;&gt;"",Tableau1[[#This Row],[WMA]],"")</f>
        <v/>
      </c>
      <c r="E111" s="95" t="str">
        <f>IF(Tableau1[[#This Row],[ACD]]&lt;&gt;"",Tableau1[[#This Row],[ACD]],"")</f>
        <v/>
      </c>
      <c r="F111" s="95" t="str">
        <f>IF(Tableau1[[#This Row],[KAB]]&lt;&gt;"",Tableau1[[#This Row],[KAB]],"")</f>
        <v/>
      </c>
      <c r="G111" s="10" t="s">
        <v>222</v>
      </c>
      <c r="H111" s="202"/>
      <c r="I111" s="203"/>
      <c r="J111" s="202"/>
      <c r="K111" s="204"/>
      <c r="L111" s="154"/>
      <c r="M111" s="154"/>
      <c r="N111" s="155"/>
      <c r="O111" s="156"/>
      <c r="P111" s="156"/>
      <c r="Q111" s="156"/>
      <c r="R111" s="155"/>
      <c r="S111" s="155"/>
      <c r="T111" s="155"/>
      <c r="U111" s="205"/>
      <c r="V111" s="155"/>
      <c r="W111" s="191"/>
      <c r="X111" s="192"/>
      <c r="Y111" s="192"/>
      <c r="Z111" s="206"/>
    </row>
    <row r="112" spans="1:26" ht="13.5" thickTop="1" thickBot="1" x14ac:dyDescent="0.3">
      <c r="B112" s="24">
        <f>SUM(B3:B111)</f>
        <v>26</v>
      </c>
      <c r="C112" s="24">
        <f>SUM(C3:C111)</f>
        <v>42</v>
      </c>
      <c r="D112" s="24">
        <f>SUM(D3:D111)</f>
        <v>27</v>
      </c>
      <c r="E112" s="24">
        <f>SUM(E3:E111)</f>
        <v>3</v>
      </c>
      <c r="F112" s="24">
        <f>SUM(F3:F111)</f>
        <v>10</v>
      </c>
    </row>
    <row r="113" ht="12.75" thickTop="1" x14ac:dyDescent="0.25"/>
  </sheetData>
  <protectedRanges>
    <protectedRange algorithmName="SHA-512" hashValue="mPprHHq4RvJIg2ChZFizjR6DFGWmi2SmJ6N/71jUJk5JfCxj6cLbKCB0C3lcHTbVw7ZZkN5NMfb/N9pTAB/1og==" saltValue="qA9iO+j9IsCZd2gsgidEGQ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" securityDescriptor="O:WDG:WDD:(A;;CC;;;S-1-5-21-2671407683-3578501609-2443888817-7063)(A;;CC;;;S-1-5-21-2671407683-3578501609-2443888817-7054)"/>
  </protectedRanges>
  <conditionalFormatting sqref="M2 M79 M82:M111 M9:M56">
    <cfRule type="expression" dxfId="289" priority="175">
      <formula>$M2&gt;$L2</formula>
    </cfRule>
  </conditionalFormatting>
  <conditionalFormatting sqref="M8">
    <cfRule type="expression" dxfId="288" priority="167">
      <formula>$M8&gt;$L8</formula>
    </cfRule>
  </conditionalFormatting>
  <conditionalFormatting sqref="M3:M7">
    <cfRule type="expression" dxfId="287" priority="159">
      <formula>$M3&gt;$L3</formula>
    </cfRule>
  </conditionalFormatting>
  <conditionalFormatting sqref="M58">
    <cfRule type="expression" dxfId="286" priority="125">
      <formula>$M58&gt;$L58</formula>
    </cfRule>
  </conditionalFormatting>
  <conditionalFormatting sqref="M57">
    <cfRule type="expression" dxfId="285" priority="117">
      <formula>$M57&gt;$L57</formula>
    </cfRule>
  </conditionalFormatting>
  <conditionalFormatting sqref="M59:M77">
    <cfRule type="expression" dxfId="284" priority="109">
      <formula>$M59&gt;$L59</formula>
    </cfRule>
  </conditionalFormatting>
  <conditionalFormatting sqref="M78">
    <cfRule type="expression" dxfId="283" priority="92">
      <formula>$M78&gt;$L78</formula>
    </cfRule>
  </conditionalFormatting>
  <conditionalFormatting sqref="M80">
    <cfRule type="expression" dxfId="282" priority="84">
      <formula>$M80&gt;$L80</formula>
    </cfRule>
  </conditionalFormatting>
  <conditionalFormatting sqref="B2:B111">
    <cfRule type="cellIs" dxfId="281" priority="38" operator="equal">
      <formula>1</formula>
    </cfRule>
  </conditionalFormatting>
  <conditionalFormatting sqref="C2:C111">
    <cfRule type="cellIs" dxfId="280" priority="37" operator="equal">
      <formula>1</formula>
    </cfRule>
  </conditionalFormatting>
  <conditionalFormatting sqref="D2:D111">
    <cfRule type="cellIs" dxfId="279" priority="36" operator="equal">
      <formula>1</formula>
    </cfRule>
  </conditionalFormatting>
  <conditionalFormatting sqref="E2:E111">
    <cfRule type="cellIs" dxfId="278" priority="35" operator="equal">
      <formula>1</formula>
    </cfRule>
  </conditionalFormatting>
  <conditionalFormatting sqref="F2:F111">
    <cfRule type="cellIs" dxfId="277" priority="34" operator="equal">
      <formula>1</formula>
    </cfRule>
  </conditionalFormatting>
  <conditionalFormatting sqref="A2:A80 A82:A111">
    <cfRule type="expression" dxfId="276" priority="29">
      <formula>$F2=1</formula>
    </cfRule>
    <cfRule type="expression" dxfId="275" priority="30">
      <formula>$E2=1</formula>
    </cfRule>
    <cfRule type="expression" dxfId="274" priority="31">
      <formula>$D2=1</formula>
    </cfRule>
    <cfRule type="expression" dxfId="273" priority="32">
      <formula>$C2=1</formula>
    </cfRule>
    <cfRule type="expression" dxfId="272" priority="33">
      <formula>$B2=1</formula>
    </cfRule>
  </conditionalFormatting>
  <conditionalFormatting sqref="M81">
    <cfRule type="expression" dxfId="271" priority="24">
      <formula>$M81&gt;$L81</formula>
    </cfRule>
  </conditionalFormatting>
  <conditionalFormatting sqref="A81">
    <cfRule type="expression" dxfId="270" priority="16">
      <formula>$F81=1</formula>
    </cfRule>
    <cfRule type="expression" dxfId="269" priority="17">
      <formula>$E81=1</formula>
    </cfRule>
    <cfRule type="expression" dxfId="268" priority="18">
      <formula>$D81=1</formula>
    </cfRule>
    <cfRule type="expression" dxfId="267" priority="19">
      <formula>$C81=1</formula>
    </cfRule>
    <cfRule type="expression" dxfId="266" priority="20">
      <formula>$B81=1</formula>
    </cfRule>
  </conditionalFormatting>
  <conditionalFormatting sqref="F112">
    <cfRule type="cellIs" dxfId="265" priority="6" operator="equal">
      <formula>1</formula>
    </cfRule>
  </conditionalFormatting>
  <conditionalFormatting sqref="B112">
    <cfRule type="cellIs" dxfId="264" priority="10" operator="equal">
      <formula>1</formula>
    </cfRule>
  </conditionalFormatting>
  <conditionalFormatting sqref="C112">
    <cfRule type="cellIs" dxfId="263" priority="9" operator="equal">
      <formula>1</formula>
    </cfRule>
  </conditionalFormatting>
  <conditionalFormatting sqref="D112">
    <cfRule type="cellIs" dxfId="262" priority="8" operator="equal">
      <formula>1</formula>
    </cfRule>
  </conditionalFormatting>
  <conditionalFormatting sqref="E112">
    <cfRule type="cellIs" dxfId="261" priority="7" operator="equal">
      <formula>1</formula>
    </cfRule>
  </conditionalFormatting>
  <conditionalFormatting sqref="G3:G111">
    <cfRule type="cellIs" dxfId="260" priority="2" operator="equal">
      <formula>1</formula>
    </cfRule>
  </conditionalFormatting>
  <conditionalFormatting sqref="G2">
    <cfRule type="cellIs" dxfId="259" priority="1" operator="equal">
      <formula>1</formula>
    </cfRule>
  </conditionalFormatting>
  <dataValidations count="3">
    <dataValidation type="list" allowBlank="1" showInputMessage="1" showErrorMessage="1" sqref="P2:P111" xr:uid="{00000000-0002-0000-0300-000000000000}">
      <formula1>"oui, non"</formula1>
    </dataValidation>
    <dataValidation showInputMessage="1" showErrorMessage="1" sqref="W112:X1048576 X1:Y111" xr:uid="{00000000-0002-0000-0300-000001000000}"/>
    <dataValidation type="list" allowBlank="1" showInputMessage="1" showErrorMessage="1" sqref="G2:G111" xr:uid="{FBDE3540-500B-4BF6-8482-B94EECF4B027}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8" scale="88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Feuil4.masque">
                <anchor moveWithCells="1" sizeWithCells="1">
                  <from>
                    <xdr:col>6</xdr:col>
                    <xdr:colOff>19050</xdr:colOff>
                    <xdr:row>0</xdr:row>
                    <xdr:rowOff>28575</xdr:rowOff>
                  </from>
                  <to>
                    <xdr:col>6</xdr:col>
                    <xdr:colOff>581025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76" id="{762E87D3-425B-4270-8ED8-E97A93C5F4F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N2</xm:sqref>
        </x14:conditionalFormatting>
        <x14:conditionalFormatting xmlns:xm="http://schemas.microsoft.com/office/excel/2006/main">
          <x14:cfRule type="iconSet" priority="177" id="{B636198E-DA28-45BE-8FEF-49AAD71C4F3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T2</xm:sqref>
        </x14:conditionalFormatting>
        <x14:conditionalFormatting xmlns:xm="http://schemas.microsoft.com/office/excel/2006/main">
          <x14:cfRule type="iconSet" priority="178" id="{5F0D7CEF-0D1C-4CCF-BC8C-F3884AD55C5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V2</xm:sqref>
        </x14:conditionalFormatting>
        <x14:conditionalFormatting xmlns:xm="http://schemas.microsoft.com/office/excel/2006/main">
          <x14:cfRule type="iconSet" priority="179" id="{F044BFB3-1653-43A8-9D6C-12BE63A24EE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R2:S2</xm:sqref>
        </x14:conditionalFormatting>
        <x14:conditionalFormatting xmlns:xm="http://schemas.microsoft.com/office/excel/2006/main">
          <x14:cfRule type="iconSet" priority="174" id="{FC00E3D4-8848-47ED-867F-9C59412D764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S2</xm:sqref>
        </x14:conditionalFormatting>
        <x14:conditionalFormatting xmlns:xm="http://schemas.microsoft.com/office/excel/2006/main">
          <x14:cfRule type="iconSet" priority="173" id="{BFDFCFF8-BE4E-4A72-A300-A421BBE772A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Y2</xm:sqref>
        </x14:conditionalFormatting>
        <x14:conditionalFormatting xmlns:xm="http://schemas.microsoft.com/office/excel/2006/main">
          <x14:cfRule type="iconSet" priority="172" id="{2571FC21-92E8-49ED-BED0-1B5EED4426A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J2</xm:sqref>
        </x14:conditionalFormatting>
        <x14:conditionalFormatting xmlns:xm="http://schemas.microsoft.com/office/excel/2006/main">
          <x14:cfRule type="iconSet" priority="166" id="{C98B33B5-AA90-4A7E-9273-64C0B7B47E3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S16 S8</xm:sqref>
        </x14:conditionalFormatting>
        <x14:conditionalFormatting xmlns:xm="http://schemas.microsoft.com/office/excel/2006/main">
          <x14:cfRule type="iconSet" priority="165" id="{D2B1FD5B-17F0-4BCF-9692-7A3030BCD61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Y16 Y8</xm:sqref>
        </x14:conditionalFormatting>
        <x14:conditionalFormatting xmlns:xm="http://schemas.microsoft.com/office/excel/2006/main">
          <x14:cfRule type="iconSet" priority="164" id="{B8DEDABB-8EAD-4CD1-870A-7A64086173F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J8</xm:sqref>
        </x14:conditionalFormatting>
        <x14:conditionalFormatting xmlns:xm="http://schemas.microsoft.com/office/excel/2006/main">
          <x14:cfRule type="iconSet" priority="168" id="{0668B8B1-CDC8-4CB9-BB2E-CE12FC0C390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N8</xm:sqref>
        </x14:conditionalFormatting>
        <x14:conditionalFormatting xmlns:xm="http://schemas.microsoft.com/office/excel/2006/main">
          <x14:cfRule type="iconSet" priority="169" id="{7C7D62A7-94CA-4AC0-926E-01753664610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T8</xm:sqref>
        </x14:conditionalFormatting>
        <x14:conditionalFormatting xmlns:xm="http://schemas.microsoft.com/office/excel/2006/main">
          <x14:cfRule type="iconSet" priority="170" id="{D83D900B-FCE4-46BA-A079-46036E12574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V16 V8</xm:sqref>
        </x14:conditionalFormatting>
        <x14:conditionalFormatting xmlns:xm="http://schemas.microsoft.com/office/excel/2006/main">
          <x14:cfRule type="iconSet" priority="171" id="{738026E5-EB2C-4D05-A0AA-0411D825DBB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R16:S16 R8:S8</xm:sqref>
        </x14:conditionalFormatting>
        <x14:conditionalFormatting xmlns:xm="http://schemas.microsoft.com/office/excel/2006/main">
          <x14:cfRule type="iconSet" priority="160" id="{B40DCA9C-B5CE-49ED-83B3-71C94738F41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N3:N7</xm:sqref>
        </x14:conditionalFormatting>
        <x14:conditionalFormatting xmlns:xm="http://schemas.microsoft.com/office/excel/2006/main">
          <x14:cfRule type="iconSet" priority="161" id="{F808A92A-86F1-4D8B-A1F9-6D9EAEFD14C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T3:T7</xm:sqref>
        </x14:conditionalFormatting>
        <x14:conditionalFormatting xmlns:xm="http://schemas.microsoft.com/office/excel/2006/main">
          <x14:cfRule type="iconSet" priority="162" id="{7B9D9045-5636-4E4F-ADAF-E5EDF0B0E46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V3:V7</xm:sqref>
        </x14:conditionalFormatting>
        <x14:conditionalFormatting xmlns:xm="http://schemas.microsoft.com/office/excel/2006/main">
          <x14:cfRule type="iconSet" priority="163" id="{6E47CA35-4D66-41FA-89F5-0B8DD8A1261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R3:S7</xm:sqref>
        </x14:conditionalFormatting>
        <x14:conditionalFormatting xmlns:xm="http://schemas.microsoft.com/office/excel/2006/main">
          <x14:cfRule type="iconSet" priority="158" id="{B4DCF332-9DD4-4CFE-BD3F-FDC98678935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S3:S7</xm:sqref>
        </x14:conditionalFormatting>
        <x14:conditionalFormatting xmlns:xm="http://schemas.microsoft.com/office/excel/2006/main">
          <x14:cfRule type="iconSet" priority="157" id="{22699686-A7C4-467F-842D-FC7D707AE83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Y3:Y7</xm:sqref>
        </x14:conditionalFormatting>
        <x14:conditionalFormatting xmlns:xm="http://schemas.microsoft.com/office/excel/2006/main">
          <x14:cfRule type="iconSet" priority="156" id="{0C4AB5D2-A283-44F8-8D1D-51C33B18EED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J3:J7</xm:sqref>
        </x14:conditionalFormatting>
        <x14:conditionalFormatting xmlns:xm="http://schemas.microsoft.com/office/excel/2006/main">
          <x14:cfRule type="iconSet" priority="139" id="{96BBB404-A003-4C14-83EC-169D4DB0088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J25</xm:sqref>
        </x14:conditionalFormatting>
        <x14:conditionalFormatting xmlns:xm="http://schemas.microsoft.com/office/excel/2006/main">
          <x14:cfRule type="iconSet" priority="138" id="{0705B6CE-9A48-4E5E-B726-C02FEE48A2C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N25</xm:sqref>
        </x14:conditionalFormatting>
        <x14:conditionalFormatting xmlns:xm="http://schemas.microsoft.com/office/excel/2006/main">
          <x14:cfRule type="iconSet" priority="126" id="{72BB40F8-FCA5-41DD-8799-F898B130A8B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N58</xm:sqref>
        </x14:conditionalFormatting>
        <x14:conditionalFormatting xmlns:xm="http://schemas.microsoft.com/office/excel/2006/main">
          <x14:cfRule type="iconSet" priority="127" id="{354F4C42-F60E-4D84-824A-AE2F8937A15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T58</xm:sqref>
        </x14:conditionalFormatting>
        <x14:conditionalFormatting xmlns:xm="http://schemas.microsoft.com/office/excel/2006/main">
          <x14:cfRule type="iconSet" priority="128" id="{714E663B-D72B-4BAD-85DF-C8AAF482FE8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V58</xm:sqref>
        </x14:conditionalFormatting>
        <x14:conditionalFormatting xmlns:xm="http://schemas.microsoft.com/office/excel/2006/main">
          <x14:cfRule type="iconSet" priority="129" id="{915C0A32-BD5F-4D61-B0B1-A6BD927BB16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R58:S58</xm:sqref>
        </x14:conditionalFormatting>
        <x14:conditionalFormatting xmlns:xm="http://schemas.microsoft.com/office/excel/2006/main">
          <x14:cfRule type="iconSet" priority="124" id="{0683BC2D-3CF3-4B5A-9A8E-B1523F3403D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S58</xm:sqref>
        </x14:conditionalFormatting>
        <x14:conditionalFormatting xmlns:xm="http://schemas.microsoft.com/office/excel/2006/main">
          <x14:cfRule type="iconSet" priority="123" id="{85A51A6A-ECDC-4670-8D93-C53DED9F849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Y58</xm:sqref>
        </x14:conditionalFormatting>
        <x14:conditionalFormatting xmlns:xm="http://schemas.microsoft.com/office/excel/2006/main">
          <x14:cfRule type="iconSet" priority="122" id="{99F3A377-1D7F-4489-B0FE-343A38560A7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J58</xm:sqref>
        </x14:conditionalFormatting>
        <x14:conditionalFormatting xmlns:xm="http://schemas.microsoft.com/office/excel/2006/main">
          <x14:cfRule type="iconSet" priority="118" id="{AB64AC59-9BBA-4A2C-A2A7-E12284DEB20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N57</xm:sqref>
        </x14:conditionalFormatting>
        <x14:conditionalFormatting xmlns:xm="http://schemas.microsoft.com/office/excel/2006/main">
          <x14:cfRule type="iconSet" priority="119" id="{9A6D31C1-BDBB-4FFD-90AF-7A38F0CADD0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T57</xm:sqref>
        </x14:conditionalFormatting>
        <x14:conditionalFormatting xmlns:xm="http://schemas.microsoft.com/office/excel/2006/main">
          <x14:cfRule type="iconSet" priority="120" id="{F909FD2E-5684-4DEA-A104-6878A591945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V57</xm:sqref>
        </x14:conditionalFormatting>
        <x14:conditionalFormatting xmlns:xm="http://schemas.microsoft.com/office/excel/2006/main">
          <x14:cfRule type="iconSet" priority="121" id="{7FC7FE88-460A-49CB-B2A2-8DF91B6CE69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R57:S57</xm:sqref>
        </x14:conditionalFormatting>
        <x14:conditionalFormatting xmlns:xm="http://schemas.microsoft.com/office/excel/2006/main">
          <x14:cfRule type="iconSet" priority="116" id="{412DAFDD-0B08-401C-94F1-947F928B27D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S57</xm:sqref>
        </x14:conditionalFormatting>
        <x14:conditionalFormatting xmlns:xm="http://schemas.microsoft.com/office/excel/2006/main">
          <x14:cfRule type="iconSet" priority="115" id="{CF6E086E-3554-4ECD-9491-1033DE38449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Y57</xm:sqref>
        </x14:conditionalFormatting>
        <x14:conditionalFormatting xmlns:xm="http://schemas.microsoft.com/office/excel/2006/main">
          <x14:cfRule type="iconSet" priority="114" id="{4B7C2CBB-6318-4205-9575-CABD0FDC3E3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J57</xm:sqref>
        </x14:conditionalFormatting>
        <x14:conditionalFormatting xmlns:xm="http://schemas.microsoft.com/office/excel/2006/main">
          <x14:cfRule type="iconSet" priority="110" id="{5A95A599-99AC-4E0C-ADD9-3D18BBE0CC3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N59:N77</xm:sqref>
        </x14:conditionalFormatting>
        <x14:conditionalFormatting xmlns:xm="http://schemas.microsoft.com/office/excel/2006/main">
          <x14:cfRule type="iconSet" priority="111" id="{C489E2F2-50E9-4000-8076-4C4A13D4C7F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T59:T77</xm:sqref>
        </x14:conditionalFormatting>
        <x14:conditionalFormatting xmlns:xm="http://schemas.microsoft.com/office/excel/2006/main">
          <x14:cfRule type="iconSet" priority="112" id="{BB49A44B-1DCE-4DA4-9785-D1D19DFCC10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V59:V77</xm:sqref>
        </x14:conditionalFormatting>
        <x14:conditionalFormatting xmlns:xm="http://schemas.microsoft.com/office/excel/2006/main">
          <x14:cfRule type="iconSet" priority="113" id="{9B8D2C0E-6984-4117-8218-5B4E015FF45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R59:S77</xm:sqref>
        </x14:conditionalFormatting>
        <x14:conditionalFormatting xmlns:xm="http://schemas.microsoft.com/office/excel/2006/main">
          <x14:cfRule type="iconSet" priority="108" id="{65978230-70A3-4DA3-A930-A019FD7A2C0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S59:S77</xm:sqref>
        </x14:conditionalFormatting>
        <x14:conditionalFormatting xmlns:xm="http://schemas.microsoft.com/office/excel/2006/main">
          <x14:cfRule type="iconSet" priority="107" id="{67DCB1B4-1A16-44D8-8013-97D82AAF293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Y59:Y77</xm:sqref>
        </x14:conditionalFormatting>
        <x14:conditionalFormatting xmlns:xm="http://schemas.microsoft.com/office/excel/2006/main">
          <x14:cfRule type="iconSet" priority="106" id="{8AD94FA0-FEB1-4A37-B656-1B732A36C61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J72:J77 J59:J70</xm:sqref>
        </x14:conditionalFormatting>
        <x14:conditionalFormatting xmlns:xm="http://schemas.microsoft.com/office/excel/2006/main">
          <x14:cfRule type="iconSet" priority="105" id="{08750BE8-ED4D-4DFF-B1DD-41A82732A43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J71</xm:sqref>
        </x14:conditionalFormatting>
        <x14:conditionalFormatting xmlns:xm="http://schemas.microsoft.com/office/excel/2006/main">
          <x14:cfRule type="iconSet" priority="93" id="{4C5A9914-D044-40EF-9CDB-3884B7AE377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N78</xm:sqref>
        </x14:conditionalFormatting>
        <x14:conditionalFormatting xmlns:xm="http://schemas.microsoft.com/office/excel/2006/main">
          <x14:cfRule type="iconSet" priority="94" id="{6DE4FF4E-BB22-4BB8-A4EE-5BA4E2A60A7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T78</xm:sqref>
        </x14:conditionalFormatting>
        <x14:conditionalFormatting xmlns:xm="http://schemas.microsoft.com/office/excel/2006/main">
          <x14:cfRule type="iconSet" priority="95" id="{C0E1C91D-4878-42A2-A1CF-D0841A6AE94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V78</xm:sqref>
        </x14:conditionalFormatting>
        <x14:conditionalFormatting xmlns:xm="http://schemas.microsoft.com/office/excel/2006/main">
          <x14:cfRule type="iconSet" priority="96" id="{DD2356CC-1B40-4BF3-A163-26417C5A486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R78:S78</xm:sqref>
        </x14:conditionalFormatting>
        <x14:conditionalFormatting xmlns:xm="http://schemas.microsoft.com/office/excel/2006/main">
          <x14:cfRule type="iconSet" priority="91" id="{543A454A-6A0D-446D-AB03-AD808EBA10CF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S78</xm:sqref>
        </x14:conditionalFormatting>
        <x14:conditionalFormatting xmlns:xm="http://schemas.microsoft.com/office/excel/2006/main">
          <x14:cfRule type="iconSet" priority="90" id="{E6562570-CA32-495A-8682-C284F924153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Y78</xm:sqref>
        </x14:conditionalFormatting>
        <x14:conditionalFormatting xmlns:xm="http://schemas.microsoft.com/office/excel/2006/main">
          <x14:cfRule type="iconSet" priority="89" id="{2D657CD4-8AB8-49C4-8626-07C8EB6DEB9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J78</xm:sqref>
        </x14:conditionalFormatting>
        <x14:conditionalFormatting xmlns:xm="http://schemas.microsoft.com/office/excel/2006/main">
          <x14:cfRule type="iconSet" priority="77" id="{5E75DC95-C9EA-4FA3-AFE7-F02996B1F54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N96</xm:sqref>
        </x14:conditionalFormatting>
        <x14:conditionalFormatting xmlns:xm="http://schemas.microsoft.com/office/excel/2006/main">
          <x14:cfRule type="iconSet" priority="79" id="{62A0F325-DF9E-40F8-8C19-4CF29087150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V96</xm:sqref>
        </x14:conditionalFormatting>
        <x14:conditionalFormatting xmlns:xm="http://schemas.microsoft.com/office/excel/2006/main">
          <x14:cfRule type="iconSet" priority="80" id="{E3AF921F-292C-431E-83BC-7F1A9F4E24D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R96:S96</xm:sqref>
        </x14:conditionalFormatting>
        <x14:conditionalFormatting xmlns:xm="http://schemas.microsoft.com/office/excel/2006/main">
          <x14:cfRule type="iconSet" priority="75" id="{D76EAA13-8294-4ACE-B097-4CFF02EB196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S96</xm:sqref>
        </x14:conditionalFormatting>
        <x14:conditionalFormatting xmlns:xm="http://schemas.microsoft.com/office/excel/2006/main">
          <x14:cfRule type="iconSet" priority="74" id="{BE1C3856-940A-4015-B621-B24A8522CFE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Y96</xm:sqref>
        </x14:conditionalFormatting>
        <x14:conditionalFormatting xmlns:xm="http://schemas.microsoft.com/office/excel/2006/main">
          <x14:cfRule type="iconSet" priority="73" id="{6307B4C2-4FE8-40CE-BCFF-8D7C8430A90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J96</xm:sqref>
        </x14:conditionalFormatting>
        <x14:conditionalFormatting xmlns:xm="http://schemas.microsoft.com/office/excel/2006/main">
          <x14:cfRule type="iconSet" priority="69" id="{B52A95C2-B38F-4195-8E41-70DB500FDDA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N95</xm:sqref>
        </x14:conditionalFormatting>
        <x14:conditionalFormatting xmlns:xm="http://schemas.microsoft.com/office/excel/2006/main">
          <x14:cfRule type="iconSet" priority="71" id="{C3363024-F334-478A-A15A-5026ABF8BF1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V95</xm:sqref>
        </x14:conditionalFormatting>
        <x14:conditionalFormatting xmlns:xm="http://schemas.microsoft.com/office/excel/2006/main">
          <x14:cfRule type="iconSet" priority="72" id="{2BF416E8-92F0-4323-B82C-63C23C9EAC6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R95:S95</xm:sqref>
        </x14:conditionalFormatting>
        <x14:conditionalFormatting xmlns:xm="http://schemas.microsoft.com/office/excel/2006/main">
          <x14:cfRule type="iconSet" priority="67" id="{FE88CF3B-02B2-45CE-87E6-39E777A52D9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S95</xm:sqref>
        </x14:conditionalFormatting>
        <x14:conditionalFormatting xmlns:xm="http://schemas.microsoft.com/office/excel/2006/main">
          <x14:cfRule type="iconSet" priority="66" id="{9CF23DF3-0ED9-45FF-AD66-2A7BF05AC87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Y95</xm:sqref>
        </x14:conditionalFormatting>
        <x14:conditionalFormatting xmlns:xm="http://schemas.microsoft.com/office/excel/2006/main">
          <x14:cfRule type="iconSet" priority="65" id="{5DAD55F9-1371-45C9-BC01-11640895D4E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J95</xm:sqref>
        </x14:conditionalFormatting>
        <x14:conditionalFormatting xmlns:xm="http://schemas.microsoft.com/office/excel/2006/main">
          <x14:cfRule type="iconSet" priority="56" id="{5EE2254A-1085-4CBD-9E7A-599C2274D8D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J102</xm:sqref>
        </x14:conditionalFormatting>
        <x14:conditionalFormatting xmlns:xm="http://schemas.microsoft.com/office/excel/2006/main">
          <x14:cfRule type="iconSet" priority="52" id="{1838B850-68D6-4CBB-BEF7-A94F2F54C98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N110</xm:sqref>
        </x14:conditionalFormatting>
        <x14:conditionalFormatting xmlns:xm="http://schemas.microsoft.com/office/excel/2006/main">
          <x14:cfRule type="iconSet" priority="53" id="{3D7D34BE-F1FD-4529-B90D-91DFC62CDC5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T110</xm:sqref>
        </x14:conditionalFormatting>
        <x14:conditionalFormatting xmlns:xm="http://schemas.microsoft.com/office/excel/2006/main">
          <x14:cfRule type="iconSet" priority="54" id="{B35750B3-3A72-481A-9699-4CB17B862AA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V110</xm:sqref>
        </x14:conditionalFormatting>
        <x14:conditionalFormatting xmlns:xm="http://schemas.microsoft.com/office/excel/2006/main">
          <x14:cfRule type="iconSet" priority="55" id="{CBA2A49B-0903-47F9-B218-FBA41049E7B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R110:S110</xm:sqref>
        </x14:conditionalFormatting>
        <x14:conditionalFormatting xmlns:xm="http://schemas.microsoft.com/office/excel/2006/main">
          <x14:cfRule type="iconSet" priority="50" id="{C1F1DFAC-A4B8-4FFC-B0EF-DD42739E5B9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S110</xm:sqref>
        </x14:conditionalFormatting>
        <x14:conditionalFormatting xmlns:xm="http://schemas.microsoft.com/office/excel/2006/main">
          <x14:cfRule type="iconSet" priority="49" id="{3741762A-6E46-4E05-9F64-91D3A6A2897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Y110</xm:sqref>
        </x14:conditionalFormatting>
        <x14:conditionalFormatting xmlns:xm="http://schemas.microsoft.com/office/excel/2006/main">
          <x14:cfRule type="iconSet" priority="48" id="{7A5E9154-8A2D-4CEF-8063-C553519C481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J110</xm:sqref>
        </x14:conditionalFormatting>
        <x14:conditionalFormatting xmlns:xm="http://schemas.microsoft.com/office/excel/2006/main">
          <x14:cfRule type="iconSet" priority="44" id="{95F448F5-F226-45CE-A7AF-C2E0C543903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N111</xm:sqref>
        </x14:conditionalFormatting>
        <x14:conditionalFormatting xmlns:xm="http://schemas.microsoft.com/office/excel/2006/main">
          <x14:cfRule type="iconSet" priority="45" id="{10AD9B0D-A507-44DD-A168-8A3DE3F08C2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T111</xm:sqref>
        </x14:conditionalFormatting>
        <x14:conditionalFormatting xmlns:xm="http://schemas.microsoft.com/office/excel/2006/main">
          <x14:cfRule type="iconSet" priority="46" id="{13225820-A6F6-4F2F-9001-6BFDED45721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V111</xm:sqref>
        </x14:conditionalFormatting>
        <x14:conditionalFormatting xmlns:xm="http://schemas.microsoft.com/office/excel/2006/main">
          <x14:cfRule type="iconSet" priority="47" id="{EA9558E1-768A-4FB8-ADDF-216C7DC8A4F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R111:S111</xm:sqref>
        </x14:conditionalFormatting>
        <x14:conditionalFormatting xmlns:xm="http://schemas.microsoft.com/office/excel/2006/main">
          <x14:cfRule type="iconSet" priority="42" id="{2CD997C9-090A-4922-A74A-E0FDA58F21C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S111</xm:sqref>
        </x14:conditionalFormatting>
        <x14:conditionalFormatting xmlns:xm="http://schemas.microsoft.com/office/excel/2006/main">
          <x14:cfRule type="iconSet" priority="41" id="{0F35C078-D2BD-4391-ADC0-7585A2B974A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Y111</xm:sqref>
        </x14:conditionalFormatting>
        <x14:conditionalFormatting xmlns:xm="http://schemas.microsoft.com/office/excel/2006/main">
          <x14:cfRule type="iconSet" priority="40" id="{C91AEF52-29A0-40DA-98E1-46C0F2C7DCC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J111</xm:sqref>
        </x14:conditionalFormatting>
        <x14:conditionalFormatting xmlns:xm="http://schemas.microsoft.com/office/excel/2006/main">
          <x14:cfRule type="iconSet" priority="39" id="{A0A3B23C-1749-44CB-B168-0935B027C1D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J16</xm:sqref>
        </x14:conditionalFormatting>
        <x14:conditionalFormatting xmlns:xm="http://schemas.microsoft.com/office/excel/2006/main">
          <x14:cfRule type="iconSet" priority="416" id="{BFF88553-F95D-49F6-9BEB-1F6AC317AF8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N17:N24 N26:N47</xm:sqref>
        </x14:conditionalFormatting>
        <x14:conditionalFormatting xmlns:xm="http://schemas.microsoft.com/office/excel/2006/main">
          <x14:cfRule type="iconSet" priority="419" id="{24057B24-51FF-4717-8192-ED8308F730B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T17:T47</xm:sqref>
        </x14:conditionalFormatting>
        <x14:conditionalFormatting xmlns:xm="http://schemas.microsoft.com/office/excel/2006/main">
          <x14:cfRule type="iconSet" priority="421" id="{7BC4496A-E835-4DAF-81CE-6653D6D7C58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V17:V47</xm:sqref>
        </x14:conditionalFormatting>
        <x14:conditionalFormatting xmlns:xm="http://schemas.microsoft.com/office/excel/2006/main">
          <x14:cfRule type="iconSet" priority="423" id="{7FE0A18F-B773-4D9E-A2B7-BB0C7DB49BC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R17:S47</xm:sqref>
        </x14:conditionalFormatting>
        <x14:conditionalFormatting xmlns:xm="http://schemas.microsoft.com/office/excel/2006/main">
          <x14:cfRule type="iconSet" priority="425" id="{6E4BFA4C-97D8-45CB-991E-684ED3188C9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S17:S47</xm:sqref>
        </x14:conditionalFormatting>
        <x14:conditionalFormatting xmlns:xm="http://schemas.microsoft.com/office/excel/2006/main">
          <x14:cfRule type="iconSet" priority="427" id="{E5BC2F2B-DA4B-41D1-933B-F9FB11FF4DD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Y17:Y47</xm:sqref>
        </x14:conditionalFormatting>
        <x14:conditionalFormatting xmlns:xm="http://schemas.microsoft.com/office/excel/2006/main">
          <x14:cfRule type="iconSet" priority="429" id="{F8439820-2D14-4286-B814-E43069433B0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J17:J24 J26:J47</xm:sqref>
        </x14:conditionalFormatting>
        <x14:conditionalFormatting xmlns:xm="http://schemas.microsoft.com/office/excel/2006/main">
          <x14:cfRule type="iconSet" priority="702" id="{204F7C71-C608-4B3F-845B-991822C8818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N9:N15</xm:sqref>
        </x14:conditionalFormatting>
        <x14:conditionalFormatting xmlns:xm="http://schemas.microsoft.com/office/excel/2006/main">
          <x14:cfRule type="iconSet" priority="704" id="{C21454BB-ECDC-4F46-A95E-80AE048F177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T9:T14</xm:sqref>
        </x14:conditionalFormatting>
        <x14:conditionalFormatting xmlns:xm="http://schemas.microsoft.com/office/excel/2006/main">
          <x14:cfRule type="iconSet" priority="706" id="{C3224AE2-19F0-4D33-A3F5-633D6EDBFAE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V9:V15</xm:sqref>
        </x14:conditionalFormatting>
        <x14:conditionalFormatting xmlns:xm="http://schemas.microsoft.com/office/excel/2006/main">
          <x14:cfRule type="iconSet" priority="708" id="{1DECE58B-2E0F-4166-BC0A-14268CBBD01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R9:S15</xm:sqref>
        </x14:conditionalFormatting>
        <x14:conditionalFormatting xmlns:xm="http://schemas.microsoft.com/office/excel/2006/main">
          <x14:cfRule type="iconSet" priority="710" id="{3594C960-12C8-49BA-8E5E-F4AC57FD7A4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S9:S15</xm:sqref>
        </x14:conditionalFormatting>
        <x14:conditionalFormatting xmlns:xm="http://schemas.microsoft.com/office/excel/2006/main">
          <x14:cfRule type="iconSet" priority="712" id="{26291A95-F374-44A9-AB17-C6B31BC4A2A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Y9:Y15</xm:sqref>
        </x14:conditionalFormatting>
        <x14:conditionalFormatting xmlns:xm="http://schemas.microsoft.com/office/excel/2006/main">
          <x14:cfRule type="iconSet" priority="714" id="{40723EA1-3B97-44E2-A47E-0DA263DAFB6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J9:J15</xm:sqref>
        </x14:conditionalFormatting>
        <x14:conditionalFormatting xmlns:xm="http://schemas.microsoft.com/office/excel/2006/main">
          <x14:cfRule type="iconSet" priority="740" id="{245E6F8C-5B73-4479-920B-A96F3D4F4A1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N97:N109</xm:sqref>
        </x14:conditionalFormatting>
        <x14:conditionalFormatting xmlns:xm="http://schemas.microsoft.com/office/excel/2006/main">
          <x14:cfRule type="iconSet" priority="742" id="{D59CE8AA-0322-464E-9409-19728289865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T100:T109</xm:sqref>
        </x14:conditionalFormatting>
        <x14:conditionalFormatting xmlns:xm="http://schemas.microsoft.com/office/excel/2006/main">
          <x14:cfRule type="iconSet" priority="744" id="{6460B81F-D410-489E-8307-2305941DB33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V97:V109</xm:sqref>
        </x14:conditionalFormatting>
        <x14:conditionalFormatting xmlns:xm="http://schemas.microsoft.com/office/excel/2006/main">
          <x14:cfRule type="iconSet" priority="746" id="{D04A83DD-2FB6-4C09-AE99-D2FBF433048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R97:S109</xm:sqref>
        </x14:conditionalFormatting>
        <x14:conditionalFormatting xmlns:xm="http://schemas.microsoft.com/office/excel/2006/main">
          <x14:cfRule type="iconSet" priority="748" id="{A44BFA1C-5ACF-4599-9C01-6D2995B0A42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S97:S109</xm:sqref>
        </x14:conditionalFormatting>
        <x14:conditionalFormatting xmlns:xm="http://schemas.microsoft.com/office/excel/2006/main">
          <x14:cfRule type="iconSet" priority="750" id="{A9F2014A-F55D-40C3-AD76-FB157686B85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Y97:Y109</xm:sqref>
        </x14:conditionalFormatting>
        <x14:conditionalFormatting xmlns:xm="http://schemas.microsoft.com/office/excel/2006/main">
          <x14:cfRule type="iconSet" priority="777" id="{9971DB21-790E-4C28-BE8D-40B675D6435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N79</xm:sqref>
        </x14:conditionalFormatting>
        <x14:conditionalFormatting xmlns:xm="http://schemas.microsoft.com/office/excel/2006/main">
          <x14:cfRule type="iconSet" priority="778" id="{07B103D7-A773-4AA8-B1A1-DBFFB7E9E93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T79</xm:sqref>
        </x14:conditionalFormatting>
        <x14:conditionalFormatting xmlns:xm="http://schemas.microsoft.com/office/excel/2006/main">
          <x14:cfRule type="iconSet" priority="779" id="{C2FB7C8E-0547-421F-93A1-0E7CDF973CE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V79</xm:sqref>
        </x14:conditionalFormatting>
        <x14:conditionalFormatting xmlns:xm="http://schemas.microsoft.com/office/excel/2006/main">
          <x14:cfRule type="iconSet" priority="780" id="{4FB8B1C3-D3E6-4963-BA83-E9DDCD6CF70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R79:S79</xm:sqref>
        </x14:conditionalFormatting>
        <x14:conditionalFormatting xmlns:xm="http://schemas.microsoft.com/office/excel/2006/main">
          <x14:cfRule type="iconSet" priority="781" id="{6F4D9B7E-9D12-453F-9413-327E0DC1E98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S79</xm:sqref>
        </x14:conditionalFormatting>
        <x14:conditionalFormatting xmlns:xm="http://schemas.microsoft.com/office/excel/2006/main">
          <x14:cfRule type="iconSet" priority="782" id="{95D55745-7B08-4D37-9B1C-6BA6F6CE6F2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Y79</xm:sqref>
        </x14:conditionalFormatting>
        <x14:conditionalFormatting xmlns:xm="http://schemas.microsoft.com/office/excel/2006/main">
          <x14:cfRule type="iconSet" priority="783" id="{9CE20627-9A6A-4475-BB29-D8C6CE4C009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J79</xm:sqref>
        </x14:conditionalFormatting>
        <x14:conditionalFormatting xmlns:xm="http://schemas.microsoft.com/office/excel/2006/main">
          <x14:cfRule type="iconSet" priority="848" id="{ECC25DAB-17C2-4C2F-8035-7C86388253F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N48:N56</xm:sqref>
        </x14:conditionalFormatting>
        <x14:conditionalFormatting xmlns:xm="http://schemas.microsoft.com/office/excel/2006/main">
          <x14:cfRule type="iconSet" priority="849" id="{53E3B416-8A4B-4B7F-9E52-48A9571C816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T48:T56</xm:sqref>
        </x14:conditionalFormatting>
        <x14:conditionalFormatting xmlns:xm="http://schemas.microsoft.com/office/excel/2006/main">
          <x14:cfRule type="iconSet" priority="850" id="{E3303718-C0A6-487E-96A1-990F3B6B1FA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V48:V56</xm:sqref>
        </x14:conditionalFormatting>
        <x14:conditionalFormatting xmlns:xm="http://schemas.microsoft.com/office/excel/2006/main">
          <x14:cfRule type="iconSet" priority="851" id="{783B89F7-D528-401A-AD94-B8E62A96B0C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R48:S56</xm:sqref>
        </x14:conditionalFormatting>
        <x14:conditionalFormatting xmlns:xm="http://schemas.microsoft.com/office/excel/2006/main">
          <x14:cfRule type="iconSet" priority="852" id="{0E8B9E32-1B29-48E3-855C-5515C9160A9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S48:S56</xm:sqref>
        </x14:conditionalFormatting>
        <x14:conditionalFormatting xmlns:xm="http://schemas.microsoft.com/office/excel/2006/main">
          <x14:cfRule type="iconSet" priority="853" id="{34A16B15-89FF-47E2-9472-745167FBFA3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Y48:Y56</xm:sqref>
        </x14:conditionalFormatting>
        <x14:conditionalFormatting xmlns:xm="http://schemas.microsoft.com/office/excel/2006/main">
          <x14:cfRule type="iconSet" priority="854" id="{80081CCB-0DB7-4B70-9F50-5BFA2ADEE17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J48:J56</xm:sqref>
        </x14:conditionalFormatting>
        <x14:conditionalFormatting xmlns:xm="http://schemas.microsoft.com/office/excel/2006/main">
          <x14:cfRule type="iconSet" priority="25" id="{097B7EB8-8835-4D03-AC4A-8C1E41E6210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N81</xm:sqref>
        </x14:conditionalFormatting>
        <x14:conditionalFormatting xmlns:xm="http://schemas.microsoft.com/office/excel/2006/main">
          <x14:cfRule type="iconSet" priority="28" id="{4A2EB116-533B-43FC-88D3-77F9DDD6567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S81</xm:sqref>
        </x14:conditionalFormatting>
        <x14:conditionalFormatting xmlns:xm="http://schemas.microsoft.com/office/excel/2006/main">
          <x14:cfRule type="iconSet" priority="23" id="{99E7F250-3686-41EE-BBF9-DC35B468496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S81</xm:sqref>
        </x14:conditionalFormatting>
        <x14:conditionalFormatting xmlns:xm="http://schemas.microsoft.com/office/excel/2006/main">
          <x14:cfRule type="iconSet" priority="22" id="{FA3011B6-D29C-4D11-801C-A9E307835CB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Y81</xm:sqref>
        </x14:conditionalFormatting>
        <x14:conditionalFormatting xmlns:xm="http://schemas.microsoft.com/office/excel/2006/main">
          <x14:cfRule type="iconSet" priority="21" id="{63CD683F-D8AB-47BD-A339-2536A3D50C1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J81</xm:sqref>
        </x14:conditionalFormatting>
        <x14:conditionalFormatting xmlns:xm="http://schemas.microsoft.com/office/excel/2006/main">
          <x14:cfRule type="iconSet" priority="990" id="{10A5437D-1292-4A08-90F0-10E092978D3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J103:J109 J97:J101</xm:sqref>
        </x14:conditionalFormatting>
        <x14:conditionalFormatting xmlns:xm="http://schemas.microsoft.com/office/excel/2006/main">
          <x14:cfRule type="iconSet" priority="1003" id="{20BF454B-BFB8-4EB0-A19D-3504971E9FA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 R112:R1048576</xm:sqref>
        </x14:conditionalFormatting>
        <x14:conditionalFormatting xmlns:xm="http://schemas.microsoft.com/office/excel/2006/main">
          <x14:cfRule type="iconSet" priority="1006" id="{A68E39B3-E0C3-4908-9D1B-640F79FEF8D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 X112:X1048576</xm:sqref>
        </x14:conditionalFormatting>
        <x14:conditionalFormatting xmlns:xm="http://schemas.microsoft.com/office/excel/2006/main">
          <x14:cfRule type="iconSet" priority="1009" id="{29CB01CB-1DF3-4381-A16A-9921C441411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 I112:I1048576</xm:sqref>
        </x14:conditionalFormatting>
        <x14:conditionalFormatting xmlns:xm="http://schemas.microsoft.com/office/excel/2006/main">
          <x14:cfRule type="iconSet" priority="1463" id="{589605A3-4321-4B32-AE6F-EF666B72F55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N80 N82:N94</xm:sqref>
        </x14:conditionalFormatting>
        <x14:conditionalFormatting xmlns:xm="http://schemas.microsoft.com/office/excel/2006/main">
          <x14:cfRule type="iconSet" priority="1466" id="{43FB6E4F-D86F-45EA-8948-EADCDC5E4E6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T80:T99</xm:sqref>
        </x14:conditionalFormatting>
        <x14:conditionalFormatting xmlns:xm="http://schemas.microsoft.com/office/excel/2006/main">
          <x14:cfRule type="iconSet" priority="1468" id="{F7EAC57D-9703-484D-821E-D0FCF0D197A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V80:V94</xm:sqref>
        </x14:conditionalFormatting>
        <x14:conditionalFormatting xmlns:xm="http://schemas.microsoft.com/office/excel/2006/main">
          <x14:cfRule type="iconSet" priority="1470" id="{F302BC1F-CB9B-4A5B-86EB-F7CE99A2213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R80:S80 R82:S94 R81</xm:sqref>
        </x14:conditionalFormatting>
        <x14:conditionalFormatting xmlns:xm="http://schemas.microsoft.com/office/excel/2006/main">
          <x14:cfRule type="iconSet" priority="1474" id="{12757887-52B6-4F0E-A139-AABD81C9674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S80 S82:S94</xm:sqref>
        </x14:conditionalFormatting>
        <x14:conditionalFormatting xmlns:xm="http://schemas.microsoft.com/office/excel/2006/main">
          <x14:cfRule type="iconSet" priority="1477" id="{0A0FF594-FC98-4D20-91B6-3345145AC0B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Y80 Y82:Y94</xm:sqref>
        </x14:conditionalFormatting>
        <x14:conditionalFormatting xmlns:xm="http://schemas.microsoft.com/office/excel/2006/main">
          <x14:cfRule type="iconSet" priority="1480" id="{7030B390-FC8C-47A9-8FCB-DA82C24BA8A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J80 J82:J94</xm:sqref>
        </x14:conditionalFormatting>
        <x14:conditionalFormatting xmlns:xm="http://schemas.microsoft.com/office/excel/2006/main">
          <x14:cfRule type="iconSet" priority="5" id="{EA398BFA-46FC-45CE-B167-FE6AD3FD740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T15:T16</xm:sqref>
        </x14:conditionalFormatting>
        <x14:conditionalFormatting xmlns:xm="http://schemas.microsoft.com/office/excel/2006/main">
          <x14:cfRule type="iconSet" priority="3" id="{2CBE9C60-D5F0-4DC6-A742-B024B2585A2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N16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outlinePr applyStyles="1" summaryBelow="0"/>
    <pageSetUpPr fitToPage="1"/>
  </sheetPr>
  <dimension ref="A1:BC113"/>
  <sheetViews>
    <sheetView zoomScaleNormal="100" zoomScalePageLayoutView="125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G2" sqref="G2"/>
    </sheetView>
  </sheetViews>
  <sheetFormatPr baseColWidth="10" defaultColWidth="10.7109375" defaultRowHeight="12" x14ac:dyDescent="0.2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10" width="12.42578125" style="1" customWidth="1"/>
    <col min="11" max="11" width="11.42578125" style="67" customWidth="1"/>
    <col min="12" max="12" width="10.5703125" style="1" customWidth="1"/>
    <col min="13" max="13" width="11.5703125" style="67" customWidth="1"/>
    <col min="14" max="14" width="15.85546875" style="1" customWidth="1"/>
    <col min="15" max="15" width="10.28515625" style="58" customWidth="1"/>
    <col min="16" max="19" width="10.28515625" style="50" customWidth="1"/>
    <col min="20" max="20" width="20.5703125" style="1" customWidth="1"/>
    <col min="21" max="21" width="21.7109375" style="1" customWidth="1"/>
    <col min="22" max="22" width="17.28515625" style="1" customWidth="1"/>
    <col min="23" max="23" width="15.42578125" style="1" customWidth="1"/>
    <col min="24" max="24" width="13.7109375" style="39" customWidth="1"/>
    <col min="25" max="25" width="35.140625" style="39" customWidth="1"/>
    <col min="26" max="26" width="25.5703125" style="1" bestFit="1" customWidth="1"/>
    <col min="27" max="27" width="26" style="1" customWidth="1"/>
    <col min="28" max="16384" width="10.7109375" style="1"/>
  </cols>
  <sheetData>
    <row r="1" spans="1:55" ht="25.5" thickTop="1" thickBot="1" x14ac:dyDescent="0.3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3" t="s">
        <v>1</v>
      </c>
      <c r="I1" s="3" t="s">
        <v>201</v>
      </c>
      <c r="J1" s="3" t="s">
        <v>202</v>
      </c>
      <c r="K1" s="3" t="s">
        <v>99</v>
      </c>
      <c r="L1" s="60" t="s">
        <v>106</v>
      </c>
      <c r="M1" s="3" t="s">
        <v>10</v>
      </c>
      <c r="N1" s="60" t="s">
        <v>200</v>
      </c>
      <c r="O1" s="3" t="s">
        <v>97</v>
      </c>
      <c r="P1" s="52" t="s">
        <v>98</v>
      </c>
      <c r="Q1" s="44" t="s">
        <v>2</v>
      </c>
      <c r="R1" s="44" t="s">
        <v>160</v>
      </c>
      <c r="S1" s="44" t="s">
        <v>161</v>
      </c>
      <c r="T1" s="44" t="s">
        <v>162</v>
      </c>
      <c r="U1" s="3" t="s">
        <v>100</v>
      </c>
      <c r="V1" s="3" t="s">
        <v>101</v>
      </c>
      <c r="W1" s="3" t="s">
        <v>24</v>
      </c>
      <c r="X1" s="3" t="s">
        <v>33</v>
      </c>
      <c r="Y1" s="25" t="s">
        <v>25</v>
      </c>
      <c r="Z1" s="207" t="s">
        <v>32</v>
      </c>
    </row>
    <row r="2" spans="1:55" ht="12.75" thickTop="1" x14ac:dyDescent="0.25">
      <c r="A2" s="389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/>
      <c r="G2" s="327" t="s">
        <v>222</v>
      </c>
      <c r="H2" s="78">
        <f>IF(Tableau1[[#This Row],[Affaires]]="","",Tableau1[[#This Row],[Affaires]])</f>
        <v>1807044</v>
      </c>
      <c r="I2" s="262"/>
      <c r="J2" s="262"/>
      <c r="K2" s="73"/>
      <c r="L2" s="61"/>
      <c r="M2" s="392"/>
      <c r="N2" s="61"/>
      <c r="O2" s="20"/>
      <c r="P2" s="70"/>
      <c r="Q2" s="69"/>
      <c r="R2" s="239"/>
      <c r="S2" s="239"/>
      <c r="T2" s="239"/>
      <c r="U2" s="102"/>
      <c r="V2" s="102"/>
      <c r="W2" s="161"/>
      <c r="X2" s="161"/>
      <c r="Y2" s="26"/>
      <c r="Z2" s="208"/>
    </row>
    <row r="3" spans="1:55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79">
        <f>IF(Tableau1[[#This Row],[Affaires]]="","",Tableau1[[#This Row],[Affaires]])</f>
        <v>1805042</v>
      </c>
      <c r="I3" s="292"/>
      <c r="J3" s="292"/>
      <c r="K3" s="74"/>
      <c r="L3" s="62"/>
      <c r="M3" s="4"/>
      <c r="N3" s="62"/>
      <c r="O3" s="4"/>
      <c r="P3" s="53"/>
      <c r="Q3" s="53"/>
      <c r="R3" s="53"/>
      <c r="S3" s="53"/>
      <c r="T3" s="53"/>
      <c r="U3" s="102"/>
      <c r="V3" s="102"/>
      <c r="W3" s="27"/>
      <c r="X3" s="28"/>
      <c r="Y3" s="4"/>
      <c r="Z3" s="209"/>
    </row>
    <row r="4" spans="1:55" x14ac:dyDescent="0.25">
      <c r="A4" s="390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79">
        <f>IF(Tableau1[[#This Row],[Affaires]]="","",Tableau1[[#This Row],[Affaires]])</f>
        <v>1605013</v>
      </c>
      <c r="I4" s="292"/>
      <c r="J4" s="292"/>
      <c r="K4" s="75"/>
      <c r="L4" s="63"/>
      <c r="M4" s="391"/>
      <c r="N4" s="63"/>
      <c r="O4" s="298"/>
      <c r="P4" s="54"/>
      <c r="Q4" s="46"/>
      <c r="R4" s="46"/>
      <c r="S4" s="46"/>
      <c r="T4" s="46"/>
      <c r="U4" s="157"/>
      <c r="V4" s="102"/>
      <c r="W4" s="290"/>
      <c r="X4" s="290"/>
      <c r="Y4" s="29"/>
      <c r="Z4" s="210"/>
    </row>
    <row r="5" spans="1:55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79">
        <f>IF(Tableau1[[#This Row],[Affaires]]="","",Tableau1[[#This Row],[Affaires]])</f>
        <v>1810006</v>
      </c>
      <c r="I5" s="292"/>
      <c r="J5" s="292"/>
      <c r="K5" s="74"/>
      <c r="L5" s="62"/>
      <c r="M5" s="4"/>
      <c r="N5" s="62"/>
      <c r="O5" s="4"/>
      <c r="P5" s="53"/>
      <c r="Q5" s="45"/>
      <c r="R5" s="45"/>
      <c r="S5" s="45"/>
      <c r="T5" s="45"/>
      <c r="U5" s="157"/>
      <c r="V5" s="102"/>
      <c r="W5" s="28"/>
      <c r="X5" s="28"/>
      <c r="Y5" s="30"/>
      <c r="Z5" s="211"/>
    </row>
    <row r="6" spans="1:55" x14ac:dyDescent="0.25">
      <c r="A6" s="390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79">
        <f>IF(Tableau1[[#This Row],[Affaires]]="","",Tableau1[[#This Row],[Affaires]])</f>
        <v>1812005</v>
      </c>
      <c r="I6" s="292"/>
      <c r="J6" s="292"/>
      <c r="K6" s="74"/>
      <c r="L6" s="62"/>
      <c r="M6" s="4"/>
      <c r="N6" s="62"/>
      <c r="O6" s="4"/>
      <c r="P6" s="53"/>
      <c r="Q6" s="45"/>
      <c r="R6" s="45"/>
      <c r="S6" s="45"/>
      <c r="T6" s="45"/>
      <c r="U6" s="157"/>
      <c r="V6" s="102"/>
      <c r="W6" s="288"/>
      <c r="X6" s="288"/>
      <c r="Y6" s="30"/>
      <c r="Z6" s="211"/>
    </row>
    <row r="7" spans="1:55" x14ac:dyDescent="0.25">
      <c r="A7" s="390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79">
        <f>IF(Tableau1[[#This Row],[Affaires]]="","",Tableau1[[#This Row],[Affaires]])</f>
        <v>1711061</v>
      </c>
      <c r="I7" s="293"/>
      <c r="J7" s="293"/>
      <c r="K7" s="5"/>
      <c r="L7" s="64"/>
      <c r="M7" s="4"/>
      <c r="N7" s="64"/>
      <c r="O7" s="6"/>
      <c r="P7" s="55"/>
      <c r="Q7" s="47"/>
      <c r="R7" s="47"/>
      <c r="S7" s="47"/>
      <c r="T7" s="47"/>
      <c r="U7" s="157"/>
      <c r="V7" s="102"/>
      <c r="W7" s="31"/>
      <c r="X7" s="31"/>
      <c r="Y7" s="32"/>
      <c r="Z7" s="212"/>
    </row>
    <row r="8" spans="1:55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79">
        <f>IF(Tableau1[[#This Row],[Affaires]]="","",Tableau1[[#This Row],[Affaires]])</f>
        <v>1812002</v>
      </c>
      <c r="I8" s="293"/>
      <c r="J8" s="293"/>
      <c r="K8" s="5"/>
      <c r="L8" s="64"/>
      <c r="M8" s="4"/>
      <c r="N8" s="64"/>
      <c r="O8" s="6"/>
      <c r="P8" s="55"/>
      <c r="Q8" s="47"/>
      <c r="R8" s="47"/>
      <c r="S8" s="47"/>
      <c r="T8" s="47"/>
      <c r="U8" s="157"/>
      <c r="V8" s="102"/>
      <c r="W8" s="31"/>
      <c r="X8" s="31"/>
      <c r="Y8" s="32"/>
      <c r="Z8" s="212"/>
      <c r="AA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  <c r="AY8" s="160"/>
      <c r="AZ8" s="160"/>
      <c r="BA8" s="160"/>
      <c r="BB8" s="160"/>
      <c r="BC8" s="160"/>
    </row>
    <row r="9" spans="1:55" ht="16.149999999999999" customHeight="1" x14ac:dyDescent="0.25">
      <c r="A9" s="390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79">
        <f>IF(Tableau1[[#This Row],[Affaires]]="","",Tableau1[[#This Row],[Affaires]])</f>
        <v>1711016</v>
      </c>
      <c r="I9" s="293"/>
      <c r="J9" s="293"/>
      <c r="K9" s="5"/>
      <c r="L9" s="64"/>
      <c r="M9" s="391"/>
      <c r="N9" s="64"/>
      <c r="O9" s="6"/>
      <c r="P9" s="55"/>
      <c r="Q9" s="47"/>
      <c r="R9" s="47"/>
      <c r="S9" s="47"/>
      <c r="T9" s="47"/>
      <c r="U9" s="157"/>
      <c r="V9" s="102"/>
      <c r="W9" s="286"/>
      <c r="X9" s="286"/>
      <c r="Y9" s="32"/>
      <c r="Z9" s="212"/>
    </row>
    <row r="10" spans="1:55" ht="16.5" customHeight="1" x14ac:dyDescent="0.25">
      <c r="A10" s="390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79">
        <f>IF(Tableau1[[#This Row],[Affaires]]="","",Tableau1[[#This Row],[Affaires]])</f>
        <v>1803042</v>
      </c>
      <c r="I10" s="293"/>
      <c r="J10" s="293"/>
      <c r="K10" s="5"/>
      <c r="L10" s="64"/>
      <c r="M10" s="4"/>
      <c r="N10" s="64"/>
      <c r="O10" s="6"/>
      <c r="P10" s="55"/>
      <c r="Q10" s="47"/>
      <c r="R10" s="47"/>
      <c r="S10" s="47"/>
      <c r="T10" s="47"/>
      <c r="U10" s="157"/>
      <c r="V10" s="102"/>
      <c r="W10" s="286"/>
      <c r="X10" s="286"/>
      <c r="Y10" s="32"/>
      <c r="Z10" s="212"/>
    </row>
    <row r="11" spans="1:55" ht="21.6" customHeight="1" x14ac:dyDescent="0.25">
      <c r="A11" s="390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79">
        <f>IF(Tableau1[[#This Row],[Affaires]]="","",Tableau1[[#This Row],[Affaires]])</f>
        <v>1612005</v>
      </c>
      <c r="I11" s="293"/>
      <c r="J11" s="293"/>
      <c r="K11" s="10"/>
      <c r="L11" s="64"/>
      <c r="M11" s="391"/>
      <c r="N11" s="64"/>
      <c r="O11" s="6"/>
      <c r="P11" s="55"/>
      <c r="Q11" s="393"/>
      <c r="R11" s="47"/>
      <c r="S11" s="47"/>
      <c r="T11" s="47"/>
      <c r="U11" s="157"/>
      <c r="V11" s="102"/>
      <c r="W11" s="286"/>
      <c r="X11" s="286"/>
      <c r="Y11" s="6"/>
      <c r="Z11" s="213"/>
    </row>
    <row r="12" spans="1:55" ht="21.6" customHeight="1" x14ac:dyDescent="0.25">
      <c r="A12" s="390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79">
        <f>IF(Tableau1[[#This Row],[Affaires]]="","",Tableau1[[#This Row],[Affaires]])</f>
        <v>1902020</v>
      </c>
      <c r="I12" s="293"/>
      <c r="J12" s="293"/>
      <c r="K12" s="10"/>
      <c r="L12" s="64"/>
      <c r="M12" s="4"/>
      <c r="N12" s="64"/>
      <c r="O12" s="6"/>
      <c r="P12" s="55"/>
      <c r="Q12" s="47"/>
      <c r="R12" s="47"/>
      <c r="S12" s="47"/>
      <c r="T12" s="47"/>
      <c r="U12" s="157"/>
      <c r="V12" s="102"/>
      <c r="W12" s="31"/>
      <c r="X12" s="286"/>
      <c r="Y12" s="6"/>
      <c r="Z12" s="213"/>
    </row>
    <row r="13" spans="1:55" ht="16.5" customHeight="1" x14ac:dyDescent="0.25">
      <c r="A13" s="390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79">
        <f>IF(Tableau1[[#This Row],[Affaires]]="","",Tableau1[[#This Row],[Affaires]])</f>
        <v>1701055</v>
      </c>
      <c r="I13" s="293"/>
      <c r="J13" s="293"/>
      <c r="K13" s="5"/>
      <c r="L13" s="64"/>
      <c r="M13" s="344"/>
      <c r="N13" s="64"/>
      <c r="O13" s="6"/>
      <c r="P13" s="55"/>
      <c r="Q13" s="47"/>
      <c r="R13" s="47"/>
      <c r="S13" s="47"/>
      <c r="T13" s="47"/>
      <c r="U13" s="157"/>
      <c r="V13" s="102"/>
      <c r="W13" s="286"/>
      <c r="X13" s="286"/>
      <c r="Y13" s="6"/>
      <c r="Z13" s="213"/>
    </row>
    <row r="14" spans="1:55" ht="16.149999999999999" customHeight="1" x14ac:dyDescent="0.25">
      <c r="A14" s="390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79">
        <f>IF(Tableau1[[#This Row],[Affaires]]="","",Tableau1[[#This Row],[Affaires]])</f>
        <v>1902017</v>
      </c>
      <c r="I14" s="293"/>
      <c r="J14" s="397"/>
      <c r="K14" s="5"/>
      <c r="L14" s="64"/>
      <c r="M14" s="4"/>
      <c r="N14" s="64"/>
      <c r="O14" s="6"/>
      <c r="P14" s="55"/>
      <c r="Q14" s="393"/>
      <c r="R14" s="47"/>
      <c r="S14" s="47"/>
      <c r="T14" s="47"/>
      <c r="U14" s="157"/>
      <c r="V14" s="102"/>
      <c r="W14" s="286"/>
      <c r="X14" s="286"/>
      <c r="Y14" s="6"/>
      <c r="Z14" s="213"/>
    </row>
    <row r="15" spans="1:55" x14ac:dyDescent="0.25">
      <c r="A15" s="390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79">
        <f>IF(Tableau1[[#This Row],[Affaires]]="","",Tableau1[[#This Row],[Affaires]])</f>
        <v>1706010</v>
      </c>
      <c r="I15" s="293"/>
      <c r="J15" s="293"/>
      <c r="K15" s="10"/>
      <c r="L15" s="65"/>
      <c r="M15" s="391"/>
      <c r="N15" s="65"/>
      <c r="O15" s="9"/>
      <c r="P15" s="56"/>
      <c r="Q15" s="48"/>
      <c r="R15" s="48"/>
      <c r="S15" s="48"/>
      <c r="T15" s="48"/>
      <c r="U15" s="157"/>
      <c r="V15" s="102"/>
      <c r="W15" s="289"/>
      <c r="X15" s="289"/>
      <c r="Y15" s="34"/>
      <c r="Z15" s="214"/>
    </row>
    <row r="16" spans="1:55" x14ac:dyDescent="0.25">
      <c r="A16" s="390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79">
        <f>IF(Tableau1[[#This Row],[Affaires]]="","",Tableau1[[#This Row],[Affaires]])</f>
        <v>1901002</v>
      </c>
      <c r="I16" s="293"/>
      <c r="J16" s="293"/>
      <c r="K16" s="10"/>
      <c r="L16" s="65"/>
      <c r="M16" s="4"/>
      <c r="N16" s="65"/>
      <c r="O16" s="9"/>
      <c r="P16" s="56"/>
      <c r="Q16" s="48"/>
      <c r="R16" s="48"/>
      <c r="S16" s="48"/>
      <c r="T16" s="48"/>
      <c r="U16" s="157"/>
      <c r="V16" s="102"/>
      <c r="W16" s="289"/>
      <c r="X16" s="289"/>
      <c r="Y16" s="34"/>
      <c r="Z16" s="214"/>
      <c r="AA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  <c r="BB16" s="160"/>
      <c r="BC16" s="160"/>
    </row>
    <row r="17" spans="1:26" ht="18.75" customHeight="1" x14ac:dyDescent="0.25">
      <c r="A17" s="390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79">
        <f>IF(Tableau1[[#This Row],[Affaires]]="","",Tableau1[[#This Row],[Affaires]])</f>
        <v>1711018</v>
      </c>
      <c r="I17" s="293"/>
      <c r="J17" s="293"/>
      <c r="K17" s="8"/>
      <c r="L17" s="65"/>
      <c r="M17" s="391"/>
      <c r="N17" s="65"/>
      <c r="O17" s="9"/>
      <c r="P17" s="56"/>
      <c r="Q17" s="48"/>
      <c r="R17" s="48"/>
      <c r="S17" s="48"/>
      <c r="T17" s="48"/>
      <c r="U17" s="157"/>
      <c r="V17" s="102"/>
      <c r="W17" s="289"/>
      <c r="X17" s="289"/>
      <c r="Y17" s="34"/>
      <c r="Z17" s="214"/>
    </row>
    <row r="18" spans="1:26" x14ac:dyDescent="0.25">
      <c r="A18" s="390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79">
        <f>IF(Tableau1[[#This Row],[Affaires]]="","",Tableau1[[#This Row],[Affaires]])</f>
        <v>1703016</v>
      </c>
      <c r="I18" s="293"/>
      <c r="J18" s="293"/>
      <c r="K18" s="10"/>
      <c r="L18" s="65"/>
      <c r="M18" s="4"/>
      <c r="N18" s="65"/>
      <c r="O18" s="9"/>
      <c r="P18" s="56"/>
      <c r="Q18" s="48"/>
      <c r="R18" s="48"/>
      <c r="S18" s="48"/>
      <c r="T18" s="48"/>
      <c r="U18" s="157"/>
      <c r="V18" s="102"/>
      <c r="W18" s="289"/>
      <c r="X18" s="289"/>
      <c r="Y18" s="34"/>
      <c r="Z18" s="214"/>
    </row>
    <row r="19" spans="1:26" hidden="1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79">
        <f>IF(Tableau1[[#This Row],[Affaires]]="","",Tableau1[[#This Row],[Affaires]])</f>
        <v>1806044</v>
      </c>
      <c r="I19" s="293"/>
      <c r="J19" s="293"/>
      <c r="K19" s="8"/>
      <c r="L19" s="64"/>
      <c r="M19" s="4"/>
      <c r="N19" s="64"/>
      <c r="O19" s="6"/>
      <c r="P19" s="55"/>
      <c r="Q19" s="47"/>
      <c r="R19" s="47"/>
      <c r="S19" s="47"/>
      <c r="T19" s="47"/>
      <c r="U19" s="157"/>
      <c r="V19" s="102"/>
      <c r="W19" s="33"/>
      <c r="X19" s="33"/>
      <c r="Y19" s="34"/>
      <c r="Z19" s="214"/>
    </row>
    <row r="20" spans="1:26" hidden="1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79">
        <f>IF(Tableau1[[#This Row],[Affaires]]="","",Tableau1[[#This Row],[Affaires]])</f>
        <v>1703036</v>
      </c>
      <c r="I20" s="293"/>
      <c r="J20" s="293"/>
      <c r="K20" s="10"/>
      <c r="L20" s="64"/>
      <c r="M20" s="4"/>
      <c r="N20" s="64"/>
      <c r="O20" s="6"/>
      <c r="P20" s="55"/>
      <c r="Q20" s="47"/>
      <c r="R20" s="47"/>
      <c r="S20" s="47"/>
      <c r="T20" s="47"/>
      <c r="U20" s="157"/>
      <c r="V20" s="102"/>
      <c r="W20" s="33"/>
      <c r="X20" s="33"/>
      <c r="Y20" s="34"/>
      <c r="Z20" s="214"/>
    </row>
    <row r="21" spans="1:26" x14ac:dyDescent="0.25">
      <c r="A21" s="390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79">
        <f>IF(Tableau1[[#This Row],[Affaires]]="","",Tableau1[[#This Row],[Affaires]])</f>
        <v>1712053</v>
      </c>
      <c r="I21" s="293"/>
      <c r="J21" s="293"/>
      <c r="K21" s="8"/>
      <c r="L21" s="64"/>
      <c r="M21" s="391"/>
      <c r="N21" s="64"/>
      <c r="O21" s="6"/>
      <c r="P21" s="55"/>
      <c r="Q21" s="393"/>
      <c r="R21" s="47"/>
      <c r="S21" s="47"/>
      <c r="T21" s="47"/>
      <c r="U21" s="157"/>
      <c r="V21" s="102"/>
      <c r="W21" s="289"/>
      <c r="X21" s="289"/>
      <c r="Y21" s="34"/>
      <c r="Z21" s="214"/>
    </row>
    <row r="22" spans="1:26" ht="12.75" customHeight="1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79">
        <f>IF(Tableau1[[#This Row],[Affaires]]="","",Tableau1[[#This Row],[Affaires]])</f>
        <v>1805049</v>
      </c>
      <c r="I22" s="293"/>
      <c r="J22" s="293"/>
      <c r="K22" s="8"/>
      <c r="L22" s="64"/>
      <c r="M22" s="4"/>
      <c r="N22" s="64"/>
      <c r="O22" s="6"/>
      <c r="P22" s="55"/>
      <c r="Q22" s="47"/>
      <c r="R22" s="47"/>
      <c r="S22" s="47"/>
      <c r="T22" s="47"/>
      <c r="U22" s="157"/>
      <c r="V22" s="102"/>
      <c r="W22" s="35"/>
      <c r="X22" s="35"/>
      <c r="Y22" s="34"/>
      <c r="Z22" s="214"/>
    </row>
    <row r="23" spans="1:26" x14ac:dyDescent="0.25">
      <c r="A23" s="390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79">
        <f>IF(Tableau1[[#This Row],[Affaires]]="","",Tableau1[[#This Row],[Affaires]])</f>
        <v>1711002</v>
      </c>
      <c r="I23" s="293"/>
      <c r="J23" s="293"/>
      <c r="K23" s="8"/>
      <c r="L23" s="64"/>
      <c r="M23" s="391"/>
      <c r="N23" s="64"/>
      <c r="O23" s="6"/>
      <c r="P23" s="55"/>
      <c r="Q23" s="47"/>
      <c r="R23" s="47"/>
      <c r="S23" s="47"/>
      <c r="T23" s="47"/>
      <c r="U23" s="157"/>
      <c r="V23" s="102"/>
      <c r="W23" s="286"/>
      <c r="X23" s="286"/>
      <c r="Y23" s="32"/>
      <c r="Z23" s="212"/>
    </row>
    <row r="24" spans="1:26" x14ac:dyDescent="0.25">
      <c r="A24" s="390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79">
        <f>IF(Tableau1[[#This Row],[Affaires]]="","",Tableau1[[#This Row],[Affaires]])</f>
        <v>1802023</v>
      </c>
      <c r="I24" s="293"/>
      <c r="J24" s="293"/>
      <c r="K24" s="8"/>
      <c r="L24" s="64"/>
      <c r="M24" s="391"/>
      <c r="N24" s="64"/>
      <c r="O24" s="6"/>
      <c r="P24" s="55"/>
      <c r="Q24" s="47"/>
      <c r="R24" s="47"/>
      <c r="S24" s="47"/>
      <c r="T24" s="47"/>
      <c r="U24" s="157"/>
      <c r="V24" s="102"/>
      <c r="W24" s="286"/>
      <c r="X24" s="286"/>
      <c r="Y24" s="32"/>
      <c r="Z24" s="212"/>
    </row>
    <row r="25" spans="1:26" ht="15" customHeight="1" x14ac:dyDescent="0.25">
      <c r="A25" s="390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79">
        <f>IF(Tableau1[[#This Row],[Affaires]]="","",Tableau1[[#This Row],[Affaires]])</f>
        <v>1812040</v>
      </c>
      <c r="I25" s="293"/>
      <c r="J25" s="293"/>
      <c r="K25" s="5"/>
      <c r="L25" s="64"/>
      <c r="M25" s="4"/>
      <c r="N25" s="64"/>
      <c r="O25" s="6"/>
      <c r="P25" s="55"/>
      <c r="Q25" s="47"/>
      <c r="R25" s="47"/>
      <c r="S25" s="47"/>
      <c r="T25" s="47"/>
      <c r="U25" s="157"/>
      <c r="V25" s="102"/>
      <c r="W25" s="286"/>
      <c r="X25" s="286"/>
      <c r="Y25" s="32"/>
      <c r="Z25" s="212"/>
    </row>
    <row r="26" spans="1:26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79">
        <f>IF(Tableau1[[#This Row],[Affaires]]="","",Tableau1[[#This Row],[Affaires]])</f>
        <v>1805034</v>
      </c>
      <c r="I26" s="293"/>
      <c r="J26" s="293"/>
      <c r="K26" s="8"/>
      <c r="L26" s="64"/>
      <c r="M26" s="4"/>
      <c r="N26" s="64"/>
      <c r="O26" s="6"/>
      <c r="P26" s="55"/>
      <c r="Q26" s="47"/>
      <c r="R26" s="47"/>
      <c r="S26" s="47"/>
      <c r="T26" s="47"/>
      <c r="U26" s="157"/>
      <c r="V26" s="102"/>
      <c r="W26" s="35"/>
      <c r="X26" s="35"/>
      <c r="Y26" s="34"/>
      <c r="Z26" s="214"/>
    </row>
    <row r="27" spans="1:26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79">
        <f>IF(Tableau1[[#This Row],[Affaires]]="","",Tableau1[[#This Row],[Affaires]])</f>
        <v>1806048</v>
      </c>
      <c r="I27" s="293"/>
      <c r="J27" s="293"/>
      <c r="K27" s="8"/>
      <c r="L27" s="64"/>
      <c r="M27" s="4"/>
      <c r="N27" s="64"/>
      <c r="O27" s="6"/>
      <c r="P27" s="55"/>
      <c r="Q27" s="47"/>
      <c r="R27" s="47"/>
      <c r="S27" s="47"/>
      <c r="T27" s="47"/>
      <c r="U27" s="157"/>
      <c r="V27" s="102"/>
      <c r="W27" s="35"/>
      <c r="X27" s="35"/>
      <c r="Y27" s="34"/>
      <c r="Z27" s="214"/>
    </row>
    <row r="28" spans="1:26" x14ac:dyDescent="0.25">
      <c r="A28" s="390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79">
        <f>IF(Tableau1[[#This Row],[Affaires]]="","",Tableau1[[#This Row],[Affaires]])</f>
        <v>1810027</v>
      </c>
      <c r="I28" s="293"/>
      <c r="J28" s="293"/>
      <c r="K28" s="8"/>
      <c r="L28" s="64"/>
      <c r="M28" s="4"/>
      <c r="N28" s="64"/>
      <c r="O28" s="6"/>
      <c r="P28" s="55"/>
      <c r="Q28" s="47"/>
      <c r="R28" s="47"/>
      <c r="S28" s="47"/>
      <c r="T28" s="47"/>
      <c r="U28" s="157"/>
      <c r="V28" s="102"/>
      <c r="W28" s="35"/>
      <c r="X28" s="35"/>
      <c r="Y28" s="34"/>
      <c r="Z28" s="214"/>
    </row>
    <row r="29" spans="1:26" x14ac:dyDescent="0.25">
      <c r="A29" s="390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79">
        <f>IF(Tableau1[[#This Row],[Affaires]]="","",Tableau1[[#This Row],[Affaires]])</f>
        <v>1611006</v>
      </c>
      <c r="I29" s="293"/>
      <c r="J29" s="293"/>
      <c r="K29" s="5"/>
      <c r="L29" s="64"/>
      <c r="M29" s="391"/>
      <c r="N29" s="64"/>
      <c r="O29" s="6"/>
      <c r="P29" s="55"/>
      <c r="Q29" s="47"/>
      <c r="R29" s="47"/>
      <c r="S29" s="47"/>
      <c r="T29" s="47"/>
      <c r="U29" s="157"/>
      <c r="V29" s="102"/>
      <c r="W29" s="286"/>
      <c r="X29" s="286"/>
      <c r="Y29" s="32"/>
      <c r="Z29" s="212"/>
    </row>
    <row r="30" spans="1:26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79">
        <f>IF(Tableau1[[#This Row],[Affaires]]="","",Tableau1[[#This Row],[Affaires]])</f>
        <v>1806032</v>
      </c>
      <c r="I30" s="293"/>
      <c r="J30" s="397"/>
      <c r="K30" s="8"/>
      <c r="L30" s="64"/>
      <c r="M30" s="4"/>
      <c r="N30" s="64"/>
      <c r="O30" s="6"/>
      <c r="P30" s="55"/>
      <c r="Q30" s="47"/>
      <c r="R30" s="47"/>
      <c r="S30" s="47"/>
      <c r="T30" s="47"/>
      <c r="U30" s="157"/>
      <c r="V30" s="102"/>
      <c r="W30" s="35"/>
      <c r="X30" s="35"/>
      <c r="Y30" s="34"/>
      <c r="Z30" s="214"/>
    </row>
    <row r="31" spans="1:26" x14ac:dyDescent="0.25">
      <c r="A31" s="390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79">
        <f>IF(Tableau1[[#This Row],[Affaires]]="","",Tableau1[[#This Row],[Affaires]])</f>
        <v>1811019</v>
      </c>
      <c r="I31" s="293"/>
      <c r="J31" s="293"/>
      <c r="K31" s="5"/>
      <c r="L31" s="64"/>
      <c r="M31" s="391"/>
      <c r="N31" s="64"/>
      <c r="O31" s="6"/>
      <c r="P31" s="55"/>
      <c r="Q31" s="47"/>
      <c r="R31" s="47"/>
      <c r="S31" s="47"/>
      <c r="T31" s="47"/>
      <c r="U31" s="157"/>
      <c r="V31" s="102"/>
      <c r="W31" s="286"/>
      <c r="X31" s="286"/>
      <c r="Y31" s="32"/>
      <c r="Z31" s="212"/>
    </row>
    <row r="32" spans="1:26" ht="12.75" customHeight="1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79">
        <f>IF(Tableau1[[#This Row],[Affaires]]="","",Tableau1[[#This Row],[Affaires]])</f>
        <v>1712023</v>
      </c>
      <c r="I32" s="293"/>
      <c r="J32" s="293"/>
      <c r="K32" s="5"/>
      <c r="L32" s="64"/>
      <c r="M32" s="4"/>
      <c r="N32" s="64"/>
      <c r="O32" s="6"/>
      <c r="P32" s="55"/>
      <c r="Q32" s="47"/>
      <c r="R32" s="47"/>
      <c r="S32" s="47"/>
      <c r="T32" s="47"/>
      <c r="U32" s="157"/>
      <c r="V32" s="102"/>
      <c r="W32" s="286"/>
      <c r="X32" s="286"/>
      <c r="Y32" s="32"/>
      <c r="Z32" s="212"/>
    </row>
    <row r="33" spans="1:26" x14ac:dyDescent="0.25">
      <c r="A33" s="390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79">
        <f>IF(Tableau1[[#This Row],[Affaires]]="","",Tableau1[[#This Row],[Affaires]])</f>
        <v>1702017</v>
      </c>
      <c r="I33" s="293"/>
      <c r="J33" s="293"/>
      <c r="K33" s="8"/>
      <c r="L33" s="64"/>
      <c r="M33" s="391"/>
      <c r="N33" s="64"/>
      <c r="O33" s="6"/>
      <c r="P33" s="55"/>
      <c r="Q33" s="47"/>
      <c r="R33" s="47"/>
      <c r="S33" s="47"/>
      <c r="T33" s="47"/>
      <c r="U33" s="157"/>
      <c r="V33" s="102"/>
      <c r="W33" s="289"/>
      <c r="X33" s="289"/>
      <c r="Y33" s="34"/>
      <c r="Z33" s="214"/>
    </row>
    <row r="34" spans="1:26" ht="16.149999999999999" customHeight="1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79">
        <f>IF(Tableau1[[#This Row],[Affaires]]="","",Tableau1[[#This Row],[Affaires]])</f>
        <v>1703027</v>
      </c>
      <c r="I34" s="293"/>
      <c r="J34" s="293"/>
      <c r="K34" s="8"/>
      <c r="L34" s="64"/>
      <c r="M34" s="4"/>
      <c r="N34" s="64"/>
      <c r="O34" s="6"/>
      <c r="P34" s="55"/>
      <c r="Q34" s="47"/>
      <c r="R34" s="47"/>
      <c r="S34" s="47"/>
      <c r="T34" s="47"/>
      <c r="U34" s="157"/>
      <c r="V34" s="102"/>
      <c r="W34" s="9"/>
      <c r="X34" s="35"/>
      <c r="Y34" s="34"/>
      <c r="Z34" s="214"/>
    </row>
    <row r="35" spans="1:26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79">
        <f>IF(Tableau1[[#This Row],[Affaires]]="","",Tableau1[[#This Row],[Affaires]])</f>
        <v>1711005</v>
      </c>
      <c r="I35" s="293"/>
      <c r="J35" s="293"/>
      <c r="K35" s="76"/>
      <c r="L35" s="64"/>
      <c r="M35" s="4"/>
      <c r="N35" s="64"/>
      <c r="O35" s="6"/>
      <c r="P35" s="55"/>
      <c r="Q35" s="47"/>
      <c r="R35" s="47"/>
      <c r="S35" s="47"/>
      <c r="T35" s="47"/>
      <c r="U35" s="157"/>
      <c r="V35" s="102"/>
      <c r="W35" s="9"/>
      <c r="X35" s="35"/>
      <c r="Y35" s="34"/>
      <c r="Z35" s="214"/>
    </row>
    <row r="36" spans="1:26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79">
        <f>IF(Tableau1[[#This Row],[Affaires]]="","",Tableau1[[#This Row],[Affaires]])</f>
        <v>1309056</v>
      </c>
      <c r="I36" s="293"/>
      <c r="J36" s="293"/>
      <c r="K36" s="8"/>
      <c r="L36" s="64"/>
      <c r="M36" s="4"/>
      <c r="N36" s="64"/>
      <c r="O36" s="6"/>
      <c r="P36" s="55"/>
      <c r="Q36" s="47"/>
      <c r="R36" s="47"/>
      <c r="S36" s="47"/>
      <c r="T36" s="47"/>
      <c r="U36" s="157"/>
      <c r="V36" s="102"/>
      <c r="W36" s="9"/>
      <c r="X36" s="35"/>
      <c r="Y36" s="34"/>
      <c r="Z36" s="214"/>
    </row>
    <row r="37" spans="1:26" x14ac:dyDescent="0.25">
      <c r="A37" s="390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79">
        <f>IF(Tableau1[[#This Row],[Affaires]]="","",Tableau1[[#This Row],[Affaires]])</f>
        <v>1810042</v>
      </c>
      <c r="I37" s="293"/>
      <c r="J37" s="293"/>
      <c r="K37" s="5"/>
      <c r="L37" s="64"/>
      <c r="M37" s="4"/>
      <c r="N37" s="64"/>
      <c r="O37" s="6"/>
      <c r="P37" s="55"/>
      <c r="Q37" s="47"/>
      <c r="R37" s="47"/>
      <c r="S37" s="47"/>
      <c r="T37" s="47"/>
      <c r="U37" s="157"/>
      <c r="V37" s="102"/>
      <c r="W37" s="31"/>
      <c r="X37" s="286"/>
      <c r="Y37" s="32"/>
      <c r="Z37" s="212"/>
    </row>
    <row r="38" spans="1:26" x14ac:dyDescent="0.25">
      <c r="A38" s="390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79">
        <f>IF(Tableau1[[#This Row],[Affaires]]="","",Tableau1[[#This Row],[Affaires]])</f>
        <v>1711003</v>
      </c>
      <c r="I38" s="293"/>
      <c r="J38" s="293"/>
      <c r="K38" s="5"/>
      <c r="L38" s="64"/>
      <c r="M38" s="391"/>
      <c r="N38" s="64"/>
      <c r="O38" s="6"/>
      <c r="P38" s="55"/>
      <c r="Q38" s="394"/>
      <c r="R38" s="47"/>
      <c r="S38" s="47"/>
      <c r="T38" s="47"/>
      <c r="U38" s="157"/>
      <c r="V38" s="102"/>
      <c r="W38" s="286"/>
      <c r="X38" s="286"/>
      <c r="Y38" s="6"/>
      <c r="Z38" s="213"/>
    </row>
    <row r="39" spans="1:26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79" t="str">
        <f>IF(Tableau1[[#This Row],[Affaires]]="","",Tableau1[[#This Row],[Affaires]])</f>
        <v/>
      </c>
      <c r="I39" s="291"/>
      <c r="J39" s="304"/>
      <c r="K39" s="300"/>
      <c r="L39" s="64"/>
      <c r="M39" s="4"/>
      <c r="N39" s="64"/>
      <c r="O39" s="6"/>
      <c r="P39" s="55"/>
      <c r="Q39" s="394"/>
      <c r="R39" s="47"/>
      <c r="S39" s="47"/>
      <c r="T39" s="47"/>
      <c r="U39" s="157"/>
      <c r="V39" s="102"/>
      <c r="W39" s="289"/>
      <c r="X39" s="289"/>
      <c r="Y39" s="34"/>
      <c r="Z39" s="214"/>
    </row>
    <row r="40" spans="1:26" x14ac:dyDescent="0.25">
      <c r="A40" s="390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79">
        <f>IF(Tableau1[[#This Row],[Affaires]]="","",Tableau1[[#This Row],[Affaires]])</f>
        <v>1804067</v>
      </c>
      <c r="I40" s="293"/>
      <c r="J40" s="397"/>
      <c r="K40" s="5"/>
      <c r="L40" s="64"/>
      <c r="M40" s="4"/>
      <c r="N40" s="64"/>
      <c r="O40" s="6"/>
      <c r="P40" s="55"/>
      <c r="Q40" s="47"/>
      <c r="R40" s="47"/>
      <c r="S40" s="47"/>
      <c r="T40" s="47"/>
      <c r="U40" s="157"/>
      <c r="V40" s="102"/>
      <c r="W40" s="286"/>
      <c r="X40" s="286"/>
      <c r="Y40" s="32"/>
      <c r="Z40" s="212"/>
    </row>
    <row r="41" spans="1:26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79">
        <f>IF(Tableau1[[#This Row],[Affaires]]="","",Tableau1[[#This Row],[Affaires]])</f>
        <v>1806036</v>
      </c>
      <c r="I41" s="293"/>
      <c r="J41" s="293"/>
      <c r="K41" s="5"/>
      <c r="L41" s="64"/>
      <c r="M41" s="4"/>
      <c r="N41" s="64"/>
      <c r="O41" s="6"/>
      <c r="P41" s="55"/>
      <c r="Q41" s="47"/>
      <c r="R41" s="47"/>
      <c r="S41" s="47"/>
      <c r="T41" s="47"/>
      <c r="U41" s="157"/>
      <c r="V41" s="102"/>
      <c r="W41" s="31"/>
      <c r="X41" s="31"/>
      <c r="Y41" s="6"/>
      <c r="Z41" s="213"/>
    </row>
    <row r="42" spans="1:26" ht="18.75" customHeight="1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435" t="str">
        <f>IF(Tableau1[[#This Row],[Affaires]]="","",Tableau1[[#This Row],[Affaires]])</f>
        <v/>
      </c>
      <c r="I42" s="436"/>
      <c r="J42" s="437"/>
      <c r="K42" s="438"/>
      <c r="L42" s="64"/>
      <c r="M42" s="439"/>
      <c r="N42" s="64"/>
      <c r="O42" s="440"/>
      <c r="P42" s="55"/>
      <c r="Q42" s="47"/>
      <c r="R42" s="47"/>
      <c r="S42" s="47"/>
      <c r="T42" s="47"/>
      <c r="U42" s="425"/>
      <c r="V42" s="441"/>
      <c r="W42" s="442"/>
      <c r="X42" s="442"/>
      <c r="Y42" s="443"/>
      <c r="Z42" s="444"/>
    </row>
    <row r="43" spans="1:26" ht="18.75" customHeight="1" x14ac:dyDescent="0.25">
      <c r="A43" s="395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79">
        <f>IF(Tableau1[[#This Row],[Affaires]]="","",Tableau1[[#This Row],[Affaires]])</f>
        <v>1901047</v>
      </c>
      <c r="I43" s="293"/>
      <c r="J43" s="293"/>
      <c r="K43" s="8"/>
      <c r="L43" s="64"/>
      <c r="M43" s="4"/>
      <c r="N43" s="64"/>
      <c r="O43" s="6"/>
      <c r="P43" s="55"/>
      <c r="Q43" s="47"/>
      <c r="R43" s="47"/>
      <c r="S43" s="47"/>
      <c r="T43" s="47"/>
      <c r="U43" s="157"/>
      <c r="V43" s="102"/>
      <c r="W43" s="289"/>
      <c r="X43" s="289"/>
      <c r="Y43" s="34"/>
      <c r="Z43" s="214"/>
    </row>
    <row r="44" spans="1:26" ht="16.149999999999999" customHeight="1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79">
        <f>IF(Tableau1[[#This Row],[Affaires]]="","",Tableau1[[#This Row],[Affaires]])</f>
        <v>1808029</v>
      </c>
      <c r="I44" s="293"/>
      <c r="J44" s="293"/>
      <c r="K44" s="5"/>
      <c r="L44" s="64"/>
      <c r="M44" s="4"/>
      <c r="N44" s="64"/>
      <c r="O44" s="6"/>
      <c r="P44" s="55"/>
      <c r="Q44" s="47"/>
      <c r="R44" s="47"/>
      <c r="S44" s="47"/>
      <c r="T44" s="47"/>
      <c r="U44" s="157"/>
      <c r="V44" s="102"/>
      <c r="W44" s="31"/>
      <c r="X44" s="31"/>
      <c r="Y44" s="6"/>
      <c r="Z44" s="213"/>
    </row>
    <row r="45" spans="1:26" x14ac:dyDescent="0.25">
      <c r="A45" s="390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79">
        <f>IF(Tableau1[[#This Row],[Affaires]]="","",Tableau1[[#This Row],[Affaires]])</f>
        <v>1711004</v>
      </c>
      <c r="I45" s="293"/>
      <c r="J45" s="397"/>
      <c r="K45" s="5"/>
      <c r="L45" s="64"/>
      <c r="M45" s="391"/>
      <c r="N45" s="64"/>
      <c r="O45" s="6"/>
      <c r="P45" s="55"/>
      <c r="Q45" s="47"/>
      <c r="R45" s="47"/>
      <c r="S45" s="47"/>
      <c r="T45" s="47"/>
      <c r="U45" s="157"/>
      <c r="V45" s="102"/>
      <c r="W45" s="286"/>
      <c r="X45" s="286"/>
      <c r="Y45" s="32"/>
      <c r="Z45" s="212"/>
    </row>
    <row r="46" spans="1:26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79">
        <f>IF(Tableau1[[#This Row],[Affaires]]="","",Tableau1[[#This Row],[Affaires]])</f>
        <v>1706022</v>
      </c>
      <c r="I46" s="293"/>
      <c r="J46" s="293"/>
      <c r="K46" s="5"/>
      <c r="L46" s="64"/>
      <c r="M46" s="4"/>
      <c r="N46" s="64"/>
      <c r="O46" s="6"/>
      <c r="P46" s="55"/>
      <c r="Q46" s="47"/>
      <c r="R46" s="47"/>
      <c r="S46" s="47"/>
      <c r="T46" s="47"/>
      <c r="U46" s="157"/>
      <c r="V46" s="102"/>
      <c r="W46" s="31"/>
      <c r="X46" s="31"/>
      <c r="Y46" s="36"/>
      <c r="Z46" s="212"/>
    </row>
    <row r="47" spans="1:26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79">
        <f>IF(Tableau1[[#This Row],[Affaires]]="","",Tableau1[[#This Row],[Affaires]])</f>
        <v>1711059</v>
      </c>
      <c r="I47" s="293"/>
      <c r="J47" s="293"/>
      <c r="K47" s="5"/>
      <c r="L47" s="64"/>
      <c r="M47" s="4"/>
      <c r="N47" s="64"/>
      <c r="O47" s="6"/>
      <c r="P47" s="55"/>
      <c r="Q47" s="47"/>
      <c r="R47" s="47"/>
      <c r="S47" s="47"/>
      <c r="T47" s="47"/>
      <c r="U47" s="157"/>
      <c r="V47" s="102"/>
      <c r="W47" s="31"/>
      <c r="X47" s="31"/>
      <c r="Y47" s="32"/>
      <c r="Z47" s="212"/>
    </row>
    <row r="48" spans="1:26" x14ac:dyDescent="0.25">
      <c r="A48" s="390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79">
        <f>IF(Tableau1[[#This Row],[Affaires]]="","",Tableau1[[#This Row],[Affaires]])</f>
        <v>1810040</v>
      </c>
      <c r="I48" s="293"/>
      <c r="J48" s="293"/>
      <c r="K48" s="5"/>
      <c r="L48" s="64"/>
      <c r="M48" s="28"/>
      <c r="N48" s="64"/>
      <c r="O48" s="6"/>
      <c r="P48" s="55"/>
      <c r="Q48" s="47"/>
      <c r="R48" s="47"/>
      <c r="S48" s="47"/>
      <c r="T48" s="47"/>
      <c r="U48" s="157"/>
      <c r="V48" s="102"/>
      <c r="W48" s="286"/>
      <c r="X48" s="286"/>
      <c r="Y48" s="32"/>
      <c r="Z48" s="212"/>
    </row>
    <row r="49" spans="1:26" ht="16.5" customHeight="1" x14ac:dyDescent="0.25">
      <c r="A49" s="390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79">
        <f>IF(Tableau1[[#This Row],[Affaires]]="","",Tableau1[[#This Row],[Affaires]])</f>
        <v>1712052</v>
      </c>
      <c r="I49" s="293"/>
      <c r="J49" s="293"/>
      <c r="K49" s="5"/>
      <c r="L49" s="65"/>
      <c r="M49" s="4"/>
      <c r="N49" s="64"/>
      <c r="O49" s="6"/>
      <c r="P49" s="55"/>
      <c r="Q49" s="393"/>
      <c r="R49" s="47"/>
      <c r="S49" s="47"/>
      <c r="T49" s="47"/>
      <c r="U49" s="157"/>
      <c r="V49" s="102"/>
      <c r="W49" s="286"/>
      <c r="X49" s="286"/>
      <c r="Y49" s="36"/>
      <c r="Z49" s="212"/>
    </row>
    <row r="50" spans="1:26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79">
        <f>IF(Tableau1[[#This Row],[Affaires]]="","",Tableau1[[#This Row],[Affaires]])</f>
        <v>1612015</v>
      </c>
      <c r="I50" s="293"/>
      <c r="J50" s="293"/>
      <c r="K50" s="10"/>
      <c r="L50" s="65"/>
      <c r="M50" s="4"/>
      <c r="N50" s="65"/>
      <c r="O50" s="9"/>
      <c r="P50" s="56"/>
      <c r="Q50" s="48"/>
      <c r="R50" s="48"/>
      <c r="S50" s="48"/>
      <c r="T50" s="48"/>
      <c r="U50" s="157"/>
      <c r="V50" s="102"/>
      <c r="W50" s="35"/>
      <c r="X50" s="35"/>
      <c r="Y50" s="34"/>
      <c r="Z50" s="214"/>
    </row>
    <row r="51" spans="1:26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79">
        <f>IF(Tableau1[[#This Row],[Affaires]]="","",Tableau1[[#This Row],[Affaires]])</f>
        <v>1902040</v>
      </c>
      <c r="I51" s="291"/>
      <c r="J51" s="304"/>
      <c r="K51" s="300"/>
      <c r="L51" s="65"/>
      <c r="M51" s="4"/>
      <c r="N51" s="65"/>
      <c r="O51" s="9"/>
      <c r="P51" s="56"/>
      <c r="Q51" s="48"/>
      <c r="R51" s="48"/>
      <c r="S51" s="48"/>
      <c r="T51" s="48"/>
      <c r="U51" s="157"/>
      <c r="V51" s="102"/>
      <c r="W51" s="35"/>
      <c r="X51" s="35"/>
      <c r="Y51" s="34"/>
      <c r="Z51" s="214"/>
    </row>
    <row r="52" spans="1:26" x14ac:dyDescent="0.25">
      <c r="A52" s="390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79">
        <f>IF(Tableau1[[#This Row],[Affaires]]="","",Tableau1[[#This Row],[Affaires]])</f>
        <v>1507020</v>
      </c>
      <c r="I52" s="293"/>
      <c r="J52" s="293"/>
      <c r="K52" s="10"/>
      <c r="L52" s="64"/>
      <c r="M52" s="4"/>
      <c r="N52" s="64"/>
      <c r="O52" s="6"/>
      <c r="P52" s="55"/>
      <c r="Q52" s="47"/>
      <c r="R52" s="47"/>
      <c r="S52" s="47"/>
      <c r="T52" s="47"/>
      <c r="U52" s="157"/>
      <c r="V52" s="102"/>
      <c r="W52" s="286"/>
      <c r="X52" s="286"/>
      <c r="Y52" s="32"/>
      <c r="Z52" s="212"/>
    </row>
    <row r="53" spans="1:26" ht="19.5" customHeight="1" x14ac:dyDescent="0.25">
      <c r="A53" s="396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79" t="str">
        <f>IF(Tableau1[[#This Row],[Affaires]]="","",Tableau1[[#This Row],[Affaires]])</f>
        <v>C4548T1670</v>
      </c>
      <c r="I53" s="293"/>
      <c r="J53" s="293"/>
      <c r="K53" s="8"/>
      <c r="L53" s="64"/>
      <c r="M53" s="4"/>
      <c r="N53" s="64"/>
      <c r="O53" s="6"/>
      <c r="P53" s="55"/>
      <c r="Q53" s="47"/>
      <c r="R53" s="47"/>
      <c r="S53" s="47"/>
      <c r="T53" s="47"/>
      <c r="U53" s="157"/>
      <c r="V53" s="102"/>
      <c r="W53" s="289"/>
      <c r="X53" s="289"/>
      <c r="Y53" s="34"/>
      <c r="Z53" s="214"/>
    </row>
    <row r="54" spans="1:26" ht="19.5" hidden="1" customHeight="1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79" t="str">
        <f>IF(Tableau1[[#This Row],[Affaires]]="","",Tableau1[[#This Row],[Affaires]])</f>
        <v/>
      </c>
      <c r="I54" s="291"/>
      <c r="J54" s="304"/>
      <c r="K54" s="301"/>
      <c r="L54" s="64"/>
      <c r="M54" s="4"/>
      <c r="N54" s="64"/>
      <c r="O54" s="6"/>
      <c r="P54" s="55"/>
      <c r="Q54" s="47"/>
      <c r="R54" s="47"/>
      <c r="S54" s="47"/>
      <c r="T54" s="47"/>
      <c r="U54" s="157"/>
      <c r="V54" s="102"/>
      <c r="W54" s="35"/>
      <c r="X54" s="35"/>
      <c r="Y54" s="34"/>
      <c r="Z54" s="214"/>
    </row>
    <row r="55" spans="1:26" ht="19.5" customHeight="1" x14ac:dyDescent="0.25">
      <c r="A55" s="95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79">
        <f>IF(Tableau1[[#This Row],[Affaires]]="","",Tableau1[[#This Row],[Affaires]])</f>
        <v>1902028</v>
      </c>
      <c r="I55" s="293"/>
      <c r="J55" s="293"/>
      <c r="K55" s="10"/>
      <c r="L55" s="64"/>
      <c r="M55" s="4"/>
      <c r="N55" s="64"/>
      <c r="O55" s="6"/>
      <c r="P55" s="55"/>
      <c r="Q55" s="47"/>
      <c r="R55" s="47"/>
      <c r="S55" s="47"/>
      <c r="T55" s="47"/>
      <c r="U55" s="157"/>
      <c r="V55" s="102"/>
      <c r="W55" s="35"/>
      <c r="X55" s="35"/>
      <c r="Y55" s="34"/>
      <c r="Z55" s="214"/>
    </row>
    <row r="56" spans="1:26" ht="23.65" customHeight="1" x14ac:dyDescent="0.25">
      <c r="A56" s="396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79">
        <f>IF(Tableau1[[#This Row],[Affaires]]="","",Tableau1[[#This Row],[Affaires]])</f>
        <v>1808046</v>
      </c>
      <c r="I56" s="293"/>
      <c r="J56" s="293"/>
      <c r="K56" s="10"/>
      <c r="L56" s="64"/>
      <c r="M56" s="4"/>
      <c r="N56" s="64"/>
      <c r="O56" s="6"/>
      <c r="P56" s="55"/>
      <c r="Q56" s="47"/>
      <c r="R56" s="47"/>
      <c r="S56" s="47"/>
      <c r="T56" s="47"/>
      <c r="U56" s="157"/>
      <c r="V56" s="102"/>
      <c r="W56" s="286"/>
      <c r="X56" s="286"/>
      <c r="Y56" s="32"/>
      <c r="Z56" s="212"/>
    </row>
    <row r="57" spans="1:26" ht="23.65" customHeight="1" x14ac:dyDescent="0.25">
      <c r="A57" s="390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79">
        <f>IF(Tableau1[[#This Row],[Affaires]]="","",Tableau1[[#This Row],[Affaires]])</f>
        <v>1612002</v>
      </c>
      <c r="I57" s="293"/>
      <c r="J57" s="293"/>
      <c r="K57" s="10"/>
      <c r="L57" s="64"/>
      <c r="M57" s="344"/>
      <c r="N57" s="64"/>
      <c r="O57" s="6"/>
      <c r="P57" s="55"/>
      <c r="Q57" s="47"/>
      <c r="R57" s="47"/>
      <c r="S57" s="47"/>
      <c r="T57" s="47"/>
      <c r="U57" s="157"/>
      <c r="V57" s="102"/>
      <c r="W57" s="289"/>
      <c r="X57" s="289"/>
      <c r="Y57" s="34"/>
      <c r="Z57" s="214"/>
    </row>
    <row r="58" spans="1:26" ht="21.75" customHeight="1" x14ac:dyDescent="0.25">
      <c r="A58" s="390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79">
        <f>IF(Tableau1[[#This Row],[Affaires]]="","",Tableau1[[#This Row],[Affaires]])</f>
        <v>1812107</v>
      </c>
      <c r="I58" s="293"/>
      <c r="J58" s="293"/>
      <c r="K58" s="10"/>
      <c r="L58" s="64"/>
      <c r="M58" s="344"/>
      <c r="N58" s="64"/>
      <c r="O58" s="6"/>
      <c r="P58" s="55"/>
      <c r="Q58" s="47"/>
      <c r="R58" s="47"/>
      <c r="S58" s="47"/>
      <c r="T58" s="47"/>
      <c r="U58" s="157"/>
      <c r="V58" s="102"/>
      <c r="W58" s="286"/>
      <c r="X58" s="286"/>
      <c r="Y58" s="32"/>
      <c r="Z58" s="212"/>
    </row>
    <row r="59" spans="1:26" ht="16.149999999999999" hidden="1" customHeight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79">
        <f>IF(Tableau1[[#This Row],[Affaires]]="","",Tableau1[[#This Row],[Affaires]])</f>
        <v>1804025</v>
      </c>
      <c r="I59" s="293"/>
      <c r="J59" s="293"/>
      <c r="K59" s="10"/>
      <c r="L59" s="64"/>
      <c r="M59" s="4"/>
      <c r="N59" s="64"/>
      <c r="O59" s="6"/>
      <c r="P59" s="55"/>
      <c r="Q59" s="47"/>
      <c r="R59" s="47"/>
      <c r="S59" s="47"/>
      <c r="T59" s="47"/>
      <c r="U59" s="157"/>
      <c r="V59" s="102"/>
      <c r="W59" s="35"/>
      <c r="X59" s="35"/>
      <c r="Y59" s="34"/>
      <c r="Z59" s="214"/>
    </row>
    <row r="60" spans="1:26" ht="20.65" hidden="1" customHeight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79">
        <f>IF(Tableau1[[#This Row],[Affaires]]="","",Tableau1[[#This Row],[Affaires]])</f>
        <v>1709040</v>
      </c>
      <c r="I60" s="293"/>
      <c r="J60" s="293"/>
      <c r="K60" s="10"/>
      <c r="L60" s="64"/>
      <c r="M60" s="4"/>
      <c r="N60" s="64"/>
      <c r="O60" s="6"/>
      <c r="P60" s="55"/>
      <c r="Q60" s="47"/>
      <c r="R60" s="47"/>
      <c r="S60" s="47"/>
      <c r="T60" s="47"/>
      <c r="U60" s="157"/>
      <c r="V60" s="102"/>
      <c r="W60" s="35"/>
      <c r="X60" s="35"/>
      <c r="Y60" s="34"/>
      <c r="Z60" s="214"/>
    </row>
    <row r="61" spans="1:26" ht="20.65" hidden="1" customHeight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79" t="str">
        <f>IF(Tableau1[[#This Row],[Affaires]]="","",Tableau1[[#This Row],[Affaires]])</f>
        <v/>
      </c>
      <c r="I61" s="293"/>
      <c r="J61" s="293"/>
      <c r="K61" s="10"/>
      <c r="L61" s="64"/>
      <c r="M61" s="4"/>
      <c r="N61" s="64"/>
      <c r="O61" s="6"/>
      <c r="P61" s="55"/>
      <c r="Q61" s="47"/>
      <c r="R61" s="47"/>
      <c r="S61" s="47"/>
      <c r="T61" s="47"/>
      <c r="U61" s="157"/>
      <c r="V61" s="102"/>
      <c r="W61" s="35"/>
      <c r="X61" s="35"/>
      <c r="Y61" s="34"/>
      <c r="Z61" s="214"/>
    </row>
    <row r="62" spans="1:26" ht="20.65" customHeight="1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79">
        <f>IF(Tableau1[[#This Row],[Affaires]]="","",Tableau1[[#This Row],[Affaires]])</f>
        <v>1903037</v>
      </c>
      <c r="I62" s="291"/>
      <c r="J62" s="304"/>
      <c r="K62" s="300"/>
      <c r="L62" s="64"/>
      <c r="M62" s="4"/>
      <c r="N62" s="64"/>
      <c r="O62" s="6"/>
      <c r="P62" s="55"/>
      <c r="Q62" s="47"/>
      <c r="R62" s="47"/>
      <c r="S62" s="47"/>
      <c r="T62" s="47"/>
      <c r="U62" s="157"/>
      <c r="V62" s="102"/>
      <c r="W62" s="35"/>
      <c r="X62" s="35"/>
      <c r="Y62" s="34"/>
      <c r="Z62" s="214"/>
    </row>
    <row r="63" spans="1:26" x14ac:dyDescent="0.25">
      <c r="A63" s="390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79">
        <f>IF(Tableau1[[#This Row],[Affaires]]="","",Tableau1[[#This Row],[Affaires]])</f>
        <v>1712020</v>
      </c>
      <c r="I63" s="293"/>
      <c r="J63" s="397"/>
      <c r="K63" s="10"/>
      <c r="L63" s="64"/>
      <c r="M63" s="391"/>
      <c r="N63" s="64"/>
      <c r="O63" s="6"/>
      <c r="P63" s="55"/>
      <c r="Q63" s="47"/>
      <c r="R63" s="47"/>
      <c r="S63" s="47"/>
      <c r="T63" s="47"/>
      <c r="U63" s="157"/>
      <c r="V63" s="102"/>
      <c r="W63" s="286"/>
      <c r="X63" s="286"/>
      <c r="Y63" s="32"/>
      <c r="Z63" s="212"/>
    </row>
    <row r="64" spans="1:26" x14ac:dyDescent="0.25">
      <c r="A64" s="390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79">
        <f>IF(Tableau1[[#This Row],[Affaires]]="","",Tableau1[[#This Row],[Affaires]])</f>
        <v>1811039</v>
      </c>
      <c r="I64" s="293"/>
      <c r="J64" s="293"/>
      <c r="K64" s="5"/>
      <c r="L64" s="64"/>
      <c r="M64" s="4"/>
      <c r="N64" s="64"/>
      <c r="O64" s="6"/>
      <c r="P64" s="55"/>
      <c r="Q64" s="47"/>
      <c r="R64" s="47"/>
      <c r="S64" s="47"/>
      <c r="T64" s="47"/>
      <c r="U64" s="157"/>
      <c r="V64" s="102"/>
      <c r="W64" s="286"/>
      <c r="X64" s="286"/>
      <c r="Y64" s="32"/>
      <c r="Z64" s="212"/>
    </row>
    <row r="65" spans="1:26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79">
        <f>IF(Tableau1[[#This Row],[Affaires]]="","",Tableau1[[#This Row],[Affaires]])</f>
        <v>1802003</v>
      </c>
      <c r="I65" s="293"/>
      <c r="J65" s="293"/>
      <c r="K65" s="8"/>
      <c r="L65" s="64"/>
      <c r="M65" s="4"/>
      <c r="N65" s="64"/>
      <c r="O65" s="6"/>
      <c r="P65" s="55"/>
      <c r="Q65" s="47"/>
      <c r="R65" s="47"/>
      <c r="S65" s="47"/>
      <c r="T65" s="47"/>
      <c r="U65" s="157"/>
      <c r="V65" s="102"/>
      <c r="W65" s="31"/>
      <c r="X65" s="31"/>
      <c r="Y65" s="32"/>
      <c r="Z65" s="212"/>
    </row>
    <row r="66" spans="1:26" x14ac:dyDescent="0.25">
      <c r="A66" s="390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79">
        <f>IF(Tableau1[[#This Row],[Affaires]]="","",Tableau1[[#This Row],[Affaires]])</f>
        <v>1702018</v>
      </c>
      <c r="I66" s="293"/>
      <c r="J66" s="293"/>
      <c r="K66" s="8"/>
      <c r="L66" s="64"/>
      <c r="M66" s="391"/>
      <c r="N66" s="64"/>
      <c r="O66" s="6"/>
      <c r="P66" s="55"/>
      <c r="Q66" s="47"/>
      <c r="R66" s="47"/>
      <c r="S66" s="47"/>
      <c r="T66" s="47"/>
      <c r="U66" s="157"/>
      <c r="V66" s="102"/>
      <c r="W66" s="289"/>
      <c r="X66" s="289"/>
      <c r="Y66" s="34"/>
      <c r="Z66" s="214"/>
    </row>
    <row r="67" spans="1:26" x14ac:dyDescent="0.25">
      <c r="A67" s="390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79">
        <f>IF(Tableau1[[#This Row],[Affaires]]="","",Tableau1[[#This Row],[Affaires]])</f>
        <v>1804064</v>
      </c>
      <c r="I67" s="293"/>
      <c r="J67" s="397"/>
      <c r="K67" s="5"/>
      <c r="L67" s="64"/>
      <c r="M67" s="4"/>
      <c r="N67" s="64"/>
      <c r="O67" s="6"/>
      <c r="P67" s="55"/>
      <c r="Q67" s="47"/>
      <c r="R67" s="47"/>
      <c r="S67" s="47"/>
      <c r="T67" s="47"/>
      <c r="U67" s="157"/>
      <c r="V67" s="102"/>
      <c r="W67" s="286"/>
      <c r="X67" s="286"/>
      <c r="Y67" s="32"/>
      <c r="Z67" s="212"/>
    </row>
    <row r="68" spans="1:26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79">
        <f>IF(Tableau1[[#This Row],[Affaires]]="","",Tableau1[[#This Row],[Affaires]])</f>
        <v>171207</v>
      </c>
      <c r="I68" s="293"/>
      <c r="J68" s="293"/>
      <c r="K68" s="5"/>
      <c r="L68" s="64"/>
      <c r="M68" s="4"/>
      <c r="N68" s="64"/>
      <c r="O68" s="6"/>
      <c r="P68" s="55"/>
      <c r="Q68" s="47"/>
      <c r="R68" s="47"/>
      <c r="S68" s="47"/>
      <c r="T68" s="47"/>
      <c r="U68" s="157"/>
      <c r="V68" s="102"/>
      <c r="W68" s="286"/>
      <c r="X68" s="286"/>
      <c r="Y68" s="32"/>
      <c r="Z68" s="212"/>
    </row>
    <row r="69" spans="1:26" x14ac:dyDescent="0.25">
      <c r="A69" s="390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79">
        <f>IF(Tableau1[[#This Row],[Affaires]]="","",Tableau1[[#This Row],[Affaires]])</f>
        <v>1806062</v>
      </c>
      <c r="I69" s="293"/>
      <c r="J69" s="293"/>
      <c r="K69" s="5"/>
      <c r="L69" s="64"/>
      <c r="M69" s="4"/>
      <c r="N69" s="64"/>
      <c r="O69" s="6"/>
      <c r="P69" s="55"/>
      <c r="Q69" s="47"/>
      <c r="R69" s="47"/>
      <c r="S69" s="47"/>
      <c r="T69" s="47"/>
      <c r="U69" s="157"/>
      <c r="V69" s="102"/>
      <c r="W69" s="286"/>
      <c r="X69" s="286"/>
      <c r="Y69" s="32"/>
      <c r="Z69" s="212"/>
    </row>
    <row r="70" spans="1:26" x14ac:dyDescent="0.25">
      <c r="A70" s="390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79">
        <f>IF(Tableau1[[#This Row],[Affaires]]="","",Tableau1[[#This Row],[Affaires]])</f>
        <v>1812041</v>
      </c>
      <c r="I70" s="293"/>
      <c r="J70" s="293"/>
      <c r="K70" s="5"/>
      <c r="L70" s="64"/>
      <c r="M70" s="4"/>
      <c r="N70" s="64"/>
      <c r="O70" s="6"/>
      <c r="P70" s="55"/>
      <c r="Q70" s="47"/>
      <c r="R70" s="47"/>
      <c r="S70" s="47"/>
      <c r="T70" s="47"/>
      <c r="U70" s="157"/>
      <c r="V70" s="102"/>
      <c r="W70" s="286"/>
      <c r="X70" s="286"/>
      <c r="Y70" s="32"/>
      <c r="Z70" s="212"/>
    </row>
    <row r="71" spans="1:26" x14ac:dyDescent="0.25">
      <c r="A71" s="390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79">
        <f>IF(Tableau1[[#This Row],[Affaires]]="","",Tableau1[[#This Row],[Affaires]])</f>
        <v>1812007</v>
      </c>
      <c r="I71" s="293"/>
      <c r="J71" s="293"/>
      <c r="K71" s="5"/>
      <c r="L71" s="64"/>
      <c r="M71" s="4"/>
      <c r="N71" s="64"/>
      <c r="O71" s="6"/>
      <c r="P71" s="55"/>
      <c r="Q71" s="47"/>
      <c r="R71" s="47"/>
      <c r="S71" s="47"/>
      <c r="T71" s="47"/>
      <c r="U71" s="157"/>
      <c r="V71" s="102"/>
      <c r="W71" s="286"/>
      <c r="X71" s="286"/>
      <c r="Y71" s="32"/>
      <c r="Z71" s="212"/>
    </row>
    <row r="72" spans="1:26" ht="16.149999999999999" hidden="1" customHeight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79">
        <f>IF(Tableau1[[#This Row],[Affaires]]="","",Tableau1[[#This Row],[Affaires]])</f>
        <v>1605020</v>
      </c>
      <c r="I72" s="293"/>
      <c r="J72" s="293"/>
      <c r="K72" s="8"/>
      <c r="L72" s="64"/>
      <c r="M72" s="4"/>
      <c r="N72" s="64"/>
      <c r="O72" s="6"/>
      <c r="P72" s="55"/>
      <c r="Q72" s="47"/>
      <c r="R72" s="47"/>
      <c r="S72" s="47"/>
      <c r="T72" s="47"/>
      <c r="U72" s="157"/>
      <c r="V72" s="102"/>
      <c r="W72" s="35"/>
      <c r="X72" s="35"/>
      <c r="Y72" s="34"/>
      <c r="Z72" s="214"/>
    </row>
    <row r="73" spans="1:26" ht="16.149999999999999" customHeight="1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79">
        <f>IF(Tableau1[[#This Row],[Affaires]]="","",Tableau1[[#This Row],[Affaires]])</f>
        <v>1702015</v>
      </c>
      <c r="I73" s="293"/>
      <c r="J73" s="293"/>
      <c r="K73" s="10"/>
      <c r="L73" s="66"/>
      <c r="M73" s="4"/>
      <c r="N73" s="66"/>
      <c r="O73" s="7"/>
      <c r="P73" s="57"/>
      <c r="Q73" s="49"/>
      <c r="R73" s="49"/>
      <c r="S73" s="49"/>
      <c r="T73" s="49"/>
      <c r="U73" s="157"/>
      <c r="V73" s="102"/>
      <c r="W73" s="7"/>
      <c r="X73" s="37"/>
      <c r="Y73" s="7"/>
      <c r="Z73" s="116"/>
    </row>
    <row r="74" spans="1:26" x14ac:dyDescent="0.25">
      <c r="A74" s="390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79">
        <f>IF(Tableau1[[#This Row],[Affaires]]="","",Tableau1[[#This Row],[Affaires]])</f>
        <v>1803141</v>
      </c>
      <c r="I74" s="293"/>
      <c r="J74" s="293"/>
      <c r="K74" s="5"/>
      <c r="L74" s="64"/>
      <c r="M74" s="4"/>
      <c r="N74" s="64"/>
      <c r="O74" s="6"/>
      <c r="P74" s="55"/>
      <c r="Q74" s="47"/>
      <c r="R74" s="47"/>
      <c r="S74" s="47"/>
      <c r="T74" s="47"/>
      <c r="U74" s="157"/>
      <c r="V74" s="102"/>
      <c r="W74" s="286"/>
      <c r="X74" s="286"/>
      <c r="Y74" s="32"/>
      <c r="Z74" s="212"/>
    </row>
    <row r="75" spans="1:26" ht="16.149999999999999" hidden="1" customHeight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79">
        <f>IF(Tableau1[[#This Row],[Affaires]]="","",Tableau1[[#This Row],[Affaires]])</f>
        <v>1806049</v>
      </c>
      <c r="I75" s="293"/>
      <c r="J75" s="293"/>
      <c r="K75" s="5"/>
      <c r="L75" s="64"/>
      <c r="M75" s="4"/>
      <c r="N75" s="64"/>
      <c r="O75" s="6"/>
      <c r="P75" s="55"/>
      <c r="Q75" s="47"/>
      <c r="R75" s="47"/>
      <c r="S75" s="47"/>
      <c r="T75" s="47"/>
      <c r="U75" s="157"/>
      <c r="V75" s="102"/>
      <c r="W75" s="31"/>
      <c r="X75" s="31"/>
      <c r="Y75" s="6"/>
      <c r="Z75" s="213"/>
    </row>
    <row r="76" spans="1:26" ht="16.149999999999999" customHeight="1" x14ac:dyDescent="0.25">
      <c r="A76" s="390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79">
        <f>IF(Tableau1[[#This Row],[Affaires]]="","",Tableau1[[#This Row],[Affaires]])</f>
        <v>1812042</v>
      </c>
      <c r="I76" s="293"/>
      <c r="J76" s="293"/>
      <c r="K76" s="5"/>
      <c r="L76" s="64"/>
      <c r="M76" s="4"/>
      <c r="N76" s="64"/>
      <c r="O76" s="6"/>
      <c r="P76" s="55"/>
      <c r="Q76" s="47"/>
      <c r="R76" s="47"/>
      <c r="S76" s="47"/>
      <c r="T76" s="47"/>
      <c r="U76" s="157"/>
      <c r="V76" s="102"/>
      <c r="W76" s="286"/>
      <c r="X76" s="286"/>
      <c r="Y76" s="6"/>
      <c r="Z76" s="213"/>
    </row>
    <row r="77" spans="1:26" x14ac:dyDescent="0.25">
      <c r="A77" s="390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79">
        <f>IF(Tableau1[[#This Row],[Affaires]]="","",Tableau1[[#This Row],[Affaires]])</f>
        <v>1711004</v>
      </c>
      <c r="I77" s="293"/>
      <c r="J77" s="293"/>
      <c r="K77" s="8"/>
      <c r="L77" s="64"/>
      <c r="M77" s="4"/>
      <c r="N77" s="64"/>
      <c r="O77" s="6"/>
      <c r="P77" s="55"/>
      <c r="Q77" s="47"/>
      <c r="R77" s="47"/>
      <c r="S77" s="47"/>
      <c r="T77" s="47"/>
      <c r="U77" s="157"/>
      <c r="V77" s="102"/>
      <c r="W77" s="289"/>
      <c r="X77" s="289"/>
      <c r="Y77" s="34"/>
      <c r="Z77" s="214"/>
    </row>
    <row r="78" spans="1:26" x14ac:dyDescent="0.25">
      <c r="A78" s="390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79">
        <f>IF(Tableau1[[#This Row],[Affaires]]="","",Tableau1[[#This Row],[Affaires]])</f>
        <v>1701044</v>
      </c>
      <c r="I78" s="293"/>
      <c r="J78" s="293"/>
      <c r="K78" s="8"/>
      <c r="L78" s="64"/>
      <c r="M78" s="391"/>
      <c r="N78" s="64"/>
      <c r="O78" s="9"/>
      <c r="P78" s="56"/>
      <c r="Q78" s="48"/>
      <c r="R78" s="48"/>
      <c r="S78" s="48"/>
      <c r="T78" s="48"/>
      <c r="U78" s="157"/>
      <c r="V78" s="102"/>
      <c r="W78" s="289"/>
      <c r="X78" s="289"/>
      <c r="Y78" s="34"/>
      <c r="Z78" s="214"/>
    </row>
    <row r="79" spans="1:26" x14ac:dyDescent="0.25">
      <c r="A79" s="390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79">
        <f>IF(Tableau1[[#This Row],[Affaires]]="","",Tableau1[[#This Row],[Affaires]])</f>
        <v>1812008</v>
      </c>
      <c r="I79" s="293"/>
      <c r="J79" s="293"/>
      <c r="K79" s="8"/>
      <c r="L79" s="64"/>
      <c r="M79" s="4"/>
      <c r="N79" s="64"/>
      <c r="O79" s="6"/>
      <c r="P79" s="55"/>
      <c r="Q79" s="47"/>
      <c r="R79" s="47"/>
      <c r="S79" s="47"/>
      <c r="T79" s="47"/>
      <c r="U79" s="157"/>
      <c r="V79" s="102"/>
      <c r="W79" s="289"/>
      <c r="X79" s="289"/>
      <c r="Y79" s="34"/>
      <c r="Z79" s="214"/>
    </row>
    <row r="80" spans="1:26" ht="17.649999999999999" customHeight="1" x14ac:dyDescent="0.25">
      <c r="A80" s="390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79">
        <f>IF(Tableau1[[#This Row],[Affaires]]="","",Tableau1[[#This Row],[Affaires]])</f>
        <v>1803034</v>
      </c>
      <c r="I80" s="293"/>
      <c r="J80" s="293"/>
      <c r="K80" s="77"/>
      <c r="L80" s="64"/>
      <c r="M80" s="391"/>
      <c r="N80" s="64"/>
      <c r="O80" s="6"/>
      <c r="P80" s="55"/>
      <c r="Q80" s="47"/>
      <c r="R80" s="47"/>
      <c r="S80" s="47"/>
      <c r="T80" s="47"/>
      <c r="U80" s="157"/>
      <c r="V80" s="102"/>
      <c r="W80" s="286"/>
      <c r="X80" s="286"/>
      <c r="Y80" s="32"/>
      <c r="Z80" s="212"/>
    </row>
    <row r="81" spans="1:27" ht="17.649999999999999" customHeight="1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79">
        <f>IF(Tableau1[[#This Row],[Affaires]]="","",Tableau1[[#This Row],[Affaires]])</f>
        <v>1902025</v>
      </c>
      <c r="I81" s="293"/>
      <c r="J81" s="293"/>
      <c r="K81" s="77"/>
      <c r="L81" s="64"/>
      <c r="M81" s="4"/>
      <c r="N81" s="64"/>
      <c r="O81" s="6"/>
      <c r="P81" s="55"/>
      <c r="Q81" s="47"/>
      <c r="R81" s="47"/>
      <c r="S81" s="47"/>
      <c r="T81" s="47"/>
      <c r="U81" s="157"/>
      <c r="V81" s="102"/>
      <c r="W81" s="35"/>
      <c r="X81" s="35"/>
      <c r="Y81" s="34"/>
      <c r="Z81" s="214"/>
    </row>
    <row r="82" spans="1:27" ht="15" x14ac:dyDescent="0.25">
      <c r="A82" s="390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79">
        <f>IF(Tableau1[[#This Row],[Affaires]]="","",Tableau1[[#This Row],[Affaires]])</f>
        <v>1810041</v>
      </c>
      <c r="I82" s="293"/>
      <c r="J82" s="293"/>
      <c r="K82" s="5"/>
      <c r="L82" s="64"/>
      <c r="M82" s="391"/>
      <c r="N82" s="64"/>
      <c r="O82" s="6"/>
      <c r="P82" s="55"/>
      <c r="Q82" s="47"/>
      <c r="R82" s="47"/>
      <c r="S82" s="47"/>
      <c r="T82" s="47"/>
      <c r="U82" s="157"/>
      <c r="V82" s="102"/>
      <c r="W82" s="286"/>
      <c r="X82" s="286"/>
      <c r="Y82" s="32"/>
      <c r="Z82" s="212"/>
      <c r="AA82" s="153"/>
    </row>
    <row r="83" spans="1:27" x14ac:dyDescent="0.25">
      <c r="A83" s="390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79">
        <f>IF(Tableau1[[#This Row],[Affaires]]="","",Tableau1[[#This Row],[Affaires]])</f>
        <v>1711044</v>
      </c>
      <c r="I83" s="293"/>
      <c r="J83" s="293"/>
      <c r="K83" s="8"/>
      <c r="L83" s="64"/>
      <c r="M83" s="4"/>
      <c r="N83" s="64"/>
      <c r="O83" s="6"/>
      <c r="P83" s="55"/>
      <c r="Q83" s="393"/>
      <c r="R83" s="47"/>
      <c r="S83" s="47"/>
      <c r="T83" s="47"/>
      <c r="U83" s="157"/>
      <c r="V83" s="102"/>
      <c r="W83" s="157"/>
      <c r="X83" s="157"/>
      <c r="Y83" s="32"/>
      <c r="Z83" s="398"/>
    </row>
    <row r="84" spans="1:27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79">
        <f>IF(Tableau1[[#This Row],[Affaires]]="","",Tableau1[[#This Row],[Affaires]])</f>
        <v>1810031</v>
      </c>
      <c r="I84" s="293"/>
      <c r="J84" s="293"/>
      <c r="K84" s="77"/>
      <c r="L84" s="65"/>
      <c r="M84" s="4"/>
      <c r="N84" s="65"/>
      <c r="O84" s="9"/>
      <c r="P84" s="56"/>
      <c r="Q84" s="48"/>
      <c r="R84" s="48"/>
      <c r="S84" s="48"/>
      <c r="T84" s="48"/>
      <c r="U84" s="157"/>
      <c r="V84" s="102"/>
      <c r="W84" s="35"/>
      <c r="X84" s="35"/>
      <c r="Y84" s="34"/>
      <c r="Z84" s="214"/>
    </row>
    <row r="85" spans="1:27" ht="11.25" customHeight="1" x14ac:dyDescent="0.25">
      <c r="A85" s="390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79">
        <f>IF(Tableau1[[#This Row],[Affaires]]="","",Tableau1[[#This Row],[Affaires]])</f>
        <v>1811037</v>
      </c>
      <c r="I85" s="293"/>
      <c r="J85" s="293"/>
      <c r="K85" s="8"/>
      <c r="L85" s="64"/>
      <c r="M85" s="4"/>
      <c r="N85" s="64"/>
      <c r="O85" s="6"/>
      <c r="P85" s="55"/>
      <c r="Q85" s="47"/>
      <c r="R85" s="47"/>
      <c r="S85" s="47"/>
      <c r="T85" s="47"/>
      <c r="U85" s="157"/>
      <c r="V85" s="102"/>
      <c r="W85" s="289"/>
      <c r="X85" s="289"/>
      <c r="Y85" s="34"/>
      <c r="Z85" s="214"/>
    </row>
    <row r="86" spans="1:27" x14ac:dyDescent="0.25">
      <c r="A86" s="390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79">
        <f>IF(Tableau1[[#This Row],[Affaires]]="","",Tableau1[[#This Row],[Affaires]])</f>
        <v>1812009</v>
      </c>
      <c r="I86" s="293"/>
      <c r="J86" s="293"/>
      <c r="K86" s="8"/>
      <c r="L86" s="64"/>
      <c r="M86" s="4"/>
      <c r="N86" s="64"/>
      <c r="O86" s="6"/>
      <c r="P86" s="55"/>
      <c r="Q86" s="47"/>
      <c r="R86" s="47"/>
      <c r="S86" s="47"/>
      <c r="T86" s="47"/>
      <c r="U86" s="157"/>
      <c r="V86" s="102"/>
      <c r="W86" s="289"/>
      <c r="X86" s="289"/>
      <c r="Y86" s="34"/>
      <c r="Z86" s="214"/>
    </row>
    <row r="87" spans="1:27" hidden="1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79">
        <f>IF(Tableau1[[#This Row],[Affaires]]="","",Tableau1[[#This Row],[Affaires]])</f>
        <v>1803009</v>
      </c>
      <c r="I87" s="293"/>
      <c r="J87" s="293"/>
      <c r="K87" s="77"/>
      <c r="L87" s="65"/>
      <c r="M87" s="4"/>
      <c r="N87" s="65"/>
      <c r="O87" s="9"/>
      <c r="P87" s="56"/>
      <c r="Q87" s="48"/>
      <c r="R87" s="48"/>
      <c r="S87" s="48"/>
      <c r="T87" s="48"/>
      <c r="U87" s="157"/>
      <c r="V87" s="102"/>
      <c r="W87" s="35"/>
      <c r="X87" s="35"/>
      <c r="Y87" s="34"/>
      <c r="Z87" s="214"/>
    </row>
    <row r="88" spans="1:27" ht="24.6" hidden="1" customHeight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79">
        <f>IF(Tableau1[[#This Row],[Affaires]]="","",Tableau1[[#This Row],[Affaires]])</f>
        <v>1810030</v>
      </c>
      <c r="I88" s="293"/>
      <c r="J88" s="293"/>
      <c r="K88" s="77"/>
      <c r="L88" s="65"/>
      <c r="M88" s="4"/>
      <c r="N88" s="65"/>
      <c r="O88" s="9"/>
      <c r="P88" s="56"/>
      <c r="Q88" s="48"/>
      <c r="R88" s="48"/>
      <c r="S88" s="48"/>
      <c r="T88" s="48"/>
      <c r="U88" s="157"/>
      <c r="V88" s="102"/>
      <c r="W88" s="35"/>
      <c r="X88" s="35"/>
      <c r="Y88" s="34"/>
      <c r="Z88" s="214"/>
    </row>
    <row r="89" spans="1:27" x14ac:dyDescent="0.25">
      <c r="A89" s="390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79">
        <f>IF(Tableau1[[#This Row],[Affaires]]="","",Tableau1[[#This Row],[Affaires]])</f>
        <v>1810029</v>
      </c>
      <c r="I89" s="293"/>
      <c r="J89" s="293"/>
      <c r="K89" s="8"/>
      <c r="L89" s="64"/>
      <c r="M89" s="391"/>
      <c r="N89" s="64"/>
      <c r="O89" s="6"/>
      <c r="P89" s="55"/>
      <c r="Q89" s="47"/>
      <c r="R89" s="47"/>
      <c r="S89" s="47"/>
      <c r="T89" s="47"/>
      <c r="U89" s="157"/>
      <c r="V89" s="102"/>
      <c r="W89" s="35"/>
      <c r="X89" s="289"/>
      <c r="Y89" s="34"/>
      <c r="Z89" s="214"/>
    </row>
    <row r="90" spans="1:27" x14ac:dyDescent="0.25">
      <c r="A90" s="390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79">
        <f>IF(Tableau1[[#This Row],[Affaires]]="","",Tableau1[[#This Row],[Affaires]])</f>
        <v>1411042</v>
      </c>
      <c r="I90" s="293"/>
      <c r="J90" s="293"/>
      <c r="K90" s="5"/>
      <c r="L90" s="64"/>
      <c r="M90" s="391"/>
      <c r="N90" s="64"/>
      <c r="O90" s="6"/>
      <c r="P90" s="55"/>
      <c r="Q90" s="47"/>
      <c r="R90" s="47"/>
      <c r="S90" s="47"/>
      <c r="T90" s="47"/>
      <c r="U90" s="157"/>
      <c r="V90" s="102"/>
      <c r="W90" s="286"/>
      <c r="X90" s="286"/>
      <c r="Y90" s="32"/>
      <c r="Z90" s="212"/>
    </row>
    <row r="91" spans="1:27" hidden="1" x14ac:dyDescent="0.25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79" t="str">
        <f>IF(Tableau1[[#This Row],[Affaires]]="","",Tableau1[[#This Row],[Affaires]])</f>
        <v/>
      </c>
      <c r="I91" s="293"/>
      <c r="J91" s="293"/>
      <c r="K91" s="10"/>
      <c r="L91" s="64"/>
      <c r="M91" s="4"/>
      <c r="N91" s="64"/>
      <c r="O91" s="6"/>
      <c r="P91" s="55"/>
      <c r="Q91" s="47"/>
      <c r="R91" s="47"/>
      <c r="S91" s="47"/>
      <c r="T91" s="47"/>
      <c r="U91" s="157"/>
      <c r="V91" s="102"/>
      <c r="W91" s="35"/>
      <c r="X91" s="35"/>
      <c r="Y91" s="34"/>
      <c r="Z91" s="214"/>
    </row>
    <row r="92" spans="1:27" x14ac:dyDescent="0.25">
      <c r="A92" s="390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79">
        <f>IF(Tableau1[[#This Row],[Affaires]]="","",Tableau1[[#This Row],[Affaires]])</f>
        <v>1902029</v>
      </c>
      <c r="I92" s="293"/>
      <c r="J92" s="293"/>
      <c r="K92" s="10"/>
      <c r="L92" s="64"/>
      <c r="M92" s="4"/>
      <c r="N92" s="64"/>
      <c r="O92" s="6"/>
      <c r="P92" s="55"/>
      <c r="Q92" s="47"/>
      <c r="R92" s="47"/>
      <c r="S92" s="47"/>
      <c r="T92" s="47"/>
      <c r="U92" s="157"/>
      <c r="V92" s="102"/>
      <c r="W92" s="289"/>
      <c r="X92" s="35"/>
      <c r="Y92" s="34"/>
      <c r="Z92" s="214"/>
    </row>
    <row r="93" spans="1:27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79">
        <f>IF(Tableau1[[#This Row],[Affaires]]="","",Tableau1[[#This Row],[Affaires]])</f>
        <v>1902050</v>
      </c>
      <c r="I93" s="291"/>
      <c r="J93" s="304"/>
      <c r="K93" s="300"/>
      <c r="L93" s="64"/>
      <c r="M93" s="4"/>
      <c r="N93" s="64"/>
      <c r="O93" s="6"/>
      <c r="P93" s="55"/>
      <c r="Q93" s="47"/>
      <c r="R93" s="47"/>
      <c r="S93" s="47"/>
      <c r="T93" s="47"/>
      <c r="U93" s="157"/>
      <c r="V93" s="102"/>
      <c r="W93" s="35"/>
      <c r="X93" s="35"/>
      <c r="Y93" s="34"/>
      <c r="Z93" s="214"/>
    </row>
    <row r="94" spans="1:27" x14ac:dyDescent="0.25">
      <c r="A94" s="390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79">
        <f>IF(Tableau1[[#This Row],[Affaires]]="","",Tableau1[[#This Row],[Affaires]])</f>
        <v>1712027</v>
      </c>
      <c r="I94" s="293"/>
      <c r="J94" s="293"/>
      <c r="K94" s="10"/>
      <c r="L94" s="64"/>
      <c r="M94" s="391"/>
      <c r="N94" s="64"/>
      <c r="O94" s="6"/>
      <c r="P94" s="55"/>
      <c r="Q94" s="47"/>
      <c r="R94" s="47"/>
      <c r="S94" s="47"/>
      <c r="T94" s="47"/>
      <c r="U94" s="157"/>
      <c r="V94" s="102"/>
      <c r="W94" s="286"/>
      <c r="X94" s="286"/>
      <c r="Y94" s="32"/>
      <c r="Z94" s="212"/>
    </row>
    <row r="95" spans="1:27" x14ac:dyDescent="0.25">
      <c r="A95" s="390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79">
        <f>IF(Tableau1[[#This Row],[Affaires]]="","",Tableau1[[#This Row],[Affaires]])</f>
        <v>1612003</v>
      </c>
      <c r="I95" s="293"/>
      <c r="J95" s="293"/>
      <c r="K95" s="10"/>
      <c r="L95" s="64"/>
      <c r="M95" s="391"/>
      <c r="N95" s="64"/>
      <c r="O95" s="6"/>
      <c r="P95" s="56"/>
      <c r="Q95" s="48"/>
      <c r="R95" s="48"/>
      <c r="S95" s="48"/>
      <c r="T95" s="48"/>
      <c r="U95" s="157"/>
      <c r="V95" s="102"/>
      <c r="W95" s="289"/>
      <c r="X95" s="289"/>
      <c r="Y95" s="34"/>
      <c r="Z95" s="214"/>
    </row>
    <row r="96" spans="1:27" x14ac:dyDescent="0.25">
      <c r="A96" s="390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79">
        <f>IF(Tableau1[[#This Row],[Affaires]]="","",Tableau1[[#This Row],[Affaires]])</f>
        <v>1811076</v>
      </c>
      <c r="I96" s="293"/>
      <c r="J96" s="293"/>
      <c r="K96" s="10"/>
      <c r="L96" s="64"/>
      <c r="M96" s="4"/>
      <c r="N96" s="64"/>
      <c r="O96" s="6"/>
      <c r="P96" s="55"/>
      <c r="Q96" s="47"/>
      <c r="R96" s="47"/>
      <c r="S96" s="47"/>
      <c r="T96" s="47"/>
      <c r="U96" s="157"/>
      <c r="V96" s="102"/>
      <c r="W96" s="289"/>
      <c r="X96" s="35"/>
      <c r="Y96" s="32"/>
      <c r="Z96" s="212"/>
    </row>
    <row r="97" spans="1:26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79">
        <f>IF(Tableau1[[#This Row],[Affaires]]="","",Tableau1[[#This Row],[Affaires]])</f>
        <v>1708045</v>
      </c>
      <c r="I97" s="293"/>
      <c r="J97" s="293"/>
      <c r="K97" s="10"/>
      <c r="L97" s="64"/>
      <c r="M97" s="4"/>
      <c r="N97" s="64"/>
      <c r="O97" s="6"/>
      <c r="P97" s="56"/>
      <c r="Q97" s="48"/>
      <c r="R97" s="48"/>
      <c r="S97" s="48"/>
      <c r="T97" s="48"/>
      <c r="U97" s="157"/>
      <c r="V97" s="102"/>
      <c r="W97" s="289"/>
      <c r="X97" s="289"/>
      <c r="Y97" s="34"/>
      <c r="Z97" s="214"/>
    </row>
    <row r="98" spans="1:26" ht="17.25" customHeight="1" x14ac:dyDescent="0.25">
      <c r="A98" s="390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79">
        <f>IF(Tableau1[[#This Row],[Affaires]]="","",Tableau1[[#This Row],[Affaires]])</f>
        <v>1808001</v>
      </c>
      <c r="I98" s="293"/>
      <c r="J98" s="293"/>
      <c r="K98" s="10"/>
      <c r="L98" s="64"/>
      <c r="M98" s="4"/>
      <c r="N98" s="64"/>
      <c r="O98" s="6"/>
      <c r="P98" s="56"/>
      <c r="Q98" s="48"/>
      <c r="R98" s="48"/>
      <c r="S98" s="48"/>
      <c r="T98" s="48"/>
      <c r="U98" s="157"/>
      <c r="V98" s="102"/>
      <c r="W98" s="289"/>
      <c r="X98" s="289"/>
      <c r="Y98" s="34"/>
      <c r="Z98" s="214"/>
    </row>
    <row r="99" spans="1:26" ht="19.149999999999999" customHeight="1" x14ac:dyDescent="0.25">
      <c r="A99" s="390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79">
        <f>IF(Tableau1[[#This Row],[Affaires]]="","",Tableau1[[#This Row],[Affaires]])</f>
        <v>1612006</v>
      </c>
      <c r="I99" s="293"/>
      <c r="J99" s="293"/>
      <c r="K99" s="5"/>
      <c r="L99" s="64"/>
      <c r="M99" s="391"/>
      <c r="N99" s="64"/>
      <c r="O99" s="6"/>
      <c r="P99" s="55"/>
      <c r="Q99" s="47"/>
      <c r="R99" s="47"/>
      <c r="S99" s="47"/>
      <c r="T99" s="47"/>
      <c r="U99" s="157"/>
      <c r="V99" s="102"/>
      <c r="W99" s="289"/>
      <c r="X99" s="35"/>
      <c r="Y99" s="38"/>
      <c r="Z99" s="214"/>
    </row>
    <row r="100" spans="1:26" ht="19.149999999999999" customHeight="1" x14ac:dyDescent="0.25">
      <c r="A100" s="396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79">
        <f>IF(Tableau1[[#This Row],[Affaires]]="","",Tableau1[[#This Row],[Affaires]])</f>
        <v>1902033</v>
      </c>
      <c r="I100" s="293"/>
      <c r="J100" s="293"/>
      <c r="K100" s="8"/>
      <c r="L100" s="64"/>
      <c r="M100" s="4"/>
      <c r="N100" s="64"/>
      <c r="O100" s="6"/>
      <c r="P100" s="55"/>
      <c r="Q100" s="47"/>
      <c r="R100" s="47"/>
      <c r="S100" s="47"/>
      <c r="T100" s="47"/>
      <c r="U100" s="157"/>
      <c r="V100" s="102"/>
      <c r="W100" s="289"/>
      <c r="X100" s="35"/>
      <c r="Y100" s="34"/>
      <c r="Z100" s="214"/>
    </row>
    <row r="101" spans="1:26" ht="19.149999999999999" customHeight="1" x14ac:dyDescent="0.25">
      <c r="A101" s="390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79">
        <f>IF(Tableau1[[#This Row],[Affaires]]="","",Tableau1[[#This Row],[Affaires]])</f>
        <v>1512027</v>
      </c>
      <c r="I101" s="293"/>
      <c r="J101" s="293"/>
      <c r="K101" s="5"/>
      <c r="L101" s="64"/>
      <c r="M101" s="4"/>
      <c r="N101" s="64"/>
      <c r="O101" s="6"/>
      <c r="P101" s="55"/>
      <c r="Q101" s="47"/>
      <c r="R101" s="47"/>
      <c r="S101" s="47"/>
      <c r="T101" s="47"/>
      <c r="U101" s="157"/>
      <c r="V101" s="102"/>
      <c r="W101" s="35"/>
      <c r="X101" s="289"/>
      <c r="Y101" s="34"/>
      <c r="Z101" s="214"/>
    </row>
    <row r="102" spans="1:26" ht="19.149999999999999" customHeight="1" x14ac:dyDescent="0.25">
      <c r="A102" s="390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79">
        <f>IF(Tableau1[[#This Row],[Affaires]]="","",Tableau1[[#This Row],[Affaires]])</f>
        <v>1812010</v>
      </c>
      <c r="I102" s="293"/>
      <c r="J102" s="293"/>
      <c r="K102" s="5"/>
      <c r="L102" s="64"/>
      <c r="M102" s="4"/>
      <c r="N102" s="64"/>
      <c r="O102" s="6"/>
      <c r="P102" s="55"/>
      <c r="Q102" s="47"/>
      <c r="R102" s="47"/>
      <c r="S102" s="47"/>
      <c r="T102" s="47"/>
      <c r="U102" s="157"/>
      <c r="V102" s="102"/>
      <c r="W102" s="289"/>
      <c r="X102" s="289"/>
      <c r="Y102" s="34"/>
      <c r="Z102" s="214"/>
    </row>
    <row r="103" spans="1:26" x14ac:dyDescent="0.25">
      <c r="A103" s="390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79">
        <f>IF(Tableau1[[#This Row],[Affaires]]="","",Tableau1[[#This Row],[Affaires]])</f>
        <v>1508002</v>
      </c>
      <c r="I103" s="293"/>
      <c r="J103" s="293"/>
      <c r="K103" s="5"/>
      <c r="L103" s="65"/>
      <c r="M103" s="4"/>
      <c r="N103" s="65"/>
      <c r="O103" s="9"/>
      <c r="P103" s="56"/>
      <c r="Q103" s="48"/>
      <c r="R103" s="48"/>
      <c r="S103" s="48"/>
      <c r="T103" s="48"/>
      <c r="U103" s="157"/>
      <c r="V103" s="102"/>
      <c r="W103" s="289"/>
      <c r="X103" s="289"/>
      <c r="Y103" s="34"/>
      <c r="Z103" s="214"/>
    </row>
    <row r="104" spans="1:26" x14ac:dyDescent="0.25">
      <c r="A104" s="396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79">
        <f>IF(Tableau1[[#This Row],[Affaires]]="","",Tableau1[[#This Row],[Affaires]])</f>
        <v>1902038</v>
      </c>
      <c r="I104" s="293"/>
      <c r="J104" s="293"/>
      <c r="K104" s="8"/>
      <c r="L104" s="64"/>
      <c r="M104" s="4"/>
      <c r="N104" s="64"/>
      <c r="O104" s="6"/>
      <c r="P104" s="55"/>
      <c r="Q104" s="47"/>
      <c r="R104" s="47"/>
      <c r="S104" s="47"/>
      <c r="T104" s="47"/>
      <c r="U104" s="157"/>
      <c r="V104" s="102"/>
      <c r="W104" s="289"/>
      <c r="X104" s="289"/>
      <c r="Y104" s="34"/>
      <c r="Z104" s="214"/>
    </row>
    <row r="105" spans="1:26" ht="24.4" customHeight="1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79">
        <f>IF(Tableau1[[#This Row],[Affaires]]="","",Tableau1[[#This Row],[Affaires]])</f>
        <v>1804087</v>
      </c>
      <c r="I105" s="293"/>
      <c r="J105" s="293"/>
      <c r="K105" s="5"/>
      <c r="L105" s="64"/>
      <c r="M105" s="391"/>
      <c r="N105" s="64"/>
      <c r="O105" s="6"/>
      <c r="P105" s="55"/>
      <c r="Q105" s="47"/>
      <c r="R105" s="47"/>
      <c r="S105" s="47"/>
      <c r="T105" s="47"/>
      <c r="U105" s="157"/>
      <c r="V105" s="102"/>
      <c r="W105" s="286"/>
      <c r="X105" s="286"/>
      <c r="Y105" s="32"/>
      <c r="Z105" s="212"/>
    </row>
    <row r="106" spans="1:26" ht="23.65" customHeight="1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79">
        <f>IF(Tableau1[[#This Row],[Affaires]]="","",Tableau1[[#This Row],[Affaires]])</f>
        <v>1806063</v>
      </c>
      <c r="I106" s="293"/>
      <c r="J106" s="293"/>
      <c r="K106" s="8"/>
      <c r="L106" s="65"/>
      <c r="M106" s="4"/>
      <c r="N106" s="65"/>
      <c r="O106" s="9"/>
      <c r="P106" s="56"/>
      <c r="Q106" s="48"/>
      <c r="R106" s="48"/>
      <c r="S106" s="48"/>
      <c r="T106" s="48"/>
      <c r="U106" s="157"/>
      <c r="V106" s="102"/>
      <c r="W106" s="35"/>
      <c r="X106" s="35"/>
      <c r="Y106" s="34"/>
      <c r="Z106" s="214"/>
    </row>
    <row r="107" spans="1:26" hidden="1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79">
        <f>IF(Tableau1[[#This Row],[Affaires]]="","",Tableau1[[#This Row],[Affaires]])</f>
        <v>1712034</v>
      </c>
      <c r="I107" s="293"/>
      <c r="J107" s="293"/>
      <c r="K107" s="5"/>
      <c r="L107" s="64"/>
      <c r="M107" s="4"/>
      <c r="N107" s="64"/>
      <c r="O107" s="6"/>
      <c r="P107" s="55"/>
      <c r="Q107" s="47"/>
      <c r="R107" s="47"/>
      <c r="S107" s="47"/>
      <c r="T107" s="47"/>
      <c r="U107" s="157"/>
      <c r="V107" s="102"/>
      <c r="W107" s="31"/>
      <c r="X107" s="31"/>
      <c r="Y107" s="32"/>
      <c r="Z107" s="212"/>
    </row>
    <row r="108" spans="1:26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79">
        <f>IF(Tableau1[[#This Row],[Affaires]]="","",Tableau1[[#This Row],[Affaires]])</f>
        <v>1902041</v>
      </c>
      <c r="I108" s="291"/>
      <c r="J108" s="304"/>
      <c r="K108" s="300"/>
      <c r="L108" s="64"/>
      <c r="M108" s="4"/>
      <c r="N108" s="64"/>
      <c r="O108" s="6"/>
      <c r="P108" s="55"/>
      <c r="Q108" s="47"/>
      <c r="R108" s="47"/>
      <c r="S108" s="47"/>
      <c r="T108" s="47"/>
      <c r="U108" s="157"/>
      <c r="V108" s="102"/>
      <c r="W108" s="35"/>
      <c r="X108" s="35"/>
      <c r="Y108" s="34"/>
      <c r="Z108" s="214"/>
    </row>
    <row r="109" spans="1:26" hidden="1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79">
        <f>IF(Tableau1[[#This Row],[Affaires]]="","",Tableau1[[#This Row],[Affaires]])</f>
        <v>1806045</v>
      </c>
      <c r="I109" s="293"/>
      <c r="J109" s="293"/>
      <c r="K109" s="8"/>
      <c r="L109" s="64"/>
      <c r="M109" s="4"/>
      <c r="N109" s="64"/>
      <c r="O109" s="6"/>
      <c r="P109" s="55"/>
      <c r="Q109" s="47"/>
      <c r="R109" s="47"/>
      <c r="S109" s="47"/>
      <c r="T109" s="47"/>
      <c r="U109" s="157"/>
      <c r="V109" s="102"/>
      <c r="W109" s="35"/>
      <c r="X109" s="35"/>
      <c r="Y109" s="34"/>
      <c r="Z109" s="214"/>
    </row>
    <row r="110" spans="1:26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79">
        <f>IF(Tableau1[[#This Row],[Affaires]]="","",Tableau1[[#This Row],[Affaires]])</f>
        <v>1804987</v>
      </c>
      <c r="I110" s="293"/>
      <c r="J110" s="293"/>
      <c r="K110" s="8"/>
      <c r="L110" s="65"/>
      <c r="M110" s="6"/>
      <c r="N110" s="65"/>
      <c r="O110" s="9"/>
      <c r="P110" s="56"/>
      <c r="Q110" s="48"/>
      <c r="R110" s="48"/>
      <c r="S110" s="48"/>
      <c r="T110" s="48"/>
      <c r="U110" s="157"/>
      <c r="V110" s="157"/>
      <c r="W110" s="289"/>
      <c r="X110" s="289"/>
      <c r="Y110" s="34"/>
      <c r="Z110" s="214"/>
    </row>
    <row r="111" spans="1:26" ht="19.5" customHeight="1" thickBot="1" x14ac:dyDescent="0.3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215">
        <f>IF(Tableau1[[#This Row],[Affaires]]="","",Tableau1[[#This Row],[Affaires]])</f>
        <v>1901017</v>
      </c>
      <c r="I111" s="294"/>
      <c r="J111" s="294"/>
      <c r="K111" s="170"/>
      <c r="L111" s="217"/>
      <c r="M111" s="399"/>
      <c r="N111" s="217"/>
      <c r="O111" s="297"/>
      <c r="P111" s="216"/>
      <c r="Q111" s="218"/>
      <c r="R111" s="218"/>
      <c r="S111" s="218"/>
      <c r="T111" s="218"/>
      <c r="U111" s="171"/>
      <c r="V111" s="171"/>
      <c r="W111" s="387"/>
      <c r="X111" s="387"/>
      <c r="Y111" s="219"/>
      <c r="Z111" s="220"/>
    </row>
    <row r="112" spans="1:26" ht="13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  <c r="G112" s="2"/>
      <c r="H112" s="2"/>
      <c r="I112" s="2"/>
      <c r="J112" s="2"/>
      <c r="K112" s="68"/>
      <c r="L112" s="2"/>
      <c r="M112" s="68"/>
      <c r="N112" s="2"/>
      <c r="O112" s="59"/>
      <c r="P112" s="51"/>
      <c r="Q112" s="51"/>
      <c r="R112" s="51"/>
      <c r="S112" s="51"/>
      <c r="T112" s="2"/>
      <c r="U112" s="2"/>
      <c r="V112" s="2"/>
      <c r="W112" s="2"/>
      <c r="X112" s="40"/>
      <c r="Y112" s="40"/>
    </row>
    <row r="113" ht="12.75" thickTop="1" x14ac:dyDescent="0.25"/>
  </sheetData>
  <protectedRanges>
    <protectedRange algorithmName="SHA-512" hashValue="KNpyUro1M2bn08h9w13cj44Zaqxm+9eeLEO3uOWimToG1yeSsShu3twq92pG7Xs0fQG5Gvtdz58WEmhaSnvClg==" saltValue="76HZNYkuT9/CuGnOGWcvmQ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" securityDescriptor="O:WDG:WDD:(A;;CC;;;S-1-5-21-2671407683-3578501609-2443888817-7063)(A;;CC;;;S-1-5-21-2671407683-3578501609-2443888817-7054)"/>
  </protectedRanges>
  <conditionalFormatting sqref="B2:B111">
    <cfRule type="cellIs" dxfId="236" priority="27" operator="equal">
      <formula>1</formula>
    </cfRule>
  </conditionalFormatting>
  <conditionalFormatting sqref="C2:C111">
    <cfRule type="cellIs" dxfId="235" priority="26" operator="equal">
      <formula>1</formula>
    </cfRule>
  </conditionalFormatting>
  <conditionalFormatting sqref="D2:D111">
    <cfRule type="cellIs" dxfId="234" priority="25" operator="equal">
      <formula>1</formula>
    </cfRule>
  </conditionalFormatting>
  <conditionalFormatting sqref="E2:E111">
    <cfRule type="cellIs" dxfId="233" priority="24" operator="equal">
      <formula>1</formula>
    </cfRule>
  </conditionalFormatting>
  <conditionalFormatting sqref="F2:F111">
    <cfRule type="cellIs" dxfId="232" priority="23" operator="equal">
      <formula>1</formula>
    </cfRule>
  </conditionalFormatting>
  <conditionalFormatting sqref="A2:A54 A94:A111 A56:A91">
    <cfRule type="expression" dxfId="231" priority="18">
      <formula>$F2=1</formula>
    </cfRule>
    <cfRule type="expression" dxfId="230" priority="19">
      <formula>$E2=1</formula>
    </cfRule>
    <cfRule type="expression" dxfId="229" priority="20">
      <formula>$D2=1</formula>
    </cfRule>
    <cfRule type="expression" dxfId="228" priority="21">
      <formula>$C2=1</formula>
    </cfRule>
    <cfRule type="expression" dxfId="227" priority="22">
      <formula>$B2=1</formula>
    </cfRule>
  </conditionalFormatting>
  <conditionalFormatting sqref="A55">
    <cfRule type="expression" dxfId="226" priority="8">
      <formula>$F55=1</formula>
    </cfRule>
    <cfRule type="expression" dxfId="225" priority="9">
      <formula>$E55=1</formula>
    </cfRule>
    <cfRule type="expression" dxfId="224" priority="10">
      <formula>$D55=1</formula>
    </cfRule>
    <cfRule type="expression" dxfId="223" priority="11">
      <formula>$C55=1</formula>
    </cfRule>
    <cfRule type="expression" dxfId="222" priority="12">
      <formula>$B55=1</formula>
    </cfRule>
  </conditionalFormatting>
  <conditionalFormatting sqref="A92:A93">
    <cfRule type="expression" dxfId="221" priority="3">
      <formula>$F92=1</formula>
    </cfRule>
    <cfRule type="expression" dxfId="220" priority="4">
      <formula>$E92=1</formula>
    </cfRule>
    <cfRule type="expression" dxfId="219" priority="5">
      <formula>$D92=1</formula>
    </cfRule>
    <cfRule type="expression" dxfId="218" priority="6">
      <formula>$C92=1</formula>
    </cfRule>
    <cfRule type="expression" dxfId="217" priority="7">
      <formula>$B92=1</formula>
    </cfRule>
  </conditionalFormatting>
  <conditionalFormatting sqref="G3:G111">
    <cfRule type="cellIs" dxfId="216" priority="2" operator="equal">
      <formula>1</formula>
    </cfRule>
  </conditionalFormatting>
  <conditionalFormatting sqref="G2">
    <cfRule type="cellIs" dxfId="215" priority="1" operator="equal">
      <formula>1</formula>
    </cfRule>
  </conditionalFormatting>
  <dataValidations count="1">
    <dataValidation type="list" allowBlank="1" showInputMessage="1" showErrorMessage="1" sqref="G2:G111" xr:uid="{7E67CCDF-644B-4507-9859-3B6C6887553C}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9" fitToHeight="0" orientation="landscape" r:id="rId1"/>
  <legacy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8" id="{51DC3C8C-1F1C-46F1-AB7E-3894D0D9319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0"/>
              <x14:cfIcon iconSet="3Symbols" iconId="1"/>
            </x14:iconSet>
          </x14:cfRule>
          <xm:sqref>U1 T112:T1048576</xm:sqref>
        </x14:conditionalFormatting>
        <x14:conditionalFormatting xmlns:xm="http://schemas.microsoft.com/office/excel/2006/main">
          <x14:cfRule type="iconSet" priority="73" id="{2AA152F6-CD87-4A27-B726-3105555FF39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K2</xm:sqref>
        </x14:conditionalFormatting>
        <x14:conditionalFormatting xmlns:xm="http://schemas.microsoft.com/office/excel/2006/main">
          <x14:cfRule type="iconSet" priority="72" id="{D7A8891B-2A98-43D5-A29E-1111BE398FF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K102 K70:K71 K16 K6 K8 K25 K76 K79 K86 K111</xm:sqref>
        </x14:conditionalFormatting>
        <x14:conditionalFormatting xmlns:xm="http://schemas.microsoft.com/office/excel/2006/main">
          <x14:cfRule type="iconSet" priority="67" id="{E11B8801-4BCD-4F18-90D1-DCAC9722027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K3:K5</xm:sqref>
        </x14:conditionalFormatting>
        <x14:conditionalFormatting xmlns:xm="http://schemas.microsoft.com/office/excel/2006/main">
          <x14:cfRule type="iconSet" priority="64" id="{CF2D246F-D8D3-48DC-8384-0A3D5F1B443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K7</xm:sqref>
        </x14:conditionalFormatting>
        <x14:conditionalFormatting xmlns:xm="http://schemas.microsoft.com/office/excel/2006/main">
          <x14:cfRule type="iconSet" priority="58" id="{E715C3DA-6107-4E52-B0B7-4F854761185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K17:K24</xm:sqref>
        </x14:conditionalFormatting>
        <x14:conditionalFormatting xmlns:xm="http://schemas.microsoft.com/office/excel/2006/main">
          <x14:cfRule type="iconSet" priority="46" id="{3D8577EC-5600-4CBF-9E63-190615AA73E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K64:K69</xm:sqref>
        </x14:conditionalFormatting>
        <x14:conditionalFormatting xmlns:xm="http://schemas.microsoft.com/office/excel/2006/main">
          <x14:cfRule type="iconSet" priority="43" id="{CF6AA99C-7693-4C94-A9F0-C7A701B722E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K72:K75</xm:sqref>
        </x14:conditionalFormatting>
        <x14:conditionalFormatting xmlns:xm="http://schemas.microsoft.com/office/excel/2006/main">
          <x14:cfRule type="iconSet" priority="40" id="{3324C747-4CC2-4FEF-8CA2-F7C62C8F799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K77:K78</xm:sqref>
        </x14:conditionalFormatting>
        <x14:conditionalFormatting xmlns:xm="http://schemas.microsoft.com/office/excel/2006/main">
          <x14:cfRule type="iconSet" priority="34" id="{B3288D4B-7A3A-4903-B2E8-DB2CA2E19CB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K87:K96</xm:sqref>
        </x14:conditionalFormatting>
        <x14:conditionalFormatting xmlns:xm="http://schemas.microsoft.com/office/excel/2006/main">
          <x14:cfRule type="iconSet" priority="28" id="{39349DDF-3BBB-40DB-AE08-F1959A105F1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K103 K105:K110</xm:sqref>
        </x14:conditionalFormatting>
        <x14:conditionalFormatting xmlns:xm="http://schemas.microsoft.com/office/excel/2006/main">
          <x14:cfRule type="iconSet" priority="1160" id="{38AD030B-7019-4494-AA49-BB75140132A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K9:K15</xm:sqref>
        </x14:conditionalFormatting>
        <x14:conditionalFormatting xmlns:xm="http://schemas.microsoft.com/office/excel/2006/main">
          <x14:cfRule type="iconSet" priority="1274" id="{442AA511-C44E-42B6-A6B5-BA77705808D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K26:K63</xm:sqref>
        </x14:conditionalFormatting>
        <x14:conditionalFormatting xmlns:xm="http://schemas.microsoft.com/office/excel/2006/main">
          <x14:cfRule type="iconSet" priority="1336" id="{DAF5123F-10C7-448C-9FCF-AAB4A729A4B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K104 K97:K101</xm:sqref>
        </x14:conditionalFormatting>
        <x14:conditionalFormatting xmlns:xm="http://schemas.microsoft.com/office/excel/2006/main">
          <x14:cfRule type="iconSet" priority="1532" id="{3B37B2F8-9A30-46C2-9C5C-9173A955BA7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K80:K85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3C9CD-FC73-4F35-82BE-D33792EAD693}">
  <sheetPr codeName="Feuil1"/>
  <dimension ref="A1:AM114"/>
  <sheetViews>
    <sheetView zoomScaleNormal="100" workbookViewId="0">
      <pane xSplit="1" ySplit="1" topLeftCell="B8" activePane="bottomRight" state="frozen"/>
      <selection pane="topRight" activeCell="B1" sqref="B1"/>
      <selection pane="bottomLeft" activeCell="A2" sqref="A2"/>
      <selection pane="bottomRight" activeCell="G2" sqref="G2"/>
    </sheetView>
  </sheetViews>
  <sheetFormatPr baseColWidth="10" defaultRowHeight="15" x14ac:dyDescent="0.25"/>
  <cols>
    <col min="1" max="1" width="26" customWidth="1"/>
    <col min="2" max="2" width="8" customWidth="1"/>
    <col min="3" max="3" width="7.42578125" customWidth="1"/>
    <col min="4" max="4" width="8.5703125" customWidth="1"/>
    <col min="5" max="5" width="8" customWidth="1"/>
    <col min="6" max="6" width="7.85546875" customWidth="1"/>
    <col min="7" max="7" width="12.7109375" customWidth="1"/>
    <col min="8" max="8" width="14" style="1" customWidth="1"/>
    <col min="9" max="9" width="14.140625" style="1" customWidth="1"/>
    <col min="10" max="10" width="10.5703125" style="1" customWidth="1"/>
    <col min="11" max="11" width="11.140625" style="1" customWidth="1"/>
    <col min="12" max="12" width="10.85546875" customWidth="1"/>
    <col min="13" max="13" width="11.28515625" customWidth="1"/>
    <col min="14" max="14" width="11.140625" customWidth="1"/>
    <col min="15" max="15" width="10.28515625" customWidth="1"/>
    <col min="17" max="17" width="10" customWidth="1"/>
    <col min="18" max="18" width="10.42578125" customWidth="1"/>
    <col min="19" max="19" width="9.42578125" customWidth="1"/>
    <col min="21" max="21" width="9.7109375" customWidth="1"/>
    <col min="25" max="25" width="10.140625" customWidth="1"/>
    <col min="26" max="27" width="13.7109375" customWidth="1"/>
    <col min="30" max="32" width="13.28515625" customWidth="1"/>
    <col min="33" max="33" width="13.140625" customWidth="1"/>
    <col min="35" max="35" width="12" customWidth="1"/>
    <col min="36" max="38" width="12" bestFit="1" customWidth="1"/>
  </cols>
  <sheetData>
    <row r="1" spans="1:39" ht="30.95" customHeight="1" thickTop="1" thickBot="1" x14ac:dyDescent="0.3">
      <c r="A1" s="295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296" t="s">
        <v>206</v>
      </c>
      <c r="I1" s="296" t="s">
        <v>155</v>
      </c>
      <c r="J1" s="3" t="s">
        <v>156</v>
      </c>
      <c r="K1" s="244" t="s">
        <v>164</v>
      </c>
      <c r="L1" s="245" t="s">
        <v>165</v>
      </c>
      <c r="M1" s="244" t="s">
        <v>166</v>
      </c>
      <c r="N1" s="245" t="s">
        <v>167</v>
      </c>
      <c r="O1" s="244" t="s">
        <v>168</v>
      </c>
      <c r="P1" s="245" t="s">
        <v>169</v>
      </c>
      <c r="Q1" s="244" t="s">
        <v>170</v>
      </c>
      <c r="R1" s="245" t="s">
        <v>171</v>
      </c>
      <c r="S1" s="244" t="s">
        <v>172</v>
      </c>
      <c r="T1" s="245" t="s">
        <v>173</v>
      </c>
      <c r="U1" s="244" t="s">
        <v>174</v>
      </c>
      <c r="V1" s="245" t="s">
        <v>175</v>
      </c>
      <c r="W1" s="244" t="s">
        <v>176</v>
      </c>
      <c r="X1" s="245" t="s">
        <v>177</v>
      </c>
      <c r="Y1" s="244" t="s">
        <v>178</v>
      </c>
      <c r="Z1" s="245" t="s">
        <v>179</v>
      </c>
      <c r="AA1" s="244" t="s">
        <v>180</v>
      </c>
      <c r="AB1" s="245" t="s">
        <v>181</v>
      </c>
      <c r="AC1" s="244" t="s">
        <v>182</v>
      </c>
      <c r="AD1" s="245" t="s">
        <v>183</v>
      </c>
      <c r="AE1" s="244" t="s">
        <v>184</v>
      </c>
      <c r="AF1" s="245" t="s">
        <v>185</v>
      </c>
      <c r="AG1" s="244" t="s">
        <v>186</v>
      </c>
      <c r="AH1" s="245" t="s">
        <v>187</v>
      </c>
      <c r="AK1" t="s">
        <v>207</v>
      </c>
      <c r="AL1" t="s">
        <v>208</v>
      </c>
      <c r="AM1" t="s">
        <v>209</v>
      </c>
    </row>
    <row r="2" spans="1:39" ht="15.75" thickTop="1" x14ac:dyDescent="0.25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174">
        <v>5</v>
      </c>
      <c r="I2" s="312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11.876712328767123</v>
      </c>
      <c r="J2" s="309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" s="107"/>
      <c r="L2" s="108"/>
      <c r="M2" s="248"/>
      <c r="N2" s="249"/>
      <c r="O2" s="248"/>
      <c r="P2" s="249"/>
      <c r="Q2" s="248">
        <v>1</v>
      </c>
      <c r="R2" s="249"/>
      <c r="S2" s="248"/>
      <c r="T2" s="249"/>
      <c r="U2" s="248"/>
      <c r="V2" s="249"/>
      <c r="W2" s="248"/>
      <c r="X2" s="249"/>
      <c r="Y2" s="248"/>
      <c r="Z2" s="249"/>
      <c r="AA2" s="248"/>
      <c r="AB2" s="274"/>
      <c r="AC2" s="248"/>
      <c r="AD2" s="249"/>
      <c r="AE2" s="248"/>
      <c r="AF2" s="249"/>
      <c r="AG2" s="248"/>
      <c r="AH2" s="249"/>
      <c r="AJ2" s="303"/>
      <c r="AK2" s="303">
        <v>43466</v>
      </c>
      <c r="AL2" s="303">
        <v>43830</v>
      </c>
      <c r="AM2" s="303">
        <f ca="1">TODAY()</f>
        <v>43580</v>
      </c>
    </row>
    <row r="3" spans="1:39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95">
        <f>14-6</f>
        <v>8</v>
      </c>
      <c r="I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15.876712328767123</v>
      </c>
      <c r="J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" s="5"/>
      <c r="L3" s="14"/>
      <c r="M3" s="250"/>
      <c r="N3" s="241"/>
      <c r="O3" s="250"/>
      <c r="P3" s="241"/>
      <c r="Q3" s="250"/>
      <c r="R3" s="241"/>
      <c r="S3" s="250"/>
      <c r="T3" s="241"/>
      <c r="U3" s="250"/>
      <c r="V3" s="241"/>
      <c r="W3" s="250"/>
      <c r="X3" s="241"/>
      <c r="Y3" s="250"/>
      <c r="Z3" s="241"/>
      <c r="AA3" s="250"/>
      <c r="AB3" s="241"/>
      <c r="AC3" s="250"/>
      <c r="AD3" s="241"/>
      <c r="AE3" s="250"/>
      <c r="AF3" s="241"/>
      <c r="AG3" s="250"/>
      <c r="AH3" s="241"/>
    </row>
    <row r="4" spans="1:39" x14ac:dyDescent="0.25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95">
        <f>25-17</f>
        <v>8</v>
      </c>
      <c r="I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15.876712328767123</v>
      </c>
      <c r="J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" s="10"/>
      <c r="L4" s="13"/>
      <c r="M4" s="250"/>
      <c r="N4" s="241"/>
      <c r="O4" s="250"/>
      <c r="P4" s="241"/>
      <c r="Q4" s="250"/>
      <c r="R4" s="241"/>
      <c r="S4" s="250"/>
      <c r="T4" s="241"/>
      <c r="U4" s="250"/>
      <c r="V4" s="241"/>
      <c r="W4" s="250"/>
      <c r="X4" s="241"/>
      <c r="Y4" s="250"/>
      <c r="Z4" s="241"/>
      <c r="AA4" s="250"/>
      <c r="AB4" s="241"/>
      <c r="AC4" s="250"/>
      <c r="AD4" s="241"/>
      <c r="AE4" s="250"/>
      <c r="AF4" s="241"/>
      <c r="AG4" s="250"/>
      <c r="AH4" s="241"/>
    </row>
    <row r="5" spans="1:39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95">
        <v>0</v>
      </c>
      <c r="I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" s="10"/>
      <c r="L5" s="13"/>
      <c r="M5" s="250"/>
      <c r="N5" s="241"/>
      <c r="O5" s="250"/>
      <c r="P5" s="241"/>
      <c r="Q5" s="250"/>
      <c r="R5" s="241"/>
      <c r="S5" s="250"/>
      <c r="T5" s="241"/>
      <c r="U5" s="250"/>
      <c r="V5" s="241"/>
      <c r="W5" s="250"/>
      <c r="X5" s="241"/>
      <c r="Y5" s="250"/>
      <c r="Z5" s="241"/>
      <c r="AA5" s="250"/>
      <c r="AB5" s="241"/>
      <c r="AC5" s="250"/>
      <c r="AD5" s="241"/>
      <c r="AE5" s="250"/>
      <c r="AF5" s="241"/>
      <c r="AG5" s="250"/>
      <c r="AH5" s="241"/>
    </row>
    <row r="6" spans="1:39" x14ac:dyDescent="0.25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95"/>
      <c r="I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" s="10"/>
      <c r="L6" s="13"/>
      <c r="M6" s="250"/>
      <c r="N6" s="241"/>
      <c r="O6" s="250"/>
      <c r="P6" s="241"/>
      <c r="Q6" s="250"/>
      <c r="R6" s="241"/>
      <c r="S6" s="250"/>
      <c r="T6" s="241"/>
      <c r="U6" s="250"/>
      <c r="V6" s="241"/>
      <c r="W6" s="250"/>
      <c r="X6" s="241"/>
      <c r="Y6" s="250"/>
      <c r="Z6" s="241"/>
      <c r="AA6" s="250"/>
      <c r="AB6" s="241"/>
      <c r="AC6" s="250"/>
      <c r="AD6" s="241"/>
      <c r="AE6" s="250"/>
      <c r="AF6" s="241"/>
      <c r="AG6" s="250"/>
      <c r="AH6" s="241"/>
    </row>
    <row r="7" spans="1:39" x14ac:dyDescent="0.25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95"/>
      <c r="I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" s="10"/>
      <c r="L7" s="13"/>
      <c r="M7" s="250"/>
      <c r="N7" s="241"/>
      <c r="O7" s="250"/>
      <c r="P7" s="241"/>
      <c r="Q7" s="250"/>
      <c r="R7" s="241"/>
      <c r="S7" s="250"/>
      <c r="T7" s="241"/>
      <c r="U7" s="250"/>
      <c r="V7" s="241"/>
      <c r="W7" s="250"/>
      <c r="X7" s="241"/>
      <c r="Y7" s="250"/>
      <c r="Z7" s="241"/>
      <c r="AA7" s="250"/>
      <c r="AB7" s="241"/>
      <c r="AC7" s="250"/>
      <c r="AD7" s="241"/>
      <c r="AE7" s="250"/>
      <c r="AF7" s="241"/>
      <c r="AG7" s="250"/>
      <c r="AH7" s="241"/>
    </row>
    <row r="8" spans="1:39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95"/>
      <c r="I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" s="10"/>
      <c r="L8" s="13"/>
      <c r="M8" s="253"/>
      <c r="N8" s="254"/>
      <c r="O8" s="250"/>
      <c r="P8" s="241"/>
      <c r="Q8" s="250"/>
      <c r="R8" s="241"/>
      <c r="S8" s="250"/>
      <c r="T8" s="241"/>
      <c r="U8" s="250"/>
      <c r="V8" s="241"/>
      <c r="W8" s="250"/>
      <c r="X8" s="241"/>
      <c r="Y8" s="250"/>
      <c r="Z8" s="241"/>
      <c r="AA8" s="250"/>
      <c r="AB8" s="241"/>
      <c r="AC8" s="250"/>
      <c r="AD8" s="241"/>
      <c r="AE8" s="250"/>
      <c r="AF8" s="241"/>
      <c r="AG8" s="250"/>
      <c r="AH8" s="241"/>
    </row>
    <row r="9" spans="1:39" x14ac:dyDescent="0.25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95">
        <f>25-17</f>
        <v>8</v>
      </c>
      <c r="I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15.876712328767123</v>
      </c>
      <c r="J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" s="10"/>
      <c r="L9" s="13"/>
      <c r="M9" s="250"/>
      <c r="N9" s="241"/>
      <c r="O9" s="250"/>
      <c r="P9" s="241"/>
      <c r="Q9" s="250"/>
      <c r="R9" s="241"/>
      <c r="S9" s="250"/>
      <c r="T9" s="241"/>
      <c r="U9" s="250"/>
      <c r="V9" s="241"/>
      <c r="W9" s="250"/>
      <c r="X9" s="241"/>
      <c r="Y9" s="250"/>
      <c r="Z9" s="241"/>
      <c r="AA9" s="250"/>
      <c r="AB9" s="241"/>
      <c r="AC9" s="250"/>
      <c r="AD9" s="241"/>
      <c r="AE9" s="250"/>
      <c r="AF9" s="241"/>
      <c r="AG9" s="250"/>
      <c r="AH9" s="241"/>
    </row>
    <row r="10" spans="1:39" x14ac:dyDescent="0.25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95">
        <f>16-10</f>
        <v>6</v>
      </c>
      <c r="I1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13.876712328767123</v>
      </c>
      <c r="J1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" s="10"/>
      <c r="L10" s="13"/>
      <c r="M10" s="250"/>
      <c r="N10" s="241"/>
      <c r="O10" s="250"/>
      <c r="P10" s="241"/>
      <c r="Q10" s="250"/>
      <c r="R10" s="241"/>
      <c r="S10" s="250"/>
      <c r="T10" s="241"/>
      <c r="U10" s="250"/>
      <c r="V10" s="241"/>
      <c r="W10" s="250"/>
      <c r="X10" s="241"/>
      <c r="Y10" s="250"/>
      <c r="Z10" s="241"/>
      <c r="AA10" s="250"/>
      <c r="AB10" s="241"/>
      <c r="AC10" s="250"/>
      <c r="AD10" s="241"/>
      <c r="AE10" s="250"/>
      <c r="AF10" s="241"/>
      <c r="AG10" s="250"/>
      <c r="AH10" s="241"/>
    </row>
    <row r="11" spans="1:39" x14ac:dyDescent="0.25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95">
        <f>20-12</f>
        <v>8</v>
      </c>
      <c r="I1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15.876712328767123</v>
      </c>
      <c r="J1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1" s="5"/>
      <c r="L11" s="14"/>
      <c r="M11" s="250"/>
      <c r="N11" s="241"/>
      <c r="O11" s="250"/>
      <c r="P11" s="241"/>
      <c r="Q11" s="250"/>
      <c r="R11" s="241"/>
      <c r="S11" s="250"/>
      <c r="T11" s="241"/>
      <c r="U11" s="250"/>
      <c r="V11" s="241"/>
      <c r="W11" s="250"/>
      <c r="X11" s="241"/>
      <c r="Y11" s="250"/>
      <c r="Z11" s="241"/>
      <c r="AA11" s="250"/>
      <c r="AB11" s="241"/>
      <c r="AC11" s="250"/>
      <c r="AD11" s="241"/>
      <c r="AE11" s="250"/>
      <c r="AF11" s="241"/>
      <c r="AG11" s="250"/>
      <c r="AH11" s="241"/>
    </row>
    <row r="12" spans="1:39" x14ac:dyDescent="0.25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95"/>
      <c r="I1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2" s="10"/>
      <c r="L12" s="13"/>
      <c r="M12" s="250"/>
      <c r="N12" s="241"/>
      <c r="O12" s="250"/>
      <c r="P12" s="241"/>
      <c r="Q12" s="250"/>
      <c r="R12" s="241"/>
      <c r="S12" s="250"/>
      <c r="T12" s="241"/>
      <c r="U12" s="250"/>
      <c r="V12" s="241"/>
      <c r="W12" s="250"/>
      <c r="X12" s="241"/>
      <c r="Y12" s="250"/>
      <c r="Z12" s="241"/>
      <c r="AA12" s="250"/>
      <c r="AB12" s="241"/>
      <c r="AC12" s="250"/>
      <c r="AD12" s="241"/>
      <c r="AE12" s="250"/>
      <c r="AF12" s="241"/>
      <c r="AG12" s="250"/>
      <c r="AH12" s="241"/>
    </row>
    <row r="13" spans="1:39" x14ac:dyDescent="0.25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95">
        <f>25+12</f>
        <v>37</v>
      </c>
      <c r="I1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44.876712328767127</v>
      </c>
      <c r="J1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3" s="5"/>
      <c r="L13" s="14"/>
      <c r="M13" s="250"/>
      <c r="N13" s="241"/>
      <c r="O13" s="250"/>
      <c r="P13" s="241"/>
      <c r="Q13" s="250"/>
      <c r="R13" s="241"/>
      <c r="S13" s="250"/>
      <c r="T13" s="241"/>
      <c r="U13" s="250"/>
      <c r="V13" s="241"/>
      <c r="W13" s="250"/>
      <c r="X13" s="241"/>
      <c r="Y13" s="250"/>
      <c r="Z13" s="241"/>
      <c r="AA13" s="250"/>
      <c r="AB13" s="241"/>
      <c r="AC13" s="250"/>
      <c r="AD13" s="241"/>
      <c r="AE13" s="250"/>
      <c r="AF13" s="241"/>
      <c r="AG13" s="250"/>
      <c r="AH13" s="241"/>
    </row>
    <row r="14" spans="1:39" x14ac:dyDescent="0.25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95"/>
      <c r="I1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4.8767123287671232</v>
      </c>
      <c r="J1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4" s="10"/>
      <c r="L14" s="13"/>
      <c r="M14" s="250">
        <v>2</v>
      </c>
      <c r="N14" s="241"/>
      <c r="O14" s="250">
        <v>1</v>
      </c>
      <c r="P14" s="241"/>
      <c r="Q14" s="250"/>
      <c r="R14" s="241"/>
      <c r="S14" s="250"/>
      <c r="T14" s="241"/>
      <c r="U14" s="250"/>
      <c r="V14" s="241"/>
      <c r="W14" s="250"/>
      <c r="X14" s="241"/>
      <c r="Y14" s="250"/>
      <c r="Z14" s="241"/>
      <c r="AA14" s="250"/>
      <c r="AB14" s="241"/>
      <c r="AC14" s="250"/>
      <c r="AD14" s="241"/>
      <c r="AE14" s="250"/>
      <c r="AF14" s="241"/>
      <c r="AG14" s="250"/>
      <c r="AH14" s="241"/>
    </row>
    <row r="15" spans="1:39" x14ac:dyDescent="0.25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95">
        <f>25-32</f>
        <v>-7</v>
      </c>
      <c r="I1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-3.1232876712328768</v>
      </c>
      <c r="J1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15" s="10"/>
      <c r="L15" s="13"/>
      <c r="M15" s="250"/>
      <c r="N15" s="241"/>
      <c r="O15" s="250">
        <v>4</v>
      </c>
      <c r="P15" s="241">
        <v>1</v>
      </c>
      <c r="Q15" s="250"/>
      <c r="R15" s="241"/>
      <c r="S15" s="250"/>
      <c r="T15" s="241"/>
      <c r="U15" s="250"/>
      <c r="V15" s="241"/>
      <c r="W15" s="250"/>
      <c r="X15" s="241"/>
      <c r="Y15" s="250"/>
      <c r="Z15" s="241"/>
      <c r="AA15" s="250"/>
      <c r="AB15" s="241"/>
      <c r="AC15" s="250"/>
      <c r="AD15" s="241"/>
      <c r="AE15" s="250"/>
      <c r="AF15" s="241"/>
      <c r="AG15" s="250"/>
      <c r="AH15" s="241"/>
    </row>
    <row r="16" spans="1:39" x14ac:dyDescent="0.25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95"/>
      <c r="I1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6" s="10"/>
      <c r="L16" s="13"/>
      <c r="M16" s="253"/>
      <c r="N16" s="254"/>
      <c r="O16" s="250"/>
      <c r="P16" s="241"/>
      <c r="Q16" s="250"/>
      <c r="R16" s="241"/>
      <c r="S16" s="250"/>
      <c r="T16" s="241"/>
      <c r="U16" s="250"/>
      <c r="V16" s="241"/>
      <c r="W16" s="250"/>
      <c r="X16" s="241"/>
      <c r="Y16" s="250"/>
      <c r="Z16" s="241"/>
      <c r="AA16" s="250"/>
      <c r="AB16" s="241"/>
      <c r="AC16" s="250"/>
      <c r="AD16" s="241"/>
      <c r="AE16" s="250"/>
      <c r="AF16" s="241"/>
      <c r="AG16" s="250"/>
      <c r="AH16" s="241"/>
    </row>
    <row r="17" spans="1:34" x14ac:dyDescent="0.25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95">
        <f>25-13</f>
        <v>12</v>
      </c>
      <c r="I1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19.876712328767123</v>
      </c>
      <c r="J1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0.20547945205479445</v>
      </c>
      <c r="K17" s="10"/>
      <c r="L17" s="13"/>
      <c r="M17" s="250"/>
      <c r="N17" s="241"/>
      <c r="O17" s="250"/>
      <c r="P17" s="241">
        <v>2</v>
      </c>
      <c r="Q17" s="250"/>
      <c r="R17" s="241"/>
      <c r="S17" s="250"/>
      <c r="T17" s="241"/>
      <c r="U17" s="250"/>
      <c r="V17" s="241"/>
      <c r="W17" s="250"/>
      <c r="X17" s="241"/>
      <c r="Y17" s="250"/>
      <c r="Z17" s="241"/>
      <c r="AA17" s="250"/>
      <c r="AB17" s="241"/>
      <c r="AC17" s="250"/>
      <c r="AD17" s="241"/>
      <c r="AE17" s="250"/>
      <c r="AF17" s="241"/>
      <c r="AG17" s="250"/>
      <c r="AH17" s="241"/>
    </row>
    <row r="18" spans="1:34" x14ac:dyDescent="0.2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95">
        <f>27-2</f>
        <v>25</v>
      </c>
      <c r="I1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18.876712328767123</v>
      </c>
      <c r="J1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8" s="10"/>
      <c r="L18" s="13"/>
      <c r="M18" s="250"/>
      <c r="N18" s="241"/>
      <c r="O18" s="250"/>
      <c r="P18" s="241"/>
      <c r="Q18" s="250"/>
      <c r="R18" s="241"/>
      <c r="S18" s="250"/>
      <c r="T18" s="241"/>
      <c r="U18" s="250"/>
      <c r="V18" s="241"/>
      <c r="W18" s="250">
        <v>10</v>
      </c>
      <c r="X18" s="241"/>
      <c r="Y18" s="250">
        <v>4</v>
      </c>
      <c r="Z18" s="241"/>
      <c r="AA18" s="250"/>
      <c r="AB18" s="241"/>
      <c r="AC18" s="250"/>
      <c r="AD18" s="241"/>
      <c r="AE18" s="250"/>
      <c r="AF18" s="241"/>
      <c r="AG18" s="250"/>
      <c r="AH18" s="241"/>
    </row>
    <row r="19" spans="1:34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95"/>
      <c r="I1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9" s="10"/>
      <c r="L19" s="13"/>
      <c r="M19" s="250"/>
      <c r="N19" s="241"/>
      <c r="O19" s="250"/>
      <c r="P19" s="241"/>
      <c r="Q19" s="250"/>
      <c r="R19" s="241"/>
      <c r="S19" s="250"/>
      <c r="T19" s="241"/>
      <c r="U19" s="250"/>
      <c r="V19" s="241"/>
      <c r="W19" s="250"/>
      <c r="X19" s="241"/>
      <c r="Y19" s="250"/>
      <c r="Z19" s="241"/>
      <c r="AA19" s="250"/>
      <c r="AB19" s="241"/>
      <c r="AC19" s="250"/>
      <c r="AD19" s="241"/>
      <c r="AE19" s="250"/>
      <c r="AF19" s="241"/>
      <c r="AG19" s="250"/>
      <c r="AH19" s="241"/>
    </row>
    <row r="20" spans="1:34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95"/>
      <c r="I2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2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0" s="10"/>
      <c r="L20" s="13"/>
      <c r="M20" s="250"/>
      <c r="N20" s="241"/>
      <c r="O20" s="250"/>
      <c r="P20" s="241"/>
      <c r="Q20" s="250"/>
      <c r="R20" s="241"/>
      <c r="S20" s="250"/>
      <c r="T20" s="241"/>
      <c r="U20" s="250"/>
      <c r="V20" s="241"/>
      <c r="W20" s="250"/>
      <c r="X20" s="241"/>
      <c r="Y20" s="250"/>
      <c r="Z20" s="241"/>
      <c r="AA20" s="250"/>
      <c r="AB20" s="241"/>
      <c r="AC20" s="250"/>
      <c r="AD20" s="241"/>
      <c r="AE20" s="250"/>
      <c r="AF20" s="241"/>
      <c r="AG20" s="250"/>
      <c r="AH20" s="241"/>
    </row>
    <row r="21" spans="1:34" x14ac:dyDescent="0.25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95">
        <f>24-12</f>
        <v>12</v>
      </c>
      <c r="I2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19.876712328767123</v>
      </c>
      <c r="J2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-1.2945205479452055</v>
      </c>
      <c r="K21" s="10"/>
      <c r="L21" s="13"/>
      <c r="M21" s="250"/>
      <c r="N21" s="241"/>
      <c r="O21" s="250"/>
      <c r="P21" s="241"/>
      <c r="Q21" s="250"/>
      <c r="R21" s="241">
        <v>2</v>
      </c>
      <c r="S21" s="250"/>
      <c r="T21" s="241"/>
      <c r="U21" s="250"/>
      <c r="V21" s="241">
        <v>1.5</v>
      </c>
      <c r="W21" s="250"/>
      <c r="X21" s="241"/>
      <c r="Y21" s="250"/>
      <c r="Z21" s="241"/>
      <c r="AA21" s="250"/>
      <c r="AB21" s="241"/>
      <c r="AC21" s="250"/>
      <c r="AD21" s="241"/>
      <c r="AE21" s="250"/>
      <c r="AF21" s="241"/>
      <c r="AG21" s="250"/>
      <c r="AH21" s="241"/>
    </row>
    <row r="22" spans="1:34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95">
        <f>12-0</f>
        <v>12</v>
      </c>
      <c r="I2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-11.123287671232877</v>
      </c>
      <c r="J2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2" s="10"/>
      <c r="L22" s="13"/>
      <c r="M22" s="250"/>
      <c r="N22" s="241"/>
      <c r="O22" s="250">
        <v>31</v>
      </c>
      <c r="P22" s="241"/>
      <c r="Q22" s="250"/>
      <c r="R22" s="241"/>
      <c r="S22" s="250"/>
      <c r="T22" s="241"/>
      <c r="U22" s="250"/>
      <c r="V22" s="241"/>
      <c r="W22" s="250"/>
      <c r="X22" s="241"/>
      <c r="Y22" s="250"/>
      <c r="Z22" s="241"/>
      <c r="AA22" s="250"/>
      <c r="AB22" s="241"/>
      <c r="AC22" s="250"/>
      <c r="AD22" s="241"/>
      <c r="AE22" s="250"/>
      <c r="AF22" s="241"/>
      <c r="AG22" s="250"/>
      <c r="AH22" s="241"/>
    </row>
    <row r="23" spans="1:34" x14ac:dyDescent="0.25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95">
        <f>25-9</f>
        <v>16</v>
      </c>
      <c r="I2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23.876712328767123</v>
      </c>
      <c r="J2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-1.7945205479452055</v>
      </c>
      <c r="K23" s="10"/>
      <c r="L23" s="13"/>
      <c r="M23" s="250"/>
      <c r="N23" s="241"/>
      <c r="O23" s="250"/>
      <c r="P23" s="241"/>
      <c r="Q23" s="250"/>
      <c r="R23" s="241">
        <v>3.5</v>
      </c>
      <c r="S23" s="250"/>
      <c r="T23" s="241">
        <v>0.5</v>
      </c>
      <c r="U23" s="250"/>
      <c r="V23" s="241"/>
      <c r="W23" s="250"/>
      <c r="X23" s="241"/>
      <c r="Y23" s="250"/>
      <c r="Z23" s="241"/>
      <c r="AA23" s="250"/>
      <c r="AB23" s="241"/>
      <c r="AC23" s="250"/>
      <c r="AD23" s="241"/>
      <c r="AE23" s="250"/>
      <c r="AF23" s="241"/>
      <c r="AG23" s="250"/>
      <c r="AH23" s="241"/>
    </row>
    <row r="24" spans="1:34" x14ac:dyDescent="0.25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95">
        <f>20-5</f>
        <v>15</v>
      </c>
      <c r="I2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19.876712328767123</v>
      </c>
      <c r="J2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4" s="10"/>
      <c r="L24" s="13"/>
      <c r="M24" s="250"/>
      <c r="N24" s="241"/>
      <c r="O24" s="250"/>
      <c r="P24" s="241"/>
      <c r="Q24" s="250">
        <v>3</v>
      </c>
      <c r="R24" s="241"/>
      <c r="S24" s="250"/>
      <c r="T24" s="241"/>
      <c r="U24" s="250"/>
      <c r="V24" s="241"/>
      <c r="W24" s="250"/>
      <c r="X24" s="241"/>
      <c r="Y24" s="250"/>
      <c r="Z24" s="241"/>
      <c r="AA24" s="250"/>
      <c r="AB24" s="241"/>
      <c r="AC24" s="250"/>
      <c r="AD24" s="241"/>
      <c r="AE24" s="250"/>
      <c r="AF24" s="241"/>
      <c r="AG24" s="250"/>
      <c r="AH24" s="241"/>
    </row>
    <row r="25" spans="1:34" x14ac:dyDescent="0.2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95"/>
      <c r="I2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-9.1232876712328768</v>
      </c>
      <c r="J2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25" s="10"/>
      <c r="L25" s="13"/>
      <c r="M25" s="250"/>
      <c r="N25" s="241"/>
      <c r="O25" s="250"/>
      <c r="P25" s="241">
        <v>1</v>
      </c>
      <c r="Q25" s="250"/>
      <c r="R25" s="241"/>
      <c r="S25" s="250">
        <v>4</v>
      </c>
      <c r="T25" s="241"/>
      <c r="U25" s="250"/>
      <c r="V25" s="241"/>
      <c r="W25" s="250">
        <v>6</v>
      </c>
      <c r="X25" s="241"/>
      <c r="Y25" s="250">
        <v>7</v>
      </c>
      <c r="Z25" s="241"/>
      <c r="AA25" s="250"/>
      <c r="AB25" s="241"/>
      <c r="AC25" s="250"/>
      <c r="AD25" s="241"/>
      <c r="AE25" s="250"/>
      <c r="AF25" s="241"/>
      <c r="AG25" s="250"/>
      <c r="AH25" s="241"/>
    </row>
    <row r="26" spans="1:34" hidden="1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95"/>
      <c r="I2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2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6" s="10"/>
      <c r="L26" s="13"/>
      <c r="M26" s="250"/>
      <c r="N26" s="241"/>
      <c r="O26" s="250"/>
      <c r="P26" s="241"/>
      <c r="Q26" s="250"/>
      <c r="R26" s="241"/>
      <c r="S26" s="250"/>
      <c r="T26" s="241"/>
      <c r="U26" s="250"/>
      <c r="V26" s="241"/>
      <c r="W26" s="250"/>
      <c r="X26" s="241"/>
      <c r="Y26" s="250"/>
      <c r="Z26" s="241"/>
      <c r="AA26" s="250"/>
      <c r="AB26" s="241"/>
      <c r="AC26" s="250"/>
      <c r="AD26" s="241"/>
      <c r="AE26" s="250"/>
      <c r="AF26" s="241"/>
      <c r="AG26" s="250"/>
      <c r="AH26" s="241"/>
    </row>
    <row r="27" spans="1:34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95">
        <f>10-7</f>
        <v>3</v>
      </c>
      <c r="I2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10.876712328767123</v>
      </c>
      <c r="J2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7" s="10"/>
      <c r="L27" s="13"/>
      <c r="M27" s="250"/>
      <c r="N27" s="241"/>
      <c r="O27" s="250"/>
      <c r="P27" s="241"/>
      <c r="Q27" s="250"/>
      <c r="R27" s="241"/>
      <c r="S27" s="250"/>
      <c r="T27" s="241"/>
      <c r="U27" s="250"/>
      <c r="V27" s="241"/>
      <c r="W27" s="250"/>
      <c r="X27" s="241"/>
      <c r="Y27" s="250"/>
      <c r="Z27" s="241"/>
      <c r="AA27" s="250"/>
      <c r="AB27" s="241"/>
      <c r="AC27" s="250"/>
      <c r="AD27" s="241"/>
      <c r="AE27" s="250"/>
      <c r="AF27" s="241"/>
      <c r="AG27" s="250"/>
      <c r="AH27" s="241"/>
    </row>
    <row r="28" spans="1:34" x14ac:dyDescent="0.25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95">
        <f>10-0</f>
        <v>10</v>
      </c>
      <c r="I2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12.876712328767123</v>
      </c>
      <c r="J2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8" s="10"/>
      <c r="L28" s="13"/>
      <c r="M28" s="250"/>
      <c r="N28" s="241"/>
      <c r="O28" s="250">
        <v>5</v>
      </c>
      <c r="P28" s="241"/>
      <c r="Q28" s="250"/>
      <c r="R28" s="241"/>
      <c r="S28" s="250"/>
      <c r="T28" s="241"/>
      <c r="U28" s="250"/>
      <c r="V28" s="241"/>
      <c r="W28" s="250"/>
      <c r="X28" s="241"/>
      <c r="Y28" s="250"/>
      <c r="Z28" s="241"/>
      <c r="AA28" s="250"/>
      <c r="AB28" s="241"/>
      <c r="AC28" s="250"/>
      <c r="AD28" s="241"/>
      <c r="AE28" s="250"/>
      <c r="AF28" s="241"/>
      <c r="AG28" s="250"/>
      <c r="AH28" s="241"/>
    </row>
    <row r="29" spans="1:34" x14ac:dyDescent="0.25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95">
        <f>25-15</f>
        <v>10</v>
      </c>
      <c r="I2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17.876712328767123</v>
      </c>
      <c r="J2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9" s="10"/>
      <c r="L29" s="13"/>
      <c r="M29" s="250"/>
      <c r="N29" s="241"/>
      <c r="O29" s="250"/>
      <c r="P29" s="241"/>
      <c r="Q29" s="250"/>
      <c r="R29" s="241"/>
      <c r="S29" s="250"/>
      <c r="T29" s="241"/>
      <c r="U29" s="250"/>
      <c r="V29" s="241"/>
      <c r="W29" s="250"/>
      <c r="X29" s="241"/>
      <c r="Y29" s="250"/>
      <c r="Z29" s="241"/>
      <c r="AA29" s="250"/>
      <c r="AB29" s="241"/>
      <c r="AC29" s="250"/>
      <c r="AD29" s="241"/>
      <c r="AE29" s="250"/>
      <c r="AF29" s="241"/>
      <c r="AG29" s="250"/>
      <c r="AH29" s="241"/>
    </row>
    <row r="30" spans="1:34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95">
        <f>15-0</f>
        <v>15</v>
      </c>
      <c r="I3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22.876712328767123</v>
      </c>
      <c r="J3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0" s="10"/>
      <c r="L30" s="13"/>
      <c r="M30" s="250"/>
      <c r="N30" s="241"/>
      <c r="O30" s="250"/>
      <c r="P30" s="241"/>
      <c r="Q30" s="250"/>
      <c r="R30" s="241"/>
      <c r="S30" s="250"/>
      <c r="T30" s="241"/>
      <c r="U30" s="250"/>
      <c r="V30" s="241"/>
      <c r="W30" s="250"/>
      <c r="X30" s="241"/>
      <c r="Y30" s="250"/>
      <c r="Z30" s="241"/>
      <c r="AA30" s="250"/>
      <c r="AB30" s="241"/>
      <c r="AC30" s="250"/>
      <c r="AD30" s="241"/>
      <c r="AE30" s="250"/>
      <c r="AF30" s="241"/>
      <c r="AG30" s="250"/>
      <c r="AH30" s="241"/>
    </row>
    <row r="31" spans="1:34" x14ac:dyDescent="0.25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95">
        <f>3-3</f>
        <v>0</v>
      </c>
      <c r="I3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2.8767123287671232</v>
      </c>
      <c r="J3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1" s="10"/>
      <c r="L31" s="13"/>
      <c r="M31" s="250"/>
      <c r="N31" s="241"/>
      <c r="O31" s="250"/>
      <c r="P31" s="241"/>
      <c r="Q31" s="250">
        <v>5</v>
      </c>
      <c r="R31" s="241"/>
      <c r="S31" s="250"/>
      <c r="T31" s="241"/>
      <c r="U31" s="250"/>
      <c r="V31" s="241"/>
      <c r="W31" s="250"/>
      <c r="X31" s="241"/>
      <c r="Y31" s="250"/>
      <c r="Z31" s="241"/>
      <c r="AA31" s="250"/>
      <c r="AB31" s="241"/>
      <c r="AC31" s="250"/>
      <c r="AD31" s="241"/>
      <c r="AE31" s="250"/>
      <c r="AF31" s="241"/>
      <c r="AG31" s="250"/>
      <c r="AH31" s="241"/>
    </row>
    <row r="32" spans="1:34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95">
        <f>25-16</f>
        <v>9</v>
      </c>
      <c r="I3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16.876712328767123</v>
      </c>
      <c r="J3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2" s="10"/>
      <c r="L32" s="13"/>
      <c r="M32" s="250"/>
      <c r="N32" s="241"/>
      <c r="O32" s="250"/>
      <c r="P32" s="241"/>
      <c r="Q32" s="250"/>
      <c r="R32" s="241"/>
      <c r="S32" s="250"/>
      <c r="T32" s="241"/>
      <c r="U32" s="250"/>
      <c r="V32" s="241"/>
      <c r="W32" s="250"/>
      <c r="X32" s="241"/>
      <c r="Y32" s="250"/>
      <c r="Z32" s="241"/>
      <c r="AA32" s="250"/>
      <c r="AB32" s="241"/>
      <c r="AC32" s="250"/>
      <c r="AD32" s="241"/>
      <c r="AE32" s="250"/>
      <c r="AF32" s="241"/>
      <c r="AG32" s="250"/>
      <c r="AH32" s="241"/>
    </row>
    <row r="33" spans="1:34" x14ac:dyDescent="0.25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95">
        <f>25-4</f>
        <v>21</v>
      </c>
      <c r="I3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28.876712328767123</v>
      </c>
      <c r="J3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3" s="10"/>
      <c r="L33" s="13"/>
      <c r="M33" s="250"/>
      <c r="N33" s="241"/>
      <c r="O33" s="250"/>
      <c r="P33" s="241"/>
      <c r="Q33" s="250"/>
      <c r="R33" s="241"/>
      <c r="S33" s="250"/>
      <c r="T33" s="241"/>
      <c r="U33" s="250"/>
      <c r="V33" s="241"/>
      <c r="W33" s="250"/>
      <c r="X33" s="241"/>
      <c r="Y33" s="250"/>
      <c r="Z33" s="241"/>
      <c r="AA33" s="250"/>
      <c r="AB33" s="241"/>
      <c r="AC33" s="250"/>
      <c r="AD33" s="241"/>
      <c r="AE33" s="250"/>
      <c r="AF33" s="241"/>
      <c r="AG33" s="250"/>
      <c r="AH33" s="241"/>
    </row>
    <row r="34" spans="1:34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95"/>
      <c r="I3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3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4" s="242"/>
      <c r="L34" s="129"/>
      <c r="M34" s="250"/>
      <c r="N34" s="241"/>
      <c r="O34" s="250"/>
      <c r="P34" s="241"/>
      <c r="Q34" s="250"/>
      <c r="R34" s="241"/>
      <c r="S34" s="250"/>
      <c r="T34" s="241"/>
      <c r="U34" s="250"/>
      <c r="V34" s="241"/>
      <c r="W34" s="250"/>
      <c r="X34" s="241"/>
      <c r="Y34" s="250"/>
      <c r="Z34" s="241"/>
      <c r="AA34" s="250"/>
      <c r="AB34" s="241"/>
      <c r="AC34" s="250"/>
      <c r="AD34" s="241"/>
      <c r="AE34" s="250"/>
      <c r="AF34" s="241"/>
      <c r="AG34" s="250"/>
      <c r="AH34" s="241"/>
    </row>
    <row r="35" spans="1:34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95"/>
      <c r="I3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3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5" s="243"/>
      <c r="L35" s="22"/>
      <c r="M35" s="250"/>
      <c r="N35" s="241"/>
      <c r="O35" s="250"/>
      <c r="P35" s="241"/>
      <c r="Q35" s="250"/>
      <c r="R35" s="241"/>
      <c r="S35" s="250"/>
      <c r="T35" s="241"/>
      <c r="U35" s="250"/>
      <c r="V35" s="241"/>
      <c r="W35" s="250"/>
      <c r="X35" s="241"/>
      <c r="Y35" s="250"/>
      <c r="Z35" s="241"/>
      <c r="AA35" s="250"/>
      <c r="AB35" s="241"/>
      <c r="AC35" s="250"/>
      <c r="AD35" s="241"/>
      <c r="AE35" s="250"/>
      <c r="AF35" s="241"/>
      <c r="AG35" s="250"/>
      <c r="AH35" s="241"/>
    </row>
    <row r="36" spans="1:34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95"/>
      <c r="I3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3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6" s="243"/>
      <c r="L36" s="22"/>
      <c r="M36" s="250"/>
      <c r="N36" s="241"/>
      <c r="O36" s="250"/>
      <c r="P36" s="241"/>
      <c r="Q36" s="250"/>
      <c r="R36" s="241"/>
      <c r="S36" s="250"/>
      <c r="T36" s="241"/>
      <c r="U36" s="250"/>
      <c r="V36" s="241"/>
      <c r="W36" s="250"/>
      <c r="X36" s="241"/>
      <c r="Y36" s="250"/>
      <c r="Z36" s="241"/>
      <c r="AA36" s="250"/>
      <c r="AB36" s="241"/>
      <c r="AC36" s="250"/>
      <c r="AD36" s="241"/>
      <c r="AE36" s="250"/>
      <c r="AF36" s="241"/>
      <c r="AG36" s="250"/>
      <c r="AH36" s="241"/>
    </row>
    <row r="37" spans="1:34" x14ac:dyDescent="0.25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95">
        <f>4-0</f>
        <v>4</v>
      </c>
      <c r="I3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6.8767123287671232</v>
      </c>
      <c r="J3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7" s="10"/>
      <c r="L37" s="13"/>
      <c r="M37" s="250"/>
      <c r="N37" s="241"/>
      <c r="O37" s="250">
        <v>5</v>
      </c>
      <c r="P37" s="241"/>
      <c r="Q37" s="250"/>
      <c r="R37" s="241"/>
      <c r="S37" s="250"/>
      <c r="T37" s="241"/>
      <c r="U37" s="250"/>
      <c r="V37" s="241"/>
      <c r="W37" s="250"/>
      <c r="X37" s="241"/>
      <c r="Y37" s="250"/>
      <c r="Z37" s="241"/>
      <c r="AA37" s="250"/>
      <c r="AB37" s="241"/>
      <c r="AC37" s="250"/>
      <c r="AD37" s="241"/>
      <c r="AE37" s="250"/>
      <c r="AF37" s="241"/>
      <c r="AG37" s="250"/>
      <c r="AH37" s="241"/>
    </row>
    <row r="38" spans="1:34" x14ac:dyDescent="0.25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95">
        <f>25-17</f>
        <v>8</v>
      </c>
      <c r="I3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15.876712328767123</v>
      </c>
      <c r="J3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38" s="5"/>
      <c r="L38" s="14"/>
      <c r="M38" s="250"/>
      <c r="N38" s="241"/>
      <c r="O38" s="250"/>
      <c r="P38" s="241">
        <v>1</v>
      </c>
      <c r="Q38" s="250"/>
      <c r="R38" s="241"/>
      <c r="S38" s="250"/>
      <c r="T38" s="241"/>
      <c r="U38" s="250"/>
      <c r="V38" s="241"/>
      <c r="W38" s="250"/>
      <c r="X38" s="241"/>
      <c r="Y38" s="250"/>
      <c r="Z38" s="241"/>
      <c r="AA38" s="250"/>
      <c r="AB38" s="241"/>
      <c r="AC38" s="250"/>
      <c r="AD38" s="241"/>
      <c r="AE38" s="250"/>
      <c r="AF38" s="241"/>
      <c r="AG38" s="250"/>
      <c r="AH38" s="241"/>
    </row>
    <row r="39" spans="1:34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95"/>
      <c r="I3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5.8767123287671232</v>
      </c>
      <c r="J39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9" s="10"/>
      <c r="L39" s="13"/>
      <c r="M39" s="250"/>
      <c r="N39" s="241"/>
      <c r="O39" s="250"/>
      <c r="P39" s="241"/>
      <c r="Q39" s="250">
        <v>2</v>
      </c>
      <c r="R39" s="241"/>
      <c r="S39" s="250"/>
      <c r="T39" s="241"/>
      <c r="U39" s="250"/>
      <c r="V39" s="241"/>
      <c r="W39" s="250"/>
      <c r="X39" s="241"/>
      <c r="Y39" s="250"/>
      <c r="Z39" s="241"/>
      <c r="AA39" s="250"/>
      <c r="AB39" s="241"/>
      <c r="AC39" s="250"/>
      <c r="AD39" s="241"/>
      <c r="AE39" s="250"/>
      <c r="AF39" s="241"/>
      <c r="AG39" s="250"/>
      <c r="AH39" s="241"/>
    </row>
    <row r="40" spans="1:34" ht="24" x14ac:dyDescent="0.25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95">
        <f>16-10</f>
        <v>6</v>
      </c>
      <c r="I4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13.876712328767123</v>
      </c>
      <c r="J4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0" s="10"/>
      <c r="L40" s="13"/>
      <c r="M40" s="250"/>
      <c r="N40" s="241"/>
      <c r="O40" s="250"/>
      <c r="P40" s="241"/>
      <c r="Q40" s="250"/>
      <c r="R40" s="241"/>
      <c r="S40" s="250"/>
      <c r="T40" s="241"/>
      <c r="U40" s="250"/>
      <c r="V40" s="241"/>
      <c r="W40" s="250"/>
      <c r="X40" s="241"/>
      <c r="Y40" s="250"/>
      <c r="Z40" s="241"/>
      <c r="AA40" s="250"/>
      <c r="AB40" s="241"/>
      <c r="AC40" s="250"/>
      <c r="AD40" s="241"/>
      <c r="AE40" s="250"/>
      <c r="AF40" s="241"/>
      <c r="AG40" s="250"/>
      <c r="AH40" s="241"/>
    </row>
    <row r="41" spans="1:34" hidden="1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95"/>
      <c r="I4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4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1" s="5"/>
      <c r="L41" s="14"/>
      <c r="M41" s="250"/>
      <c r="N41" s="241"/>
      <c r="O41" s="250"/>
      <c r="P41" s="241"/>
      <c r="Q41" s="250"/>
      <c r="R41" s="241"/>
      <c r="S41" s="250"/>
      <c r="T41" s="241"/>
      <c r="U41" s="250"/>
      <c r="V41" s="241"/>
      <c r="W41" s="250"/>
      <c r="X41" s="241"/>
      <c r="Y41" s="250"/>
      <c r="Z41" s="241"/>
      <c r="AA41" s="250"/>
      <c r="AB41" s="241"/>
      <c r="AC41" s="250"/>
      <c r="AD41" s="241"/>
      <c r="AE41" s="250"/>
      <c r="AF41" s="241"/>
      <c r="AG41" s="250"/>
      <c r="AH41" s="241"/>
    </row>
    <row r="42" spans="1:34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418"/>
      <c r="I4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42" s="445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2" s="428"/>
      <c r="L42" s="426"/>
      <c r="M42" s="250"/>
      <c r="N42" s="241"/>
      <c r="O42" s="250"/>
      <c r="P42" s="241"/>
      <c r="Q42" s="250"/>
      <c r="R42" s="241"/>
      <c r="S42" s="250"/>
      <c r="T42" s="241"/>
      <c r="U42" s="250"/>
      <c r="V42" s="241"/>
      <c r="W42" s="250"/>
      <c r="X42" s="241"/>
      <c r="Y42" s="250"/>
      <c r="Z42" s="241"/>
      <c r="AA42" s="250"/>
      <c r="AB42" s="241"/>
      <c r="AC42" s="250"/>
      <c r="AD42" s="241"/>
      <c r="AE42" s="250"/>
      <c r="AF42" s="241"/>
      <c r="AG42" s="250"/>
      <c r="AH42" s="241"/>
    </row>
    <row r="43" spans="1:34" x14ac:dyDescent="0.25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95"/>
      <c r="I4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4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3" s="10"/>
      <c r="L43" s="13"/>
      <c r="M43" s="250"/>
      <c r="N43" s="241"/>
      <c r="O43" s="250"/>
      <c r="P43" s="241"/>
      <c r="Q43" s="250"/>
      <c r="R43" s="241"/>
      <c r="S43" s="250"/>
      <c r="T43" s="241"/>
      <c r="U43" s="250"/>
      <c r="V43" s="241"/>
      <c r="W43" s="250"/>
      <c r="X43" s="241"/>
      <c r="Y43" s="250"/>
      <c r="Z43" s="241"/>
      <c r="AA43" s="250"/>
      <c r="AB43" s="241"/>
      <c r="AC43" s="250"/>
      <c r="AD43" s="241"/>
      <c r="AE43" s="250"/>
      <c r="AF43" s="241"/>
      <c r="AG43" s="250"/>
      <c r="AH43" s="241"/>
    </row>
    <row r="44" spans="1:34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95">
        <f>8-4</f>
        <v>4</v>
      </c>
      <c r="I4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11.876712328767123</v>
      </c>
      <c r="J4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4" s="5"/>
      <c r="L44" s="14"/>
      <c r="M44" s="250"/>
      <c r="N44" s="241"/>
      <c r="O44" s="250"/>
      <c r="P44" s="241"/>
      <c r="Q44" s="250"/>
      <c r="R44" s="241"/>
      <c r="S44" s="250"/>
      <c r="T44" s="241"/>
      <c r="U44" s="250"/>
      <c r="V44" s="241"/>
      <c r="W44" s="250"/>
      <c r="X44" s="241"/>
      <c r="Y44" s="250"/>
      <c r="Z44" s="241"/>
      <c r="AA44" s="250"/>
      <c r="AB44" s="241"/>
      <c r="AC44" s="250"/>
      <c r="AD44" s="241"/>
      <c r="AE44" s="250"/>
      <c r="AF44" s="241"/>
      <c r="AG44" s="250"/>
      <c r="AH44" s="241"/>
    </row>
    <row r="45" spans="1:34" x14ac:dyDescent="0.25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95">
        <v>15</v>
      </c>
      <c r="I4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22.876712328767123</v>
      </c>
      <c r="J4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5" s="10"/>
      <c r="L45" s="13"/>
      <c r="M45" s="250"/>
      <c r="N45" s="241"/>
      <c r="O45" s="250"/>
      <c r="P45" s="241"/>
      <c r="Q45" s="250"/>
      <c r="R45" s="241"/>
      <c r="S45" s="250"/>
      <c r="T45" s="241"/>
      <c r="U45" s="250"/>
      <c r="V45" s="241"/>
      <c r="W45" s="250"/>
      <c r="X45" s="241"/>
      <c r="Y45" s="250"/>
      <c r="Z45" s="241"/>
      <c r="AA45" s="250"/>
      <c r="AB45" s="241"/>
      <c r="AC45" s="250"/>
      <c r="AD45" s="241"/>
      <c r="AE45" s="250"/>
      <c r="AF45" s="241"/>
      <c r="AG45" s="250"/>
      <c r="AH45" s="241"/>
    </row>
    <row r="46" spans="1:34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95">
        <f>25-26</f>
        <v>-1</v>
      </c>
      <c r="I4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2.3767123287671232</v>
      </c>
      <c r="J4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46" s="10"/>
      <c r="L46" s="13"/>
      <c r="M46" s="250">
        <v>2.5</v>
      </c>
      <c r="N46" s="241"/>
      <c r="O46" s="250">
        <v>2</v>
      </c>
      <c r="P46" s="241">
        <v>1</v>
      </c>
      <c r="Q46" s="250"/>
      <c r="R46" s="241"/>
      <c r="S46" s="250"/>
      <c r="T46" s="241"/>
      <c r="U46" s="250"/>
      <c r="V46" s="241"/>
      <c r="W46" s="250"/>
      <c r="X46" s="241"/>
      <c r="Y46" s="250"/>
      <c r="Z46" s="241"/>
      <c r="AA46" s="250"/>
      <c r="AB46" s="241"/>
      <c r="AC46" s="250"/>
      <c r="AD46" s="241"/>
      <c r="AE46" s="250"/>
      <c r="AF46" s="241"/>
      <c r="AG46" s="250"/>
      <c r="AH46" s="241"/>
    </row>
    <row r="47" spans="1:34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95"/>
      <c r="I4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4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7" s="10"/>
      <c r="L47" s="13"/>
      <c r="M47" s="250"/>
      <c r="N47" s="241"/>
      <c r="O47" s="250"/>
      <c r="P47" s="241"/>
      <c r="Q47" s="250"/>
      <c r="R47" s="241"/>
      <c r="S47" s="250"/>
      <c r="T47" s="241"/>
      <c r="U47" s="250"/>
      <c r="V47" s="241"/>
      <c r="W47" s="250"/>
      <c r="X47" s="241"/>
      <c r="Y47" s="250"/>
      <c r="Z47" s="241"/>
      <c r="AA47" s="250"/>
      <c r="AB47" s="241"/>
      <c r="AC47" s="250"/>
      <c r="AD47" s="241"/>
      <c r="AE47" s="250"/>
      <c r="AF47" s="241"/>
      <c r="AG47" s="250"/>
      <c r="AH47" s="241"/>
    </row>
    <row r="48" spans="1:34" x14ac:dyDescent="0.25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95">
        <f>3-2</f>
        <v>1</v>
      </c>
      <c r="I4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4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8" s="10"/>
      <c r="L48" s="13"/>
      <c r="M48" s="250"/>
      <c r="N48" s="241"/>
      <c r="O48" s="250"/>
      <c r="P48" s="241"/>
      <c r="Q48" s="250">
        <v>1</v>
      </c>
      <c r="R48" s="241"/>
      <c r="S48" s="250"/>
      <c r="T48" s="241"/>
      <c r="U48" s="250"/>
      <c r="V48" s="241"/>
      <c r="W48" s="250"/>
      <c r="X48" s="241"/>
      <c r="Y48" s="250"/>
      <c r="Z48" s="241"/>
      <c r="AA48" s="250"/>
      <c r="AB48" s="241"/>
      <c r="AC48" s="250"/>
      <c r="AD48" s="241"/>
      <c r="AE48" s="250"/>
      <c r="AF48" s="241"/>
      <c r="AG48" s="250"/>
      <c r="AH48" s="241"/>
    </row>
    <row r="49" spans="1:34" x14ac:dyDescent="0.25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95">
        <f>25-1</f>
        <v>24</v>
      </c>
      <c r="I4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29.876712328767123</v>
      </c>
      <c r="J4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9" s="10"/>
      <c r="L49" s="13"/>
      <c r="M49" s="250"/>
      <c r="N49" s="241"/>
      <c r="O49" s="250">
        <v>2</v>
      </c>
      <c r="P49" s="241"/>
      <c r="Q49" s="250"/>
      <c r="R49" s="241"/>
      <c r="S49" s="250"/>
      <c r="T49" s="241"/>
      <c r="U49" s="250"/>
      <c r="V49" s="241"/>
      <c r="W49" s="250"/>
      <c r="X49" s="241"/>
      <c r="Y49" s="250"/>
      <c r="Z49" s="241"/>
      <c r="AA49" s="250"/>
      <c r="AB49" s="241"/>
      <c r="AC49" s="250"/>
      <c r="AD49" s="241"/>
      <c r="AE49" s="250"/>
      <c r="AF49" s="241"/>
      <c r="AG49" s="250"/>
      <c r="AH49" s="241"/>
    </row>
    <row r="50" spans="1:34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95"/>
      <c r="I5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0" s="10"/>
      <c r="L50" s="13"/>
      <c r="M50" s="250"/>
      <c r="N50" s="241"/>
      <c r="O50" s="250"/>
      <c r="P50" s="241"/>
      <c r="Q50" s="250"/>
      <c r="R50" s="241"/>
      <c r="S50" s="250"/>
      <c r="T50" s="241"/>
      <c r="U50" s="250"/>
      <c r="V50" s="241"/>
      <c r="W50" s="250"/>
      <c r="X50" s="241"/>
      <c r="Y50" s="250"/>
      <c r="Z50" s="241"/>
      <c r="AA50" s="250"/>
      <c r="AB50" s="241"/>
      <c r="AC50" s="250"/>
      <c r="AD50" s="241"/>
      <c r="AE50" s="250"/>
      <c r="AF50" s="241"/>
      <c r="AG50" s="250"/>
      <c r="AH50" s="241"/>
    </row>
    <row r="51" spans="1:34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95"/>
      <c r="I5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1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1" s="10"/>
      <c r="L51" s="13"/>
      <c r="M51" s="250"/>
      <c r="N51" s="241"/>
      <c r="O51" s="250"/>
      <c r="P51" s="241"/>
      <c r="Q51" s="250"/>
      <c r="R51" s="241"/>
      <c r="S51" s="250"/>
      <c r="T51" s="241"/>
      <c r="U51" s="250"/>
      <c r="V51" s="241"/>
      <c r="W51" s="250"/>
      <c r="X51" s="241"/>
      <c r="Y51" s="250"/>
      <c r="Z51" s="241"/>
      <c r="AA51" s="250"/>
      <c r="AB51" s="241"/>
      <c r="AC51" s="250"/>
      <c r="AD51" s="241"/>
      <c r="AE51" s="250"/>
      <c r="AF51" s="241"/>
      <c r="AG51" s="250"/>
      <c r="AH51" s="241"/>
    </row>
    <row r="52" spans="1:34" x14ac:dyDescent="0.25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95">
        <f>27-13</f>
        <v>14</v>
      </c>
      <c r="I5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21.876712328767123</v>
      </c>
      <c r="J5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2" s="10"/>
      <c r="L52" s="13"/>
      <c r="M52" s="250"/>
      <c r="N52" s="241"/>
      <c r="O52" s="250"/>
      <c r="P52" s="241"/>
      <c r="Q52" s="250"/>
      <c r="R52" s="241"/>
      <c r="S52" s="250"/>
      <c r="T52" s="241"/>
      <c r="U52" s="250"/>
      <c r="V52" s="241"/>
      <c r="W52" s="250"/>
      <c r="X52" s="241"/>
      <c r="Y52" s="250"/>
      <c r="Z52" s="241"/>
      <c r="AA52" s="250"/>
      <c r="AB52" s="241"/>
      <c r="AC52" s="250"/>
      <c r="AD52" s="241"/>
      <c r="AE52" s="250"/>
      <c r="AF52" s="241"/>
      <c r="AG52" s="250"/>
      <c r="AH52" s="241"/>
    </row>
    <row r="53" spans="1:34" x14ac:dyDescent="0.25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95"/>
      <c r="I5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3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3" s="10"/>
      <c r="L53" s="13"/>
      <c r="M53" s="250"/>
      <c r="N53" s="241"/>
      <c r="O53" s="250"/>
      <c r="P53" s="241"/>
      <c r="Q53" s="250"/>
      <c r="R53" s="241"/>
      <c r="S53" s="250"/>
      <c r="T53" s="241"/>
      <c r="U53" s="250"/>
      <c r="V53" s="241"/>
      <c r="W53" s="250"/>
      <c r="X53" s="241"/>
      <c r="Y53" s="250"/>
      <c r="Z53" s="241"/>
      <c r="AA53" s="250"/>
      <c r="AB53" s="241"/>
      <c r="AC53" s="250"/>
      <c r="AD53" s="241"/>
      <c r="AE53" s="250"/>
      <c r="AF53" s="241"/>
      <c r="AG53" s="250"/>
      <c r="AH53" s="241"/>
    </row>
    <row r="54" spans="1:34" hidden="1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95"/>
      <c r="I5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4" s="10"/>
      <c r="L54" s="13"/>
      <c r="M54" s="250"/>
      <c r="N54" s="241"/>
      <c r="O54" s="250"/>
      <c r="P54" s="241"/>
      <c r="Q54" s="250"/>
      <c r="R54" s="241"/>
      <c r="S54" s="250"/>
      <c r="T54" s="241"/>
      <c r="U54" s="250"/>
      <c r="V54" s="241"/>
      <c r="W54" s="250"/>
      <c r="X54" s="241"/>
      <c r="Y54" s="250"/>
      <c r="Z54" s="241"/>
      <c r="AA54" s="250"/>
      <c r="AB54" s="241"/>
      <c r="AC54" s="250"/>
      <c r="AD54" s="241"/>
      <c r="AE54" s="250"/>
      <c r="AF54" s="241"/>
      <c r="AG54" s="250"/>
      <c r="AH54" s="241"/>
    </row>
    <row r="55" spans="1:34" x14ac:dyDescent="0.25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95"/>
      <c r="I5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5" s="10"/>
      <c r="L55" s="13"/>
      <c r="M55" s="250"/>
      <c r="N55" s="241"/>
      <c r="O55" s="250"/>
      <c r="P55" s="241"/>
      <c r="Q55" s="250"/>
      <c r="R55" s="241"/>
      <c r="S55" s="250"/>
      <c r="T55" s="241"/>
      <c r="U55" s="250"/>
      <c r="V55" s="241"/>
      <c r="W55" s="250"/>
      <c r="X55" s="241"/>
      <c r="Y55" s="250"/>
      <c r="Z55" s="241"/>
      <c r="AA55" s="250"/>
      <c r="AB55" s="241"/>
      <c r="AC55" s="250"/>
      <c r="AD55" s="241"/>
      <c r="AE55" s="250"/>
      <c r="AF55" s="241"/>
      <c r="AG55" s="250"/>
      <c r="AH55" s="241"/>
    </row>
    <row r="56" spans="1:34" x14ac:dyDescent="0.25">
      <c r="A56" s="95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95">
        <v>0</v>
      </c>
      <c r="I5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6" s="10"/>
      <c r="L56" s="13"/>
      <c r="M56" s="250"/>
      <c r="N56" s="241"/>
      <c r="O56" s="250"/>
      <c r="P56" s="241"/>
      <c r="Q56" s="250"/>
      <c r="R56" s="241"/>
      <c r="S56" s="250"/>
      <c r="T56" s="241"/>
      <c r="U56" s="250"/>
      <c r="V56" s="241"/>
      <c r="W56" s="250"/>
      <c r="X56" s="241"/>
      <c r="Y56" s="250"/>
      <c r="Z56" s="241"/>
      <c r="AA56" s="250"/>
      <c r="AB56" s="241"/>
      <c r="AC56" s="250"/>
      <c r="AD56" s="241"/>
      <c r="AE56" s="250"/>
      <c r="AF56" s="241"/>
      <c r="AG56" s="250"/>
      <c r="AH56" s="241"/>
    </row>
    <row r="57" spans="1:34" x14ac:dyDescent="0.25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95">
        <f>25-24</f>
        <v>1</v>
      </c>
      <c r="I5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8.8767123287671232</v>
      </c>
      <c r="J5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7" s="10"/>
      <c r="L57" s="13"/>
      <c r="M57" s="250"/>
      <c r="N57" s="241"/>
      <c r="O57" s="250"/>
      <c r="P57" s="241"/>
      <c r="Q57" s="250"/>
      <c r="R57" s="241"/>
      <c r="S57" s="250"/>
      <c r="T57" s="241"/>
      <c r="U57" s="250"/>
      <c r="V57" s="241"/>
      <c r="W57" s="250"/>
      <c r="X57" s="241"/>
      <c r="Y57" s="250"/>
      <c r="Z57" s="241"/>
      <c r="AA57" s="250"/>
      <c r="AB57" s="241"/>
      <c r="AC57" s="250"/>
      <c r="AD57" s="241"/>
      <c r="AE57" s="250"/>
      <c r="AF57" s="241"/>
      <c r="AG57" s="250"/>
      <c r="AH57" s="241"/>
    </row>
    <row r="58" spans="1:34" x14ac:dyDescent="0.25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95"/>
      <c r="I5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2.8767123287671232</v>
      </c>
      <c r="J5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8" s="10"/>
      <c r="L58" s="13"/>
      <c r="M58" s="250"/>
      <c r="N58" s="241"/>
      <c r="O58" s="250"/>
      <c r="P58" s="241"/>
      <c r="Q58" s="250">
        <v>5</v>
      </c>
      <c r="R58" s="241"/>
      <c r="S58" s="250"/>
      <c r="T58" s="241"/>
      <c r="U58" s="250"/>
      <c r="V58" s="241"/>
      <c r="W58" s="250"/>
      <c r="X58" s="241"/>
      <c r="Y58" s="250"/>
      <c r="Z58" s="241"/>
      <c r="AA58" s="250"/>
      <c r="AB58" s="241"/>
      <c r="AC58" s="250"/>
      <c r="AD58" s="241"/>
      <c r="AE58" s="250"/>
      <c r="AF58" s="241"/>
      <c r="AG58" s="250"/>
      <c r="AH58" s="241"/>
    </row>
    <row r="59" spans="1:34" hidden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95"/>
      <c r="I5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9" s="5"/>
      <c r="L59" s="14"/>
      <c r="M59" s="250"/>
      <c r="N59" s="241"/>
      <c r="O59" s="250"/>
      <c r="P59" s="241"/>
      <c r="Q59" s="250"/>
      <c r="R59" s="241"/>
      <c r="S59" s="250"/>
      <c r="T59" s="241"/>
      <c r="U59" s="250"/>
      <c r="V59" s="241"/>
      <c r="W59" s="250"/>
      <c r="X59" s="241"/>
      <c r="Y59" s="250"/>
      <c r="Z59" s="241"/>
      <c r="AA59" s="250"/>
      <c r="AB59" s="241"/>
      <c r="AC59" s="250"/>
      <c r="AD59" s="241"/>
      <c r="AE59" s="250"/>
      <c r="AF59" s="241"/>
      <c r="AG59" s="250"/>
      <c r="AH59" s="241"/>
    </row>
    <row r="60" spans="1:34" hidden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95"/>
      <c r="I6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6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0" s="5"/>
      <c r="L60" s="14"/>
      <c r="M60" s="250"/>
      <c r="N60" s="241"/>
      <c r="O60" s="250"/>
      <c r="P60" s="241"/>
      <c r="Q60" s="250"/>
      <c r="R60" s="241"/>
      <c r="S60" s="250"/>
      <c r="T60" s="241"/>
      <c r="U60" s="250"/>
      <c r="V60" s="241"/>
      <c r="W60" s="250"/>
      <c r="X60" s="241"/>
      <c r="Y60" s="250"/>
      <c r="Z60" s="241"/>
      <c r="AA60" s="250"/>
      <c r="AB60" s="241"/>
      <c r="AC60" s="250"/>
      <c r="AD60" s="241"/>
      <c r="AE60" s="250"/>
      <c r="AF60" s="241"/>
      <c r="AG60" s="250"/>
      <c r="AH60" s="241"/>
    </row>
    <row r="61" spans="1:34" hidden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95"/>
      <c r="I6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6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1" s="5"/>
      <c r="L61" s="14"/>
      <c r="M61" s="250"/>
      <c r="N61" s="241"/>
      <c r="O61" s="250"/>
      <c r="P61" s="241"/>
      <c r="Q61" s="250"/>
      <c r="R61" s="241"/>
      <c r="S61" s="250"/>
      <c r="T61" s="241"/>
      <c r="U61" s="250"/>
      <c r="V61" s="241"/>
      <c r="W61" s="250"/>
      <c r="X61" s="241"/>
      <c r="Y61" s="250"/>
      <c r="Z61" s="241"/>
      <c r="AA61" s="250"/>
      <c r="AB61" s="241"/>
      <c r="AC61" s="250"/>
      <c r="AD61" s="241"/>
      <c r="AE61" s="250"/>
      <c r="AF61" s="241"/>
      <c r="AG61" s="250"/>
      <c r="AH61" s="241"/>
    </row>
    <row r="62" spans="1:34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95"/>
      <c r="I6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62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2" s="10"/>
      <c r="L62" s="13"/>
      <c r="M62" s="250"/>
      <c r="N62" s="241"/>
      <c r="O62" s="250"/>
      <c r="P62" s="241"/>
      <c r="Q62" s="250"/>
      <c r="R62" s="241"/>
      <c r="S62" s="250"/>
      <c r="T62" s="241"/>
      <c r="U62" s="250"/>
      <c r="V62" s="241"/>
      <c r="W62" s="250"/>
      <c r="X62" s="241"/>
      <c r="Y62" s="250"/>
      <c r="Z62" s="241"/>
      <c r="AA62" s="250"/>
      <c r="AB62" s="241"/>
      <c r="AC62" s="250"/>
      <c r="AD62" s="241"/>
      <c r="AE62" s="250"/>
      <c r="AF62" s="241"/>
      <c r="AG62" s="250"/>
      <c r="AH62" s="241"/>
    </row>
    <row r="63" spans="1:34" x14ac:dyDescent="0.25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95">
        <v>0</v>
      </c>
      <c r="I6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6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0.20547945205479445</v>
      </c>
      <c r="K63" s="10"/>
      <c r="L63" s="13"/>
      <c r="M63" s="250"/>
      <c r="N63" s="241"/>
      <c r="O63" s="250"/>
      <c r="P63" s="241">
        <v>2</v>
      </c>
      <c r="Q63" s="250"/>
      <c r="R63" s="241"/>
      <c r="S63" s="250"/>
      <c r="T63" s="241"/>
      <c r="U63" s="250"/>
      <c r="V63" s="241"/>
      <c r="W63" s="250"/>
      <c r="X63" s="241"/>
      <c r="Y63" s="250"/>
      <c r="Z63" s="241"/>
      <c r="AA63" s="250"/>
      <c r="AB63" s="241"/>
      <c r="AC63" s="250"/>
      <c r="AD63" s="241"/>
      <c r="AE63" s="250"/>
      <c r="AF63" s="241"/>
      <c r="AG63" s="250"/>
      <c r="AH63" s="241"/>
    </row>
    <row r="64" spans="1:34" x14ac:dyDescent="0.25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95">
        <v>3</v>
      </c>
      <c r="I6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10.876712328767123</v>
      </c>
      <c r="J6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4" s="10"/>
      <c r="L64" s="13"/>
      <c r="M64" s="250"/>
      <c r="N64" s="241"/>
      <c r="O64" s="250"/>
      <c r="P64" s="241"/>
      <c r="Q64" s="250"/>
      <c r="R64" s="241"/>
      <c r="S64" s="250"/>
      <c r="T64" s="241"/>
      <c r="U64" s="250"/>
      <c r="V64" s="241"/>
      <c r="W64" s="250"/>
      <c r="X64" s="241"/>
      <c r="Y64" s="250"/>
      <c r="Z64" s="241"/>
      <c r="AA64" s="250"/>
      <c r="AB64" s="241"/>
      <c r="AC64" s="250"/>
      <c r="AD64" s="241"/>
      <c r="AE64" s="250"/>
      <c r="AF64" s="241"/>
      <c r="AG64" s="250"/>
      <c r="AH64" s="241"/>
    </row>
    <row r="65" spans="1:34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95"/>
      <c r="I6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6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5" s="10"/>
      <c r="L65" s="13"/>
      <c r="M65" s="250"/>
      <c r="N65" s="241"/>
      <c r="O65" s="250"/>
      <c r="P65" s="241"/>
      <c r="Q65" s="250"/>
      <c r="R65" s="241"/>
      <c r="S65" s="250"/>
      <c r="T65" s="241"/>
      <c r="U65" s="250"/>
      <c r="V65" s="241"/>
      <c r="W65" s="250"/>
      <c r="X65" s="241"/>
      <c r="Y65" s="250"/>
      <c r="Z65" s="241"/>
      <c r="AA65" s="250"/>
      <c r="AB65" s="241"/>
      <c r="AC65" s="250"/>
      <c r="AD65" s="241"/>
      <c r="AE65" s="250"/>
      <c r="AF65" s="241"/>
      <c r="AG65" s="250"/>
      <c r="AH65" s="241"/>
    </row>
    <row r="66" spans="1:34" x14ac:dyDescent="0.25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95">
        <f>25+19</f>
        <v>44</v>
      </c>
      <c r="I6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51.876712328767127</v>
      </c>
      <c r="J6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6" s="10"/>
      <c r="L66" s="13"/>
      <c r="M66" s="250"/>
      <c r="N66" s="241"/>
      <c r="O66" s="250"/>
      <c r="P66" s="241"/>
      <c r="Q66" s="250"/>
      <c r="R66" s="241"/>
      <c r="S66" s="250"/>
      <c r="T66" s="241"/>
      <c r="U66" s="250"/>
      <c r="V66" s="241"/>
      <c r="W66" s="250"/>
      <c r="X66" s="241"/>
      <c r="Y66" s="250"/>
      <c r="Z66" s="241"/>
      <c r="AA66" s="250"/>
      <c r="AB66" s="241"/>
      <c r="AC66" s="250"/>
      <c r="AD66" s="241"/>
      <c r="AE66" s="250"/>
      <c r="AF66" s="241"/>
      <c r="AG66" s="250"/>
      <c r="AH66" s="241"/>
    </row>
    <row r="67" spans="1:34" x14ac:dyDescent="0.25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95">
        <f>18-7</f>
        <v>11</v>
      </c>
      <c r="I6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9.8767123287671232</v>
      </c>
      <c r="J6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7" s="10"/>
      <c r="L67" s="13"/>
      <c r="M67" s="250"/>
      <c r="N67" s="241"/>
      <c r="O67" s="250">
        <v>9</v>
      </c>
      <c r="P67" s="241"/>
      <c r="Q67" s="250"/>
      <c r="R67" s="241"/>
      <c r="S67" s="250"/>
      <c r="T67" s="241"/>
      <c r="U67" s="250"/>
      <c r="V67" s="241"/>
      <c r="W67" s="250"/>
      <c r="X67" s="241"/>
      <c r="Y67" s="250"/>
      <c r="Z67" s="241"/>
      <c r="AA67" s="250"/>
      <c r="AB67" s="241"/>
      <c r="AC67" s="250"/>
      <c r="AD67" s="241"/>
      <c r="AE67" s="250"/>
      <c r="AF67" s="241"/>
      <c r="AG67" s="250"/>
      <c r="AH67" s="241"/>
    </row>
    <row r="68" spans="1:34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95">
        <f>25-8</f>
        <v>17</v>
      </c>
      <c r="I6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24.876712328767123</v>
      </c>
      <c r="J6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8" s="10"/>
      <c r="L68" s="13"/>
      <c r="M68" s="250"/>
      <c r="N68" s="241"/>
      <c r="O68" s="250"/>
      <c r="P68" s="241"/>
      <c r="Q68" s="250"/>
      <c r="R68" s="241"/>
      <c r="S68" s="250"/>
      <c r="T68" s="241"/>
      <c r="U68" s="250"/>
      <c r="V68" s="241"/>
      <c r="W68" s="250"/>
      <c r="X68" s="241"/>
      <c r="Y68" s="250"/>
      <c r="Z68" s="241"/>
      <c r="AA68" s="250"/>
      <c r="AB68" s="241"/>
      <c r="AC68" s="250"/>
      <c r="AD68" s="241"/>
      <c r="AE68" s="250"/>
      <c r="AF68" s="241"/>
      <c r="AG68" s="250"/>
      <c r="AH68" s="241"/>
    </row>
    <row r="69" spans="1:34" x14ac:dyDescent="0.25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95">
        <f>12-8</f>
        <v>4</v>
      </c>
      <c r="I6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11.876712328767123</v>
      </c>
      <c r="J6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69" s="10"/>
      <c r="L69" s="13"/>
      <c r="M69" s="250"/>
      <c r="N69" s="241"/>
      <c r="O69" s="250"/>
      <c r="P69" s="241"/>
      <c r="Q69" s="250"/>
      <c r="R69" s="241">
        <v>1</v>
      </c>
      <c r="S69" s="250"/>
      <c r="T69" s="241"/>
      <c r="U69" s="250"/>
      <c r="V69" s="241"/>
      <c r="W69" s="250"/>
      <c r="X69" s="241"/>
      <c r="Y69" s="250"/>
      <c r="Z69" s="241"/>
      <c r="AA69" s="250"/>
      <c r="AB69" s="241"/>
      <c r="AC69" s="250"/>
      <c r="AD69" s="241"/>
      <c r="AE69" s="250"/>
      <c r="AF69" s="241"/>
      <c r="AG69" s="250"/>
      <c r="AH69" s="241"/>
    </row>
    <row r="70" spans="1:34" x14ac:dyDescent="0.2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95"/>
      <c r="I7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0" s="10"/>
      <c r="L70" s="13"/>
      <c r="M70" s="250"/>
      <c r="N70" s="241"/>
      <c r="O70" s="250"/>
      <c r="P70" s="241"/>
      <c r="Q70" s="250"/>
      <c r="R70" s="241"/>
      <c r="S70" s="250"/>
      <c r="T70" s="241"/>
      <c r="U70" s="250"/>
      <c r="V70" s="241"/>
      <c r="W70" s="250"/>
      <c r="X70" s="241"/>
      <c r="Y70" s="250"/>
      <c r="Z70" s="241"/>
      <c r="AA70" s="250"/>
      <c r="AB70" s="241"/>
      <c r="AC70" s="250"/>
      <c r="AD70" s="241"/>
      <c r="AE70" s="250"/>
      <c r="AF70" s="241"/>
      <c r="AG70" s="250"/>
      <c r="AH70" s="241"/>
    </row>
    <row r="71" spans="1:34" x14ac:dyDescent="0.2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95"/>
      <c r="I7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1" s="10"/>
      <c r="L71" s="13"/>
      <c r="M71" s="250"/>
      <c r="N71" s="241"/>
      <c r="O71" s="250"/>
      <c r="P71" s="241"/>
      <c r="Q71" s="250"/>
      <c r="R71" s="241"/>
      <c r="S71" s="250"/>
      <c r="T71" s="241"/>
      <c r="U71" s="250"/>
      <c r="V71" s="241"/>
      <c r="W71" s="250"/>
      <c r="X71" s="241"/>
      <c r="Y71" s="250"/>
      <c r="Z71" s="241"/>
      <c r="AA71" s="250"/>
      <c r="AB71" s="241"/>
      <c r="AC71" s="250"/>
      <c r="AD71" s="241"/>
      <c r="AE71" s="250"/>
      <c r="AF71" s="241"/>
      <c r="AG71" s="250"/>
      <c r="AH71" s="241"/>
    </row>
    <row r="72" spans="1:34" hidden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95"/>
      <c r="I7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2" s="10"/>
      <c r="L72" s="13"/>
      <c r="M72" s="250"/>
      <c r="N72" s="241"/>
      <c r="O72" s="250"/>
      <c r="P72" s="241"/>
      <c r="Q72" s="250"/>
      <c r="R72" s="241"/>
      <c r="S72" s="250"/>
      <c r="T72" s="241"/>
      <c r="U72" s="250"/>
      <c r="V72" s="241"/>
      <c r="W72" s="250"/>
      <c r="X72" s="241"/>
      <c r="Y72" s="250"/>
      <c r="Z72" s="241"/>
      <c r="AA72" s="250"/>
      <c r="AB72" s="241"/>
      <c r="AC72" s="250"/>
      <c r="AD72" s="241"/>
      <c r="AE72" s="250"/>
      <c r="AF72" s="241"/>
      <c r="AG72" s="250"/>
      <c r="AH72" s="241"/>
    </row>
    <row r="73" spans="1:34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95"/>
      <c r="I7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3" s="10"/>
      <c r="L73" s="13"/>
      <c r="M73" s="250"/>
      <c r="N73" s="241"/>
      <c r="O73" s="250"/>
      <c r="P73" s="241"/>
      <c r="Q73" s="250"/>
      <c r="R73" s="241"/>
      <c r="S73" s="250"/>
      <c r="T73" s="241"/>
      <c r="U73" s="250"/>
      <c r="V73" s="241"/>
      <c r="W73" s="250"/>
      <c r="X73" s="241"/>
      <c r="Y73" s="250"/>
      <c r="Z73" s="241"/>
      <c r="AA73" s="250"/>
      <c r="AB73" s="241"/>
      <c r="AC73" s="250"/>
      <c r="AD73" s="241"/>
      <c r="AE73" s="250"/>
      <c r="AF73" s="241"/>
      <c r="AG73" s="250"/>
      <c r="AH73" s="241"/>
    </row>
    <row r="74" spans="1:34" x14ac:dyDescent="0.25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95">
        <f>9-2</f>
        <v>7</v>
      </c>
      <c r="I7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14.876712328767123</v>
      </c>
      <c r="J7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4" s="10"/>
      <c r="L74" s="13"/>
      <c r="M74" s="250"/>
      <c r="N74" s="241"/>
      <c r="O74" s="250"/>
      <c r="P74" s="241"/>
      <c r="Q74" s="250"/>
      <c r="R74" s="241"/>
      <c r="S74" s="250"/>
      <c r="T74" s="241"/>
      <c r="U74" s="250"/>
      <c r="V74" s="241"/>
      <c r="W74" s="250"/>
      <c r="X74" s="241"/>
      <c r="Y74" s="250"/>
      <c r="Z74" s="241"/>
      <c r="AA74" s="250"/>
      <c r="AB74" s="241"/>
      <c r="AC74" s="250"/>
      <c r="AD74" s="241"/>
      <c r="AE74" s="250"/>
      <c r="AF74" s="241"/>
      <c r="AG74" s="250"/>
      <c r="AH74" s="241"/>
    </row>
    <row r="75" spans="1:34" hidden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95"/>
      <c r="I7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5" s="5"/>
      <c r="L75" s="14"/>
      <c r="M75" s="250"/>
      <c r="N75" s="241"/>
      <c r="O75" s="250"/>
      <c r="P75" s="241"/>
      <c r="Q75" s="250"/>
      <c r="R75" s="241"/>
      <c r="S75" s="250"/>
      <c r="T75" s="241"/>
      <c r="U75" s="250"/>
      <c r="V75" s="241"/>
      <c r="W75" s="250"/>
      <c r="X75" s="241"/>
      <c r="Y75" s="250"/>
      <c r="Z75" s="241"/>
      <c r="AA75" s="250"/>
      <c r="AB75" s="241"/>
      <c r="AC75" s="250"/>
      <c r="AD75" s="241"/>
      <c r="AE75" s="250"/>
      <c r="AF75" s="241"/>
      <c r="AG75" s="250"/>
      <c r="AH75" s="241"/>
    </row>
    <row r="76" spans="1:34" x14ac:dyDescent="0.25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95"/>
      <c r="I7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76" s="10"/>
      <c r="L76" s="13"/>
      <c r="M76" s="250"/>
      <c r="N76" s="241"/>
      <c r="O76" s="250"/>
      <c r="P76" s="241">
        <v>1</v>
      </c>
      <c r="Q76" s="250"/>
      <c r="R76" s="241"/>
      <c r="S76" s="250"/>
      <c r="T76" s="241"/>
      <c r="U76" s="250"/>
      <c r="V76" s="241"/>
      <c r="W76" s="250"/>
      <c r="X76" s="241"/>
      <c r="Y76" s="250"/>
      <c r="Z76" s="241"/>
      <c r="AA76" s="250"/>
      <c r="AB76" s="241"/>
      <c r="AC76" s="250"/>
      <c r="AD76" s="241"/>
      <c r="AE76" s="250"/>
      <c r="AF76" s="241"/>
      <c r="AG76" s="250"/>
      <c r="AH76" s="241"/>
    </row>
    <row r="77" spans="1:34" x14ac:dyDescent="0.25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95">
        <f>25-24</f>
        <v>1</v>
      </c>
      <c r="I7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4.8767123287671232</v>
      </c>
      <c r="J7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0.20547945205479445</v>
      </c>
      <c r="K77" s="10"/>
      <c r="L77" s="13"/>
      <c r="M77" s="250"/>
      <c r="N77" s="241"/>
      <c r="O77" s="250">
        <v>4</v>
      </c>
      <c r="P77" s="241">
        <v>2</v>
      </c>
      <c r="Q77" s="250"/>
      <c r="R77" s="241"/>
      <c r="S77" s="250"/>
      <c r="T77" s="241"/>
      <c r="U77" s="250"/>
      <c r="V77" s="241"/>
      <c r="W77" s="250"/>
      <c r="X77" s="241"/>
      <c r="Y77" s="250"/>
      <c r="Z77" s="241"/>
      <c r="AA77" s="250"/>
      <c r="AB77" s="241"/>
      <c r="AC77" s="250"/>
      <c r="AD77" s="241"/>
      <c r="AE77" s="250"/>
      <c r="AF77" s="241"/>
      <c r="AG77" s="250"/>
      <c r="AH77" s="241"/>
    </row>
    <row r="78" spans="1:34" x14ac:dyDescent="0.25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95">
        <f>25-2</f>
        <v>23</v>
      </c>
      <c r="I7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30.876712328767123</v>
      </c>
      <c r="J7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8" s="10"/>
      <c r="L78" s="13"/>
      <c r="M78" s="250"/>
      <c r="N78" s="241"/>
      <c r="O78" s="250"/>
      <c r="P78" s="241"/>
      <c r="Q78" s="250"/>
      <c r="R78" s="241"/>
      <c r="S78" s="250"/>
      <c r="T78" s="241"/>
      <c r="U78" s="250"/>
      <c r="V78" s="241"/>
      <c r="W78" s="250"/>
      <c r="X78" s="241"/>
      <c r="Y78" s="250"/>
      <c r="Z78" s="241"/>
      <c r="AA78" s="250"/>
      <c r="AB78" s="241"/>
      <c r="AC78" s="250"/>
      <c r="AD78" s="241"/>
      <c r="AE78" s="250"/>
      <c r="AF78" s="241"/>
      <c r="AG78" s="250"/>
      <c r="AH78" s="241"/>
    </row>
    <row r="79" spans="1:34" x14ac:dyDescent="0.2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95"/>
      <c r="I7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9" s="10"/>
      <c r="L79" s="13"/>
      <c r="M79" s="250"/>
      <c r="N79" s="241"/>
      <c r="O79" s="250"/>
      <c r="P79" s="241"/>
      <c r="Q79" s="250"/>
      <c r="R79" s="241"/>
      <c r="S79" s="250"/>
      <c r="T79" s="241"/>
      <c r="U79" s="250"/>
      <c r="V79" s="241"/>
      <c r="W79" s="250"/>
      <c r="X79" s="241"/>
      <c r="Y79" s="250"/>
      <c r="Z79" s="241"/>
      <c r="AA79" s="250"/>
      <c r="AB79" s="241"/>
      <c r="AC79" s="250"/>
      <c r="AD79" s="241"/>
      <c r="AE79" s="250"/>
      <c r="AF79" s="241"/>
      <c r="AG79" s="250"/>
      <c r="AH79" s="241"/>
    </row>
    <row r="80" spans="1:34" x14ac:dyDescent="0.25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95">
        <v>0</v>
      </c>
      <c r="I8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0" s="10"/>
      <c r="L80" s="13"/>
      <c r="M80" s="250"/>
      <c r="N80" s="241"/>
      <c r="O80" s="250"/>
      <c r="P80" s="241"/>
      <c r="Q80" s="250"/>
      <c r="R80" s="241"/>
      <c r="S80" s="250"/>
      <c r="T80" s="241"/>
      <c r="U80" s="250"/>
      <c r="V80" s="241"/>
      <c r="W80" s="250"/>
      <c r="X80" s="241"/>
      <c r="Y80" s="250"/>
      <c r="Z80" s="241"/>
      <c r="AA80" s="250"/>
      <c r="AB80" s="241"/>
      <c r="AC80" s="250"/>
      <c r="AD80" s="241"/>
      <c r="AE80" s="250"/>
      <c r="AF80" s="241"/>
      <c r="AG80" s="250"/>
      <c r="AH80" s="241"/>
    </row>
    <row r="81" spans="1:34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95"/>
      <c r="I8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1" s="10"/>
      <c r="L81" s="13"/>
      <c r="M81" s="250"/>
      <c r="N81" s="241"/>
      <c r="O81" s="250"/>
      <c r="P81" s="241"/>
      <c r="Q81" s="250"/>
      <c r="R81" s="241"/>
      <c r="S81" s="250"/>
      <c r="T81" s="241"/>
      <c r="U81" s="250"/>
      <c r="V81" s="241"/>
      <c r="W81" s="250"/>
      <c r="X81" s="241"/>
      <c r="Y81" s="250"/>
      <c r="Z81" s="241"/>
      <c r="AA81" s="250"/>
      <c r="AB81" s="241"/>
      <c r="AC81" s="250"/>
      <c r="AD81" s="241"/>
      <c r="AE81" s="250"/>
      <c r="AF81" s="241"/>
      <c r="AG81" s="250"/>
      <c r="AH81" s="241"/>
    </row>
    <row r="82" spans="1:34" x14ac:dyDescent="0.25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95">
        <f>3-1</f>
        <v>2</v>
      </c>
      <c r="I8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9.8767123287671232</v>
      </c>
      <c r="J8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82" s="10"/>
      <c r="L82" s="13"/>
      <c r="M82" s="250"/>
      <c r="N82" s="241"/>
      <c r="O82" s="250"/>
      <c r="P82" s="241">
        <v>1</v>
      </c>
      <c r="Q82" s="250"/>
      <c r="R82" s="241"/>
      <c r="S82" s="250"/>
      <c r="T82" s="241"/>
      <c r="U82" s="250"/>
      <c r="V82" s="241"/>
      <c r="W82" s="250"/>
      <c r="X82" s="241"/>
      <c r="Y82" s="250"/>
      <c r="Z82" s="241"/>
      <c r="AA82" s="250"/>
      <c r="AB82" s="241"/>
      <c r="AC82" s="250"/>
      <c r="AD82" s="241"/>
      <c r="AE82" s="250"/>
      <c r="AF82" s="241"/>
      <c r="AG82" s="250"/>
      <c r="AH82" s="241"/>
    </row>
    <row r="83" spans="1:34" x14ac:dyDescent="0.25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95">
        <f>25-9</f>
        <v>16</v>
      </c>
      <c r="I8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23.876712328767123</v>
      </c>
      <c r="J8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3" s="5"/>
      <c r="L83" s="14"/>
      <c r="M83" s="250"/>
      <c r="N83" s="241"/>
      <c r="O83" s="250"/>
      <c r="P83" s="241"/>
      <c r="Q83" s="250"/>
      <c r="R83" s="241"/>
      <c r="S83" s="250"/>
      <c r="T83" s="241"/>
      <c r="U83" s="250"/>
      <c r="V83" s="241"/>
      <c r="W83" s="250"/>
      <c r="X83" s="241"/>
      <c r="Y83" s="250"/>
      <c r="Z83" s="241"/>
      <c r="AA83" s="250"/>
      <c r="AB83" s="241"/>
      <c r="AC83" s="250"/>
      <c r="AD83" s="241"/>
      <c r="AE83" s="250"/>
      <c r="AF83" s="241"/>
      <c r="AG83" s="250"/>
      <c r="AH83" s="241"/>
    </row>
    <row r="84" spans="1:34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95"/>
      <c r="I8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4" s="5"/>
      <c r="L84" s="14"/>
      <c r="M84" s="250"/>
      <c r="N84" s="241"/>
      <c r="O84" s="250"/>
      <c r="P84" s="241"/>
      <c r="Q84" s="250"/>
      <c r="R84" s="241"/>
      <c r="S84" s="250"/>
      <c r="T84" s="241"/>
      <c r="U84" s="250"/>
      <c r="V84" s="241"/>
      <c r="W84" s="250"/>
      <c r="X84" s="241"/>
      <c r="Y84" s="250"/>
      <c r="Z84" s="241"/>
      <c r="AA84" s="250"/>
      <c r="AB84" s="241"/>
      <c r="AC84" s="250"/>
      <c r="AD84" s="241"/>
      <c r="AE84" s="250"/>
      <c r="AF84" s="241"/>
      <c r="AG84" s="250"/>
      <c r="AH84" s="241"/>
    </row>
    <row r="85" spans="1:34" x14ac:dyDescent="0.25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95">
        <v>0</v>
      </c>
      <c r="I8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5" s="5"/>
      <c r="L85" s="14"/>
      <c r="M85" s="250"/>
      <c r="N85" s="241"/>
      <c r="O85" s="250"/>
      <c r="P85" s="241"/>
      <c r="Q85" s="250"/>
      <c r="R85" s="241"/>
      <c r="S85" s="250"/>
      <c r="T85" s="241"/>
      <c r="U85" s="250"/>
      <c r="V85" s="241"/>
      <c r="W85" s="250"/>
      <c r="X85" s="241"/>
      <c r="Y85" s="250"/>
      <c r="Z85" s="241"/>
      <c r="AA85" s="250"/>
      <c r="AB85" s="241"/>
      <c r="AC85" s="250"/>
      <c r="AD85" s="241"/>
      <c r="AE85" s="250"/>
      <c r="AF85" s="241"/>
      <c r="AG85" s="250"/>
      <c r="AH85" s="241"/>
    </row>
    <row r="86" spans="1:34" x14ac:dyDescent="0.2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95"/>
      <c r="I8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6" s="5"/>
      <c r="L86" s="14"/>
      <c r="M86" s="250"/>
      <c r="N86" s="241"/>
      <c r="O86" s="250"/>
      <c r="P86" s="241"/>
      <c r="Q86" s="250"/>
      <c r="R86" s="241"/>
      <c r="S86" s="250"/>
      <c r="T86" s="241"/>
      <c r="U86" s="250"/>
      <c r="V86" s="241"/>
      <c r="W86" s="250"/>
      <c r="X86" s="241"/>
      <c r="Y86" s="250"/>
      <c r="Z86" s="241"/>
      <c r="AA86" s="250"/>
      <c r="AB86" s="241"/>
      <c r="AC86" s="250"/>
      <c r="AD86" s="241"/>
      <c r="AE86" s="250"/>
      <c r="AF86" s="241"/>
      <c r="AG86" s="250"/>
      <c r="AH86" s="241"/>
    </row>
    <row r="87" spans="1:34" hidden="1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95"/>
      <c r="I8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7" s="5"/>
      <c r="L87" s="14"/>
      <c r="M87" s="250"/>
      <c r="N87" s="241"/>
      <c r="O87" s="250"/>
      <c r="P87" s="241"/>
      <c r="Q87" s="250"/>
      <c r="R87" s="241"/>
      <c r="S87" s="250"/>
      <c r="T87" s="241"/>
      <c r="U87" s="250"/>
      <c r="V87" s="241"/>
      <c r="W87" s="250"/>
      <c r="X87" s="241"/>
      <c r="Y87" s="250"/>
      <c r="Z87" s="241"/>
      <c r="AA87" s="250"/>
      <c r="AB87" s="241"/>
      <c r="AC87" s="250"/>
      <c r="AD87" s="241"/>
      <c r="AE87" s="250"/>
      <c r="AF87" s="241"/>
      <c r="AG87" s="250"/>
      <c r="AH87" s="241"/>
    </row>
    <row r="88" spans="1:34" hidden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95"/>
      <c r="I8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8" s="5"/>
      <c r="L88" s="14"/>
      <c r="M88" s="250"/>
      <c r="N88" s="241"/>
      <c r="O88" s="250"/>
      <c r="P88" s="241"/>
      <c r="Q88" s="250"/>
      <c r="R88" s="241"/>
      <c r="S88" s="250"/>
      <c r="T88" s="241"/>
      <c r="U88" s="250"/>
      <c r="V88" s="241"/>
      <c r="W88" s="250"/>
      <c r="X88" s="241"/>
      <c r="Y88" s="250"/>
      <c r="Z88" s="241"/>
      <c r="AA88" s="250"/>
      <c r="AB88" s="241"/>
      <c r="AC88" s="250"/>
      <c r="AD88" s="241"/>
      <c r="AE88" s="250"/>
      <c r="AF88" s="241"/>
      <c r="AG88" s="250"/>
      <c r="AH88" s="241"/>
    </row>
    <row r="89" spans="1:34" x14ac:dyDescent="0.25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95">
        <v>6</v>
      </c>
      <c r="I8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13.876712328767123</v>
      </c>
      <c r="J8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9" s="5"/>
      <c r="L89" s="14"/>
      <c r="M89" s="250"/>
      <c r="N89" s="241"/>
      <c r="O89" s="250"/>
      <c r="P89" s="241"/>
      <c r="Q89" s="250"/>
      <c r="R89" s="241"/>
      <c r="S89" s="250"/>
      <c r="T89" s="241"/>
      <c r="U89" s="250"/>
      <c r="V89" s="241"/>
      <c r="W89" s="250"/>
      <c r="X89" s="241"/>
      <c r="Y89" s="250"/>
      <c r="Z89" s="241"/>
      <c r="AA89" s="250"/>
      <c r="AB89" s="241"/>
      <c r="AC89" s="250"/>
      <c r="AD89" s="241"/>
      <c r="AE89" s="250"/>
      <c r="AF89" s="241"/>
      <c r="AG89" s="250"/>
      <c r="AH89" s="241"/>
    </row>
    <row r="90" spans="1:34" x14ac:dyDescent="0.25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95">
        <f>10+33</f>
        <v>43</v>
      </c>
      <c r="I9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50.876712328767127</v>
      </c>
      <c r="J9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-0.79452054794520555</v>
      </c>
      <c r="K90" s="10"/>
      <c r="L90" s="13"/>
      <c r="M90" s="250"/>
      <c r="N90" s="241"/>
      <c r="O90" s="250"/>
      <c r="P90" s="241">
        <v>2</v>
      </c>
      <c r="Q90" s="250"/>
      <c r="R90" s="241">
        <v>1</v>
      </c>
      <c r="S90" s="250"/>
      <c r="T90" s="241"/>
      <c r="U90" s="250"/>
      <c r="V90" s="241"/>
      <c r="W90" s="250"/>
      <c r="X90" s="241"/>
      <c r="Y90" s="250"/>
      <c r="Z90" s="241"/>
      <c r="AA90" s="250"/>
      <c r="AB90" s="241"/>
      <c r="AC90" s="250"/>
      <c r="AD90" s="241"/>
      <c r="AE90" s="250"/>
      <c r="AF90" s="241"/>
      <c r="AG90" s="250"/>
      <c r="AH90" s="241"/>
    </row>
    <row r="91" spans="1:34" hidden="1" x14ac:dyDescent="0.25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95"/>
      <c r="I9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9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1" s="5"/>
      <c r="L91" s="14"/>
      <c r="M91" s="250"/>
      <c r="N91" s="241"/>
      <c r="O91" s="250"/>
      <c r="P91" s="241"/>
      <c r="Q91" s="250"/>
      <c r="R91" s="241"/>
      <c r="S91" s="250"/>
      <c r="T91" s="241"/>
      <c r="U91" s="250"/>
      <c r="V91" s="241"/>
      <c r="W91" s="250"/>
      <c r="X91" s="241"/>
      <c r="Y91" s="250"/>
      <c r="Z91" s="241"/>
      <c r="AA91" s="250"/>
      <c r="AB91" s="241"/>
      <c r="AC91" s="250"/>
      <c r="AD91" s="241"/>
      <c r="AE91" s="250"/>
      <c r="AF91" s="241"/>
      <c r="AG91" s="250"/>
      <c r="AH91" s="241"/>
    </row>
    <row r="92" spans="1:34" x14ac:dyDescent="0.25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95"/>
      <c r="I9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9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2" s="10"/>
      <c r="L92" s="13"/>
      <c r="M92" s="250"/>
      <c r="N92" s="241"/>
      <c r="O92" s="250"/>
      <c r="P92" s="241"/>
      <c r="Q92" s="250"/>
      <c r="R92" s="241"/>
      <c r="S92" s="250"/>
      <c r="T92" s="241"/>
      <c r="U92" s="250"/>
      <c r="V92" s="241"/>
      <c r="W92" s="250"/>
      <c r="X92" s="241"/>
      <c r="Y92" s="250"/>
      <c r="Z92" s="241"/>
      <c r="AA92" s="250"/>
      <c r="AB92" s="241"/>
      <c r="AC92" s="250"/>
      <c r="AD92" s="241"/>
      <c r="AE92" s="250"/>
      <c r="AF92" s="241"/>
      <c r="AG92" s="250"/>
      <c r="AH92" s="241"/>
    </row>
    <row r="93" spans="1:34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95"/>
      <c r="I9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9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3" s="10"/>
      <c r="L93" s="13"/>
      <c r="M93" s="250"/>
      <c r="N93" s="241"/>
      <c r="O93" s="250"/>
      <c r="P93" s="241"/>
      <c r="Q93" s="250"/>
      <c r="R93" s="241"/>
      <c r="S93" s="250"/>
      <c r="T93" s="241"/>
      <c r="U93" s="250"/>
      <c r="V93" s="241"/>
      <c r="W93" s="250"/>
      <c r="X93" s="241"/>
      <c r="Y93" s="250"/>
      <c r="Z93" s="241"/>
      <c r="AA93" s="250"/>
      <c r="AB93" s="241"/>
      <c r="AC93" s="250"/>
      <c r="AD93" s="241"/>
      <c r="AE93" s="250"/>
      <c r="AF93" s="241"/>
      <c r="AG93" s="250"/>
      <c r="AH93" s="241"/>
    </row>
    <row r="94" spans="1:34" x14ac:dyDescent="0.25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95">
        <f>25-12</f>
        <v>13</v>
      </c>
      <c r="I9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-4.1232876712328768</v>
      </c>
      <c r="J9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4" s="10"/>
      <c r="L94" s="13"/>
      <c r="M94" s="250"/>
      <c r="N94" s="241"/>
      <c r="O94" s="250"/>
      <c r="P94" s="241"/>
      <c r="Q94" s="250"/>
      <c r="R94" s="241"/>
      <c r="S94" s="250"/>
      <c r="T94" s="241"/>
      <c r="U94" s="250">
        <v>15</v>
      </c>
      <c r="V94" s="241"/>
      <c r="W94" s="250">
        <v>3</v>
      </c>
      <c r="X94" s="241"/>
      <c r="Y94" s="250">
        <v>7</v>
      </c>
      <c r="Z94" s="241"/>
      <c r="AA94" s="250"/>
      <c r="AB94" s="241"/>
      <c r="AC94" s="250"/>
      <c r="AD94" s="241"/>
      <c r="AE94" s="250"/>
      <c r="AF94" s="241"/>
      <c r="AG94" s="250"/>
      <c r="AH94" s="241"/>
    </row>
    <row r="95" spans="1:34" x14ac:dyDescent="0.25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95">
        <f>25-6</f>
        <v>19</v>
      </c>
      <c r="I9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26.876712328767123</v>
      </c>
      <c r="J9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5" s="5"/>
      <c r="L95" s="14"/>
      <c r="M95" s="250"/>
      <c r="N95" s="241"/>
      <c r="O95" s="250"/>
      <c r="P95" s="241"/>
      <c r="Q95" s="250"/>
      <c r="R95" s="241"/>
      <c r="S95" s="250"/>
      <c r="T95" s="241"/>
      <c r="U95" s="250"/>
      <c r="V95" s="241"/>
      <c r="W95" s="250"/>
      <c r="X95" s="241"/>
      <c r="Y95" s="250"/>
      <c r="Z95" s="241"/>
      <c r="AA95" s="250"/>
      <c r="AB95" s="241"/>
      <c r="AC95" s="250"/>
      <c r="AD95" s="241"/>
      <c r="AE95" s="250"/>
      <c r="AF95" s="241"/>
      <c r="AG95" s="250"/>
      <c r="AH95" s="241"/>
    </row>
    <row r="96" spans="1:34" x14ac:dyDescent="0.2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95"/>
      <c r="I9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9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6" s="10"/>
      <c r="L96" s="13"/>
      <c r="M96" s="250"/>
      <c r="N96" s="241"/>
      <c r="O96" s="250"/>
      <c r="P96" s="241"/>
      <c r="Q96" s="250"/>
      <c r="R96" s="241"/>
      <c r="S96" s="250"/>
      <c r="T96" s="241"/>
      <c r="U96" s="250"/>
      <c r="V96" s="241"/>
      <c r="W96" s="250"/>
      <c r="X96" s="241"/>
      <c r="Y96" s="250"/>
      <c r="Z96" s="241"/>
      <c r="AA96" s="250"/>
      <c r="AB96" s="241"/>
      <c r="AC96" s="250"/>
      <c r="AD96" s="241"/>
      <c r="AE96" s="250"/>
      <c r="AF96" s="241"/>
      <c r="AG96" s="250"/>
      <c r="AH96" s="241"/>
    </row>
    <row r="97" spans="1:34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95">
        <f>25-14</f>
        <v>11</v>
      </c>
      <c r="I9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18.876712328767123</v>
      </c>
      <c r="J9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7" s="5"/>
      <c r="L97" s="14"/>
      <c r="M97" s="250"/>
      <c r="N97" s="241"/>
      <c r="O97" s="250"/>
      <c r="P97" s="241"/>
      <c r="Q97" s="250"/>
      <c r="R97" s="241"/>
      <c r="S97" s="250"/>
      <c r="T97" s="241"/>
      <c r="U97" s="250"/>
      <c r="V97" s="241"/>
      <c r="W97" s="250"/>
      <c r="X97" s="241"/>
      <c r="Y97" s="250"/>
      <c r="Z97" s="241"/>
      <c r="AA97" s="250"/>
      <c r="AB97" s="241"/>
      <c r="AC97" s="250"/>
      <c r="AD97" s="241"/>
      <c r="AE97" s="250"/>
      <c r="AF97" s="241"/>
      <c r="AG97" s="250"/>
      <c r="AH97" s="241"/>
    </row>
    <row r="98" spans="1:34" x14ac:dyDescent="0.25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95">
        <f>10-5</f>
        <v>5</v>
      </c>
      <c r="I9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12.876712328767123</v>
      </c>
      <c r="J9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0.20547945205479445</v>
      </c>
      <c r="K98" s="5"/>
      <c r="L98" s="14"/>
      <c r="M98" s="250"/>
      <c r="N98" s="241"/>
      <c r="O98" s="250"/>
      <c r="P98" s="241"/>
      <c r="Q98" s="250"/>
      <c r="R98" s="241"/>
      <c r="S98" s="250"/>
      <c r="T98" s="241">
        <v>2</v>
      </c>
      <c r="U98" s="250"/>
      <c r="V98" s="241"/>
      <c r="W98" s="250"/>
      <c r="X98" s="241"/>
      <c r="Y98" s="250"/>
      <c r="Z98" s="241"/>
      <c r="AA98" s="250"/>
      <c r="AB98" s="241"/>
      <c r="AC98" s="250"/>
      <c r="AD98" s="241"/>
      <c r="AE98" s="250"/>
      <c r="AF98" s="241"/>
      <c r="AG98" s="250"/>
      <c r="AH98" s="241"/>
    </row>
    <row r="99" spans="1:34" x14ac:dyDescent="0.25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95">
        <f>25+10</f>
        <v>35</v>
      </c>
      <c r="I9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42.876712328767127</v>
      </c>
      <c r="J9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9" s="5"/>
      <c r="L99" s="14"/>
      <c r="M99" s="250"/>
      <c r="N99" s="241"/>
      <c r="O99" s="250"/>
      <c r="P99" s="241"/>
      <c r="Q99" s="250"/>
      <c r="R99" s="241"/>
      <c r="S99" s="250"/>
      <c r="T99" s="241"/>
      <c r="U99" s="250"/>
      <c r="V99" s="241"/>
      <c r="W99" s="250"/>
      <c r="X99" s="241"/>
      <c r="Y99" s="250"/>
      <c r="Z99" s="241"/>
      <c r="AA99" s="250"/>
      <c r="AB99" s="241"/>
      <c r="AC99" s="250"/>
      <c r="AD99" s="241"/>
      <c r="AE99" s="250"/>
      <c r="AF99" s="241"/>
      <c r="AG99" s="250"/>
      <c r="AH99" s="241"/>
    </row>
    <row r="100" spans="1:34" x14ac:dyDescent="0.25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95"/>
      <c r="I10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0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0" s="10"/>
      <c r="L100" s="13"/>
      <c r="M100" s="250"/>
      <c r="N100" s="241"/>
      <c r="O100" s="250"/>
      <c r="P100" s="241"/>
      <c r="Q100" s="250"/>
      <c r="R100" s="241"/>
      <c r="S100" s="250"/>
      <c r="T100" s="241"/>
      <c r="U100" s="250"/>
      <c r="V100" s="241"/>
      <c r="W100" s="250"/>
      <c r="X100" s="241"/>
      <c r="Y100" s="250"/>
      <c r="Z100" s="241"/>
      <c r="AA100" s="250"/>
      <c r="AB100" s="241"/>
      <c r="AC100" s="250"/>
      <c r="AD100" s="241"/>
      <c r="AE100" s="250"/>
      <c r="AF100" s="241"/>
      <c r="AG100" s="250"/>
      <c r="AH100" s="241"/>
    </row>
    <row r="101" spans="1:34" x14ac:dyDescent="0.25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95">
        <f>25-19</f>
        <v>6</v>
      </c>
      <c r="I10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13.876712328767123</v>
      </c>
      <c r="J10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1" s="5"/>
      <c r="L101" s="14"/>
      <c r="M101" s="250"/>
      <c r="N101" s="241"/>
      <c r="O101" s="250"/>
      <c r="P101" s="241"/>
      <c r="Q101" s="250"/>
      <c r="R101" s="241"/>
      <c r="S101" s="250"/>
      <c r="T101" s="241"/>
      <c r="U101" s="250"/>
      <c r="V101" s="241"/>
      <c r="W101" s="250"/>
      <c r="X101" s="241"/>
      <c r="Y101" s="250"/>
      <c r="Z101" s="241"/>
      <c r="AA101" s="250"/>
      <c r="AB101" s="241"/>
      <c r="AC101" s="250"/>
      <c r="AD101" s="241"/>
      <c r="AE101" s="250"/>
      <c r="AF101" s="241"/>
      <c r="AG101" s="250"/>
      <c r="AH101" s="241"/>
    </row>
    <row r="102" spans="1:34" x14ac:dyDescent="0.25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95"/>
      <c r="I10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5.8767123287671232</v>
      </c>
      <c r="J10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102" s="5"/>
      <c r="L102" s="14"/>
      <c r="M102" s="250"/>
      <c r="N102" s="241"/>
      <c r="O102" s="250"/>
      <c r="P102" s="241"/>
      <c r="Q102" s="250">
        <v>2</v>
      </c>
      <c r="R102" s="241">
        <v>1</v>
      </c>
      <c r="S102" s="250"/>
      <c r="T102" s="241"/>
      <c r="U102" s="250"/>
      <c r="V102" s="241"/>
      <c r="W102" s="250"/>
      <c r="X102" s="241"/>
      <c r="Y102" s="250"/>
      <c r="Z102" s="241"/>
      <c r="AA102" s="250"/>
      <c r="AB102" s="241"/>
      <c r="AC102" s="250"/>
      <c r="AD102" s="241"/>
      <c r="AE102" s="250"/>
      <c r="AF102" s="241"/>
      <c r="AG102" s="250"/>
      <c r="AH102" s="241"/>
    </row>
    <row r="103" spans="1:34" x14ac:dyDescent="0.25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95">
        <f>24-47</f>
        <v>-23</v>
      </c>
      <c r="I10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-15.123287671232877</v>
      </c>
      <c r="J10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3" s="5"/>
      <c r="L103" s="14"/>
      <c r="M103" s="250"/>
      <c r="N103" s="241"/>
      <c r="O103" s="250"/>
      <c r="P103" s="241"/>
      <c r="Q103" s="250"/>
      <c r="R103" s="241"/>
      <c r="S103" s="250"/>
      <c r="T103" s="241"/>
      <c r="U103" s="250"/>
      <c r="V103" s="241"/>
      <c r="W103" s="250"/>
      <c r="X103" s="241"/>
      <c r="Y103" s="250"/>
      <c r="Z103" s="241"/>
      <c r="AA103" s="250"/>
      <c r="AB103" s="241"/>
      <c r="AC103" s="250"/>
      <c r="AD103" s="241"/>
      <c r="AE103" s="250"/>
      <c r="AF103" s="241"/>
      <c r="AG103" s="250"/>
      <c r="AH103" s="241"/>
    </row>
    <row r="104" spans="1:34" x14ac:dyDescent="0.25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95"/>
      <c r="I10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0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4" s="10"/>
      <c r="L104" s="13"/>
      <c r="M104" s="250"/>
      <c r="N104" s="241"/>
      <c r="O104" s="250"/>
      <c r="P104" s="241"/>
      <c r="Q104" s="250"/>
      <c r="R104" s="241"/>
      <c r="S104" s="250"/>
      <c r="T104" s="241"/>
      <c r="U104" s="250"/>
      <c r="V104" s="241"/>
      <c r="W104" s="250"/>
      <c r="X104" s="241"/>
      <c r="Y104" s="250"/>
      <c r="Z104" s="241"/>
      <c r="AA104" s="250"/>
      <c r="AB104" s="241"/>
      <c r="AC104" s="250"/>
      <c r="AD104" s="241"/>
      <c r="AE104" s="250"/>
      <c r="AF104" s="241"/>
      <c r="AG104" s="250"/>
      <c r="AH104" s="241"/>
    </row>
    <row r="105" spans="1:34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95">
        <f>12-1</f>
        <v>11</v>
      </c>
      <c r="I10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8.8767123287671232</v>
      </c>
      <c r="J10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5" s="10"/>
      <c r="L105" s="13"/>
      <c r="M105" s="250"/>
      <c r="N105" s="241"/>
      <c r="O105" s="250"/>
      <c r="P105" s="241"/>
      <c r="Q105" s="250">
        <v>10</v>
      </c>
      <c r="R105" s="241"/>
      <c r="S105" s="250"/>
      <c r="T105" s="241"/>
      <c r="U105" s="250"/>
      <c r="V105" s="241"/>
      <c r="W105" s="250"/>
      <c r="X105" s="241"/>
      <c r="Y105" s="250"/>
      <c r="Z105" s="241"/>
      <c r="AA105" s="250"/>
      <c r="AB105" s="241"/>
      <c r="AC105" s="250"/>
      <c r="AD105" s="241"/>
      <c r="AE105" s="250"/>
      <c r="AF105" s="241"/>
      <c r="AG105" s="250"/>
      <c r="AH105" s="241"/>
    </row>
    <row r="106" spans="1:34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95">
        <f>12-2</f>
        <v>10</v>
      </c>
      <c r="I10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17.876712328767123</v>
      </c>
      <c r="J10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6" s="5"/>
      <c r="L106" s="14"/>
      <c r="M106" s="250"/>
      <c r="N106" s="241"/>
      <c r="O106" s="250"/>
      <c r="P106" s="241"/>
      <c r="Q106" s="250"/>
      <c r="R106" s="241"/>
      <c r="S106" s="250"/>
      <c r="T106" s="241"/>
      <c r="U106" s="250"/>
      <c r="V106" s="241"/>
      <c r="W106" s="250"/>
      <c r="X106" s="241"/>
      <c r="Y106" s="250"/>
      <c r="Z106" s="241"/>
      <c r="AA106" s="250"/>
      <c r="AB106" s="241"/>
      <c r="AC106" s="250"/>
      <c r="AD106" s="241"/>
      <c r="AE106" s="250"/>
      <c r="AF106" s="241"/>
      <c r="AG106" s="250"/>
      <c r="AH106" s="241"/>
    </row>
    <row r="107" spans="1:34" hidden="1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95"/>
      <c r="I10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0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7" s="10"/>
      <c r="L107" s="13"/>
      <c r="M107" s="250"/>
      <c r="N107" s="241"/>
      <c r="O107" s="250"/>
      <c r="P107" s="241"/>
      <c r="Q107" s="250"/>
      <c r="R107" s="241"/>
      <c r="S107" s="250"/>
      <c r="T107" s="241"/>
      <c r="U107" s="250"/>
      <c r="V107" s="241"/>
      <c r="W107" s="250"/>
      <c r="X107" s="241"/>
      <c r="Y107" s="250"/>
      <c r="Z107" s="241"/>
      <c r="AA107" s="250"/>
      <c r="AB107" s="241"/>
      <c r="AC107" s="250"/>
      <c r="AD107" s="241"/>
      <c r="AE107" s="250"/>
      <c r="AF107" s="241"/>
      <c r="AG107" s="250"/>
      <c r="AH107" s="241"/>
    </row>
    <row r="108" spans="1:34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95"/>
      <c r="I10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08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8" s="10"/>
      <c r="L108" s="13"/>
      <c r="M108" s="250"/>
      <c r="N108" s="241"/>
      <c r="O108" s="250"/>
      <c r="P108" s="241"/>
      <c r="Q108" s="250"/>
      <c r="R108" s="241"/>
      <c r="S108" s="250"/>
      <c r="T108" s="241"/>
      <c r="U108" s="250"/>
      <c r="V108" s="241"/>
      <c r="W108" s="250"/>
      <c r="X108" s="241"/>
      <c r="Y108" s="250"/>
      <c r="Z108" s="241"/>
      <c r="AA108" s="250"/>
      <c r="AB108" s="241"/>
      <c r="AC108" s="250"/>
      <c r="AD108" s="241"/>
      <c r="AE108" s="250"/>
      <c r="AF108" s="241"/>
      <c r="AG108" s="250"/>
      <c r="AH108" s="241"/>
    </row>
    <row r="109" spans="1:34" hidden="1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95"/>
      <c r="I10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0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9" s="10"/>
      <c r="L109" s="13"/>
      <c r="M109" s="250"/>
      <c r="N109" s="241"/>
      <c r="O109" s="250"/>
      <c r="P109" s="241"/>
      <c r="Q109" s="250"/>
      <c r="R109" s="241"/>
      <c r="S109" s="250"/>
      <c r="T109" s="241"/>
      <c r="U109" s="250"/>
      <c r="V109" s="241"/>
      <c r="W109" s="250"/>
      <c r="X109" s="241"/>
      <c r="Y109" s="250"/>
      <c r="Z109" s="241"/>
      <c r="AA109" s="250"/>
      <c r="AB109" s="241"/>
      <c r="AC109" s="250"/>
      <c r="AD109" s="241"/>
      <c r="AE109" s="250"/>
      <c r="AF109" s="241"/>
      <c r="AG109" s="250"/>
      <c r="AH109" s="241"/>
    </row>
    <row r="110" spans="1:34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95">
        <f>16-15</f>
        <v>1</v>
      </c>
      <c r="I11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8.8767123287671232</v>
      </c>
      <c r="J11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10" s="5"/>
      <c r="L110" s="14"/>
      <c r="M110" s="250"/>
      <c r="N110" s="241"/>
      <c r="O110" s="250"/>
      <c r="P110" s="241"/>
      <c r="Q110" s="250"/>
      <c r="R110" s="241"/>
      <c r="S110" s="250"/>
      <c r="T110" s="241"/>
      <c r="U110" s="250"/>
      <c r="V110" s="241"/>
      <c r="W110" s="250"/>
      <c r="X110" s="241"/>
      <c r="Y110" s="250"/>
      <c r="Z110" s="241"/>
      <c r="AA110" s="250"/>
      <c r="AB110" s="241"/>
      <c r="AC110" s="250"/>
      <c r="AD110" s="241"/>
      <c r="AE110" s="250"/>
      <c r="AF110" s="241"/>
      <c r="AG110" s="250"/>
      <c r="AH110" s="241"/>
    </row>
    <row r="111" spans="1:34" ht="15.75" thickBot="1" x14ac:dyDescent="0.3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188"/>
      <c r="I111" s="314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11" s="311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11" s="246"/>
      <c r="L111" s="247"/>
      <c r="M111" s="251"/>
      <c r="N111" s="252"/>
      <c r="O111" s="251"/>
      <c r="P111" s="252"/>
      <c r="Q111" s="251"/>
      <c r="R111" s="252"/>
      <c r="S111" s="251"/>
      <c r="T111" s="252"/>
      <c r="U111" s="251"/>
      <c r="V111" s="252"/>
      <c r="W111" s="251"/>
      <c r="X111" s="252"/>
      <c r="Y111" s="251"/>
      <c r="Z111" s="252"/>
      <c r="AA111" s="251"/>
      <c r="AB111" s="252"/>
      <c r="AC111" s="251"/>
      <c r="AD111" s="252"/>
      <c r="AE111" s="251"/>
      <c r="AF111" s="252"/>
      <c r="AG111" s="251"/>
      <c r="AH111" s="252"/>
    </row>
    <row r="112" spans="1:34" ht="16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  <c r="G112" s="2"/>
    </row>
    <row r="113" spans="10:11" ht="15.75" thickTop="1" x14ac:dyDescent="0.25"/>
    <row r="114" spans="10:11" x14ac:dyDescent="0.25">
      <c r="J114" s="302"/>
      <c r="K114" s="302"/>
    </row>
  </sheetData>
  <protectedRanges>
    <protectedRange algorithmName="SHA-512" hashValue="07zB0MUBBkda2yGg/TeVR+vBAVbT0h4HC6HmC1x5KrwMRygMxtRru3U1V/XbPf4lw9DXPJClVP/Vrr5rM8yX3A==" saltValue="wYYxQL8uB+mAdBJMiNaq2w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B2:B111">
    <cfRule type="cellIs" dxfId="192" priority="22" operator="equal">
      <formula>1</formula>
    </cfRule>
  </conditionalFormatting>
  <conditionalFormatting sqref="C2:C111">
    <cfRule type="cellIs" dxfId="191" priority="21" operator="equal">
      <formula>1</formula>
    </cfRule>
  </conditionalFormatting>
  <conditionalFormatting sqref="D2:D111">
    <cfRule type="cellIs" dxfId="190" priority="20" operator="equal">
      <formula>1</formula>
    </cfRule>
  </conditionalFormatting>
  <conditionalFormatting sqref="E2:E111">
    <cfRule type="cellIs" dxfId="189" priority="19" operator="equal">
      <formula>1</formula>
    </cfRule>
  </conditionalFormatting>
  <conditionalFormatting sqref="F2:F111 H2:H111">
    <cfRule type="cellIs" dxfId="188" priority="18" operator="equal">
      <formula>1</formula>
    </cfRule>
  </conditionalFormatting>
  <conditionalFormatting sqref="A94:A111 A2:A91">
    <cfRule type="expression" dxfId="187" priority="13">
      <formula>$F2=1</formula>
    </cfRule>
    <cfRule type="expression" dxfId="186" priority="14">
      <formula>$E2=1</formula>
    </cfRule>
    <cfRule type="expression" dxfId="185" priority="15">
      <formula>$D2=1</formula>
    </cfRule>
    <cfRule type="expression" dxfId="184" priority="16">
      <formula>$C2=1</formula>
    </cfRule>
    <cfRule type="expression" dxfId="183" priority="17">
      <formula>$B2=1</formula>
    </cfRule>
  </conditionalFormatting>
  <conditionalFormatting sqref="A92:A93">
    <cfRule type="expression" dxfId="182" priority="8">
      <formula>$F92=1</formula>
    </cfRule>
    <cfRule type="expression" dxfId="181" priority="9">
      <formula>$E92=1</formula>
    </cfRule>
    <cfRule type="expression" dxfId="180" priority="10">
      <formula>$D92=1</formula>
    </cfRule>
    <cfRule type="expression" dxfId="179" priority="11">
      <formula>$C92=1</formula>
    </cfRule>
    <cfRule type="expression" dxfId="178" priority="12">
      <formula>$B92=1</formula>
    </cfRule>
  </conditionalFormatting>
  <conditionalFormatting sqref="I2:I111">
    <cfRule type="expression" dxfId="177" priority="3">
      <formula>AND(TODAY()&gt;$AK$2+181,$I2&gt;14)</formula>
    </cfRule>
    <cfRule type="expression" dxfId="176" priority="5">
      <formula>$I2&lt;0</formula>
    </cfRule>
  </conditionalFormatting>
  <conditionalFormatting sqref="J2:J111">
    <cfRule type="expression" dxfId="175" priority="4">
      <formula>$J2&lt;0</formula>
    </cfRule>
  </conditionalFormatting>
  <conditionalFormatting sqref="G3:G111">
    <cfRule type="cellIs" dxfId="174" priority="2" operator="equal">
      <formula>1</formula>
    </cfRule>
  </conditionalFormatting>
  <conditionalFormatting sqref="G2">
    <cfRule type="cellIs" dxfId="173" priority="1" operator="equal">
      <formula>1</formula>
    </cfRule>
  </conditionalFormatting>
  <dataValidations count="1">
    <dataValidation type="list" allowBlank="1" showInputMessage="1" showErrorMessage="1" sqref="G2:G111" xr:uid="{E6C7DFEB-4280-428C-82AF-50141FCC2DEF}">
      <formula1>"Archivé, En cours"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outlinePr applyStyles="1" summaryBelow="0"/>
  </sheetPr>
  <dimension ref="A1:AX113"/>
  <sheetViews>
    <sheetView zoomScale="115" zoomScaleNormal="115" zoomScalePageLayoutView="125" workbookViewId="0">
      <pane xSplit="1" ySplit="1" topLeftCell="B8" activePane="bottomRight" state="frozen"/>
      <selection activeCell="B2" sqref="B2"/>
      <selection pane="topRight" activeCell="B2" sqref="B2"/>
      <selection pane="bottomLeft" activeCell="B2" sqref="B2"/>
      <selection pane="bottomRight" activeCell="G2" sqref="G2"/>
    </sheetView>
  </sheetViews>
  <sheetFormatPr baseColWidth="10" defaultColWidth="10.7109375" defaultRowHeight="12" x14ac:dyDescent="0.2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7" width="10.140625" style="1" customWidth="1"/>
    <col min="8" max="8" width="47.140625" style="1" bestFit="1" customWidth="1"/>
    <col min="9" max="9" width="24.42578125" style="1" customWidth="1"/>
    <col min="10" max="16384" width="10.7109375" style="1"/>
  </cols>
  <sheetData>
    <row r="1" spans="1:50" ht="22.15" customHeight="1" thickTop="1" thickBot="1" x14ac:dyDescent="0.3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106" t="s">
        <v>21</v>
      </c>
    </row>
    <row r="2" spans="1:50" ht="12.75" thickTop="1" x14ac:dyDescent="0.25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223"/>
    </row>
    <row r="3" spans="1:50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223"/>
    </row>
    <row r="4" spans="1:50" x14ac:dyDescent="0.25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224"/>
    </row>
    <row r="5" spans="1:50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223"/>
    </row>
    <row r="6" spans="1:50" ht="15" x14ac:dyDescent="0.25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263"/>
    </row>
    <row r="7" spans="1:50" x14ac:dyDescent="0.25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225"/>
    </row>
    <row r="8" spans="1:50" ht="15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265"/>
      <c r="I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</row>
    <row r="9" spans="1:50" ht="16.149999999999999" customHeight="1" x14ac:dyDescent="0.25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225"/>
    </row>
    <row r="10" spans="1:50" ht="16.5" customHeight="1" x14ac:dyDescent="0.25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225"/>
    </row>
    <row r="11" spans="1:50" ht="21.6" customHeight="1" x14ac:dyDescent="0.25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225"/>
    </row>
    <row r="12" spans="1:50" ht="21.6" customHeight="1" x14ac:dyDescent="0.25">
      <c r="A12" s="95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231"/>
    </row>
    <row r="13" spans="1:50" ht="16.149999999999999" customHeight="1" x14ac:dyDescent="0.25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225"/>
    </row>
    <row r="14" spans="1:50" ht="16.149999999999999" customHeight="1" x14ac:dyDescent="0.25">
      <c r="A14" s="95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265"/>
    </row>
    <row r="15" spans="1:50" x14ac:dyDescent="0.25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226"/>
    </row>
    <row r="16" spans="1:50" ht="15" x14ac:dyDescent="0.25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227"/>
      <c r="I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</row>
    <row r="17" spans="1:8" ht="23.1" customHeight="1" x14ac:dyDescent="0.25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226"/>
    </row>
    <row r="18" spans="1:8" ht="15" x14ac:dyDescent="0.2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227"/>
    </row>
    <row r="19" spans="1:8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225"/>
    </row>
    <row r="20" spans="1:8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225"/>
    </row>
    <row r="21" spans="1:8" x14ac:dyDescent="0.25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225"/>
    </row>
    <row r="22" spans="1:8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225"/>
    </row>
    <row r="23" spans="1:8" x14ac:dyDescent="0.25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225"/>
    </row>
    <row r="24" spans="1:8" x14ac:dyDescent="0.25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225"/>
    </row>
    <row r="25" spans="1:8" ht="15" x14ac:dyDescent="0.2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231"/>
    </row>
    <row r="26" spans="1:8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226"/>
    </row>
    <row r="27" spans="1:8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226"/>
    </row>
    <row r="28" spans="1:8" x14ac:dyDescent="0.25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226"/>
    </row>
    <row r="29" spans="1:8" x14ac:dyDescent="0.25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225"/>
    </row>
    <row r="30" spans="1:8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225"/>
    </row>
    <row r="31" spans="1:8" x14ac:dyDescent="0.25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225"/>
    </row>
    <row r="32" spans="1:8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225"/>
    </row>
    <row r="33" spans="1:8" x14ac:dyDescent="0.25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225"/>
    </row>
    <row r="34" spans="1:8" ht="16.149999999999999" customHeight="1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265"/>
    </row>
    <row r="35" spans="1:8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228"/>
    </row>
    <row r="36" spans="1:8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228"/>
    </row>
    <row r="37" spans="1:8" x14ac:dyDescent="0.25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225"/>
    </row>
    <row r="38" spans="1:8" x14ac:dyDescent="0.25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225"/>
    </row>
    <row r="39" spans="1:8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232"/>
    </row>
    <row r="40" spans="1:8" ht="24" x14ac:dyDescent="0.25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225"/>
    </row>
    <row r="41" spans="1:8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225"/>
    </row>
    <row r="42" spans="1:8" ht="18.75" customHeight="1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446"/>
    </row>
    <row r="43" spans="1:8" ht="18.75" customHeight="1" x14ac:dyDescent="0.25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272"/>
    </row>
    <row r="44" spans="1:8" ht="16.149999999999999" customHeight="1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225"/>
    </row>
    <row r="45" spans="1:8" x14ac:dyDescent="0.25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225"/>
    </row>
    <row r="46" spans="1:8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225"/>
    </row>
    <row r="47" spans="1:8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225"/>
    </row>
    <row r="48" spans="1:8" x14ac:dyDescent="0.25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225"/>
    </row>
    <row r="49" spans="1:8" ht="16.5" customHeight="1" x14ac:dyDescent="0.25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225"/>
    </row>
    <row r="50" spans="1:8" ht="15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265"/>
    </row>
    <row r="51" spans="1:8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232"/>
    </row>
    <row r="52" spans="1:8" x14ac:dyDescent="0.25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225"/>
    </row>
    <row r="53" spans="1:8" ht="19.5" customHeight="1" x14ac:dyDescent="0.25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225"/>
    </row>
    <row r="54" spans="1:8" ht="19.5" hidden="1" customHeight="1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341"/>
    </row>
    <row r="55" spans="1:8" ht="19.5" customHeight="1" x14ac:dyDescent="0.25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272"/>
    </row>
    <row r="56" spans="1:8" ht="23.65" customHeight="1" x14ac:dyDescent="0.25">
      <c r="A56" s="95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225"/>
    </row>
    <row r="57" spans="1:8" ht="23.65" customHeight="1" x14ac:dyDescent="0.25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225"/>
    </row>
    <row r="58" spans="1:8" ht="21.75" customHeight="1" x14ac:dyDescent="0.25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231"/>
    </row>
    <row r="59" spans="1:8" ht="16.149999999999999" hidden="1" customHeight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265"/>
    </row>
    <row r="60" spans="1:8" ht="20.65" hidden="1" customHeight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229"/>
    </row>
    <row r="61" spans="1:8" ht="20.65" hidden="1" customHeight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266"/>
    </row>
    <row r="62" spans="1:8" ht="20.65" customHeight="1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232"/>
    </row>
    <row r="63" spans="1:8" x14ac:dyDescent="0.25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225"/>
    </row>
    <row r="64" spans="1:8" x14ac:dyDescent="0.25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225"/>
    </row>
    <row r="65" spans="1:8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225"/>
    </row>
    <row r="66" spans="1:8" x14ac:dyDescent="0.25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225"/>
    </row>
    <row r="67" spans="1:8" x14ac:dyDescent="0.25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225"/>
    </row>
    <row r="68" spans="1:8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225"/>
    </row>
    <row r="69" spans="1:8" x14ac:dyDescent="0.25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225"/>
    </row>
    <row r="70" spans="1:8" ht="15" x14ac:dyDescent="0.2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231"/>
    </row>
    <row r="71" spans="1:8" ht="15" x14ac:dyDescent="0.2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231"/>
    </row>
    <row r="72" spans="1:8" ht="16.149999999999999" hidden="1" customHeight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226"/>
    </row>
    <row r="73" spans="1:8" ht="16.149999999999999" customHeight="1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230"/>
    </row>
    <row r="74" spans="1:8" x14ac:dyDescent="0.25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225"/>
    </row>
    <row r="75" spans="1:8" ht="16.149999999999999" hidden="1" customHeight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225"/>
    </row>
    <row r="76" spans="1:8" ht="16.149999999999999" customHeight="1" x14ac:dyDescent="0.25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231"/>
    </row>
    <row r="77" spans="1:8" x14ac:dyDescent="0.25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225"/>
    </row>
    <row r="78" spans="1:8" x14ac:dyDescent="0.25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226"/>
    </row>
    <row r="79" spans="1:8" ht="15" x14ac:dyDescent="0.2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231"/>
    </row>
    <row r="80" spans="1:8" ht="17.649999999999999" customHeight="1" x14ac:dyDescent="0.25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225"/>
    </row>
    <row r="81" spans="1:8" ht="15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272"/>
    </row>
    <row r="82" spans="1:8" x14ac:dyDescent="0.25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225"/>
    </row>
    <row r="83" spans="1:8" x14ac:dyDescent="0.25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225"/>
    </row>
    <row r="84" spans="1:8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225"/>
    </row>
    <row r="85" spans="1:8" x14ac:dyDescent="0.25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226"/>
    </row>
    <row r="86" spans="1:8" ht="15" x14ac:dyDescent="0.2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227"/>
    </row>
    <row r="87" spans="1:8" hidden="1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225"/>
    </row>
    <row r="88" spans="1:8" ht="24.6" hidden="1" customHeight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225"/>
    </row>
    <row r="89" spans="1:8" x14ac:dyDescent="0.25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226"/>
    </row>
    <row r="90" spans="1:8" x14ac:dyDescent="0.25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225"/>
    </row>
    <row r="91" spans="1:8" hidden="1" x14ac:dyDescent="0.25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226"/>
    </row>
    <row r="92" spans="1:8" x14ac:dyDescent="0.25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232"/>
    </row>
    <row r="93" spans="1:8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232"/>
    </row>
    <row r="94" spans="1:8" x14ac:dyDescent="0.25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225"/>
    </row>
    <row r="95" spans="1:8" x14ac:dyDescent="0.25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225"/>
    </row>
    <row r="96" spans="1:8" ht="15" x14ac:dyDescent="0.2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231"/>
    </row>
    <row r="97" spans="1:8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225"/>
    </row>
    <row r="98" spans="1:8" ht="17.25" customHeight="1" x14ac:dyDescent="0.25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225"/>
    </row>
    <row r="99" spans="1:8" ht="19.149999999999999" customHeight="1" x14ac:dyDescent="0.25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225"/>
    </row>
    <row r="100" spans="1:8" ht="19.149999999999999" customHeight="1" x14ac:dyDescent="0.25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272"/>
    </row>
    <row r="101" spans="1:8" ht="19.149999999999999" customHeight="1" x14ac:dyDescent="0.25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225"/>
    </row>
    <row r="102" spans="1:8" ht="19.149999999999999" customHeight="1" x14ac:dyDescent="0.25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231"/>
    </row>
    <row r="103" spans="1:8" ht="19.149999999999999" customHeight="1" x14ac:dyDescent="0.25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231"/>
    </row>
    <row r="104" spans="1:8" ht="19.149999999999999" customHeight="1" x14ac:dyDescent="0.25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272"/>
    </row>
    <row r="105" spans="1:8" ht="24.4" customHeight="1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225"/>
    </row>
    <row r="106" spans="1:8" ht="23.65" customHeight="1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225"/>
    </row>
    <row r="107" spans="1:8" hidden="1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225"/>
    </row>
    <row r="108" spans="1:8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232"/>
    </row>
    <row r="109" spans="1:8" hidden="1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226"/>
    </row>
    <row r="110" spans="1:8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232"/>
    </row>
    <row r="111" spans="1:8" ht="19.5" customHeight="1" thickBot="1" x14ac:dyDescent="0.3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264"/>
    </row>
    <row r="112" spans="1:8" ht="13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  <c r="G112" s="2"/>
    </row>
    <row r="113" ht="12.75" thickTop="1" x14ac:dyDescent="0.25"/>
  </sheetData>
  <protectedRanges>
    <protectedRange algorithmName="SHA-512" hashValue="u2qTtWmckk/2OFWheWxRLSPosmqrpux9dppDTp1BtOm9YIVYUOaY1mkxx6vUZ8nONa++0tLmLl7MuyXh41BLpQ==" saltValue="1b21Z+lA1xQnu8ztUL9o7g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B2:B111">
    <cfRule type="cellIs" dxfId="136" priority="17" operator="equal">
      <formula>1</formula>
    </cfRule>
  </conditionalFormatting>
  <conditionalFormatting sqref="C2:C111">
    <cfRule type="cellIs" dxfId="135" priority="16" operator="equal">
      <formula>1</formula>
    </cfRule>
  </conditionalFormatting>
  <conditionalFormatting sqref="D2:D111">
    <cfRule type="cellIs" dxfId="134" priority="15" operator="equal">
      <formula>1</formula>
    </cfRule>
  </conditionalFormatting>
  <conditionalFormatting sqref="E2:E111">
    <cfRule type="cellIs" dxfId="133" priority="14" operator="equal">
      <formula>1</formula>
    </cfRule>
  </conditionalFormatting>
  <conditionalFormatting sqref="F2:F111">
    <cfRule type="cellIs" dxfId="132" priority="13" operator="equal">
      <formula>1</formula>
    </cfRule>
  </conditionalFormatting>
  <conditionalFormatting sqref="A2:A80 A94:A111 A82:A91">
    <cfRule type="expression" dxfId="131" priority="8">
      <formula>$F2=1</formula>
    </cfRule>
    <cfRule type="expression" dxfId="130" priority="9">
      <formula>$E2=1</formula>
    </cfRule>
    <cfRule type="expression" dxfId="129" priority="10">
      <formula>$D2=1</formula>
    </cfRule>
    <cfRule type="expression" dxfId="128" priority="11">
      <formula>$C2=1</formula>
    </cfRule>
    <cfRule type="expression" dxfId="127" priority="12">
      <formula>$B2=1</formula>
    </cfRule>
  </conditionalFormatting>
  <conditionalFormatting sqref="A81">
    <cfRule type="expression" dxfId="126" priority="1357">
      <formula>#REF!=1</formula>
    </cfRule>
    <cfRule type="expression" dxfId="125" priority="1358">
      <formula>#REF!=1</formula>
    </cfRule>
    <cfRule type="expression" dxfId="124" priority="1359">
      <formula>#REF!=1</formula>
    </cfRule>
    <cfRule type="expression" dxfId="123" priority="1360">
      <formula>#REF!=1</formula>
    </cfRule>
    <cfRule type="expression" dxfId="122" priority="1361">
      <formula>#REF!=1</formula>
    </cfRule>
  </conditionalFormatting>
  <conditionalFormatting sqref="A92:A93">
    <cfRule type="expression" dxfId="121" priority="3">
      <formula>$F92=1</formula>
    </cfRule>
    <cfRule type="expression" dxfId="120" priority="4">
      <formula>$E92=1</formula>
    </cfRule>
    <cfRule type="expression" dxfId="119" priority="5">
      <formula>$D92=1</formula>
    </cfRule>
    <cfRule type="expression" dxfId="118" priority="6">
      <formula>$C92=1</formula>
    </cfRule>
    <cfRule type="expression" dxfId="117" priority="7">
      <formula>$B92=1</formula>
    </cfRule>
  </conditionalFormatting>
  <conditionalFormatting sqref="G3:G111">
    <cfRule type="cellIs" dxfId="116" priority="2" operator="equal">
      <formula>1</formula>
    </cfRule>
  </conditionalFormatting>
  <conditionalFormatting sqref="G2">
    <cfRule type="cellIs" dxfId="115" priority="1" operator="equal">
      <formula>1</formula>
    </cfRule>
  </conditionalFormatting>
  <dataValidations count="1">
    <dataValidation type="list" allowBlank="1" showInputMessage="1" showErrorMessage="1" sqref="G2:G111" xr:uid="{88D81289-8003-4215-8079-552CE26CBDE5}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9" scale="80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BB113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2" sqref="G2"/>
    </sheetView>
  </sheetViews>
  <sheetFormatPr baseColWidth="10" defaultRowHeight="15" x14ac:dyDescent="0.2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8" width="21.5703125" style="1" customWidth="1"/>
    <col min="9" max="9" width="24.85546875" style="1" customWidth="1"/>
    <col min="10" max="10" width="23.42578125" style="1" customWidth="1"/>
    <col min="11" max="11" width="21.140625" style="1" customWidth="1"/>
    <col min="12" max="12" width="23.42578125" style="1" customWidth="1"/>
    <col min="13" max="13" width="18.85546875" style="279" customWidth="1"/>
    <col min="14" max="14" width="37.28515625" customWidth="1"/>
    <col min="16" max="16" width="34.85546875" customWidth="1"/>
  </cols>
  <sheetData>
    <row r="1" spans="1:54" ht="24.75" customHeight="1" thickTop="1" thickBot="1" x14ac:dyDescent="0.3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3" t="s">
        <v>154</v>
      </c>
      <c r="I1" s="3" t="s">
        <v>199</v>
      </c>
      <c r="J1" s="3" t="s">
        <v>150</v>
      </c>
      <c r="K1" s="3" t="s">
        <v>151</v>
      </c>
      <c r="L1" s="3" t="s">
        <v>189</v>
      </c>
      <c r="M1" s="106" t="s">
        <v>163</v>
      </c>
      <c r="N1" s="106" t="s">
        <v>158</v>
      </c>
      <c r="O1" s="270" t="s">
        <v>114</v>
      </c>
    </row>
    <row r="2" spans="1:54" ht="15.75" thickTop="1" x14ac:dyDescent="0.25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78"/>
      <c r="I2" s="78"/>
      <c r="J2" s="255"/>
      <c r="K2" s="78"/>
      <c r="L2" s="412"/>
      <c r="M2" s="262"/>
      <c r="N2" s="275"/>
      <c r="O2" s="271"/>
    </row>
    <row r="3" spans="1:54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79"/>
      <c r="I3" s="79"/>
      <c r="J3" s="72"/>
      <c r="K3" s="79"/>
      <c r="L3" s="21"/>
      <c r="M3" s="194"/>
      <c r="N3" s="276"/>
      <c r="O3" s="221"/>
    </row>
    <row r="4" spans="1:54" x14ac:dyDescent="0.25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79"/>
      <c r="I4" s="291"/>
      <c r="J4" s="178"/>
      <c r="K4" s="79"/>
      <c r="L4" s="183"/>
      <c r="M4" s="282"/>
      <c r="N4" s="276"/>
      <c r="O4" s="257"/>
    </row>
    <row r="5" spans="1:54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79"/>
      <c r="I5" s="291"/>
      <c r="J5" s="179"/>
      <c r="K5" s="79"/>
      <c r="L5" s="21"/>
      <c r="M5" s="281"/>
      <c r="N5" s="276"/>
      <c r="O5" s="221"/>
    </row>
    <row r="6" spans="1:54" x14ac:dyDescent="0.25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79"/>
      <c r="I6" s="79"/>
      <c r="J6" s="179"/>
      <c r="K6" s="79"/>
      <c r="L6" s="183"/>
      <c r="M6" s="94"/>
      <c r="N6" s="276"/>
      <c r="O6" s="221"/>
    </row>
    <row r="7" spans="1:54" x14ac:dyDescent="0.25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79"/>
      <c r="I7" s="79"/>
      <c r="J7" s="179"/>
      <c r="K7" s="79"/>
      <c r="L7" s="21"/>
      <c r="M7" s="94"/>
      <c r="N7" s="276"/>
      <c r="O7" s="221"/>
    </row>
    <row r="8" spans="1:54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79"/>
      <c r="I8" s="79"/>
      <c r="J8" s="179"/>
      <c r="K8" s="79"/>
      <c r="L8" s="21"/>
      <c r="M8" s="94"/>
      <c r="N8" s="277"/>
      <c r="O8" s="233"/>
      <c r="P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  <c r="AY8" s="159"/>
      <c r="AZ8" s="159"/>
      <c r="BA8" s="159"/>
      <c r="BB8" s="159"/>
    </row>
    <row r="9" spans="1:54" x14ac:dyDescent="0.25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79"/>
      <c r="I9" s="291"/>
      <c r="J9" s="179"/>
      <c r="K9" s="79"/>
      <c r="L9" s="21"/>
      <c r="M9" s="281"/>
      <c r="N9" s="276"/>
      <c r="O9" s="221"/>
    </row>
    <row r="10" spans="1:54" x14ac:dyDescent="0.25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79"/>
      <c r="I10" s="291"/>
      <c r="J10" s="179"/>
      <c r="K10" s="79"/>
      <c r="L10" s="21"/>
      <c r="M10" s="281"/>
      <c r="N10" s="276"/>
      <c r="O10" s="221"/>
    </row>
    <row r="11" spans="1:54" x14ac:dyDescent="0.25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79"/>
      <c r="I11" s="79"/>
      <c r="J11" s="179"/>
      <c r="K11" s="79"/>
      <c r="L11" s="183"/>
      <c r="M11" s="194"/>
      <c r="N11" s="276"/>
      <c r="O11" s="221"/>
    </row>
    <row r="12" spans="1:54" x14ac:dyDescent="0.25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79"/>
      <c r="I12" s="79"/>
      <c r="J12" s="72"/>
      <c r="K12" s="21"/>
      <c r="L12" s="21"/>
      <c r="M12" s="94"/>
      <c r="N12" s="276"/>
      <c r="O12" s="221"/>
    </row>
    <row r="13" spans="1:54" x14ac:dyDescent="0.25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79"/>
      <c r="I13" s="79"/>
      <c r="J13" s="72"/>
      <c r="K13" s="79"/>
      <c r="L13" s="183"/>
      <c r="M13" s="283"/>
      <c r="N13" s="276"/>
      <c r="O13" s="221"/>
    </row>
    <row r="14" spans="1:54" x14ac:dyDescent="0.25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79"/>
      <c r="I14" s="79"/>
      <c r="J14" s="72"/>
      <c r="K14" s="21"/>
      <c r="L14" s="21"/>
      <c r="M14" s="94"/>
      <c r="N14" s="276"/>
      <c r="O14" s="221"/>
    </row>
    <row r="15" spans="1:54" x14ac:dyDescent="0.25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79"/>
      <c r="I15" s="79"/>
      <c r="J15" s="178"/>
      <c r="K15" s="79"/>
      <c r="L15" s="183"/>
      <c r="M15" s="94"/>
      <c r="N15" s="276"/>
      <c r="O15" s="221"/>
    </row>
    <row r="16" spans="1:54" x14ac:dyDescent="0.25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79"/>
      <c r="I16" s="79"/>
      <c r="J16" s="178"/>
      <c r="K16" s="79"/>
      <c r="L16" s="183"/>
      <c r="M16" s="94"/>
      <c r="N16" s="277"/>
      <c r="O16" s="233"/>
      <c r="P16" s="159"/>
      <c r="R16" s="159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59"/>
      <c r="AG16" s="159"/>
      <c r="AH16" s="159"/>
      <c r="AI16" s="159"/>
      <c r="AJ16" s="159"/>
      <c r="AK16" s="159"/>
      <c r="AL16" s="159"/>
      <c r="AM16" s="159"/>
      <c r="AN16" s="159"/>
      <c r="AO16" s="159"/>
      <c r="AP16" s="159"/>
      <c r="AQ16" s="159"/>
      <c r="AR16" s="159"/>
      <c r="AS16" s="159"/>
      <c r="AT16" s="159"/>
      <c r="AU16" s="159"/>
      <c r="AV16" s="159"/>
      <c r="AW16" s="159"/>
      <c r="AX16" s="159"/>
      <c r="AY16" s="159"/>
      <c r="AZ16" s="159"/>
      <c r="BA16" s="159"/>
      <c r="BB16" s="159"/>
    </row>
    <row r="17" spans="1:15" x14ac:dyDescent="0.25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79"/>
      <c r="I17" s="291"/>
      <c r="J17" s="178"/>
      <c r="K17" s="79"/>
      <c r="L17" s="21"/>
      <c r="M17" s="281"/>
      <c r="N17" s="276"/>
      <c r="O17" s="221"/>
    </row>
    <row r="18" spans="1:15" x14ac:dyDescent="0.2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79"/>
      <c r="I18" s="79"/>
      <c r="J18" s="178"/>
      <c r="K18" s="79"/>
      <c r="L18" s="21"/>
      <c r="M18" s="94"/>
      <c r="N18" s="276"/>
      <c r="O18" s="221"/>
    </row>
    <row r="19" spans="1:15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79"/>
      <c r="I19" s="79"/>
      <c r="J19" s="178"/>
      <c r="K19" s="79"/>
      <c r="L19" s="21"/>
      <c r="M19" s="94"/>
      <c r="N19" s="276"/>
      <c r="O19" s="221"/>
    </row>
    <row r="20" spans="1:15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79"/>
      <c r="I20" s="79"/>
      <c r="J20" s="178"/>
      <c r="K20" s="79"/>
      <c r="L20" s="21"/>
      <c r="M20" s="94"/>
      <c r="N20" s="276"/>
      <c r="O20" s="221"/>
    </row>
    <row r="21" spans="1:15" x14ac:dyDescent="0.25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79"/>
      <c r="I21" s="291"/>
      <c r="J21" s="178"/>
      <c r="K21" s="79"/>
      <c r="L21" s="21"/>
      <c r="M21" s="281"/>
      <c r="N21" s="276"/>
      <c r="O21" s="221"/>
    </row>
    <row r="22" spans="1:15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79"/>
      <c r="I22" s="79"/>
      <c r="J22" s="178"/>
      <c r="K22" s="79"/>
      <c r="L22" s="21"/>
      <c r="M22" s="94"/>
      <c r="N22" s="276"/>
      <c r="O22" s="221"/>
    </row>
    <row r="23" spans="1:15" x14ac:dyDescent="0.25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79"/>
      <c r="I23" s="291"/>
      <c r="J23" s="179"/>
      <c r="K23" s="79"/>
      <c r="L23" s="21"/>
      <c r="M23" s="281"/>
      <c r="N23" s="276"/>
      <c r="O23" s="221"/>
    </row>
    <row r="24" spans="1:15" x14ac:dyDescent="0.25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79"/>
      <c r="I24" s="291"/>
      <c r="J24" s="179"/>
      <c r="K24" s="79"/>
      <c r="L24" s="21"/>
      <c r="M24" s="281"/>
      <c r="N24" s="276"/>
      <c r="O24" s="221"/>
    </row>
    <row r="25" spans="1:15" x14ac:dyDescent="0.2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79"/>
      <c r="I25" s="79"/>
      <c r="J25" s="179"/>
      <c r="K25" s="79"/>
      <c r="L25" s="183"/>
      <c r="M25" s="94"/>
      <c r="N25" s="276"/>
      <c r="O25" s="221"/>
    </row>
    <row r="26" spans="1:15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79"/>
      <c r="I26" s="79"/>
      <c r="J26" s="178"/>
      <c r="K26" s="79"/>
      <c r="L26" s="21"/>
      <c r="M26" s="94"/>
      <c r="N26" s="276"/>
      <c r="O26" s="221"/>
    </row>
    <row r="27" spans="1:15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79"/>
      <c r="I27" s="79"/>
      <c r="J27" s="178"/>
      <c r="K27" s="79"/>
      <c r="L27" s="21"/>
      <c r="M27" s="94"/>
      <c r="N27" s="276"/>
      <c r="O27" s="221"/>
    </row>
    <row r="28" spans="1:15" x14ac:dyDescent="0.25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79"/>
      <c r="I28" s="79"/>
      <c r="J28" s="178"/>
      <c r="K28" s="79"/>
      <c r="L28" s="21"/>
      <c r="M28" s="94"/>
      <c r="N28" s="276"/>
      <c r="O28" s="221"/>
    </row>
    <row r="29" spans="1:15" x14ac:dyDescent="0.25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79"/>
      <c r="I29" s="79"/>
      <c r="J29" s="179"/>
      <c r="K29" s="79"/>
      <c r="L29" s="183"/>
      <c r="M29" s="94"/>
      <c r="N29" s="276"/>
      <c r="O29" s="221"/>
    </row>
    <row r="30" spans="1:15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79"/>
      <c r="I30" s="291"/>
      <c r="J30" s="178"/>
      <c r="K30" s="79"/>
      <c r="L30" s="21"/>
      <c r="M30" s="282"/>
      <c r="N30" s="276"/>
      <c r="O30" s="221"/>
    </row>
    <row r="31" spans="1:15" x14ac:dyDescent="0.25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79"/>
      <c r="I31" s="79"/>
      <c r="J31" s="179"/>
      <c r="K31" s="79"/>
      <c r="L31" s="21"/>
      <c r="M31" s="94"/>
      <c r="N31" s="276"/>
      <c r="O31" s="221"/>
    </row>
    <row r="32" spans="1:15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79"/>
      <c r="I32" s="291"/>
      <c r="J32" s="179"/>
      <c r="K32" s="79"/>
      <c r="L32" s="21"/>
      <c r="M32" s="282"/>
      <c r="N32" s="276"/>
      <c r="O32" s="221"/>
    </row>
    <row r="33" spans="1:16" x14ac:dyDescent="0.25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79"/>
      <c r="I33" s="291"/>
      <c r="J33" s="178"/>
      <c r="K33" s="79"/>
      <c r="L33" s="183"/>
      <c r="M33" s="94"/>
      <c r="N33" s="276"/>
      <c r="O33" s="221"/>
    </row>
    <row r="34" spans="1:16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79"/>
      <c r="I34" s="79"/>
      <c r="J34" s="180"/>
      <c r="K34" s="79"/>
      <c r="L34" s="21"/>
      <c r="M34" s="177"/>
      <c r="N34" s="276"/>
      <c r="O34" s="221"/>
      <c r="P34" s="221"/>
    </row>
    <row r="35" spans="1:16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79"/>
      <c r="I35" s="79"/>
      <c r="J35" s="181"/>
      <c r="K35" s="79"/>
      <c r="L35" s="21"/>
      <c r="M35" s="240"/>
      <c r="N35" s="276"/>
      <c r="O35" s="221"/>
      <c r="P35" s="221"/>
    </row>
    <row r="36" spans="1:16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79"/>
      <c r="I36" s="79"/>
      <c r="J36" s="181"/>
      <c r="K36" s="79"/>
      <c r="L36" s="21"/>
      <c r="M36" s="240"/>
      <c r="N36" s="276"/>
      <c r="O36" s="221"/>
    </row>
    <row r="37" spans="1:16" x14ac:dyDescent="0.25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79"/>
      <c r="I37" s="79"/>
      <c r="J37" s="179"/>
      <c r="K37" s="79"/>
      <c r="L37" s="183"/>
      <c r="M37" s="282"/>
      <c r="N37" s="276"/>
      <c r="O37" s="221"/>
    </row>
    <row r="38" spans="1:16" x14ac:dyDescent="0.25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79"/>
      <c r="I38" s="291"/>
      <c r="J38" s="72"/>
      <c r="K38" s="79"/>
      <c r="L38" s="21"/>
      <c r="M38" s="283"/>
      <c r="N38" s="276"/>
      <c r="O38" s="221"/>
    </row>
    <row r="39" spans="1:16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>
        <v>1</v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79"/>
      <c r="I39" s="291"/>
      <c r="J39" s="179"/>
      <c r="K39" s="21"/>
      <c r="L39" s="183"/>
      <c r="M39" s="282"/>
      <c r="N39" s="276"/>
      <c r="O39" s="280"/>
    </row>
    <row r="40" spans="1:16" ht="24" x14ac:dyDescent="0.25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79"/>
      <c r="I40" s="291"/>
      <c r="J40" s="179"/>
      <c r="K40" s="79"/>
      <c r="L40" s="21"/>
      <c r="M40" s="282"/>
      <c r="N40" s="276"/>
      <c r="O40" s="221"/>
    </row>
    <row r="41" spans="1:16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79"/>
      <c r="I41" s="79"/>
      <c r="J41" s="72"/>
      <c r="K41" s="79"/>
      <c r="L41" s="21"/>
      <c r="M41" s="194"/>
      <c r="N41" s="276"/>
      <c r="O41" s="221"/>
    </row>
    <row r="42" spans="1:16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79"/>
      <c r="I42" s="447"/>
      <c r="J42" s="72"/>
      <c r="K42" s="417"/>
      <c r="L42" s="417"/>
      <c r="M42" s="416"/>
      <c r="N42" s="448"/>
      <c r="O42" s="280"/>
    </row>
    <row r="43" spans="1:16" x14ac:dyDescent="0.25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79"/>
      <c r="I43" s="79"/>
      <c r="J43" s="179"/>
      <c r="K43" s="21"/>
      <c r="L43" s="183"/>
      <c r="M43" s="94"/>
      <c r="N43" s="276"/>
      <c r="O43" s="221"/>
    </row>
    <row r="44" spans="1:16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79"/>
      <c r="I44" s="291"/>
      <c r="J44" s="72"/>
      <c r="K44" s="79"/>
      <c r="L44" s="21"/>
      <c r="M44" s="283"/>
      <c r="N44" s="276"/>
      <c r="O44" s="221"/>
    </row>
    <row r="45" spans="1:16" x14ac:dyDescent="0.25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79"/>
      <c r="I45" s="291"/>
      <c r="J45" s="179"/>
      <c r="K45" s="79"/>
      <c r="L45" s="21"/>
      <c r="M45" s="282"/>
      <c r="N45" s="276"/>
      <c r="O45" s="221"/>
    </row>
    <row r="46" spans="1:16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79"/>
      <c r="I46" s="291"/>
      <c r="J46" s="179"/>
      <c r="K46" s="79"/>
      <c r="L46" s="21"/>
      <c r="M46" s="281"/>
      <c r="N46" s="276"/>
      <c r="O46" s="221"/>
    </row>
    <row r="47" spans="1:16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79"/>
      <c r="I47" s="79"/>
      <c r="J47" s="179"/>
      <c r="K47" s="79"/>
      <c r="L47" s="21"/>
      <c r="M47" s="94"/>
      <c r="N47" s="276"/>
      <c r="O47" s="221"/>
    </row>
    <row r="48" spans="1:16" x14ac:dyDescent="0.25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79"/>
      <c r="I48" s="79"/>
      <c r="J48" s="179"/>
      <c r="K48" s="79"/>
      <c r="L48" s="183"/>
      <c r="M48" s="94"/>
      <c r="N48" s="276"/>
      <c r="O48" s="221"/>
    </row>
    <row r="49" spans="1:15" x14ac:dyDescent="0.25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79"/>
      <c r="I49" s="79"/>
      <c r="J49" s="179"/>
      <c r="K49" s="79"/>
      <c r="L49" s="21"/>
      <c r="M49" s="94"/>
      <c r="N49" s="276"/>
      <c r="O49" s="221"/>
    </row>
    <row r="50" spans="1:15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79"/>
      <c r="I50" s="79"/>
      <c r="J50" s="183"/>
      <c r="K50" s="79"/>
      <c r="L50" s="21"/>
      <c r="M50" s="94"/>
      <c r="N50" s="276"/>
      <c r="O50" s="221"/>
    </row>
    <row r="51" spans="1:15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79"/>
      <c r="I51" s="79"/>
      <c r="J51" s="183"/>
      <c r="K51" s="21"/>
      <c r="L51" s="21"/>
      <c r="M51" s="94"/>
      <c r="N51" s="285"/>
      <c r="O51" s="280"/>
    </row>
    <row r="52" spans="1:15" x14ac:dyDescent="0.25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79"/>
      <c r="I52" s="291"/>
      <c r="J52" s="179"/>
      <c r="K52" s="79"/>
      <c r="L52" s="183"/>
      <c r="M52" s="281"/>
      <c r="N52" s="276"/>
      <c r="O52" s="221"/>
    </row>
    <row r="53" spans="1:15" x14ac:dyDescent="0.25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79"/>
      <c r="I53" s="79"/>
      <c r="J53" s="178"/>
      <c r="K53" s="21"/>
      <c r="L53" s="21"/>
      <c r="M53" s="94"/>
      <c r="N53" s="276"/>
      <c r="O53" s="221"/>
    </row>
    <row r="54" spans="1:15" hidden="1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79"/>
      <c r="I54" s="79"/>
      <c r="J54" s="178"/>
      <c r="K54" s="79"/>
      <c r="L54" s="21"/>
      <c r="M54" s="94"/>
      <c r="N54" s="276"/>
      <c r="O54" s="280"/>
    </row>
    <row r="55" spans="1:15" x14ac:dyDescent="0.25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79"/>
      <c r="I55" s="79"/>
      <c r="J55" s="179"/>
      <c r="K55" s="21"/>
      <c r="L55" s="21"/>
      <c r="M55" s="94"/>
      <c r="N55" s="276"/>
      <c r="O55" s="221"/>
    </row>
    <row r="56" spans="1:15" x14ac:dyDescent="0.25">
      <c r="A56" s="187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79"/>
      <c r="I56" s="79"/>
      <c r="J56" s="179"/>
      <c r="K56" s="79"/>
      <c r="L56" s="183"/>
      <c r="M56" s="94"/>
      <c r="N56" s="276"/>
      <c r="O56" s="257"/>
    </row>
    <row r="57" spans="1:15" x14ac:dyDescent="0.25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79"/>
      <c r="I57" s="79"/>
      <c r="J57" s="178"/>
      <c r="K57" s="79"/>
      <c r="L57" s="183"/>
      <c r="M57" s="94"/>
      <c r="N57" s="276"/>
      <c r="O57" s="221"/>
    </row>
    <row r="58" spans="1:15" x14ac:dyDescent="0.25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79"/>
      <c r="I58" s="79"/>
      <c r="J58" s="179"/>
      <c r="K58" s="79"/>
      <c r="L58" s="183"/>
      <c r="M58" s="94"/>
      <c r="N58" s="276"/>
      <c r="O58" s="257"/>
    </row>
    <row r="59" spans="1:15" hidden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79"/>
      <c r="I59" s="79"/>
      <c r="J59" s="178"/>
      <c r="K59" s="79"/>
      <c r="L59" s="21"/>
      <c r="M59" s="194"/>
      <c r="N59" s="276"/>
      <c r="O59" s="221"/>
    </row>
    <row r="60" spans="1:15" hidden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79"/>
      <c r="I60" s="79"/>
      <c r="J60" s="178"/>
      <c r="K60" s="79"/>
      <c r="L60" s="21"/>
      <c r="M60" s="194"/>
      <c r="N60" s="276"/>
      <c r="O60" s="221"/>
    </row>
    <row r="61" spans="1:15" hidden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79"/>
      <c r="I61" s="79"/>
      <c r="J61" s="178"/>
      <c r="K61" s="79"/>
      <c r="L61" s="183"/>
      <c r="M61" s="194"/>
      <c r="N61" s="276"/>
      <c r="O61" s="221"/>
    </row>
    <row r="62" spans="1:15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79"/>
      <c r="I62" s="79"/>
      <c r="J62" s="178"/>
      <c r="K62" s="21"/>
      <c r="L62" s="183"/>
      <c r="M62" s="94"/>
      <c r="N62" s="276"/>
      <c r="O62" s="280"/>
    </row>
    <row r="63" spans="1:15" x14ac:dyDescent="0.25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79"/>
      <c r="I63" s="291"/>
      <c r="J63" s="179"/>
      <c r="K63" s="79"/>
      <c r="L63" s="183"/>
      <c r="M63" s="282"/>
      <c r="N63" s="276"/>
      <c r="O63" s="221"/>
    </row>
    <row r="64" spans="1:15" x14ac:dyDescent="0.25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79"/>
      <c r="I64" s="79"/>
      <c r="J64" s="179"/>
      <c r="K64" s="79"/>
      <c r="L64" s="183"/>
      <c r="M64" s="94"/>
      <c r="N64" s="276"/>
      <c r="O64" s="221"/>
    </row>
    <row r="65" spans="1:15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79"/>
      <c r="I65" s="79"/>
      <c r="J65" s="179"/>
      <c r="K65" s="79"/>
      <c r="L65" s="21"/>
      <c r="M65" s="94"/>
      <c r="N65" s="276"/>
      <c r="O65" s="221"/>
    </row>
    <row r="66" spans="1:15" x14ac:dyDescent="0.25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79"/>
      <c r="I66" s="79"/>
      <c r="J66" s="178"/>
      <c r="K66" s="79"/>
      <c r="L66" s="183"/>
      <c r="M66" s="94"/>
      <c r="N66" s="276"/>
      <c r="O66" s="221"/>
    </row>
    <row r="67" spans="1:15" x14ac:dyDescent="0.25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79"/>
      <c r="I67" s="291"/>
      <c r="J67" s="179"/>
      <c r="K67" s="79"/>
      <c r="L67" s="21"/>
      <c r="M67" s="282"/>
      <c r="N67" s="276"/>
      <c r="O67" s="221"/>
    </row>
    <row r="68" spans="1:15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79"/>
      <c r="I68" s="291"/>
      <c r="J68" s="179"/>
      <c r="K68" s="79"/>
      <c r="L68" s="183"/>
      <c r="M68" s="282"/>
      <c r="N68" s="276"/>
      <c r="O68" s="221"/>
    </row>
    <row r="69" spans="1:15" x14ac:dyDescent="0.25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79"/>
      <c r="I69" s="291"/>
      <c r="J69" s="179"/>
      <c r="K69" s="79"/>
      <c r="L69" s="183"/>
      <c r="M69" s="281"/>
      <c r="N69" s="276"/>
      <c r="O69" s="221"/>
    </row>
    <row r="70" spans="1:15" x14ac:dyDescent="0.2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79"/>
      <c r="I70" s="79"/>
      <c r="J70" s="179"/>
      <c r="K70" s="79"/>
      <c r="L70" s="183"/>
      <c r="M70" s="94"/>
      <c r="N70" s="276"/>
      <c r="O70" s="221"/>
    </row>
    <row r="71" spans="1:15" x14ac:dyDescent="0.2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79"/>
      <c r="I71" s="79"/>
      <c r="J71" s="179"/>
      <c r="K71" s="79"/>
      <c r="L71" s="183"/>
      <c r="M71" s="94"/>
      <c r="N71" s="276"/>
      <c r="O71" s="221"/>
    </row>
    <row r="72" spans="1:15" hidden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79"/>
      <c r="I72" s="79"/>
      <c r="J72" s="21"/>
      <c r="K72" s="79"/>
      <c r="L72" s="21"/>
      <c r="M72" s="94"/>
      <c r="N72" s="276"/>
      <c r="O72" s="221"/>
    </row>
    <row r="73" spans="1:15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79"/>
      <c r="I73" s="79"/>
      <c r="J73" s="21"/>
      <c r="K73" s="79"/>
      <c r="L73" s="21"/>
      <c r="M73" s="94"/>
      <c r="N73" s="276"/>
      <c r="O73" s="221"/>
    </row>
    <row r="74" spans="1:15" x14ac:dyDescent="0.25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79"/>
      <c r="I74" s="291"/>
      <c r="J74" s="179"/>
      <c r="K74" s="79"/>
      <c r="L74" s="21"/>
      <c r="M74" s="282"/>
      <c r="N74" s="276"/>
      <c r="O74" s="221"/>
    </row>
    <row r="75" spans="1:15" hidden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79"/>
      <c r="I75" s="79"/>
      <c r="J75" s="72"/>
      <c r="K75" s="79"/>
      <c r="L75" s="21"/>
      <c r="M75" s="194"/>
      <c r="N75" s="276"/>
      <c r="O75" s="221"/>
    </row>
    <row r="76" spans="1:15" x14ac:dyDescent="0.25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79"/>
      <c r="I76" s="79"/>
      <c r="J76" s="178"/>
      <c r="K76" s="79"/>
      <c r="L76" s="183"/>
      <c r="M76" s="94"/>
      <c r="N76" s="276"/>
      <c r="O76" s="221"/>
    </row>
    <row r="77" spans="1:15" x14ac:dyDescent="0.25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79"/>
      <c r="I77" s="291"/>
      <c r="J77" s="178"/>
      <c r="K77" s="79"/>
      <c r="L77" s="21"/>
      <c r="M77" s="281"/>
      <c r="N77" s="276"/>
      <c r="O77" s="221"/>
    </row>
    <row r="78" spans="1:15" x14ac:dyDescent="0.25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79"/>
      <c r="I78" s="79"/>
      <c r="J78" s="183"/>
      <c r="K78" s="79"/>
      <c r="L78" s="342"/>
      <c r="M78" s="94"/>
      <c r="N78" s="276"/>
      <c r="O78" s="221"/>
    </row>
    <row r="79" spans="1:15" x14ac:dyDescent="0.2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79"/>
      <c r="I79" s="79"/>
      <c r="J79" s="178"/>
      <c r="K79" s="79"/>
      <c r="L79" s="183"/>
      <c r="M79" s="94"/>
      <c r="N79" s="276"/>
      <c r="O79" s="221"/>
    </row>
    <row r="80" spans="1:15" x14ac:dyDescent="0.25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79"/>
      <c r="I80" s="291"/>
      <c r="J80" s="179"/>
      <c r="K80" s="79"/>
      <c r="L80" s="21"/>
      <c r="M80" s="281"/>
      <c r="N80" s="276"/>
      <c r="O80" s="221"/>
    </row>
    <row r="81" spans="1:15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79"/>
      <c r="I81" s="79"/>
      <c r="J81" s="179"/>
      <c r="K81" s="21"/>
      <c r="L81" s="21"/>
      <c r="M81" s="94"/>
      <c r="N81" s="276"/>
      <c r="O81" s="221"/>
    </row>
    <row r="82" spans="1:15" x14ac:dyDescent="0.25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79"/>
      <c r="I82" s="79"/>
      <c r="J82" s="179"/>
      <c r="K82" s="79"/>
      <c r="L82" s="21"/>
      <c r="M82" s="94"/>
      <c r="N82" s="276"/>
      <c r="O82" s="221"/>
    </row>
    <row r="83" spans="1:15" x14ac:dyDescent="0.25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79"/>
      <c r="I83" s="79"/>
      <c r="J83" s="72"/>
      <c r="K83" s="79"/>
      <c r="L83" s="21"/>
      <c r="M83" s="194"/>
      <c r="N83" s="276"/>
      <c r="O83" s="221"/>
    </row>
    <row r="84" spans="1:15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79"/>
      <c r="I84" s="79"/>
      <c r="J84" s="72"/>
      <c r="K84" s="79"/>
      <c r="L84" s="21"/>
      <c r="M84" s="194"/>
      <c r="N84" s="276"/>
      <c r="O84" s="221"/>
    </row>
    <row r="85" spans="1:15" x14ac:dyDescent="0.25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79"/>
      <c r="I85" s="79"/>
      <c r="J85" s="178"/>
      <c r="K85" s="79"/>
      <c r="L85" s="21"/>
      <c r="M85" s="194"/>
      <c r="N85" s="276"/>
      <c r="O85" s="221"/>
    </row>
    <row r="86" spans="1:15" x14ac:dyDescent="0.2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79"/>
      <c r="I86" s="79"/>
      <c r="J86" s="178"/>
      <c r="K86" s="79"/>
      <c r="L86" s="183"/>
      <c r="M86" s="194"/>
      <c r="N86" s="276"/>
      <c r="O86" s="221"/>
    </row>
    <row r="87" spans="1:15" hidden="1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79"/>
      <c r="I87" s="79"/>
      <c r="J87" s="72"/>
      <c r="K87" s="79"/>
      <c r="L87" s="21"/>
      <c r="M87" s="194"/>
      <c r="N87" s="276"/>
      <c r="O87" s="221"/>
    </row>
    <row r="88" spans="1:15" hidden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79"/>
      <c r="I88" s="79"/>
      <c r="J88" s="72"/>
      <c r="K88" s="79"/>
      <c r="L88" s="21"/>
      <c r="M88" s="194"/>
      <c r="N88" s="276"/>
      <c r="O88" s="221"/>
    </row>
    <row r="89" spans="1:15" x14ac:dyDescent="0.25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79"/>
      <c r="I89" s="79"/>
      <c r="J89" s="178"/>
      <c r="K89" s="79"/>
      <c r="L89" s="183"/>
      <c r="M89" s="194"/>
      <c r="N89" s="276"/>
      <c r="O89" s="221"/>
    </row>
    <row r="90" spans="1:15" x14ac:dyDescent="0.25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79"/>
      <c r="I90" s="291"/>
      <c r="J90" s="179"/>
      <c r="K90" s="79"/>
      <c r="L90" s="183"/>
      <c r="M90" s="281"/>
      <c r="N90" s="276"/>
      <c r="O90" s="221"/>
    </row>
    <row r="91" spans="1:15" hidden="1" x14ac:dyDescent="0.25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79"/>
      <c r="I91" s="79"/>
      <c r="J91" s="178"/>
      <c r="K91" s="79"/>
      <c r="L91" s="183"/>
      <c r="M91" s="269"/>
      <c r="N91" s="276"/>
      <c r="O91" s="221"/>
    </row>
    <row r="92" spans="1:15" x14ac:dyDescent="0.25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79"/>
      <c r="I92" s="79"/>
      <c r="J92" s="178"/>
      <c r="K92" s="21"/>
      <c r="L92" s="21"/>
      <c r="M92" s="281"/>
      <c r="N92" s="285"/>
      <c r="O92" s="280"/>
    </row>
    <row r="93" spans="1:15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79"/>
      <c r="I93" s="79"/>
      <c r="J93" s="178"/>
      <c r="K93" s="21"/>
      <c r="L93" s="183"/>
      <c r="M93" s="281"/>
      <c r="N93" s="285"/>
      <c r="O93" s="280"/>
    </row>
    <row r="94" spans="1:15" x14ac:dyDescent="0.25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79"/>
      <c r="I94" s="291"/>
      <c r="J94" s="179"/>
      <c r="K94" s="79"/>
      <c r="L94" s="21"/>
      <c r="M94" s="282"/>
      <c r="N94" s="276"/>
      <c r="O94" s="221"/>
    </row>
    <row r="95" spans="1:15" x14ac:dyDescent="0.25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79"/>
      <c r="I95" s="79"/>
      <c r="J95" s="178"/>
      <c r="K95" s="79"/>
      <c r="L95" s="183"/>
      <c r="M95" s="194"/>
      <c r="N95" s="276"/>
      <c r="O95" s="221"/>
    </row>
    <row r="96" spans="1:15" x14ac:dyDescent="0.2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79"/>
      <c r="I96" s="79"/>
      <c r="J96" s="179"/>
      <c r="K96" s="79"/>
      <c r="L96" s="21"/>
      <c r="M96" s="94"/>
      <c r="N96" s="276"/>
      <c r="O96" s="221"/>
    </row>
    <row r="97" spans="1:15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79"/>
      <c r="I97" s="291"/>
      <c r="J97" s="178"/>
      <c r="K97" s="79"/>
      <c r="L97" s="21"/>
      <c r="M97" s="283"/>
      <c r="N97" s="276"/>
      <c r="O97" s="221"/>
    </row>
    <row r="98" spans="1:15" x14ac:dyDescent="0.25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79"/>
      <c r="I98" s="291"/>
      <c r="J98" s="178"/>
      <c r="K98" s="79"/>
      <c r="L98" s="183"/>
      <c r="M98" s="269"/>
      <c r="N98" s="276"/>
      <c r="O98" s="221"/>
    </row>
    <row r="99" spans="1:15" x14ac:dyDescent="0.25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79"/>
      <c r="I99" s="79"/>
      <c r="J99" s="72"/>
      <c r="K99" s="79"/>
      <c r="L99" s="21"/>
      <c r="M99" s="194"/>
      <c r="N99" s="276"/>
      <c r="O99" s="221"/>
    </row>
    <row r="100" spans="1:15" x14ac:dyDescent="0.25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79"/>
      <c r="I100" s="79"/>
      <c r="J100" s="72"/>
      <c r="K100" s="21"/>
      <c r="L100" s="21"/>
      <c r="M100" s="94"/>
      <c r="N100" s="285"/>
      <c r="O100" s="280"/>
    </row>
    <row r="101" spans="1:15" x14ac:dyDescent="0.25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79"/>
      <c r="I101" s="291"/>
      <c r="J101" s="72"/>
      <c r="K101" s="79"/>
      <c r="L101" s="21"/>
      <c r="M101" s="194"/>
      <c r="N101" s="276"/>
      <c r="O101" s="221"/>
    </row>
    <row r="102" spans="1:15" x14ac:dyDescent="0.25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79"/>
      <c r="I102" s="79"/>
      <c r="J102" s="72"/>
      <c r="K102" s="79"/>
      <c r="L102" s="21"/>
      <c r="M102" s="194"/>
      <c r="N102" s="276"/>
      <c r="O102" s="221"/>
    </row>
    <row r="103" spans="1:15" x14ac:dyDescent="0.25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79"/>
      <c r="I103" s="291"/>
      <c r="J103" s="179"/>
      <c r="K103" s="79"/>
      <c r="L103" s="21"/>
      <c r="M103" s="269"/>
      <c r="N103" s="276"/>
      <c r="O103" s="221"/>
    </row>
    <row r="104" spans="1:15" x14ac:dyDescent="0.25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79"/>
      <c r="I104" s="79"/>
      <c r="J104" s="72"/>
      <c r="K104" s="21"/>
      <c r="L104" s="21"/>
      <c r="M104" s="94"/>
      <c r="N104" s="276"/>
      <c r="O104" s="221"/>
    </row>
    <row r="105" spans="1:15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79"/>
      <c r="I105" s="291"/>
      <c r="J105" s="179"/>
      <c r="K105" s="79"/>
      <c r="L105" s="21"/>
      <c r="M105" s="282"/>
      <c r="N105" s="276"/>
      <c r="O105" s="221"/>
    </row>
    <row r="106" spans="1:15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79"/>
      <c r="I106" s="291"/>
      <c r="J106" s="179"/>
      <c r="K106" s="79"/>
      <c r="L106" s="21"/>
      <c r="M106" s="283"/>
      <c r="N106" s="276"/>
      <c r="O106" s="221"/>
    </row>
    <row r="107" spans="1:15" hidden="1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79"/>
      <c r="I107" s="79"/>
      <c r="J107" s="179"/>
      <c r="K107" s="79"/>
      <c r="L107" s="21"/>
      <c r="M107" s="94"/>
      <c r="N107" s="276"/>
      <c r="O107" s="221"/>
    </row>
    <row r="108" spans="1:15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79"/>
      <c r="I108" s="79"/>
      <c r="J108" s="179"/>
      <c r="K108" s="21"/>
      <c r="L108" s="21"/>
      <c r="M108" s="94"/>
      <c r="N108" s="276"/>
      <c r="O108" s="280"/>
    </row>
    <row r="109" spans="1:15" hidden="1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79"/>
      <c r="I109" s="291"/>
      <c r="J109" s="21"/>
      <c r="K109" s="79"/>
      <c r="L109" s="21"/>
      <c r="M109" s="94"/>
      <c r="N109" s="276"/>
      <c r="O109" s="221"/>
    </row>
    <row r="110" spans="1:15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79"/>
      <c r="I110" s="79"/>
      <c r="J110" s="178"/>
      <c r="K110" s="79"/>
      <c r="L110" s="179"/>
      <c r="M110" s="283"/>
      <c r="N110" s="276"/>
      <c r="O110" s="221"/>
    </row>
    <row r="111" spans="1:15" ht="15.75" thickBot="1" x14ac:dyDescent="0.3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261"/>
      <c r="I111" s="287"/>
      <c r="J111" s="284"/>
      <c r="K111" s="261"/>
      <c r="L111" s="284"/>
      <c r="M111" s="268"/>
      <c r="N111" s="278"/>
      <c r="O111" s="222"/>
    </row>
    <row r="112" spans="1:15" ht="16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27</v>
      </c>
      <c r="E112" s="24">
        <f>SUM(E2:E111)</f>
        <v>3</v>
      </c>
      <c r="F112" s="24">
        <f>SUM(F2:F111)</f>
        <v>10</v>
      </c>
    </row>
    <row r="113" ht="15.75" thickTop="1" x14ac:dyDescent="0.25"/>
  </sheetData>
  <protectedRanges>
    <protectedRange algorithmName="SHA-512" hashValue="ool0A1TqOC/hVVuvk97kXXKTgLAfmYQlBfDXIxfq7IAfcfquhJSE9l+/KKKkLWimt9XUt13L70CHxSjK6TMJ5Q==" saltValue="va60GOjrZ9HSPxnsdmEnXg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B2:B111">
    <cfRule type="cellIs" dxfId="105" priority="18" operator="equal">
      <formula>1</formula>
    </cfRule>
  </conditionalFormatting>
  <conditionalFormatting sqref="C2:C111">
    <cfRule type="cellIs" dxfId="104" priority="17" operator="equal">
      <formula>1</formula>
    </cfRule>
  </conditionalFormatting>
  <conditionalFormatting sqref="D2:D111">
    <cfRule type="cellIs" dxfId="103" priority="16" operator="equal">
      <formula>1</formula>
    </cfRule>
  </conditionalFormatting>
  <conditionalFormatting sqref="E2:E111">
    <cfRule type="cellIs" dxfId="102" priority="15" operator="equal">
      <formula>1</formula>
    </cfRule>
  </conditionalFormatting>
  <conditionalFormatting sqref="F2:F111">
    <cfRule type="cellIs" dxfId="101" priority="14" operator="equal">
      <formula>1</formula>
    </cfRule>
  </conditionalFormatting>
  <conditionalFormatting sqref="A94:A111 A2:A91">
    <cfRule type="expression" dxfId="100" priority="9">
      <formula>$F2=1</formula>
    </cfRule>
    <cfRule type="expression" dxfId="99" priority="10">
      <formula>$E2=1</formula>
    </cfRule>
    <cfRule type="expression" dxfId="98" priority="11">
      <formula>$D2=1</formula>
    </cfRule>
    <cfRule type="expression" dxfId="97" priority="12">
      <formula>$C2=1</formula>
    </cfRule>
    <cfRule type="expression" dxfId="96" priority="13">
      <formula>$B2=1</formula>
    </cfRule>
  </conditionalFormatting>
  <conditionalFormatting sqref="M112:M1048576 N1:N111">
    <cfRule type="iconSet" priority="8">
      <iconSet iconSet="3Symbols" showValue="0" reverse="1">
        <cfvo type="percent" val="0"/>
        <cfvo type="num" val="1"/>
        <cfvo type="num" val="2"/>
      </iconSet>
    </cfRule>
  </conditionalFormatting>
  <conditionalFormatting sqref="A92:A93">
    <cfRule type="expression" dxfId="95" priority="3">
      <formula>$F92=1</formula>
    </cfRule>
    <cfRule type="expression" dxfId="94" priority="4">
      <formula>$E92=1</formula>
    </cfRule>
    <cfRule type="expression" dxfId="93" priority="5">
      <formula>$D92=1</formula>
    </cfRule>
    <cfRule type="expression" dxfId="92" priority="6">
      <formula>$C92=1</formula>
    </cfRule>
    <cfRule type="expression" dxfId="91" priority="7">
      <formula>$B92=1</formula>
    </cfRule>
  </conditionalFormatting>
  <conditionalFormatting sqref="G3:G111">
    <cfRule type="cellIs" dxfId="90" priority="2" operator="equal">
      <formula>1</formula>
    </cfRule>
  </conditionalFormatting>
  <conditionalFormatting sqref="G2">
    <cfRule type="cellIs" dxfId="89" priority="1" operator="equal">
      <formula>1</formula>
    </cfRule>
  </conditionalFormatting>
  <dataValidations count="3">
    <dataValidation type="list" allowBlank="1" showInputMessage="1" showErrorMessage="1" sqref="H2:H111" xr:uid="{4053C6FA-945C-4BB6-AD91-9FFD65ED5DBB}">
      <formula1>"SISTM (SaintLô), SSTRN (Nantes), AIMST13 (Marseille), PRISSM (Pau), CIAMT (Paris), SANTRA PLUS (Le Havre), Alpes Santé Travail"</formula1>
    </dataValidation>
    <dataValidation type="list" allowBlank="1" showInputMessage="1" showErrorMessage="1" sqref="K2:K111" xr:uid="{B081513C-E2BB-4198-BFBB-7F0331F11107}">
      <formula1>"Oui, Non"</formula1>
    </dataValidation>
    <dataValidation type="list" allowBlank="1" showInputMessage="1" showErrorMessage="1" sqref="G2:G111" xr:uid="{6F11C13D-246B-4C06-8326-B4653F7C94E3}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Y113"/>
  <sheetViews>
    <sheetView zoomScale="85" zoomScaleNormal="85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G2" sqref="G2"/>
    </sheetView>
  </sheetViews>
  <sheetFormatPr baseColWidth="10" defaultRowHeight="15" x14ac:dyDescent="0.2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7" width="19.42578125" style="143" customWidth="1"/>
    <col min="8" max="8" width="16.85546875" style="143" customWidth="1"/>
    <col min="9" max="9" width="20.85546875" style="143" customWidth="1"/>
    <col min="10" max="10" width="18" style="143" customWidth="1"/>
    <col min="11" max="11" width="15.28515625" style="143" customWidth="1"/>
    <col min="12" max="12" width="14.7109375" style="143" customWidth="1"/>
    <col min="14" max="14" width="30.85546875" customWidth="1"/>
  </cols>
  <sheetData>
    <row r="1" spans="1:51" ht="31.5" thickTop="1" thickBot="1" x14ac:dyDescent="0.3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184" t="s">
        <v>126</v>
      </c>
      <c r="I1" s="185" t="s">
        <v>127</v>
      </c>
      <c r="J1" s="185" t="s">
        <v>138</v>
      </c>
      <c r="K1" s="185" t="s">
        <v>139</v>
      </c>
      <c r="L1" s="185" t="s">
        <v>128</v>
      </c>
      <c r="M1" s="234" t="s">
        <v>129</v>
      </c>
    </row>
    <row r="2" spans="1:51" ht="15.75" thickTop="1" x14ac:dyDescent="0.25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144"/>
      <c r="I2" s="145"/>
      <c r="J2" s="145"/>
      <c r="K2" s="145"/>
      <c r="L2" s="146"/>
      <c r="M2" s="235"/>
    </row>
    <row r="3" spans="1:51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147"/>
      <c r="I3" s="148"/>
      <c r="J3" s="150"/>
      <c r="K3" s="148"/>
      <c r="L3" s="148"/>
      <c r="M3" s="235"/>
    </row>
    <row r="4" spans="1:51" x14ac:dyDescent="0.25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149"/>
      <c r="I4" s="150"/>
      <c r="J4" s="150"/>
      <c r="K4" s="150"/>
      <c r="L4" s="148"/>
      <c r="M4" s="235"/>
    </row>
    <row r="5" spans="1:51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147"/>
      <c r="I5" s="148"/>
      <c r="J5" s="150"/>
      <c r="K5" s="148"/>
      <c r="L5" s="148"/>
      <c r="M5" s="235"/>
    </row>
    <row r="6" spans="1:51" x14ac:dyDescent="0.25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149"/>
      <c r="I6" s="150"/>
      <c r="J6" s="150"/>
      <c r="K6" s="150"/>
      <c r="L6" s="148"/>
      <c r="M6" s="235"/>
    </row>
    <row r="7" spans="1:51" x14ac:dyDescent="0.25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149"/>
      <c r="I7" s="150"/>
      <c r="J7" s="150"/>
      <c r="K7" s="150"/>
      <c r="L7" s="148"/>
      <c r="M7" s="235"/>
    </row>
    <row r="8" spans="1:51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149"/>
      <c r="I8" s="150"/>
      <c r="J8" s="150"/>
      <c r="K8" s="150"/>
      <c r="L8" s="148"/>
      <c r="M8" s="235"/>
      <c r="N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  <c r="AY8" s="159"/>
    </row>
    <row r="9" spans="1:51" x14ac:dyDescent="0.25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149"/>
      <c r="I9" s="150"/>
      <c r="J9" s="150"/>
      <c r="K9" s="150"/>
      <c r="L9" s="148"/>
      <c r="M9" s="235"/>
    </row>
    <row r="10" spans="1:51" x14ac:dyDescent="0.25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149"/>
      <c r="I10" s="150"/>
      <c r="J10" s="150"/>
      <c r="K10" s="150"/>
      <c r="L10" s="148"/>
      <c r="M10" s="235"/>
    </row>
    <row r="11" spans="1:51" x14ac:dyDescent="0.25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149"/>
      <c r="I11" s="150"/>
      <c r="J11" s="150"/>
      <c r="K11" s="150"/>
      <c r="L11" s="148"/>
      <c r="M11" s="235"/>
    </row>
    <row r="12" spans="1:51" x14ac:dyDescent="0.25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149"/>
      <c r="I12" s="152"/>
      <c r="J12" s="152"/>
      <c r="K12" s="152"/>
      <c r="L12" s="151"/>
      <c r="M12" s="235"/>
    </row>
    <row r="13" spans="1:51" x14ac:dyDescent="0.25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147"/>
      <c r="I13" s="148"/>
      <c r="J13" s="150"/>
      <c r="K13" s="148"/>
      <c r="L13" s="148"/>
      <c r="M13" s="235"/>
    </row>
    <row r="14" spans="1:51" x14ac:dyDescent="0.25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149"/>
      <c r="I14" s="151"/>
      <c r="J14" s="152"/>
      <c r="K14" s="151"/>
      <c r="L14" s="151"/>
      <c r="M14" s="235"/>
    </row>
    <row r="15" spans="1:51" x14ac:dyDescent="0.25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149"/>
      <c r="I15" s="150"/>
      <c r="J15" s="150"/>
      <c r="K15" s="150"/>
      <c r="L15" s="148"/>
      <c r="M15" s="235"/>
    </row>
    <row r="16" spans="1:51" x14ac:dyDescent="0.25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149"/>
      <c r="I16" s="150"/>
      <c r="J16" s="150"/>
      <c r="K16" s="150"/>
      <c r="L16" s="148"/>
      <c r="M16" s="235"/>
      <c r="N16" s="159"/>
      <c r="P16" s="159"/>
      <c r="Q16" s="159"/>
      <c r="R16" s="159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59"/>
      <c r="AG16" s="159"/>
      <c r="AH16" s="159"/>
      <c r="AI16" s="159"/>
      <c r="AJ16" s="159"/>
      <c r="AK16" s="159"/>
      <c r="AL16" s="159"/>
      <c r="AM16" s="159"/>
      <c r="AN16" s="159"/>
      <c r="AO16" s="159"/>
      <c r="AP16" s="159"/>
      <c r="AQ16" s="159"/>
      <c r="AR16" s="159"/>
      <c r="AS16" s="159"/>
      <c r="AT16" s="159"/>
      <c r="AU16" s="159"/>
      <c r="AV16" s="159"/>
      <c r="AW16" s="159"/>
      <c r="AX16" s="159"/>
      <c r="AY16" s="159"/>
    </row>
    <row r="17" spans="1:13" x14ac:dyDescent="0.25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149"/>
      <c r="I17" s="150"/>
      <c r="J17" s="150"/>
      <c r="K17" s="150"/>
      <c r="L17" s="148"/>
      <c r="M17" s="235"/>
    </row>
    <row r="18" spans="1:13" x14ac:dyDescent="0.2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149"/>
      <c r="I18" s="150"/>
      <c r="J18" s="150"/>
      <c r="K18" s="150"/>
      <c r="L18" s="148"/>
      <c r="M18" s="235"/>
    </row>
    <row r="19" spans="1:13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147"/>
      <c r="I19" s="148"/>
      <c r="J19" s="150"/>
      <c r="K19" s="148"/>
      <c r="L19" s="148"/>
      <c r="M19" s="235"/>
    </row>
    <row r="20" spans="1:13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147"/>
      <c r="I20" s="148"/>
      <c r="J20" s="150"/>
      <c r="K20" s="148"/>
      <c r="L20" s="148"/>
      <c r="M20" s="235"/>
    </row>
    <row r="21" spans="1:13" x14ac:dyDescent="0.25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147"/>
      <c r="I21" s="148"/>
      <c r="J21" s="150"/>
      <c r="K21" s="148"/>
      <c r="L21" s="148"/>
      <c r="M21" s="235"/>
    </row>
    <row r="22" spans="1:13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147"/>
      <c r="I22" s="148"/>
      <c r="J22" s="150"/>
      <c r="K22" s="148"/>
      <c r="L22" s="148"/>
      <c r="M22" s="235"/>
    </row>
    <row r="23" spans="1:13" x14ac:dyDescent="0.25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149"/>
      <c r="I23" s="150"/>
      <c r="J23" s="150"/>
      <c r="K23" s="150"/>
      <c r="L23" s="148"/>
      <c r="M23" s="235"/>
    </row>
    <row r="24" spans="1:13" x14ac:dyDescent="0.25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147"/>
      <c r="I24" s="148"/>
      <c r="J24" s="150"/>
      <c r="K24" s="148"/>
      <c r="L24" s="148"/>
      <c r="M24" s="235"/>
    </row>
    <row r="25" spans="1:13" x14ac:dyDescent="0.2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149"/>
      <c r="I25" s="150"/>
      <c r="J25" s="150"/>
      <c r="K25" s="150"/>
      <c r="L25" s="148"/>
      <c r="M25" s="235"/>
    </row>
    <row r="26" spans="1:13" hidden="1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147"/>
      <c r="I26" s="148"/>
      <c r="J26" s="150"/>
      <c r="K26" s="148"/>
      <c r="L26" s="148"/>
      <c r="M26" s="235"/>
    </row>
    <row r="27" spans="1:13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147"/>
      <c r="I27" s="148"/>
      <c r="J27" s="150"/>
      <c r="K27" s="148"/>
      <c r="L27" s="148"/>
      <c r="M27" s="235"/>
    </row>
    <row r="28" spans="1:13" x14ac:dyDescent="0.25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147"/>
      <c r="I28" s="148"/>
      <c r="J28" s="150"/>
      <c r="K28" s="148"/>
      <c r="L28" s="148"/>
      <c r="M28" s="235"/>
    </row>
    <row r="29" spans="1:13" x14ac:dyDescent="0.25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149"/>
      <c r="I29" s="148"/>
      <c r="J29" s="150"/>
      <c r="K29" s="148"/>
      <c r="L29" s="148"/>
      <c r="M29" s="235"/>
    </row>
    <row r="30" spans="1:13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149"/>
      <c r="I30" s="150"/>
      <c r="J30" s="150"/>
      <c r="K30" s="150"/>
      <c r="L30" s="148"/>
      <c r="M30" s="235"/>
    </row>
    <row r="31" spans="1:13" x14ac:dyDescent="0.25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149"/>
      <c r="I31" s="150"/>
      <c r="J31" s="150"/>
      <c r="K31" s="150"/>
      <c r="L31" s="148"/>
      <c r="M31" s="235"/>
    </row>
    <row r="32" spans="1:13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149"/>
      <c r="I32" s="150"/>
      <c r="J32" s="150"/>
      <c r="K32" s="148"/>
      <c r="L32" s="148"/>
      <c r="M32" s="235"/>
    </row>
    <row r="33" spans="1:13" x14ac:dyDescent="0.25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149"/>
      <c r="I33" s="150"/>
      <c r="J33" s="150"/>
      <c r="K33" s="150"/>
      <c r="L33" s="148"/>
      <c r="M33" s="235"/>
    </row>
    <row r="34" spans="1:13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147"/>
      <c r="I34" s="148"/>
      <c r="J34" s="150"/>
      <c r="K34" s="148"/>
      <c r="L34" s="148"/>
      <c r="M34" s="235"/>
    </row>
    <row r="35" spans="1:13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147"/>
      <c r="I35" s="148"/>
      <c r="J35" s="150"/>
      <c r="K35" s="148"/>
      <c r="L35" s="148"/>
      <c r="M35" s="235"/>
    </row>
    <row r="36" spans="1:13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147"/>
      <c r="I36" s="148"/>
      <c r="J36" s="150"/>
      <c r="K36" s="148"/>
      <c r="L36" s="148"/>
      <c r="M36" s="235"/>
    </row>
    <row r="37" spans="1:13" x14ac:dyDescent="0.25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149"/>
      <c r="I37" s="150"/>
      <c r="J37" s="150"/>
      <c r="K37" s="150"/>
      <c r="L37" s="148"/>
      <c r="M37" s="235"/>
    </row>
    <row r="38" spans="1:13" x14ac:dyDescent="0.25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149"/>
      <c r="I38" s="150"/>
      <c r="J38" s="150"/>
      <c r="K38" s="150"/>
      <c r="L38" s="148"/>
      <c r="M38" s="235"/>
    </row>
    <row r="39" spans="1:13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149"/>
      <c r="I39" s="152"/>
      <c r="J39" s="152"/>
      <c r="K39" s="152"/>
      <c r="L39" s="151"/>
      <c r="M39" s="235"/>
    </row>
    <row r="40" spans="1:13" ht="24" x14ac:dyDescent="0.25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149"/>
      <c r="I40" s="150"/>
      <c r="J40" s="150"/>
      <c r="K40" s="150"/>
      <c r="L40" s="148"/>
      <c r="M40" s="235"/>
    </row>
    <row r="41" spans="1:13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147"/>
      <c r="I41" s="148"/>
      <c r="J41" s="150"/>
      <c r="K41" s="148"/>
      <c r="L41" s="148"/>
      <c r="M41" s="235"/>
    </row>
    <row r="42" spans="1:13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149"/>
      <c r="I42" s="152"/>
      <c r="J42" s="152"/>
      <c r="K42" s="151"/>
      <c r="L42" s="151"/>
      <c r="M42" s="235"/>
    </row>
    <row r="43" spans="1:13" x14ac:dyDescent="0.25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149"/>
      <c r="I43" s="152"/>
      <c r="J43" s="150"/>
      <c r="K43" s="152"/>
      <c r="L43" s="151"/>
      <c r="M43" s="235"/>
    </row>
    <row r="44" spans="1:13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147"/>
      <c r="I44" s="148"/>
      <c r="J44" s="150"/>
      <c r="K44" s="148"/>
      <c r="L44" s="148"/>
      <c r="M44" s="235"/>
    </row>
    <row r="45" spans="1:13" x14ac:dyDescent="0.25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149"/>
      <c r="I45" s="150"/>
      <c r="J45" s="150"/>
      <c r="K45" s="150"/>
      <c r="L45" s="148"/>
      <c r="M45" s="235"/>
    </row>
    <row r="46" spans="1:13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147"/>
      <c r="I46" s="148"/>
      <c r="J46" s="150"/>
      <c r="K46" s="148"/>
      <c r="L46" s="148"/>
      <c r="M46" s="235"/>
    </row>
    <row r="47" spans="1:13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147"/>
      <c r="I47" s="148"/>
      <c r="J47" s="150"/>
      <c r="K47" s="148"/>
      <c r="L47" s="148"/>
      <c r="M47" s="235"/>
    </row>
    <row r="48" spans="1:13" x14ac:dyDescent="0.25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149"/>
      <c r="I48" s="150"/>
      <c r="J48" s="150"/>
      <c r="K48" s="150"/>
      <c r="L48" s="148"/>
      <c r="M48" s="235"/>
    </row>
    <row r="49" spans="1:13" x14ac:dyDescent="0.25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147"/>
      <c r="I49" s="148"/>
      <c r="J49" s="150"/>
      <c r="K49" s="148"/>
      <c r="L49" s="148"/>
      <c r="M49" s="235"/>
    </row>
    <row r="50" spans="1:13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147"/>
      <c r="I50" s="148"/>
      <c r="J50" s="150"/>
      <c r="K50" s="148"/>
      <c r="L50" s="148"/>
      <c r="M50" s="235"/>
    </row>
    <row r="51" spans="1:13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149"/>
      <c r="I51" s="151"/>
      <c r="J51" s="152"/>
      <c r="K51" s="151"/>
      <c r="L51" s="151"/>
      <c r="M51" s="235"/>
    </row>
    <row r="52" spans="1:13" x14ac:dyDescent="0.25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147"/>
      <c r="I52" s="148"/>
      <c r="J52" s="150"/>
      <c r="K52" s="148"/>
      <c r="L52" s="148"/>
      <c r="M52" s="235"/>
    </row>
    <row r="53" spans="1:13" x14ac:dyDescent="0.25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149"/>
      <c r="I53" s="150"/>
      <c r="J53" s="150"/>
      <c r="K53" s="150"/>
      <c r="L53" s="148"/>
      <c r="M53" s="235"/>
    </row>
    <row r="54" spans="1:13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147"/>
      <c r="I54" s="151"/>
      <c r="J54" s="152"/>
      <c r="K54" s="151"/>
      <c r="L54" s="151"/>
      <c r="M54" s="235"/>
    </row>
    <row r="55" spans="1:13" x14ac:dyDescent="0.25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149"/>
      <c r="I55" s="152"/>
      <c r="J55" s="150"/>
      <c r="K55" s="152"/>
      <c r="L55" s="151"/>
      <c r="M55" s="235"/>
    </row>
    <row r="56" spans="1:13" x14ac:dyDescent="0.25">
      <c r="A56" s="187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149"/>
      <c r="I56" s="150"/>
      <c r="J56" s="150"/>
      <c r="K56" s="150"/>
      <c r="L56" s="151"/>
      <c r="M56" s="235"/>
    </row>
    <row r="57" spans="1:13" x14ac:dyDescent="0.25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149"/>
      <c r="I57" s="150"/>
      <c r="J57" s="150"/>
      <c r="K57" s="150"/>
      <c r="L57" s="148"/>
      <c r="M57" s="235"/>
    </row>
    <row r="58" spans="1:13" x14ac:dyDescent="0.25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149"/>
      <c r="I58" s="150"/>
      <c r="J58" s="150"/>
      <c r="K58" s="150"/>
      <c r="L58" s="148"/>
      <c r="M58" s="235"/>
    </row>
    <row r="59" spans="1:13" hidden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147"/>
      <c r="I59" s="148"/>
      <c r="J59" s="150"/>
      <c r="K59" s="148"/>
      <c r="L59" s="148"/>
      <c r="M59" s="235"/>
    </row>
    <row r="60" spans="1:13" hidden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147"/>
      <c r="I60" s="148"/>
      <c r="J60" s="150"/>
      <c r="K60" s="148"/>
      <c r="L60" s="148"/>
      <c r="M60" s="235"/>
    </row>
    <row r="61" spans="1:13" hidden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147"/>
      <c r="I61" s="148"/>
      <c r="J61" s="150"/>
      <c r="K61" s="148"/>
      <c r="L61" s="148"/>
      <c r="M61" s="235"/>
    </row>
    <row r="62" spans="1:13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149"/>
      <c r="I62" s="151"/>
      <c r="J62" s="152"/>
      <c r="K62" s="151"/>
      <c r="L62" s="151"/>
      <c r="M62" s="235"/>
    </row>
    <row r="63" spans="1:13" x14ac:dyDescent="0.25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149"/>
      <c r="I63" s="148"/>
      <c r="J63" s="150"/>
      <c r="K63" s="148"/>
      <c r="L63" s="148"/>
      <c r="M63" s="235"/>
    </row>
    <row r="64" spans="1:13" x14ac:dyDescent="0.25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149"/>
      <c r="I64" s="150"/>
      <c r="J64" s="150"/>
      <c r="K64" s="150"/>
      <c r="L64" s="148"/>
      <c r="M64" s="235"/>
    </row>
    <row r="65" spans="1:13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149"/>
      <c r="I65" s="150"/>
      <c r="J65" s="150"/>
      <c r="K65" s="150"/>
      <c r="L65" s="148"/>
      <c r="M65" s="235"/>
    </row>
    <row r="66" spans="1:13" x14ac:dyDescent="0.25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149"/>
      <c r="I66" s="150"/>
      <c r="J66" s="150"/>
      <c r="K66" s="150"/>
      <c r="L66" s="148"/>
      <c r="M66" s="235"/>
    </row>
    <row r="67" spans="1:13" x14ac:dyDescent="0.25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149"/>
      <c r="I67" s="150"/>
      <c r="J67" s="150"/>
      <c r="K67" s="150"/>
      <c r="L67" s="148"/>
      <c r="M67" s="235"/>
    </row>
    <row r="68" spans="1:13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147"/>
      <c r="I68" s="148"/>
      <c r="J68" s="150"/>
      <c r="K68" s="148"/>
      <c r="L68" s="148"/>
      <c r="M68" s="235"/>
    </row>
    <row r="69" spans="1:13" x14ac:dyDescent="0.25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149"/>
      <c r="I69" s="150"/>
      <c r="J69" s="150"/>
      <c r="K69" s="150"/>
      <c r="L69" s="148"/>
      <c r="M69" s="235"/>
    </row>
    <row r="70" spans="1:13" x14ac:dyDescent="0.2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149"/>
      <c r="I70" s="150"/>
      <c r="J70" s="150"/>
      <c r="K70" s="150"/>
      <c r="L70" s="148"/>
      <c r="M70" s="235"/>
    </row>
    <row r="71" spans="1:13" x14ac:dyDescent="0.2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149"/>
      <c r="I71" s="150"/>
      <c r="J71" s="150"/>
      <c r="K71" s="150"/>
      <c r="L71" s="148"/>
      <c r="M71" s="235"/>
    </row>
    <row r="72" spans="1:13" hidden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147"/>
      <c r="I72" s="148"/>
      <c r="J72" s="150"/>
      <c r="K72" s="148"/>
      <c r="L72" s="148"/>
      <c r="M72" s="235"/>
    </row>
    <row r="73" spans="1:13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147"/>
      <c r="I73" s="148"/>
      <c r="J73" s="150"/>
      <c r="K73" s="148"/>
      <c r="L73" s="148"/>
      <c r="M73" s="235"/>
    </row>
    <row r="74" spans="1:13" x14ac:dyDescent="0.25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149"/>
      <c r="I74" s="150"/>
      <c r="J74" s="150"/>
      <c r="K74" s="150"/>
      <c r="L74" s="148"/>
      <c r="M74" s="235"/>
    </row>
    <row r="75" spans="1:13" hidden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147"/>
      <c r="I75" s="148"/>
      <c r="J75" s="150"/>
      <c r="K75" s="148"/>
      <c r="L75" s="148"/>
      <c r="M75" s="235"/>
    </row>
    <row r="76" spans="1:13" x14ac:dyDescent="0.25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149"/>
      <c r="I76" s="150"/>
      <c r="J76" s="150"/>
      <c r="K76" s="150"/>
      <c r="L76" s="148"/>
      <c r="M76" s="235"/>
    </row>
    <row r="77" spans="1:13" x14ac:dyDescent="0.25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149"/>
      <c r="I77" s="150"/>
      <c r="J77" s="150"/>
      <c r="K77" s="150"/>
      <c r="L77" s="148"/>
      <c r="M77" s="235"/>
    </row>
    <row r="78" spans="1:13" x14ac:dyDescent="0.25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149"/>
      <c r="I78" s="150"/>
      <c r="J78" s="150"/>
      <c r="K78" s="150"/>
      <c r="L78" s="148"/>
      <c r="M78" s="235"/>
    </row>
    <row r="79" spans="1:13" x14ac:dyDescent="0.2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149"/>
      <c r="I79" s="150"/>
      <c r="J79" s="150"/>
      <c r="K79" s="150"/>
      <c r="L79" s="148"/>
      <c r="M79" s="235"/>
    </row>
    <row r="80" spans="1:13" x14ac:dyDescent="0.25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149"/>
      <c r="I80" s="150"/>
      <c r="J80" s="150"/>
      <c r="K80" s="150"/>
      <c r="L80" s="148"/>
      <c r="M80" s="235"/>
    </row>
    <row r="81" spans="1:13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149"/>
      <c r="I81" s="152"/>
      <c r="J81" s="152"/>
      <c r="K81" s="152"/>
      <c r="L81" s="151"/>
      <c r="M81" s="235"/>
    </row>
    <row r="82" spans="1:13" x14ac:dyDescent="0.25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149"/>
      <c r="I82" s="150"/>
      <c r="J82" s="150"/>
      <c r="K82" s="150"/>
      <c r="L82" s="148"/>
      <c r="M82" s="235"/>
    </row>
    <row r="83" spans="1:13" x14ac:dyDescent="0.25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147"/>
      <c r="I83" s="148"/>
      <c r="J83" s="150"/>
      <c r="K83" s="148"/>
      <c r="L83" s="148"/>
      <c r="M83" s="235"/>
    </row>
    <row r="84" spans="1:13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149"/>
      <c r="I84" s="150"/>
      <c r="J84" s="150"/>
      <c r="K84" s="150"/>
      <c r="L84" s="148"/>
      <c r="M84" s="235"/>
    </row>
    <row r="85" spans="1:13" x14ac:dyDescent="0.25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147"/>
      <c r="I85" s="148"/>
      <c r="J85" s="150"/>
      <c r="K85" s="148"/>
      <c r="L85" s="148"/>
      <c r="M85" s="235"/>
    </row>
    <row r="86" spans="1:13" x14ac:dyDescent="0.2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149"/>
      <c r="I86" s="150"/>
      <c r="J86" s="150"/>
      <c r="K86" s="150"/>
      <c r="L86" s="148"/>
      <c r="M86" s="235"/>
    </row>
    <row r="87" spans="1:13" hidden="1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147"/>
      <c r="I87" s="148"/>
      <c r="J87" s="150"/>
      <c r="K87" s="148"/>
      <c r="L87" s="148"/>
      <c r="M87" s="235"/>
    </row>
    <row r="88" spans="1:13" hidden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149"/>
      <c r="I88" s="150"/>
      <c r="J88" s="150"/>
      <c r="K88" s="150"/>
      <c r="L88" s="148"/>
      <c r="M88" s="235"/>
    </row>
    <row r="89" spans="1:13" x14ac:dyDescent="0.25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147"/>
      <c r="I89" s="148"/>
      <c r="J89" s="150"/>
      <c r="K89" s="148"/>
      <c r="L89" s="148"/>
      <c r="M89" s="235"/>
    </row>
    <row r="90" spans="1:13" x14ac:dyDescent="0.25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149"/>
      <c r="I90" s="148"/>
      <c r="J90" s="150"/>
      <c r="K90" s="148"/>
      <c r="L90" s="148"/>
      <c r="M90" s="235"/>
    </row>
    <row r="91" spans="1:13" hidden="1" x14ac:dyDescent="0.25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147"/>
      <c r="I91" s="148"/>
      <c r="J91" s="150"/>
      <c r="K91" s="148"/>
      <c r="L91" s="148"/>
      <c r="M91" s="235"/>
    </row>
    <row r="92" spans="1:13" x14ac:dyDescent="0.25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149"/>
      <c r="I92" s="152"/>
      <c r="J92" s="152"/>
      <c r="K92" s="152"/>
      <c r="L92" s="151"/>
      <c r="M92" s="235"/>
    </row>
    <row r="93" spans="1:13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149"/>
      <c r="I93" s="152"/>
      <c r="J93" s="152"/>
      <c r="K93" s="152"/>
      <c r="L93" s="151"/>
      <c r="M93" s="235"/>
    </row>
    <row r="94" spans="1:13" x14ac:dyDescent="0.25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149"/>
      <c r="I94" s="150"/>
      <c r="J94" s="150"/>
      <c r="K94" s="150"/>
      <c r="L94" s="148"/>
      <c r="M94" s="235"/>
    </row>
    <row r="95" spans="1:13" x14ac:dyDescent="0.25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149"/>
      <c r="I95" s="150"/>
      <c r="J95" s="150"/>
      <c r="K95" s="150"/>
      <c r="L95" s="148"/>
      <c r="M95" s="235"/>
    </row>
    <row r="96" spans="1:13" x14ac:dyDescent="0.2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149"/>
      <c r="I96" s="150"/>
      <c r="J96" s="150"/>
      <c r="K96" s="150"/>
      <c r="L96" s="148"/>
      <c r="M96" s="235"/>
    </row>
    <row r="97" spans="1:13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149"/>
      <c r="I97" s="150"/>
      <c r="J97" s="150"/>
      <c r="K97" s="150"/>
      <c r="L97" s="148"/>
      <c r="M97" s="235"/>
    </row>
    <row r="98" spans="1:13" x14ac:dyDescent="0.25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147"/>
      <c r="I98" s="148"/>
      <c r="J98" s="150"/>
      <c r="K98" s="148"/>
      <c r="L98" s="148"/>
      <c r="M98" s="235"/>
    </row>
    <row r="99" spans="1:13" x14ac:dyDescent="0.25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149"/>
      <c r="I99" s="150"/>
      <c r="J99" s="150"/>
      <c r="K99" s="150"/>
      <c r="L99" s="148"/>
      <c r="M99" s="235"/>
    </row>
    <row r="100" spans="1:13" x14ac:dyDescent="0.25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149"/>
      <c r="I100" s="152"/>
      <c r="J100" s="152"/>
      <c r="K100" s="152"/>
      <c r="L100" s="151"/>
      <c r="M100" s="235"/>
    </row>
    <row r="101" spans="1:13" x14ac:dyDescent="0.25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147"/>
      <c r="I101" s="148"/>
      <c r="J101" s="150"/>
      <c r="K101" s="148"/>
      <c r="L101" s="148"/>
      <c r="M101" s="235"/>
    </row>
    <row r="102" spans="1:13" x14ac:dyDescent="0.25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149"/>
      <c r="I102" s="150"/>
      <c r="J102" s="150"/>
      <c r="K102" s="150"/>
      <c r="L102" s="148"/>
      <c r="M102" s="235"/>
    </row>
    <row r="103" spans="1:13" x14ac:dyDescent="0.25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147"/>
      <c r="I103" s="148"/>
      <c r="J103" s="150"/>
      <c r="K103" s="148"/>
      <c r="L103" s="148"/>
      <c r="M103" s="235"/>
    </row>
    <row r="104" spans="1:13" x14ac:dyDescent="0.25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149"/>
      <c r="I104" s="152"/>
      <c r="J104" s="152"/>
      <c r="K104" s="151"/>
      <c r="L104" s="151"/>
      <c r="M104" s="235"/>
    </row>
    <row r="105" spans="1:13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147"/>
      <c r="I105" s="148"/>
      <c r="J105" s="150"/>
      <c r="K105" s="148"/>
      <c r="L105" s="148"/>
      <c r="M105" s="235"/>
    </row>
    <row r="106" spans="1:13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149"/>
      <c r="I106" s="150"/>
      <c r="J106" s="150"/>
      <c r="K106" s="150"/>
      <c r="L106" s="148"/>
      <c r="M106" s="235"/>
    </row>
    <row r="107" spans="1:13" hidden="1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149"/>
      <c r="I107" s="150"/>
      <c r="J107" s="150"/>
      <c r="K107" s="150"/>
      <c r="L107" s="148"/>
      <c r="M107" s="235"/>
    </row>
    <row r="108" spans="1:13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149"/>
      <c r="I108" s="152"/>
      <c r="J108" s="152"/>
      <c r="K108" s="152"/>
      <c r="L108" s="151"/>
      <c r="M108" s="235"/>
    </row>
    <row r="109" spans="1:13" hidden="1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147"/>
      <c r="I109" s="148"/>
      <c r="J109" s="150"/>
      <c r="K109" s="148"/>
      <c r="L109" s="148"/>
      <c r="M109" s="235"/>
    </row>
    <row r="110" spans="1:13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169"/>
      <c r="I110" s="151"/>
      <c r="J110" s="152"/>
      <c r="K110" s="151"/>
      <c r="L110" s="151"/>
      <c r="M110" s="235"/>
    </row>
    <row r="111" spans="1:13" ht="15.75" thickBot="1" x14ac:dyDescent="0.3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236"/>
      <c r="I111" s="151"/>
      <c r="J111" s="152"/>
      <c r="K111" s="151"/>
      <c r="L111" s="151"/>
      <c r="M111" s="237"/>
    </row>
    <row r="112" spans="1:13" ht="16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</row>
    <row r="113" ht="15.75" thickTop="1" x14ac:dyDescent="0.25"/>
  </sheetData>
  <protectedRanges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L1 K112:K1048576">
    <cfRule type="iconSet" priority="28">
      <iconSet iconSet="3Symbols" showValue="0" reverse="1">
        <cfvo type="percent" val="0"/>
        <cfvo type="num" val="1"/>
        <cfvo type="num" val="2"/>
      </iconSet>
    </cfRule>
  </conditionalFormatting>
  <conditionalFormatting sqref="M1 L112:L1048576">
    <cfRule type="iconSet" priority="27">
      <iconSet iconSet="3Symbols" showValue="0" reverse="1">
        <cfvo type="percent" val="0"/>
        <cfvo type="num" val="1"/>
        <cfvo type="num" val="2"/>
      </iconSet>
    </cfRule>
  </conditionalFormatting>
  <conditionalFormatting sqref="L2">
    <cfRule type="iconSet" priority="26">
      <iconSet iconSet="3Symbols" showValue="0" reverse="1">
        <cfvo type="percent" val="0"/>
        <cfvo type="num" val="1"/>
        <cfvo type="num" val="2"/>
      </iconSet>
    </cfRule>
  </conditionalFormatting>
  <conditionalFormatting sqref="M2">
    <cfRule type="iconSet" priority="25">
      <iconSet iconSet="3Symbols" showValue="0" reverse="1">
        <cfvo type="percent" val="0"/>
        <cfvo type="num" val="1"/>
        <cfvo type="num" val="2"/>
      </iconSet>
    </cfRule>
  </conditionalFormatting>
  <conditionalFormatting sqref="B2:B111">
    <cfRule type="cellIs" dxfId="60" priority="22" operator="equal">
      <formula>1</formula>
    </cfRule>
  </conditionalFormatting>
  <conditionalFormatting sqref="C2:C111">
    <cfRule type="cellIs" dxfId="59" priority="21" operator="equal">
      <formula>1</formula>
    </cfRule>
  </conditionalFormatting>
  <conditionalFormatting sqref="D2:D111">
    <cfRule type="cellIs" dxfId="58" priority="20" operator="equal">
      <formula>1</formula>
    </cfRule>
  </conditionalFormatting>
  <conditionalFormatting sqref="E2:E111">
    <cfRule type="cellIs" dxfId="57" priority="19" operator="equal">
      <formula>1</formula>
    </cfRule>
  </conditionalFormatting>
  <conditionalFormatting sqref="F2:F111">
    <cfRule type="cellIs" dxfId="56" priority="18" operator="equal">
      <formula>1</formula>
    </cfRule>
  </conditionalFormatting>
  <conditionalFormatting sqref="A94:A111 A2:A91">
    <cfRule type="expression" dxfId="55" priority="13">
      <formula>$F2=1</formula>
    </cfRule>
    <cfRule type="expression" dxfId="54" priority="14">
      <formula>$E2=1</formula>
    </cfRule>
    <cfRule type="expression" dxfId="53" priority="15">
      <formula>$D2=1</formula>
    </cfRule>
    <cfRule type="expression" dxfId="52" priority="16">
      <formula>$C2=1</formula>
    </cfRule>
    <cfRule type="expression" dxfId="51" priority="17">
      <formula>$B2=1</formula>
    </cfRule>
  </conditionalFormatting>
  <conditionalFormatting sqref="A92:A93">
    <cfRule type="expression" dxfId="50" priority="3">
      <formula>$F92=1</formula>
    </cfRule>
    <cfRule type="expression" dxfId="49" priority="4">
      <formula>$E92=1</formula>
    </cfRule>
    <cfRule type="expression" dxfId="48" priority="5">
      <formula>$D92=1</formula>
    </cfRule>
    <cfRule type="expression" dxfId="47" priority="6">
      <formula>$C92=1</formula>
    </cfRule>
    <cfRule type="expression" dxfId="46" priority="7">
      <formula>$B92=1</formula>
    </cfRule>
  </conditionalFormatting>
  <conditionalFormatting sqref="L3:L111">
    <cfRule type="iconSet" priority="1555">
      <iconSet iconSet="3Symbols" showValue="0" reverse="1">
        <cfvo type="percent" val="0"/>
        <cfvo type="num" val="1"/>
        <cfvo type="num" val="2"/>
      </iconSet>
    </cfRule>
  </conditionalFormatting>
  <conditionalFormatting sqref="M3:M111">
    <cfRule type="iconSet" priority="1557">
      <iconSet iconSet="3Symbols" showValue="0" reverse="1">
        <cfvo type="percent" val="0"/>
        <cfvo type="num" val="1"/>
        <cfvo type="num" val="2"/>
      </iconSet>
    </cfRule>
  </conditionalFormatting>
  <conditionalFormatting sqref="G3:G111">
    <cfRule type="cellIs" dxfId="45" priority="2" operator="equal">
      <formula>1</formula>
    </cfRule>
  </conditionalFormatting>
  <conditionalFormatting sqref="G2">
    <cfRule type="cellIs" dxfId="44" priority="1" operator="equal">
      <formula>1</formula>
    </cfRule>
  </conditionalFormatting>
  <dataValidations count="1">
    <dataValidation type="list" allowBlank="1" showInputMessage="1" showErrorMessage="1" sqref="G2:G111" xr:uid="{5C934F5A-813E-4C74-A092-C9D390BAB9B4}">
      <formula1>"Archivé, En cours"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X113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2" sqref="G2"/>
    </sheetView>
  </sheetViews>
  <sheetFormatPr baseColWidth="10" defaultRowHeight="15" x14ac:dyDescent="0.2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7" width="26.42578125" style="1" customWidth="1"/>
    <col min="8" max="8" width="23.42578125" style="1" customWidth="1"/>
    <col min="9" max="9" width="17.5703125" style="260" customWidth="1"/>
    <col min="11" max="11" width="35" customWidth="1"/>
  </cols>
  <sheetData>
    <row r="1" spans="1:50" ht="25.5" thickTop="1" thickBot="1" x14ac:dyDescent="0.3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3" t="s">
        <v>153</v>
      </c>
      <c r="I1" s="3" t="s">
        <v>152</v>
      </c>
      <c r="J1" s="106" t="s">
        <v>157</v>
      </c>
    </row>
    <row r="2" spans="1:50" ht="15.75" thickTop="1" x14ac:dyDescent="0.25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78"/>
      <c r="I2" s="255"/>
      <c r="J2" s="256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" spans="1:50" x14ac:dyDescent="0.2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72"/>
      <c r="I3" s="72"/>
      <c r="J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" spans="1:50" x14ac:dyDescent="0.25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178"/>
      <c r="I4" s="21"/>
      <c r="J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" spans="1:50" x14ac:dyDescent="0.25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179"/>
      <c r="I5" s="21"/>
      <c r="J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" spans="1:50" ht="14.1" customHeight="1" x14ac:dyDescent="0.25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179"/>
      <c r="I6" s="21"/>
      <c r="J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" spans="1:50" x14ac:dyDescent="0.25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179"/>
      <c r="I7" s="21"/>
      <c r="J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" spans="1:50" x14ac:dyDescent="0.2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179"/>
      <c r="I8" s="21"/>
      <c r="J8" s="258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  <c r="K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</row>
    <row r="9" spans="1:50" x14ac:dyDescent="0.25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179"/>
      <c r="I9" s="21"/>
      <c r="J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" spans="1:50" x14ac:dyDescent="0.25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179"/>
      <c r="I10" s="21"/>
      <c r="J1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1" spans="1:50" x14ac:dyDescent="0.25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72"/>
      <c r="I11" s="72"/>
      <c r="J1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2" spans="1:50" x14ac:dyDescent="0.25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72"/>
      <c r="I12" s="21"/>
      <c r="J1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3" spans="1:50" x14ac:dyDescent="0.25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72"/>
      <c r="I13" s="72"/>
      <c r="J1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4" spans="1:50" x14ac:dyDescent="0.25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72"/>
      <c r="I14" s="21"/>
      <c r="J1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5" spans="1:50" x14ac:dyDescent="0.25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178"/>
      <c r="I15" s="21"/>
      <c r="J1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6" spans="1:50" x14ac:dyDescent="0.25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178"/>
      <c r="I16" s="21"/>
      <c r="J16" s="258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  <c r="K16" s="159"/>
      <c r="M16" s="159"/>
      <c r="N16" s="159"/>
      <c r="O16" s="159"/>
      <c r="P16" s="159"/>
      <c r="Q16" s="159"/>
      <c r="R16" s="159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59"/>
      <c r="AG16" s="159"/>
      <c r="AH16" s="159"/>
      <c r="AI16" s="159"/>
      <c r="AJ16" s="159"/>
      <c r="AK16" s="159"/>
      <c r="AL16" s="159"/>
      <c r="AM16" s="159"/>
      <c r="AN16" s="159"/>
      <c r="AO16" s="159"/>
      <c r="AP16" s="159"/>
      <c r="AQ16" s="159"/>
      <c r="AR16" s="159"/>
      <c r="AS16" s="159"/>
      <c r="AT16" s="159"/>
      <c r="AU16" s="159"/>
      <c r="AV16" s="159"/>
      <c r="AW16" s="159"/>
      <c r="AX16" s="159"/>
    </row>
    <row r="17" spans="1:10" x14ac:dyDescent="0.25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178"/>
      <c r="I17" s="21"/>
      <c r="J1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8" spans="1:10" x14ac:dyDescent="0.2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178"/>
      <c r="I18" s="21"/>
      <c r="J1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9" spans="1:10" hidden="1" x14ac:dyDescent="0.25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178"/>
      <c r="I19" s="21"/>
      <c r="J1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0" spans="1:10" x14ac:dyDescent="0.25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178"/>
      <c r="I20" s="21"/>
      <c r="J2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1" spans="1:10" x14ac:dyDescent="0.25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178"/>
      <c r="I21" s="21"/>
      <c r="J2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2" spans="1:10" x14ac:dyDescent="0.2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178"/>
      <c r="I22" s="21"/>
      <c r="J2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3" spans="1:10" x14ac:dyDescent="0.25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179"/>
      <c r="I23" s="21"/>
      <c r="J2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4" spans="1:10" x14ac:dyDescent="0.25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179"/>
      <c r="I24" s="21"/>
      <c r="J2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5" spans="1:10" x14ac:dyDescent="0.2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179"/>
      <c r="I25" s="21"/>
      <c r="J2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6" spans="1:10" x14ac:dyDescent="0.25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178"/>
      <c r="I26" s="21"/>
      <c r="J2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7" spans="1:10" x14ac:dyDescent="0.2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178"/>
      <c r="I27" s="21"/>
      <c r="J2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8" spans="1:10" x14ac:dyDescent="0.25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178"/>
      <c r="I28" s="21"/>
      <c r="J2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9" spans="1:10" x14ac:dyDescent="0.25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179"/>
      <c r="I29" s="21"/>
      <c r="J2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0" spans="1:10" x14ac:dyDescent="0.2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178"/>
      <c r="I30" s="21"/>
      <c r="J3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1" spans="1:10" x14ac:dyDescent="0.25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179"/>
      <c r="I31" s="21"/>
      <c r="J3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2" spans="1:10" x14ac:dyDescent="0.2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179"/>
      <c r="I32" s="21"/>
      <c r="J3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3" spans="1:10" x14ac:dyDescent="0.25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178"/>
      <c r="I33" s="21"/>
      <c r="J3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4" spans="1:10" x14ac:dyDescent="0.25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180"/>
      <c r="I34" s="176"/>
      <c r="J3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5" spans="1:10" x14ac:dyDescent="0.25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181"/>
      <c r="I35" s="182"/>
      <c r="J3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6" spans="1:10" x14ac:dyDescent="0.25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181"/>
      <c r="I36" s="182"/>
      <c r="J3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7" spans="1:10" x14ac:dyDescent="0.25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179"/>
      <c r="I37" s="21"/>
      <c r="J3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8" spans="1:10" x14ac:dyDescent="0.25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72"/>
      <c r="I38" s="72"/>
      <c r="J3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9" spans="1:10" x14ac:dyDescent="0.25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72"/>
      <c r="I39" s="21"/>
      <c r="J3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0" spans="1:10" ht="24" x14ac:dyDescent="0.25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179"/>
      <c r="I40" s="21"/>
      <c r="J4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1" spans="1:10" hidden="1" x14ac:dyDescent="0.25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72"/>
      <c r="I41" s="72"/>
      <c r="J4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2" spans="1:10" x14ac:dyDescent="0.25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72"/>
      <c r="I42" s="417"/>
      <c r="J42" s="449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3" spans="1:10" x14ac:dyDescent="0.25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72"/>
      <c r="I43" s="21"/>
      <c r="J4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4" spans="1:10" x14ac:dyDescent="0.25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72"/>
      <c r="I44" s="72"/>
      <c r="J4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5" spans="1:10" x14ac:dyDescent="0.25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179"/>
      <c r="I45" s="21"/>
      <c r="J4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6" spans="1:10" x14ac:dyDescent="0.25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179"/>
      <c r="I46" s="21"/>
      <c r="J4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7" spans="1:10" hidden="1" x14ac:dyDescent="0.25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179"/>
      <c r="I47" s="21"/>
      <c r="J4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8" spans="1:10" x14ac:dyDescent="0.25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179"/>
      <c r="I48" s="21"/>
      <c r="J4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9" spans="1:10" x14ac:dyDescent="0.25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179"/>
      <c r="I49" s="21"/>
      <c r="J4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0" spans="1:10" x14ac:dyDescent="0.2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183"/>
      <c r="I50" s="21"/>
      <c r="J5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1" spans="1:10" x14ac:dyDescent="0.2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183"/>
      <c r="I51" s="21"/>
      <c r="J5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2" spans="1:10" x14ac:dyDescent="0.25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179"/>
      <c r="I52" s="21"/>
      <c r="J5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3" spans="1:10" x14ac:dyDescent="0.25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178"/>
      <c r="I53" s="21"/>
      <c r="J5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4" spans="1:10" hidden="1" x14ac:dyDescent="0.25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178"/>
      <c r="I54" s="21"/>
      <c r="J5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5" spans="1:10" x14ac:dyDescent="0.25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179"/>
      <c r="I55" s="21"/>
      <c r="J5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6" spans="1:10" x14ac:dyDescent="0.25">
      <c r="A56" s="187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179"/>
      <c r="I56" s="21"/>
      <c r="J5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7" spans="1:10" x14ac:dyDescent="0.25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178"/>
      <c r="I57" s="21"/>
      <c r="J5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8" spans="1:10" x14ac:dyDescent="0.25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179"/>
      <c r="I58" s="21"/>
      <c r="J5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9" spans="1:10" hidden="1" x14ac:dyDescent="0.25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178"/>
      <c r="I59" s="72"/>
      <c r="J5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0" spans="1:10" hidden="1" x14ac:dyDescent="0.25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178"/>
      <c r="I60" s="72"/>
      <c r="J6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1" spans="1:10" hidden="1" x14ac:dyDescent="0.25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178"/>
      <c r="I61" s="72"/>
      <c r="J6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2" spans="1:10" x14ac:dyDescent="0.2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178"/>
      <c r="I62" s="21"/>
      <c r="J6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3" spans="1:10" x14ac:dyDescent="0.25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179"/>
      <c r="I63" s="21"/>
      <c r="J6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4" spans="1:10" x14ac:dyDescent="0.25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179"/>
      <c r="I64" s="21"/>
      <c r="J6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5" spans="1:10" hidden="1" x14ac:dyDescent="0.25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179"/>
      <c r="I65" s="21"/>
      <c r="J6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6" spans="1:10" x14ac:dyDescent="0.25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178"/>
      <c r="I66" s="21"/>
      <c r="J6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7" spans="1:10" x14ac:dyDescent="0.25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179"/>
      <c r="I67" s="21"/>
      <c r="J6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8" spans="1:10" x14ac:dyDescent="0.2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179"/>
      <c r="I68" s="21"/>
      <c r="J6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9" spans="1:10" x14ac:dyDescent="0.25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179"/>
      <c r="I69" s="21"/>
      <c r="J6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0" spans="1:10" x14ac:dyDescent="0.2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179"/>
      <c r="I70" s="21"/>
      <c r="J7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1" spans="1:10" x14ac:dyDescent="0.2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179"/>
      <c r="I71" s="21"/>
      <c r="J7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2" spans="1:10" hidden="1" x14ac:dyDescent="0.25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21"/>
      <c r="I72" s="21"/>
      <c r="J7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3" spans="1:10" x14ac:dyDescent="0.2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21"/>
      <c r="I73" s="21"/>
      <c r="J7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4" spans="1:10" x14ac:dyDescent="0.25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179"/>
      <c r="I74" s="21"/>
      <c r="J7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5" spans="1:10" hidden="1" x14ac:dyDescent="0.25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72"/>
      <c r="I75" s="72"/>
      <c r="J7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6" spans="1:10" x14ac:dyDescent="0.25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178"/>
      <c r="I76" s="21"/>
      <c r="J7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7" spans="1:10" x14ac:dyDescent="0.25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178"/>
      <c r="I77" s="21"/>
      <c r="J7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8" spans="1:10" x14ac:dyDescent="0.25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21"/>
      <c r="I78" s="21"/>
      <c r="J7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9" spans="1:10" x14ac:dyDescent="0.2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178"/>
      <c r="I79" s="21"/>
      <c r="J7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0" spans="1:10" x14ac:dyDescent="0.25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179"/>
      <c r="I80" s="21"/>
      <c r="J8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1" spans="1:10" x14ac:dyDescent="0.2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179"/>
      <c r="I81" s="21"/>
      <c r="J8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2" spans="1:10" x14ac:dyDescent="0.25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179"/>
      <c r="I82" s="21"/>
      <c r="J8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3" spans="1:10" x14ac:dyDescent="0.25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72"/>
      <c r="I83" s="72"/>
      <c r="J8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4" spans="1:10" hidden="1" x14ac:dyDescent="0.25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72"/>
      <c r="I84" s="72"/>
      <c r="J8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5" spans="1:10" x14ac:dyDescent="0.25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178"/>
      <c r="I85" s="72"/>
      <c r="J8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6" spans="1:10" x14ac:dyDescent="0.2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178"/>
      <c r="I86" s="72"/>
      <c r="J8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7" spans="1:10" hidden="1" x14ac:dyDescent="0.25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72"/>
      <c r="I87" s="72"/>
      <c r="J8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8" spans="1:10" hidden="1" x14ac:dyDescent="0.25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72"/>
      <c r="I88" s="72"/>
      <c r="J8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9" spans="1:10" x14ac:dyDescent="0.25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178"/>
      <c r="I89" s="72"/>
      <c r="J8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0" spans="1:10" x14ac:dyDescent="0.25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179"/>
      <c r="I90" s="21"/>
      <c r="J9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1" spans="1:10" hidden="1" x14ac:dyDescent="0.25">
      <c r="A91" s="238" t="s">
        <v>43</v>
      </c>
      <c r="B91" s="177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178"/>
      <c r="I91" s="72"/>
      <c r="J9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2" spans="1:10" x14ac:dyDescent="0.25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178"/>
      <c r="I92" s="21"/>
      <c r="J9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3" spans="1:10" x14ac:dyDescent="0.2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178"/>
      <c r="I93" s="21"/>
      <c r="J9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4" spans="1:10" x14ac:dyDescent="0.25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179"/>
      <c r="I94" s="21"/>
      <c r="J9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5" spans="1:10" x14ac:dyDescent="0.25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178"/>
      <c r="I95" s="72"/>
      <c r="J9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6" spans="1:10" x14ac:dyDescent="0.2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179"/>
      <c r="I96" s="21"/>
      <c r="J9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7" spans="1:10" x14ac:dyDescent="0.2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178"/>
      <c r="I97" s="72"/>
      <c r="J9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8" spans="1:10" x14ac:dyDescent="0.25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178"/>
      <c r="I98" s="72"/>
      <c r="J9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9" spans="1:10" x14ac:dyDescent="0.25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72"/>
      <c r="I99" s="72"/>
      <c r="J9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0" spans="1:10" x14ac:dyDescent="0.25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72"/>
      <c r="I100" s="21"/>
      <c r="J10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1" spans="1:10" x14ac:dyDescent="0.25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72"/>
      <c r="I101" s="72"/>
      <c r="J10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2" spans="1:10" x14ac:dyDescent="0.25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72"/>
      <c r="I102" s="72"/>
      <c r="J10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3" spans="1:10" x14ac:dyDescent="0.25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72"/>
      <c r="I103" s="72"/>
      <c r="J10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4" spans="1:10" x14ac:dyDescent="0.25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72"/>
      <c r="I104" s="21"/>
      <c r="J10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5" spans="1:10" x14ac:dyDescent="0.2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179"/>
      <c r="I105" s="21"/>
      <c r="J10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6" spans="1:10" x14ac:dyDescent="0.2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72"/>
      <c r="I106" s="72"/>
      <c r="J10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7" spans="1:10" x14ac:dyDescent="0.25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179"/>
      <c r="I107" s="21"/>
      <c r="J10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8" spans="1:10" ht="14.25" customHeight="1" x14ac:dyDescent="0.2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179"/>
      <c r="I108" s="21"/>
      <c r="J10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9" spans="1:10" x14ac:dyDescent="0.25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21"/>
      <c r="I109" s="21"/>
      <c r="J10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10" spans="1:10" x14ac:dyDescent="0.2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178"/>
      <c r="I110" s="72"/>
      <c r="J11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11" spans="1:10" ht="15.75" thickBot="1" x14ac:dyDescent="0.3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190"/>
      <c r="I111" s="190"/>
      <c r="J111" s="259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12" spans="1:10" ht="16.5" thickTop="1" thickBot="1" x14ac:dyDescent="0.3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</row>
    <row r="113" ht="15.75" thickTop="1" x14ac:dyDescent="0.25"/>
  </sheetData>
  <protectedRanges>
    <protectedRange algorithmName="SHA-512" hashValue="0fFmt2dAyA+IT1IE4MeGVubZXJZgTb+WbujJl47CgI+Tc/ThuhWmQR7ZNVOwlJzt28dn/JCa7ov4LsoFg3sAAA==" saltValue="ZLjzpo3OU/bWnDm5tI0fwA==" spinCount="100000" sqref="A112:XFD1048576 A1:F111 H1:XFD111" name="Plage1"/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B2:B111">
    <cfRule type="cellIs" dxfId="27" priority="18" operator="equal">
      <formula>1</formula>
    </cfRule>
  </conditionalFormatting>
  <conditionalFormatting sqref="C2:C111">
    <cfRule type="cellIs" dxfId="26" priority="17" operator="equal">
      <formula>1</formula>
    </cfRule>
  </conditionalFormatting>
  <conditionalFormatting sqref="D2:D111">
    <cfRule type="cellIs" dxfId="25" priority="16" operator="equal">
      <formula>1</formula>
    </cfRule>
  </conditionalFormatting>
  <conditionalFormatting sqref="E2:E111">
    <cfRule type="cellIs" dxfId="24" priority="15" operator="equal">
      <formula>1</formula>
    </cfRule>
  </conditionalFormatting>
  <conditionalFormatting sqref="F2:F111">
    <cfRule type="cellIs" dxfId="23" priority="14" operator="equal">
      <formula>1</formula>
    </cfRule>
  </conditionalFormatting>
  <conditionalFormatting sqref="A94:A111 A2:A91">
    <cfRule type="expression" dxfId="22" priority="9">
      <formula>$F2=1</formula>
    </cfRule>
    <cfRule type="expression" dxfId="21" priority="10">
      <formula>$E2=1</formula>
    </cfRule>
    <cfRule type="expression" dxfId="20" priority="11">
      <formula>$D2=1</formula>
    </cfRule>
    <cfRule type="expression" dxfId="19" priority="12">
      <formula>$C2=1</formula>
    </cfRule>
    <cfRule type="expression" dxfId="18" priority="13">
      <formula>$B2=1</formula>
    </cfRule>
  </conditionalFormatting>
  <conditionalFormatting sqref="I112:I1048576 J1:J111">
    <cfRule type="iconSet" priority="8">
      <iconSet iconSet="3Symbols" showValue="0" reverse="1">
        <cfvo type="percent" val="0"/>
        <cfvo type="num" val="1"/>
        <cfvo type="num" val="2"/>
      </iconSet>
    </cfRule>
  </conditionalFormatting>
  <conditionalFormatting sqref="A92:A93">
    <cfRule type="expression" dxfId="17" priority="3">
      <formula>$F92=1</formula>
    </cfRule>
    <cfRule type="expression" dxfId="16" priority="4">
      <formula>$E92=1</formula>
    </cfRule>
    <cfRule type="expression" dxfId="15" priority="5">
      <formula>$D92=1</formula>
    </cfRule>
    <cfRule type="expression" dxfId="14" priority="6">
      <formula>$C92=1</formula>
    </cfRule>
    <cfRule type="expression" dxfId="13" priority="7">
      <formula>$B92=1</formula>
    </cfRule>
  </conditionalFormatting>
  <conditionalFormatting sqref="G3:G111">
    <cfRule type="cellIs" dxfId="12" priority="2" operator="equal">
      <formula>1</formula>
    </cfRule>
  </conditionalFormatting>
  <conditionalFormatting sqref="G2">
    <cfRule type="cellIs" dxfId="11" priority="1" operator="equal">
      <formula>1</formula>
    </cfRule>
  </conditionalFormatting>
  <dataValidations count="1">
    <dataValidation type="list" allowBlank="1" showInputMessage="1" showErrorMessage="1" sqref="G2:G111" xr:uid="{606C62DF-1617-428F-A196-8EAC79F72929}">
      <formula1>"Archivé, En cours"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Suivi Projets</vt:lpstr>
      <vt:lpstr>Suivi Commandes</vt:lpstr>
      <vt:lpstr>Suivi Contrats</vt:lpstr>
      <vt:lpstr>Suivi Paies</vt:lpstr>
      <vt:lpstr>Suivi Congés</vt:lpstr>
      <vt:lpstr>Suivi Consultants</vt:lpstr>
      <vt:lpstr>Suivi VM</vt:lpstr>
      <vt:lpstr>Suivi FIDAA-PEI</vt:lpstr>
      <vt:lpstr>Suivi Détachement</vt:lpstr>
      <vt:lpstr>Commande_à_renouvelé</vt:lpstr>
      <vt:lpstr>'Suivi Commandes'!Zone_d_impression</vt:lpstr>
      <vt:lpstr>'Suivi Consultants'!Zone_d_impression</vt:lpstr>
      <vt:lpstr>'Suivi Contrats'!Zone_d_impression</vt:lpstr>
      <vt:lpstr>'Suivi Paies'!Zone_d_impression</vt:lpstr>
      <vt:lpstr>'Suivi Projets'!Zone_d_impression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Brignone</dc:creator>
  <cp:lastModifiedBy>franck</cp:lastModifiedBy>
  <cp:lastPrinted>2019-04-04T06:50:58Z</cp:lastPrinted>
  <dcterms:created xsi:type="dcterms:W3CDTF">2015-07-01T11:08:40Z</dcterms:created>
  <dcterms:modified xsi:type="dcterms:W3CDTF">2019-04-25T16:05:53Z</dcterms:modified>
</cp:coreProperties>
</file>