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athallah\Desktop\"/>
    </mc:Choice>
  </mc:AlternateContent>
  <bookViews>
    <workbookView xWindow="0" yWindow="0" windowWidth="28800" windowHeight="12975"/>
  </bookViews>
  <sheets>
    <sheet name="Saisie" sheetId="1" r:id="rId1"/>
    <sheet name="Report" sheetId="2" r:id="rId2"/>
  </sheets>
  <externalReferences>
    <externalReference r:id="rId3"/>
  </externalReferences>
  <definedNames>
    <definedName name="L_Articles">[1]ART!$C:$C</definedName>
  </definedName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6" i="2" l="1"/>
  <c r="S17" i="2"/>
  <c r="S16" i="2" s="1"/>
  <c r="S15" i="2"/>
  <c r="S14" i="2"/>
  <c r="S13" i="2"/>
  <c r="S12" i="2"/>
  <c r="S11" i="2"/>
  <c r="R6" i="2"/>
  <c r="N6" i="2"/>
  <c r="I10" i="1"/>
  <c r="J10" i="1" s="1"/>
  <c r="I11" i="1"/>
  <c r="J11" i="1" s="1"/>
  <c r="I12" i="1"/>
  <c r="J12" i="1" s="1"/>
  <c r="I13" i="1"/>
  <c r="J13" i="1" s="1"/>
  <c r="I14" i="1"/>
  <c r="J14" i="1" s="1"/>
  <c r="S14" i="1"/>
  <c r="I15" i="1"/>
  <c r="J15" i="1" s="1"/>
  <c r="I16" i="1"/>
  <c r="J16" i="1" s="1"/>
  <c r="I17" i="1"/>
  <c r="J17" i="1" s="1"/>
  <c r="I18" i="1"/>
  <c r="J18" i="1" s="1"/>
  <c r="S18" i="1"/>
  <c r="I19" i="1"/>
  <c r="J19" i="1" s="1"/>
  <c r="I20" i="1"/>
  <c r="K20" i="1" s="1"/>
  <c r="J20" i="1"/>
  <c r="I21" i="1"/>
  <c r="J21" i="1" s="1"/>
  <c r="G10" i="1"/>
  <c r="G14" i="1"/>
  <c r="G17" i="1"/>
  <c r="G20" i="1"/>
  <c r="P17" i="2"/>
  <c r="K17" i="2"/>
  <c r="J17" i="2"/>
  <c r="G17" i="2"/>
  <c r="B17" i="2"/>
  <c r="K16" i="2"/>
  <c r="J16" i="2"/>
  <c r="K15" i="2"/>
  <c r="J15" i="2"/>
  <c r="G15" i="2"/>
  <c r="K14" i="2"/>
  <c r="J14" i="2"/>
  <c r="G14" i="2"/>
  <c r="K13" i="2"/>
  <c r="J13" i="2"/>
  <c r="G13" i="2"/>
  <c r="K12" i="2"/>
  <c r="J12" i="2"/>
  <c r="G12" i="2"/>
  <c r="P11" i="2"/>
  <c r="P12" i="2" s="1"/>
  <c r="P13" i="2" s="1"/>
  <c r="P14" i="2" s="1"/>
  <c r="P15" i="2" s="1"/>
  <c r="K11" i="2"/>
  <c r="J11" i="2"/>
  <c r="G11" i="2"/>
  <c r="B11" i="2"/>
  <c r="B12" i="2" s="1"/>
  <c r="B13" i="2" s="1"/>
  <c r="B14" i="2" s="1"/>
  <c r="B15" i="2" s="1"/>
  <c r="K10" i="2"/>
  <c r="J10" i="2"/>
  <c r="E10" i="2"/>
  <c r="E16" i="2" s="1"/>
  <c r="K9" i="2"/>
  <c r="J9" i="2"/>
  <c r="G9" i="2"/>
  <c r="K8" i="2"/>
  <c r="J8" i="2"/>
  <c r="G8" i="2"/>
  <c r="S7" i="2"/>
  <c r="K7" i="2"/>
  <c r="J7" i="2"/>
  <c r="G7" i="2"/>
  <c r="A7" i="2"/>
  <c r="N7" i="2" s="1"/>
  <c r="R7" i="2" s="1"/>
  <c r="S6" i="2"/>
  <c r="S9" i="2" s="1"/>
  <c r="K6" i="2"/>
  <c r="J6" i="2"/>
  <c r="G6" i="2"/>
  <c r="D6" i="2"/>
  <c r="D7" i="2" s="1"/>
  <c r="D8" i="2" s="1"/>
  <c r="D9" i="2" s="1"/>
  <c r="B6" i="2"/>
  <c r="B7" i="2" s="1"/>
  <c r="B8" i="2" s="1"/>
  <c r="B9" i="2" s="1"/>
  <c r="O5" i="2"/>
  <c r="K5" i="2"/>
  <c r="J5" i="2"/>
  <c r="I25" i="1"/>
  <c r="S25" i="1" s="1"/>
  <c r="I24" i="1"/>
  <c r="G24" i="1" s="1"/>
  <c r="K23" i="1"/>
  <c r="I23" i="1"/>
  <c r="G23" i="1"/>
  <c r="I22" i="1"/>
  <c r="S22" i="1" s="1"/>
  <c r="K9" i="1"/>
  <c r="J9" i="1"/>
  <c r="G9" i="1"/>
  <c r="K8" i="1"/>
  <c r="J8" i="1"/>
  <c r="G8" i="1"/>
  <c r="S7" i="1"/>
  <c r="K7" i="1"/>
  <c r="J7" i="1"/>
  <c r="G7" i="1"/>
  <c r="S6" i="1"/>
  <c r="S9" i="1" s="1"/>
  <c r="K6" i="1"/>
  <c r="J6" i="1"/>
  <c r="G6" i="1"/>
  <c r="D6" i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B6" i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N6" i="1"/>
  <c r="R6" i="1" s="1"/>
  <c r="K5" i="1"/>
  <c r="J5" i="1"/>
  <c r="G15" i="1" l="1"/>
  <c r="S15" i="1"/>
  <c r="G19" i="1"/>
  <c r="S19" i="1"/>
  <c r="S17" i="1"/>
  <c r="K15" i="1"/>
  <c r="T7" i="2"/>
  <c r="U7" i="2" s="1"/>
  <c r="O7" i="2"/>
  <c r="J22" i="1"/>
  <c r="T6" i="2"/>
  <c r="U6" i="2" s="1"/>
  <c r="S11" i="1"/>
  <c r="G18" i="1"/>
  <c r="G12" i="1"/>
  <c r="S20" i="1"/>
  <c r="S5" i="2"/>
  <c r="S8" i="2" s="1"/>
  <c r="G11" i="1"/>
  <c r="K12" i="1"/>
  <c r="S10" i="1"/>
  <c r="S10" i="2"/>
  <c r="S24" i="1"/>
  <c r="J24" i="1"/>
  <c r="S23" i="1"/>
  <c r="J23" i="1"/>
  <c r="K24" i="1"/>
  <c r="S12" i="1"/>
  <c r="G21" i="1"/>
  <c r="G16" i="1"/>
  <c r="G13" i="1"/>
  <c r="S21" i="1"/>
  <c r="K19" i="1"/>
  <c r="K16" i="1"/>
  <c r="S13" i="1"/>
  <c r="K11" i="1"/>
  <c r="S16" i="1"/>
  <c r="K18" i="1"/>
  <c r="K14" i="1"/>
  <c r="K10" i="1"/>
  <c r="K21" i="1"/>
  <c r="K17" i="1"/>
  <c r="K13" i="1"/>
  <c r="S5" i="1"/>
  <c r="S8" i="1" s="1"/>
  <c r="T6" i="1"/>
  <c r="U6" i="1" s="1"/>
  <c r="D11" i="2"/>
  <c r="D12" i="2" s="1"/>
  <c r="D13" i="2" s="1"/>
  <c r="D14" i="2" s="1"/>
  <c r="D15" i="2" s="1"/>
  <c r="D17" i="2"/>
  <c r="P6" i="2"/>
  <c r="P7" i="2" s="1"/>
  <c r="P8" i="2" s="1"/>
  <c r="P9" i="2" s="1"/>
  <c r="A8" i="2"/>
  <c r="O8" i="2" s="1"/>
  <c r="D22" i="1"/>
  <c r="D23" i="1" s="1"/>
  <c r="A7" i="1"/>
  <c r="O6" i="1"/>
  <c r="O5" i="1" s="1"/>
  <c r="P6" i="1"/>
  <c r="P7" i="1" s="1"/>
  <c r="P8" i="1" s="1"/>
  <c r="P9" i="1" s="1"/>
  <c r="D24" i="1"/>
  <c r="D25" i="1" s="1"/>
  <c r="J25" i="1"/>
  <c r="G25" i="1"/>
  <c r="K25" i="1"/>
  <c r="K22" i="1"/>
  <c r="G22" i="1"/>
  <c r="T8" i="2" l="1"/>
  <c r="U8" i="2" s="1"/>
  <c r="A9" i="2"/>
  <c r="O9" i="2" s="1"/>
  <c r="N8" i="2"/>
  <c r="R8" i="2" s="1"/>
  <c r="O7" i="1"/>
  <c r="A8" i="1"/>
  <c r="N7" i="1"/>
  <c r="N9" i="2" l="1"/>
  <c r="R9" i="2" s="1"/>
  <c r="T9" i="2" s="1"/>
  <c r="U9" i="2" s="1"/>
  <c r="A11" i="2"/>
  <c r="O11" i="2" s="1"/>
  <c r="R7" i="1"/>
  <c r="T7" i="1" s="1"/>
  <c r="U7" i="1" s="1"/>
  <c r="O8" i="1"/>
  <c r="A9" i="1"/>
  <c r="N8" i="1"/>
  <c r="A10" i="1" l="1"/>
  <c r="A12" i="2"/>
  <c r="O12" i="2" s="1"/>
  <c r="N11" i="2"/>
  <c r="R11" i="2" s="1"/>
  <c r="T11" i="2" s="1"/>
  <c r="U11" i="2" s="1"/>
  <c r="R8" i="1"/>
  <c r="T8" i="1" s="1"/>
  <c r="U8" i="1" s="1"/>
  <c r="O9" i="1"/>
  <c r="N9" i="1"/>
  <c r="O10" i="1" l="1"/>
  <c r="A11" i="1"/>
  <c r="M10" i="1"/>
  <c r="N10" i="1" s="1"/>
  <c r="A13" i="2"/>
  <c r="O13" i="2" s="1"/>
  <c r="N12" i="2"/>
  <c r="R12" i="2" s="1"/>
  <c r="R9" i="1"/>
  <c r="T12" i="2" l="1"/>
  <c r="U12" i="2" s="1"/>
  <c r="Q10" i="1"/>
  <c r="R10" i="1" s="1"/>
  <c r="O10" i="2"/>
  <c r="A12" i="1"/>
  <c r="O11" i="1"/>
  <c r="M11" i="1"/>
  <c r="N11" i="1" s="1"/>
  <c r="N13" i="2"/>
  <c r="R13" i="2" s="1"/>
  <c r="T13" i="2" s="1"/>
  <c r="U13" i="2" s="1"/>
  <c r="A14" i="2"/>
  <c r="O14" i="2" s="1"/>
  <c r="T9" i="1"/>
  <c r="U9" i="1" s="1"/>
  <c r="Q11" i="1" l="1"/>
  <c r="R11" i="1" s="1"/>
  <c r="M12" i="1"/>
  <c r="N12" i="1" s="1"/>
  <c r="O12" i="1"/>
  <c r="A13" i="1"/>
  <c r="N14" i="2"/>
  <c r="R14" i="2" s="1"/>
  <c r="T14" i="2" s="1"/>
  <c r="U14" i="2" s="1"/>
  <c r="A15" i="2"/>
  <c r="O15" i="2" s="1"/>
  <c r="Q12" i="1" l="1"/>
  <c r="R12" i="1" s="1"/>
  <c r="O13" i="1"/>
  <c r="A14" i="1"/>
  <c r="M13" i="1"/>
  <c r="N13" i="1" s="1"/>
  <c r="Q13" i="1" s="1"/>
  <c r="R13" i="1" s="1"/>
  <c r="N15" i="2"/>
  <c r="A17" i="2"/>
  <c r="O17" i="2" s="1"/>
  <c r="R15" i="2" l="1"/>
  <c r="N10" i="2"/>
  <c r="O14" i="1"/>
  <c r="A15" i="1"/>
  <c r="M14" i="1"/>
  <c r="N14" i="1" s="1"/>
  <c r="N17" i="2"/>
  <c r="R17" i="2" s="1"/>
  <c r="T17" i="2" l="1"/>
  <c r="U17" i="2" s="1"/>
  <c r="T15" i="2"/>
  <c r="U15" i="2" s="1"/>
  <c r="Q14" i="1"/>
  <c r="R14" i="1" s="1"/>
  <c r="M15" i="1"/>
  <c r="N15" i="1" s="1"/>
  <c r="Q15" i="1" s="1"/>
  <c r="R15" i="1" s="1"/>
  <c r="O15" i="1"/>
  <c r="A16" i="1"/>
  <c r="A17" i="1" l="1"/>
  <c r="O16" i="1"/>
  <c r="M16" i="1"/>
  <c r="N16" i="1" s="1"/>
  <c r="Q16" i="1" s="1"/>
  <c r="R16" i="1" s="1"/>
  <c r="O17" i="1" l="1"/>
  <c r="A18" i="1"/>
  <c r="M17" i="1"/>
  <c r="N17" i="1" s="1"/>
  <c r="Q17" i="1" s="1"/>
  <c r="R17" i="1" s="1"/>
  <c r="O16" i="2"/>
  <c r="O18" i="1" l="1"/>
  <c r="A19" i="1"/>
  <c r="M18" i="1"/>
  <c r="N18" i="1" s="1"/>
  <c r="Q18" i="1" l="1"/>
  <c r="R18" i="1" s="1"/>
  <c r="A20" i="1"/>
  <c r="O19" i="1"/>
  <c r="M19" i="1"/>
  <c r="N19" i="1" s="1"/>
  <c r="Q19" i="1" s="1"/>
  <c r="R19" i="1" s="1"/>
  <c r="M20" i="1" l="1"/>
  <c r="N20" i="1" s="1"/>
  <c r="O20" i="1"/>
  <c r="A21" i="1"/>
  <c r="Q20" i="1" l="1"/>
  <c r="R20" i="1" s="1"/>
  <c r="O21" i="1"/>
  <c r="M21" i="1"/>
  <c r="N21" i="1" s="1"/>
  <c r="A22" i="1"/>
  <c r="Q21" i="1" l="1"/>
  <c r="R21" i="1" s="1"/>
  <c r="M22" i="1"/>
  <c r="N22" i="1" s="1"/>
  <c r="Q22" i="1" s="1"/>
  <c r="R22" i="1" s="1"/>
  <c r="O22" i="1"/>
  <c r="A23" i="1"/>
  <c r="A24" i="1" l="1"/>
  <c r="M23" i="1"/>
  <c r="N23" i="1" s="1"/>
  <c r="Q23" i="1" s="1"/>
  <c r="R23" i="1" s="1"/>
  <c r="O23" i="1"/>
  <c r="M24" i="1" l="1"/>
  <c r="N24" i="1" s="1"/>
  <c r="Q24" i="1" s="1"/>
  <c r="R24" i="1" s="1"/>
  <c r="A25" i="1"/>
  <c r="O24" i="1"/>
  <c r="M25" i="1" l="1"/>
  <c r="N25" i="1" s="1"/>
  <c r="Q25" i="1" s="1"/>
  <c r="R25" i="1" s="1"/>
  <c r="O25" i="1"/>
  <c r="N5" i="1" l="1"/>
  <c r="R5" i="1" s="1"/>
  <c r="T5" i="1" s="1"/>
  <c r="U5" i="1" s="1"/>
  <c r="N16" i="2" l="1"/>
  <c r="R16" i="2" s="1"/>
  <c r="T16" i="2" s="1"/>
  <c r="U16" i="2" s="1"/>
  <c r="N5" i="2"/>
  <c r="R5" i="2" s="1"/>
  <c r="T5" i="2" l="1"/>
  <c r="U5" i="2" s="1"/>
  <c r="R10" i="2"/>
  <c r="T10" i="2" l="1"/>
  <c r="U10" i="2" s="1"/>
</calcChain>
</file>

<file path=xl/comments1.xml><?xml version="1.0" encoding="utf-8"?>
<comments xmlns="http://schemas.openxmlformats.org/spreadsheetml/2006/main">
  <authors>
    <author>Didier FOURGEOT</author>
  </authors>
  <commentList>
    <comment ref="I3" authorId="0" shapeId="0">
      <text>
        <r>
          <rPr>
            <b/>
            <sz val="9"/>
            <color indexed="81"/>
            <rFont val="Tahoma"/>
            <family val="2"/>
          </rPr>
          <t>Code TARIF</t>
        </r>
      </text>
    </comment>
    <comment ref="I5" authorId="0" shapeId="0">
      <text>
        <r>
          <rPr>
            <b/>
            <sz val="9"/>
            <color indexed="81"/>
            <rFont val="Tahoma"/>
            <family val="2"/>
          </rPr>
          <t>Code TARIF</t>
        </r>
      </text>
    </comment>
    <comment ref="I10" authorId="0" shapeId="0">
      <text>
        <r>
          <rPr>
            <b/>
            <sz val="9"/>
            <color indexed="81"/>
            <rFont val="Tahoma"/>
            <family val="2"/>
          </rPr>
          <t>Code TARIF</t>
        </r>
      </text>
    </comment>
    <comment ref="I16" authorId="0" shapeId="0">
      <text>
        <r>
          <rPr>
            <b/>
            <sz val="9"/>
            <color indexed="81"/>
            <rFont val="Tahoma"/>
            <family val="2"/>
          </rPr>
          <t>Code TARIF</t>
        </r>
      </text>
    </comment>
  </commentList>
</comments>
</file>

<file path=xl/comments2.xml><?xml version="1.0" encoding="utf-8"?>
<comments xmlns="http://schemas.openxmlformats.org/spreadsheetml/2006/main">
  <authors>
    <author>Didier FOURGEOT</author>
  </authors>
  <commentList>
    <comment ref="I3" authorId="0" shapeId="0">
      <text>
        <r>
          <rPr>
            <b/>
            <sz val="9"/>
            <color indexed="81"/>
            <rFont val="Tahoma"/>
            <family val="2"/>
          </rPr>
          <t>Code TARIF</t>
        </r>
      </text>
    </comment>
    <comment ref="I5" authorId="0" shapeId="0">
      <text>
        <r>
          <rPr>
            <b/>
            <sz val="9"/>
            <color indexed="81"/>
            <rFont val="Tahoma"/>
            <family val="2"/>
          </rPr>
          <t>Code TARIF</t>
        </r>
      </text>
    </comment>
    <comment ref="I10" authorId="0" shapeId="0">
      <text>
        <r>
          <rPr>
            <b/>
            <sz val="9"/>
            <color indexed="81"/>
            <rFont val="Tahoma"/>
            <family val="2"/>
          </rPr>
          <t>Code TARIF</t>
        </r>
      </text>
    </comment>
    <comment ref="I16" authorId="0" shapeId="0">
      <text>
        <r>
          <rPr>
            <b/>
            <sz val="9"/>
            <color indexed="81"/>
            <rFont val="Tahoma"/>
            <family val="2"/>
          </rPr>
          <t>Code TARIF</t>
        </r>
      </text>
    </comment>
    <comment ref="I18" authorId="0" shapeId="0">
      <text>
        <r>
          <rPr>
            <b/>
            <sz val="9"/>
            <color indexed="81"/>
            <rFont val="Tahoma"/>
            <family val="2"/>
          </rPr>
          <t>Code TARIF</t>
        </r>
      </text>
    </comment>
    <comment ref="I25" authorId="0" shapeId="0">
      <text>
        <r>
          <rPr>
            <b/>
            <sz val="9"/>
            <color indexed="81"/>
            <rFont val="Tahoma"/>
            <family val="2"/>
          </rPr>
          <t>Code TARIF</t>
        </r>
      </text>
    </comment>
  </commentList>
</comments>
</file>

<file path=xl/sharedStrings.xml><?xml version="1.0" encoding="utf-8"?>
<sst xmlns="http://schemas.openxmlformats.org/spreadsheetml/2006/main" count="104" uniqueCount="60">
  <si>
    <t>SAISIE</t>
  </si>
  <si>
    <t>COMPTOIR</t>
  </si>
  <si>
    <t>N° Ordre</t>
  </si>
  <si>
    <t>Réf. Mois</t>
  </si>
  <si>
    <t>Date</t>
  </si>
  <si>
    <t>N°  Fiche</t>
  </si>
  <si>
    <t>N° Fiche</t>
  </si>
  <si>
    <t>Client</t>
  </si>
  <si>
    <t>Réf. Art.</t>
  </si>
  <si>
    <t>N° Art.</t>
  </si>
  <si>
    <t>Code Article</t>
  </si>
  <si>
    <t>Désignation Article</t>
  </si>
  <si>
    <t>Unité</t>
  </si>
  <si>
    <t>Quantité</t>
  </si>
  <si>
    <t>Prix Unité HT</t>
  </si>
  <si>
    <t>Montant HT Brut</t>
  </si>
  <si>
    <t>Indice</t>
  </si>
  <si>
    <t>Remise %</t>
  </si>
  <si>
    <t>Remise Montant</t>
  </si>
  <si>
    <t>Montant HT Net</t>
  </si>
  <si>
    <t>Taux TVA</t>
  </si>
  <si>
    <t xml:space="preserve">Montant TVA </t>
  </si>
  <si>
    <t>Montant TTC</t>
  </si>
  <si>
    <t>C</t>
  </si>
  <si>
    <t>1</t>
  </si>
  <si>
    <t>C3</t>
  </si>
  <si>
    <t>2</t>
  </si>
  <si>
    <t>TP</t>
  </si>
  <si>
    <t>3</t>
  </si>
  <si>
    <t>PP</t>
  </si>
  <si>
    <t>4</t>
  </si>
  <si>
    <t>C4</t>
  </si>
  <si>
    <t>6</t>
  </si>
  <si>
    <t>1-P4XB</t>
  </si>
  <si>
    <t>7</t>
  </si>
  <si>
    <t>C8</t>
  </si>
  <si>
    <t>8</t>
  </si>
  <si>
    <t>9</t>
  </si>
  <si>
    <t>10</t>
  </si>
  <si>
    <t>N3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</si>
  <si>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</si>
  <si>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</si>
  <si>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</si>
  <si>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</si>
  <si>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</si>
  <si>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</si>
  <si>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</si>
  <si>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</si>
  <si>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</si>
  <si>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 xml:space="preserve">  COMPTOIR SAISIE</t>
  </si>
  <si>
    <t>5</t>
  </si>
  <si>
    <t>03</t>
  </si>
  <si>
    <t>REPORT</t>
  </si>
  <si>
    <t>11</t>
  </si>
  <si>
    <t>I4</t>
  </si>
  <si>
    <t>NP</t>
  </si>
  <si>
    <t>Transfert de la fiche 104 de la feuille "Saisie" en ligne 18</t>
  </si>
  <si>
    <t>Fiche 104 (Lignes 5 à 9) à transférer dans feuille "Report" à la suite des transferts déjà faits</t>
  </si>
  <si>
    <t>(Faut-il un bouton de transfert ?)</t>
  </si>
  <si>
    <t>Montant HT  Brut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</si>
</sst>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D_A_-;\-* #,##0.00\ _D_A_-;_-* &quot;-&quot;??\ _D_A_-;_-@_-"/>
    <numFmt numFmtId="164" formatCode="d/m;@"/>
    <numFmt numFmtId="165" formatCode="dd/mm/yy;@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36"/>
      <color theme="0"/>
      <name val="Arial"/>
      <family val="2"/>
    </font>
    <font>
      <b/>
      <sz val="10"/>
      <name val="Arial"/>
      <family val="2"/>
    </font>
    <font>
      <sz val="9"/>
      <name val="Courier New"/>
      <family val="3"/>
    </font>
    <font>
      <sz val="10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rgb="FF111111"/>
      <name val="Courier New"/>
      <family val="3"/>
    </font>
    <font>
      <sz val="9"/>
      <color rgb="FF111111"/>
      <name val="Calibri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0"/>
      <color rgb="FF0070C0"/>
      <name val="Arial"/>
      <family val="2"/>
    </font>
    <font>
      <sz val="10"/>
      <color rgb="FF0070C0"/>
      <name val="Arial"/>
      <family val="2"/>
    </font>
    <font>
      <b/>
      <sz val="10"/>
      <color rgb="FFFF0000"/>
      <name val="Arial"/>
      <family val="2"/>
    </font>
    <font>
      <b/>
      <sz val="12"/>
      <color rgb="FFFF0000"/>
      <name val="Arial"/>
      <family val="2"/>
    </font>
    <font>
      <b/>
      <sz val="10"/>
      <color theme="0" tint="-0.34998626667073579"/>
      <name val="Arial"/>
      <family val="2"/>
    </font>
    <font>
      <sz val="10"/>
      <color rgb="FFFF0000"/>
      <name val="Arial"/>
      <family val="2"/>
    </font>
    <font>
      <b/>
      <sz val="9"/>
      <color indexed="81"/>
      <name val="Tahoma"/>
      <family val="2"/>
    </font>
    <font>
      <sz val="10"/>
      <name val="Courier New"/>
      <family val="3"/>
    </font>
    <font>
      <sz val="9"/>
      <color theme="0"/>
      <name val="Courier New"/>
      <family val="3"/>
    </font>
    <font>
      <sz val="9"/>
      <color theme="0"/>
      <name val="Calibri"/>
      <family val="2"/>
    </font>
    <font>
      <sz val="10"/>
      <color theme="0"/>
      <name val="Courier New"/>
      <family val="3"/>
    </font>
    <font>
      <b/>
      <sz val="14"/>
      <color theme="0"/>
      <name val="Arial"/>
      <family val="2"/>
    </font>
    <font>
      <b/>
      <sz val="12"/>
      <color theme="0"/>
      <name val="Arial"/>
      <family val="2"/>
    </font>
    <font>
      <b/>
      <sz val="12"/>
      <name val="Arial"/>
      <family val="2"/>
    </font>
    <font>
      <b/>
      <sz val="14"/>
      <color rgb="FFFF0000"/>
      <name val="Arial"/>
      <family val="2"/>
    </font>
    <font>
      <sz val="9"/>
      <color rgb="FFFF0000"/>
      <name val="Courier New"/>
      <family val="3"/>
    </font>
    <font>
      <sz val="12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medium">
        <color indexed="64"/>
      </left>
      <right style="hair">
        <color theme="0"/>
      </right>
      <top/>
      <bottom/>
      <diagonal/>
    </border>
    <border>
      <left/>
      <right style="hair">
        <color theme="0"/>
      </right>
      <top/>
      <bottom/>
      <diagonal/>
    </border>
    <border>
      <left style="hair">
        <color theme="0"/>
      </left>
      <right style="hair">
        <color theme="0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79">
    <xf numFmtId="0" fontId="0" fillId="0" borderId="0" xfId="0"/>
    <xf numFmtId="0" fontId="9" fillId="0" borderId="0" xfId="0" applyFont="1" applyAlignment="1" applyProtection="1">
      <alignment vertical="center"/>
      <protection locked="0" hidden="1"/>
    </xf>
    <xf numFmtId="0" fontId="10" fillId="0" borderId="0" xfId="0" applyFont="1" applyAlignment="1" applyProtection="1">
      <alignment vertical="center"/>
      <protection locked="0" hidden="1"/>
    </xf>
    <xf numFmtId="0" fontId="13" fillId="2" borderId="3" xfId="0" applyFont="1" applyFill="1" applyBorder="1" applyAlignment="1" applyProtection="1">
      <alignment horizontal="left" vertical="top" wrapText="1"/>
      <protection locked="0" hidden="1"/>
    </xf>
    <xf numFmtId="0" fontId="13" fillId="2" borderId="4" xfId="0" applyFont="1" applyFill="1" applyBorder="1" applyAlignment="1" applyProtection="1">
      <alignment horizontal="left" vertical="top" wrapText="1"/>
      <protection hidden="1"/>
    </xf>
    <xf numFmtId="0" fontId="14" fillId="2" borderId="5" xfId="0" applyFont="1" applyFill="1" applyBorder="1" applyAlignment="1" applyProtection="1">
      <alignment horizontal="left" vertical="top" wrapText="1"/>
      <protection locked="0" hidden="1"/>
    </xf>
    <xf numFmtId="0" fontId="13" fillId="2" borderId="5" xfId="0" applyNumberFormat="1" applyFont="1" applyFill="1" applyBorder="1" applyAlignment="1" applyProtection="1">
      <alignment horizontal="left" vertical="top" wrapText="1"/>
      <protection hidden="1"/>
    </xf>
    <xf numFmtId="0" fontId="13" fillId="2" borderId="5" xfId="0" applyNumberFormat="1" applyFont="1" applyFill="1" applyBorder="1" applyAlignment="1" applyProtection="1">
      <alignment horizontal="left" vertical="top" wrapText="1"/>
      <protection locked="0" hidden="1"/>
    </xf>
    <xf numFmtId="0" fontId="13" fillId="2" borderId="4" xfId="0" applyFont="1" applyFill="1" applyBorder="1" applyAlignment="1" applyProtection="1">
      <alignment horizontal="left" vertical="top" wrapText="1"/>
      <protection locked="0" hidden="1"/>
    </xf>
    <xf numFmtId="0" fontId="13" fillId="2" borderId="5" xfId="0" applyFont="1" applyFill="1" applyBorder="1" applyAlignment="1" applyProtection="1">
      <alignment horizontal="left" vertical="top" wrapText="1"/>
      <protection locked="0" hidden="1"/>
    </xf>
    <xf numFmtId="0" fontId="13" fillId="2" borderId="5" xfId="0" applyFont="1" applyFill="1" applyBorder="1" applyAlignment="1" applyProtection="1">
      <alignment horizontal="left" vertical="top" wrapText="1"/>
      <protection hidden="1"/>
    </xf>
    <xf numFmtId="4" fontId="13" fillId="2" borderId="5" xfId="0" applyNumberFormat="1" applyFont="1" applyFill="1" applyBorder="1" applyAlignment="1" applyProtection="1">
      <alignment horizontal="left" vertical="top" wrapText="1"/>
      <protection hidden="1"/>
    </xf>
    <xf numFmtId="9" fontId="13" fillId="2" borderId="5" xfId="0" applyNumberFormat="1" applyFont="1" applyFill="1" applyBorder="1" applyAlignment="1" applyProtection="1">
      <alignment horizontal="left" vertical="top" wrapText="1"/>
      <protection hidden="1"/>
    </xf>
    <xf numFmtId="0" fontId="9" fillId="0" borderId="0" xfId="0" applyFont="1" applyAlignment="1" applyProtection="1">
      <alignment horizontal="left" vertical="top"/>
      <protection locked="0" hidden="1"/>
    </xf>
    <xf numFmtId="0" fontId="10" fillId="3" borderId="1" xfId="0" applyNumberFormat="1" applyFont="1" applyFill="1" applyBorder="1" applyAlignment="1" applyProtection="1">
      <alignment horizontal="center" vertical="center"/>
      <protection locked="0" hidden="1"/>
    </xf>
    <xf numFmtId="165" fontId="16" fillId="3" borderId="6" xfId="0" applyNumberFormat="1" applyFont="1" applyFill="1" applyBorder="1" applyAlignment="1" applyProtection="1">
      <alignment horizontal="center" vertical="center" wrapText="1"/>
      <protection locked="0" hidden="1"/>
    </xf>
    <xf numFmtId="0" fontId="17" fillId="3" borderId="6" xfId="0" applyNumberFormat="1" applyFont="1" applyFill="1" applyBorder="1" applyAlignment="1" applyProtection="1">
      <alignment horizontal="center" vertical="center" wrapText="1"/>
      <protection hidden="1"/>
    </xf>
    <xf numFmtId="0" fontId="17" fillId="3" borderId="6" xfId="1" applyNumberFormat="1" applyFont="1" applyFill="1" applyBorder="1" applyAlignment="1" applyProtection="1">
      <alignment horizontal="center" vertical="center" wrapText="1"/>
      <protection locked="0" hidden="1"/>
    </xf>
    <xf numFmtId="0" fontId="4" fillId="3" borderId="6" xfId="0" applyNumberFormat="1" applyFont="1" applyFill="1" applyBorder="1" applyAlignment="1" applyProtection="1">
      <alignment vertical="center" wrapText="1"/>
      <protection locked="0"/>
    </xf>
    <xf numFmtId="49" fontId="15" fillId="3" borderId="6" xfId="0" applyNumberFormat="1" applyFont="1" applyFill="1" applyBorder="1" applyAlignment="1" applyProtection="1">
      <alignment horizontal="center" vertical="center" wrapText="1"/>
      <protection hidden="1"/>
    </xf>
    <xf numFmtId="49" fontId="4" fillId="3" borderId="6" xfId="0" applyNumberFormat="1" applyFont="1" applyFill="1" applyBorder="1" applyAlignment="1" applyProtection="1">
      <alignment horizontal="center" vertical="center" wrapText="1"/>
      <protection locked="0" hidden="1"/>
    </xf>
    <xf numFmtId="0" fontId="18" fillId="3" borderId="2" xfId="0" applyNumberFormat="1" applyFont="1" applyFill="1" applyBorder="1" applyAlignment="1" applyProtection="1">
      <alignment horizontal="center" vertical="center" wrapText="1"/>
      <protection locked="0" hidden="1"/>
    </xf>
    <xf numFmtId="0" fontId="6" fillId="3" borderId="6" xfId="0" applyNumberFormat="1" applyFont="1" applyFill="1" applyBorder="1" applyAlignment="1" applyProtection="1">
      <alignment horizontal="left" vertical="center" wrapText="1"/>
      <protection locked="0" hidden="1"/>
    </xf>
    <xf numFmtId="0" fontId="6" fillId="3" borderId="6" xfId="0" applyNumberFormat="1" applyFont="1" applyFill="1" applyBorder="1" applyAlignment="1" applyProtection="1">
      <alignment horizontal="center" vertical="center" wrapText="1"/>
      <protection hidden="1"/>
    </xf>
    <xf numFmtId="4" fontId="4" fillId="3" borderId="6" xfId="0" applyNumberFormat="1" applyFont="1" applyFill="1" applyBorder="1" applyAlignment="1" applyProtection="1">
      <alignment horizontal="right" vertical="center" wrapText="1"/>
      <protection hidden="1"/>
    </xf>
    <xf numFmtId="4" fontId="6" fillId="3" borderId="6" xfId="0" applyNumberFormat="1" applyFont="1" applyFill="1" applyBorder="1" applyAlignment="1" applyProtection="1">
      <alignment horizontal="right" vertical="center" wrapText="1"/>
      <protection hidden="1"/>
    </xf>
    <xf numFmtId="4" fontId="4" fillId="3" borderId="1" xfId="0" applyNumberFormat="1" applyFont="1" applyFill="1" applyBorder="1" applyAlignment="1" applyProtection="1">
      <alignment horizontal="right" vertical="center" wrapText="1"/>
      <protection hidden="1"/>
    </xf>
    <xf numFmtId="0" fontId="4" fillId="3" borderId="1" xfId="0" applyNumberFormat="1" applyFont="1" applyFill="1" applyBorder="1" applyAlignment="1" applyProtection="1">
      <alignment horizontal="center" vertical="center" wrapText="1"/>
      <protection locked="0" hidden="1"/>
    </xf>
    <xf numFmtId="10" fontId="4" fillId="3" borderId="6" xfId="0" applyNumberFormat="1" applyFont="1" applyFill="1" applyBorder="1" applyAlignment="1" applyProtection="1">
      <alignment horizontal="center" vertical="center" wrapText="1"/>
      <protection locked="0" hidden="1"/>
    </xf>
    <xf numFmtId="4" fontId="4" fillId="3" borderId="6" xfId="0" applyNumberFormat="1" applyFont="1" applyFill="1" applyBorder="1" applyAlignment="1" applyProtection="1">
      <alignment horizontal="right" vertical="center" wrapText="1"/>
      <protection locked="0" hidden="1"/>
    </xf>
    <xf numFmtId="9" fontId="4" fillId="3" borderId="6" xfId="0" applyNumberFormat="1" applyFont="1" applyFill="1" applyBorder="1" applyAlignment="1" applyProtection="1">
      <alignment horizontal="center" vertical="center" wrapText="1"/>
      <protection hidden="1"/>
    </xf>
    <xf numFmtId="0" fontId="17" fillId="3" borderId="6" xfId="0" applyNumberFormat="1" applyFont="1" applyFill="1" applyBorder="1" applyAlignment="1" applyProtection="1">
      <alignment horizontal="center" vertical="center" wrapText="1"/>
      <protection locked="0" hidden="1"/>
    </xf>
    <xf numFmtId="4" fontId="6" fillId="3" borderId="6" xfId="0" applyNumberFormat="1" applyFont="1" applyFill="1" applyBorder="1" applyAlignment="1" applyProtection="1">
      <alignment horizontal="right" vertical="center" wrapText="1"/>
      <protection locked="0" hidden="1"/>
    </xf>
    <xf numFmtId="0" fontId="9" fillId="0" borderId="0" xfId="0" applyFont="1" applyAlignment="1" applyProtection="1">
      <alignment vertical="center"/>
      <protection hidden="1"/>
    </xf>
    <xf numFmtId="0" fontId="16" fillId="0" borderId="0" xfId="0" applyFont="1" applyAlignment="1" applyProtection="1">
      <alignment vertical="center"/>
      <protection locked="0" hidden="1"/>
    </xf>
    <xf numFmtId="0" fontId="9" fillId="0" borderId="0" xfId="0" applyNumberFormat="1" applyFont="1" applyAlignment="1" applyProtection="1">
      <alignment vertical="center"/>
      <protection hidden="1"/>
    </xf>
    <xf numFmtId="0" fontId="20" fillId="0" borderId="0" xfId="0" applyNumberFormat="1" applyFont="1" applyAlignment="1" applyProtection="1">
      <alignment vertical="center"/>
      <protection locked="0" hidden="1"/>
    </xf>
    <xf numFmtId="0" fontId="6" fillId="0" borderId="0" xfId="0" applyNumberFormat="1" applyFont="1" applyAlignment="1" applyProtection="1">
      <alignment vertical="center"/>
      <protection locked="0" hidden="1"/>
    </xf>
    <xf numFmtId="0" fontId="9" fillId="0" borderId="0" xfId="0" applyFont="1" applyAlignment="1" applyProtection="1">
      <alignment horizontal="left" vertical="center"/>
      <protection locked="0" hidden="1"/>
    </xf>
    <xf numFmtId="4" fontId="9" fillId="0" borderId="0" xfId="0" applyNumberFormat="1" applyFont="1" applyAlignment="1" applyProtection="1">
      <alignment horizontal="right" vertical="center"/>
      <protection hidden="1"/>
    </xf>
    <xf numFmtId="0" fontId="9" fillId="0" borderId="0" xfId="0" applyNumberFormat="1" applyFont="1" applyAlignment="1" applyProtection="1">
      <alignment horizontal="center" vertical="center"/>
      <protection locked="0" hidden="1"/>
    </xf>
    <xf numFmtId="0" fontId="9" fillId="0" borderId="0" xfId="0" applyFont="1" applyAlignment="1" applyProtection="1">
      <alignment horizontal="center" vertical="center"/>
      <protection locked="0" hidden="1"/>
    </xf>
    <xf numFmtId="9" fontId="9" fillId="0" borderId="0" xfId="0" applyNumberFormat="1" applyFont="1" applyAlignment="1" applyProtection="1">
      <alignment horizontal="center" vertical="center"/>
      <protection hidden="1"/>
    </xf>
    <xf numFmtId="0" fontId="9" fillId="0" borderId="0" xfId="0" applyFont="1" applyAlignment="1" applyProtection="1">
      <protection locked="0" hidden="1"/>
    </xf>
    <xf numFmtId="0" fontId="9" fillId="0" borderId="0" xfId="0" applyFont="1" applyAlignment="1" applyProtection="1">
      <alignment horizontal="center"/>
      <protection locked="0" hidden="1"/>
    </xf>
    <xf numFmtId="0" fontId="10" fillId="0" borderId="0" xfId="0" applyFont="1" applyAlignment="1" applyProtection="1">
      <protection locked="0" hidden="1"/>
    </xf>
    <xf numFmtId="0" fontId="23" fillId="3" borderId="0" xfId="0" quotePrefix="1" applyFont="1" applyFill="1" applyBorder="1" applyAlignment="1" applyProtection="1">
      <protection locked="0" hidden="1"/>
    </xf>
    <xf numFmtId="0" fontId="13" fillId="2" borderId="3" xfId="0" applyFont="1" applyFill="1" applyBorder="1" applyAlignment="1" applyProtection="1">
      <alignment vertical="top" wrapText="1"/>
      <protection locked="0" hidden="1"/>
    </xf>
    <xf numFmtId="0" fontId="13" fillId="2" borderId="4" xfId="0" applyFont="1" applyFill="1" applyBorder="1" applyAlignment="1" applyProtection="1">
      <alignment vertical="top" wrapText="1"/>
      <protection locked="0" hidden="1"/>
    </xf>
    <xf numFmtId="0" fontId="13" fillId="2" borderId="4" xfId="0" applyFont="1" applyFill="1" applyBorder="1" applyAlignment="1" applyProtection="1">
      <alignment vertical="top" wrapText="1"/>
      <protection hidden="1"/>
    </xf>
    <xf numFmtId="0" fontId="13" fillId="2" borderId="5" xfId="0" applyNumberFormat="1" applyFont="1" applyFill="1" applyBorder="1" applyAlignment="1" applyProtection="1">
      <alignment vertical="top" wrapText="1"/>
      <protection hidden="1"/>
    </xf>
    <xf numFmtId="0" fontId="13" fillId="2" borderId="5" xfId="0" applyFont="1" applyFill="1" applyBorder="1" applyAlignment="1" applyProtection="1">
      <alignment vertical="top" wrapText="1"/>
      <protection hidden="1"/>
    </xf>
    <xf numFmtId="4" fontId="13" fillId="2" borderId="5" xfId="0" applyNumberFormat="1" applyFont="1" applyFill="1" applyBorder="1" applyAlignment="1" applyProtection="1">
      <alignment vertical="top" wrapText="1"/>
      <protection hidden="1"/>
    </xf>
    <xf numFmtId="0" fontId="13" fillId="2" borderId="5" xfId="0" applyNumberFormat="1" applyFont="1" applyFill="1" applyBorder="1" applyAlignment="1" applyProtection="1">
      <alignment vertical="top" wrapText="1"/>
      <protection locked="0" hidden="1"/>
    </xf>
    <xf numFmtId="0" fontId="13" fillId="2" borderId="5" xfId="0" applyFont="1" applyFill="1" applyBorder="1" applyAlignment="1" applyProtection="1">
      <alignment horizontal="center" vertical="top" wrapText="1"/>
      <protection locked="0" hidden="1"/>
    </xf>
    <xf numFmtId="9" fontId="13" fillId="2" borderId="5" xfId="0" applyNumberFormat="1" applyFont="1" applyFill="1" applyBorder="1" applyAlignment="1" applyProtection="1">
      <alignment vertical="top" wrapText="1"/>
      <protection hidden="1"/>
    </xf>
    <xf numFmtId="0" fontId="9" fillId="0" borderId="0" xfId="0" applyFont="1" applyAlignment="1" applyProtection="1">
      <alignment vertical="top"/>
      <protection locked="0" hidden="1"/>
    </xf>
    <xf numFmtId="0" fontId="13" fillId="2" borderId="5" xfId="0" applyFont="1" applyFill="1" applyBorder="1" applyAlignment="1" applyProtection="1">
      <alignment vertical="top" wrapText="1"/>
      <protection locked="0" hidden="1"/>
    </xf>
    <xf numFmtId="0" fontId="9" fillId="0" borderId="0" xfId="0" applyFont="1" applyAlignment="1" applyProtection="1">
      <protection hidden="1"/>
    </xf>
    <xf numFmtId="0" fontId="16" fillId="0" borderId="0" xfId="0" applyFont="1" applyAlignment="1" applyProtection="1">
      <protection locked="0" hidden="1"/>
    </xf>
    <xf numFmtId="0" fontId="9" fillId="0" borderId="0" xfId="0" applyNumberFormat="1" applyFont="1" applyAlignment="1" applyProtection="1">
      <protection hidden="1"/>
    </xf>
    <xf numFmtId="0" fontId="20" fillId="0" borderId="0" xfId="0" applyNumberFormat="1" applyFont="1" applyAlignment="1" applyProtection="1">
      <protection locked="0" hidden="1"/>
    </xf>
    <xf numFmtId="0" fontId="6" fillId="0" borderId="0" xfId="0" applyNumberFormat="1" applyFont="1" applyAlignment="1" applyProtection="1">
      <protection locked="0" hidden="1"/>
    </xf>
    <xf numFmtId="0" fontId="14" fillId="0" borderId="0" xfId="0" applyFont="1" applyAlignment="1" applyProtection="1">
      <alignment horizontal="left"/>
      <protection locked="0" hidden="1"/>
    </xf>
    <xf numFmtId="0" fontId="9" fillId="0" borderId="0" xfId="0" applyFont="1" applyAlignment="1" applyProtection="1">
      <alignment horizontal="left"/>
      <protection locked="0" hidden="1"/>
    </xf>
    <xf numFmtId="0" fontId="6" fillId="0" borderId="0" xfId="0" applyFont="1" applyAlignment="1" applyProtection="1">
      <protection hidden="1"/>
    </xf>
    <xf numFmtId="4" fontId="9" fillId="0" borderId="0" xfId="0" applyNumberFormat="1" applyFont="1" applyAlignment="1" applyProtection="1">
      <alignment horizontal="right"/>
      <protection hidden="1"/>
    </xf>
    <xf numFmtId="0" fontId="9" fillId="0" borderId="0" xfId="0" applyNumberFormat="1" applyFont="1" applyAlignment="1" applyProtection="1">
      <alignment horizontal="center"/>
      <protection locked="0" hidden="1"/>
    </xf>
    <xf numFmtId="9" fontId="9" fillId="0" borderId="0" xfId="0" applyNumberFormat="1" applyFont="1" applyAlignment="1" applyProtection="1">
      <alignment horizontal="center"/>
      <protection hidden="1"/>
    </xf>
    <xf numFmtId="0" fontId="3" fillId="2" borderId="7" xfId="2" applyFont="1" applyFill="1" applyBorder="1" applyAlignment="1" applyProtection="1">
      <alignment horizontal="center" vertical="center"/>
    </xf>
    <xf numFmtId="0" fontId="4" fillId="3" borderId="0" xfId="0" applyNumberFormat="1" applyFont="1" applyFill="1" applyBorder="1" applyAlignment="1" applyProtection="1">
      <alignment vertical="center" wrapText="1"/>
      <protection hidden="1"/>
    </xf>
    <xf numFmtId="0" fontId="7" fillId="3" borderId="8" xfId="0" applyFont="1" applyFill="1" applyBorder="1" applyAlignment="1" applyProtection="1">
      <alignment vertical="center"/>
      <protection locked="0" hidden="1"/>
    </xf>
    <xf numFmtId="0" fontId="6" fillId="3" borderId="0" xfId="0" applyNumberFormat="1" applyFont="1" applyFill="1" applyBorder="1" applyAlignment="1" applyProtection="1">
      <alignment vertical="center" wrapText="1"/>
      <protection hidden="1"/>
    </xf>
    <xf numFmtId="0" fontId="4" fillId="3" borderId="0" xfId="0" quotePrefix="1" applyNumberFormat="1" applyFont="1" applyFill="1" applyBorder="1" applyAlignment="1" applyProtection="1">
      <alignment vertical="center"/>
      <protection locked="0" hidden="1"/>
    </xf>
    <xf numFmtId="0" fontId="5" fillId="3" borderId="0" xfId="0" quotePrefix="1" applyNumberFormat="1" applyFont="1" applyFill="1" applyBorder="1" applyAlignment="1" applyProtection="1">
      <alignment vertical="center"/>
      <protection locked="0" hidden="1"/>
    </xf>
    <xf numFmtId="0" fontId="8" fillId="3" borderId="0" xfId="0" applyFont="1" applyFill="1" applyBorder="1" applyAlignment="1" applyProtection="1">
      <alignment horizontal="center" vertical="center"/>
      <protection locked="0" hidden="1"/>
    </xf>
    <xf numFmtId="0" fontId="4" fillId="3" borderId="0" xfId="0" applyNumberFormat="1" applyFont="1" applyFill="1" applyBorder="1" applyAlignment="1" applyProtection="1">
      <alignment vertical="center"/>
    </xf>
    <xf numFmtId="4" fontId="4" fillId="3" borderId="0" xfId="0" applyNumberFormat="1" applyFont="1" applyFill="1" applyBorder="1" applyAlignment="1" applyProtection="1">
      <alignment horizontal="right" vertical="center" wrapText="1"/>
      <protection hidden="1"/>
    </xf>
    <xf numFmtId="0" fontId="6" fillId="3" borderId="0" xfId="0" applyNumberFormat="1" applyFont="1" applyFill="1" applyBorder="1" applyAlignment="1" applyProtection="1">
      <alignment horizontal="center" vertical="center" wrapText="1"/>
      <protection locked="0" hidden="1"/>
    </xf>
    <xf numFmtId="0" fontId="6" fillId="3" borderId="0" xfId="0" applyFont="1" applyFill="1" applyBorder="1" applyAlignment="1" applyProtection="1">
      <alignment horizontal="center" vertical="center" wrapText="1"/>
      <protection locked="0" hidden="1"/>
    </xf>
    <xf numFmtId="0" fontId="6" fillId="3" borderId="0" xfId="0" applyFont="1" applyFill="1" applyBorder="1" applyAlignment="1" applyProtection="1">
      <alignment vertical="center" wrapText="1"/>
      <protection locked="0" hidden="1"/>
    </xf>
    <xf numFmtId="0" fontId="11" fillId="3" borderId="0" xfId="0" quotePrefix="1" applyFont="1" applyFill="1" applyBorder="1" applyAlignment="1" applyProtection="1">
      <alignment vertical="center"/>
      <protection locked="0" hidden="1"/>
    </xf>
    <xf numFmtId="0" fontId="10" fillId="3" borderId="0" xfId="0" applyNumberFormat="1" applyFont="1" applyFill="1" applyBorder="1" applyAlignment="1" applyProtection="1">
      <alignment horizontal="center" vertical="center"/>
      <protection locked="0" hidden="1"/>
    </xf>
    <xf numFmtId="164" fontId="15" fillId="3" borderId="0" xfId="0" applyNumberFormat="1" applyFont="1" applyFill="1" applyBorder="1" applyAlignment="1" applyProtection="1">
      <alignment horizontal="center" vertical="center" wrapText="1"/>
      <protection hidden="1"/>
    </xf>
    <xf numFmtId="165" fontId="16" fillId="3" borderId="0" xfId="0" applyNumberFormat="1" applyFont="1" applyFill="1" applyBorder="1" applyAlignment="1" applyProtection="1">
      <alignment horizontal="center" vertical="center" wrapText="1"/>
      <protection locked="0" hidden="1"/>
    </xf>
    <xf numFmtId="0" fontId="17" fillId="3" borderId="0" xfId="0" applyNumberFormat="1" applyFont="1" applyFill="1" applyBorder="1" applyAlignment="1" applyProtection="1">
      <alignment horizontal="center" vertical="center" wrapText="1"/>
      <protection hidden="1"/>
    </xf>
    <xf numFmtId="0" fontId="17" fillId="3" borderId="0" xfId="0" applyNumberFormat="1" applyFont="1" applyFill="1" applyBorder="1" applyAlignment="1" applyProtection="1">
      <alignment horizontal="center" vertical="center" wrapText="1"/>
      <protection locked="0" hidden="1"/>
    </xf>
    <xf numFmtId="0" fontId="4" fillId="3" borderId="0" xfId="0" applyNumberFormat="1" applyFont="1" applyFill="1" applyBorder="1" applyAlignment="1" applyProtection="1">
      <alignment vertical="center" wrapText="1"/>
      <protection locked="0"/>
    </xf>
    <xf numFmtId="49" fontId="15" fillId="3" borderId="0" xfId="0" applyNumberFormat="1" applyFont="1" applyFill="1" applyBorder="1" applyAlignment="1" applyProtection="1">
      <alignment horizontal="center" vertical="center" wrapText="1"/>
      <protection hidden="1"/>
    </xf>
    <xf numFmtId="49" fontId="4" fillId="3" borderId="0" xfId="0" applyNumberFormat="1" applyFont="1" applyFill="1" applyBorder="1" applyAlignment="1" applyProtection="1">
      <alignment horizontal="center" vertical="center" wrapText="1"/>
      <protection locked="0" hidden="1"/>
    </xf>
    <xf numFmtId="0" fontId="18" fillId="3" borderId="0" xfId="0" applyNumberFormat="1" applyFont="1" applyFill="1" applyBorder="1" applyAlignment="1" applyProtection="1">
      <alignment horizontal="center" vertical="center" wrapText="1"/>
      <protection locked="0" hidden="1"/>
    </xf>
    <xf numFmtId="0" fontId="6" fillId="3" borderId="0" xfId="0" applyNumberFormat="1" applyFont="1" applyFill="1" applyBorder="1" applyAlignment="1" applyProtection="1">
      <alignment horizontal="left" vertical="center" wrapText="1"/>
      <protection locked="0" hidden="1"/>
    </xf>
    <xf numFmtId="0" fontId="6" fillId="3" borderId="0" xfId="0" applyNumberFormat="1" applyFont="1" applyFill="1" applyBorder="1" applyAlignment="1" applyProtection="1">
      <alignment horizontal="center" vertical="center" wrapText="1"/>
      <protection hidden="1"/>
    </xf>
    <xf numFmtId="4" fontId="6" fillId="3" borderId="0" xfId="0" applyNumberFormat="1" applyFont="1" applyFill="1" applyBorder="1" applyAlignment="1" applyProtection="1">
      <alignment horizontal="right" vertical="center" wrapText="1"/>
      <protection hidden="1"/>
    </xf>
    <xf numFmtId="0" fontId="4" fillId="3" borderId="0" xfId="0" applyNumberFormat="1" applyFont="1" applyFill="1" applyBorder="1" applyAlignment="1" applyProtection="1">
      <alignment horizontal="center" vertical="center" wrapText="1"/>
      <protection locked="0" hidden="1"/>
    </xf>
    <xf numFmtId="10" fontId="4" fillId="3" borderId="0" xfId="0" applyNumberFormat="1" applyFont="1" applyFill="1" applyBorder="1" applyAlignment="1" applyProtection="1">
      <alignment horizontal="center" vertical="center" wrapText="1"/>
      <protection locked="0" hidden="1"/>
    </xf>
    <xf numFmtId="4" fontId="4" fillId="3" borderId="0" xfId="0" applyNumberFormat="1" applyFont="1" applyFill="1" applyBorder="1" applyAlignment="1" applyProtection="1">
      <alignment horizontal="right" vertical="center" wrapText="1"/>
      <protection locked="0" hidden="1"/>
    </xf>
    <xf numFmtId="9" fontId="4" fillId="3" borderId="0" xfId="0" applyNumberFormat="1" applyFont="1" applyFill="1" applyBorder="1" applyAlignment="1" applyProtection="1">
      <alignment horizontal="center" vertical="center" wrapText="1"/>
      <protection hidden="1"/>
    </xf>
    <xf numFmtId="0" fontId="12" fillId="3" borderId="0" xfId="0" quotePrefix="1" applyFont="1" applyFill="1" applyBorder="1" applyAlignment="1" applyProtection="1">
      <alignment vertical="center"/>
      <protection locked="0" hidden="1"/>
    </xf>
    <xf numFmtId="0" fontId="13" fillId="3" borderId="0" xfId="0" quotePrefix="1" applyFont="1" applyFill="1" applyBorder="1" applyAlignment="1" applyProtection="1">
      <alignment vertical="center"/>
      <protection locked="0" hidden="1"/>
    </xf>
    <xf numFmtId="49" fontId="4" fillId="3" borderId="0" xfId="0" applyNumberFormat="1" applyFont="1" applyFill="1" applyBorder="1" applyAlignment="1">
      <alignment horizontal="left" vertical="center" wrapText="1"/>
    </xf>
    <xf numFmtId="0" fontId="6" fillId="3" borderId="0" xfId="0" applyNumberFormat="1" applyFont="1" applyFill="1" applyBorder="1" applyAlignment="1">
      <alignment horizontal="left" vertical="center" wrapText="1"/>
    </xf>
    <xf numFmtId="0" fontId="13" fillId="3" borderId="0" xfId="0" applyFont="1" applyFill="1" applyBorder="1" applyAlignment="1" applyProtection="1">
      <alignment horizontal="left" vertical="center" wrapText="1"/>
      <protection locked="0" hidden="1"/>
    </xf>
    <xf numFmtId="4" fontId="13" fillId="3" borderId="0" xfId="0" applyNumberFormat="1" applyFont="1" applyFill="1" applyBorder="1" applyAlignment="1" applyProtection="1">
      <alignment horizontal="left" vertical="center"/>
      <protection locked="0" hidden="1"/>
    </xf>
    <xf numFmtId="4" fontId="10" fillId="3" borderId="0" xfId="0" applyNumberFormat="1" applyFont="1" applyFill="1" applyBorder="1" applyAlignment="1" applyProtection="1">
      <alignment vertical="center"/>
      <protection locked="0" hidden="1"/>
    </xf>
    <xf numFmtId="4" fontId="10" fillId="3" borderId="0" xfId="0" applyNumberFormat="1" applyFont="1" applyFill="1" applyBorder="1" applyAlignment="1" applyProtection="1">
      <alignment horizontal="right" vertical="center" wrapText="1"/>
      <protection locked="0" hidden="1"/>
    </xf>
    <xf numFmtId="0" fontId="9" fillId="3" borderId="0" xfId="0" applyNumberFormat="1" applyFont="1" applyFill="1" applyBorder="1" applyAlignment="1" applyProtection="1">
      <alignment horizontal="center" vertical="center" wrapText="1"/>
      <protection locked="0" hidden="1"/>
    </xf>
    <xf numFmtId="10" fontId="6" fillId="3" borderId="0" xfId="0" applyNumberFormat="1" applyFont="1" applyFill="1" applyBorder="1" applyAlignment="1" applyProtection="1">
      <alignment horizontal="center" vertical="center" wrapText="1"/>
      <protection locked="0" hidden="1"/>
    </xf>
    <xf numFmtId="0" fontId="9" fillId="3" borderId="0" xfId="0" applyFont="1" applyFill="1" applyBorder="1" applyAlignment="1" applyProtection="1">
      <alignment horizontal="center" vertical="center" wrapText="1"/>
      <protection locked="0" hidden="1"/>
    </xf>
    <xf numFmtId="4" fontId="13" fillId="3" borderId="0" xfId="0" applyNumberFormat="1" applyFont="1" applyFill="1" applyBorder="1" applyAlignment="1" applyProtection="1">
      <alignment horizontal="right" vertical="center" wrapText="1"/>
      <protection locked="0" hidden="1"/>
    </xf>
    <xf numFmtId="0" fontId="9" fillId="3" borderId="0" xfId="0" applyFont="1" applyFill="1" applyBorder="1" applyAlignment="1" applyProtection="1">
      <alignment vertical="center"/>
      <protection locked="0" hidden="1"/>
    </xf>
    <xf numFmtId="0" fontId="10" fillId="3" borderId="0" xfId="0" applyFont="1" applyFill="1" applyBorder="1" applyAlignment="1" applyProtection="1">
      <alignment vertical="center"/>
      <protection locked="0" hidden="1"/>
    </xf>
    <xf numFmtId="0" fontId="4" fillId="3" borderId="9" xfId="0" applyNumberFormat="1" applyFont="1" applyFill="1" applyBorder="1" applyAlignment="1" applyProtection="1">
      <alignment wrapText="1"/>
      <protection hidden="1"/>
    </xf>
    <xf numFmtId="0" fontId="22" fillId="3" borderId="9" xfId="0" quotePrefix="1" applyFont="1" applyFill="1" applyBorder="1" applyAlignment="1" applyProtection="1">
      <protection locked="0" hidden="1"/>
    </xf>
    <xf numFmtId="0" fontId="6" fillId="3" borderId="10" xfId="0" applyNumberFormat="1" applyFont="1" applyFill="1" applyBorder="1" applyAlignment="1" applyProtection="1">
      <alignment wrapText="1"/>
      <protection hidden="1"/>
    </xf>
    <xf numFmtId="0" fontId="4" fillId="3" borderId="0" xfId="0" quotePrefix="1" applyNumberFormat="1" applyFont="1" applyFill="1" applyBorder="1" applyAlignment="1" applyProtection="1">
      <protection locked="0" hidden="1"/>
    </xf>
    <xf numFmtId="0" fontId="5" fillId="3" borderId="0" xfId="0" quotePrefix="1" applyNumberFormat="1" applyFont="1" applyFill="1" applyBorder="1" applyAlignment="1" applyProtection="1">
      <protection locked="0" hidden="1"/>
    </xf>
    <xf numFmtId="0" fontId="4" fillId="3" borderId="0" xfId="0" applyNumberFormat="1" applyFont="1" applyFill="1" applyBorder="1" applyAlignment="1" applyProtection="1">
      <alignment wrapText="1"/>
      <protection hidden="1"/>
    </xf>
    <xf numFmtId="4" fontId="4" fillId="3" borderId="0" xfId="0" applyNumberFormat="1" applyFont="1" applyFill="1" applyBorder="1" applyAlignment="1" applyProtection="1">
      <alignment horizontal="right" wrapText="1"/>
      <protection hidden="1"/>
    </xf>
    <xf numFmtId="0" fontId="6" fillId="3" borderId="0" xfId="0" applyNumberFormat="1" applyFont="1" applyFill="1" applyBorder="1" applyAlignment="1" applyProtection="1">
      <alignment horizontal="center" wrapText="1"/>
      <protection locked="0" hidden="1"/>
    </xf>
    <xf numFmtId="0" fontId="6" fillId="3" borderId="0" xfId="0" applyFont="1" applyFill="1" applyBorder="1" applyAlignment="1" applyProtection="1">
      <alignment horizontal="center" wrapText="1"/>
      <protection locked="0" hidden="1"/>
    </xf>
    <xf numFmtId="0" fontId="6" fillId="3" borderId="0" xfId="0" applyFont="1" applyFill="1" applyBorder="1" applyAlignment="1" applyProtection="1">
      <alignment wrapText="1"/>
      <protection locked="0" hidden="1"/>
    </xf>
    <xf numFmtId="0" fontId="10" fillId="3" borderId="0" xfId="0" applyNumberFormat="1" applyFont="1" applyFill="1" applyBorder="1" applyAlignment="1" applyProtection="1">
      <alignment horizontal="center"/>
      <protection locked="0" hidden="1"/>
    </xf>
    <xf numFmtId="49" fontId="15" fillId="3" borderId="0" xfId="0" applyNumberFormat="1" applyFont="1" applyFill="1" applyBorder="1" applyAlignment="1" applyProtection="1">
      <alignment horizontal="center" wrapText="1"/>
      <protection hidden="1"/>
    </xf>
    <xf numFmtId="165" fontId="20" fillId="3" borderId="0" xfId="0" applyNumberFormat="1" applyFont="1" applyFill="1" applyBorder="1" applyAlignment="1" applyProtection="1">
      <alignment horizontal="center" wrapText="1"/>
      <protection locked="0" hidden="1"/>
    </xf>
    <xf numFmtId="0" fontId="17" fillId="3" borderId="0" xfId="0" applyNumberFormat="1" applyFont="1" applyFill="1" applyBorder="1" applyAlignment="1" applyProtection="1">
      <alignment horizontal="center" wrapText="1"/>
      <protection hidden="1"/>
    </xf>
    <xf numFmtId="0" fontId="28" fillId="3" borderId="0" xfId="0" applyNumberFormat="1" applyFont="1" applyFill="1" applyBorder="1" applyAlignment="1">
      <alignment horizontal="center" wrapText="1"/>
    </xf>
    <xf numFmtId="0" fontId="6" fillId="3" borderId="0" xfId="0" applyNumberFormat="1" applyFont="1" applyFill="1" applyBorder="1" applyAlignment="1" applyProtection="1">
      <alignment horizontal="left" wrapText="1"/>
      <protection locked="0" hidden="1"/>
    </xf>
    <xf numFmtId="0" fontId="6" fillId="3" borderId="0" xfId="0" applyNumberFormat="1" applyFont="1" applyFill="1" applyBorder="1" applyAlignment="1" applyProtection="1">
      <alignment horizontal="center" wrapText="1"/>
      <protection hidden="1"/>
    </xf>
    <xf numFmtId="4" fontId="6" fillId="3" borderId="0" xfId="0" applyNumberFormat="1" applyFont="1" applyFill="1" applyBorder="1" applyAlignment="1" applyProtection="1">
      <alignment horizontal="right" wrapText="1"/>
      <protection hidden="1"/>
    </xf>
    <xf numFmtId="4" fontId="18" fillId="3" borderId="0" xfId="0" applyNumberFormat="1" applyFont="1" applyFill="1" applyBorder="1" applyAlignment="1" applyProtection="1">
      <alignment horizontal="right" wrapText="1"/>
      <protection hidden="1"/>
    </xf>
    <xf numFmtId="0" fontId="4" fillId="3" borderId="0" xfId="0" applyNumberFormat="1" applyFont="1" applyFill="1" applyBorder="1" applyAlignment="1" applyProtection="1">
      <alignment horizontal="center" wrapText="1"/>
      <protection locked="0" hidden="1"/>
    </xf>
    <xf numFmtId="10" fontId="17" fillId="3" borderId="0" xfId="0" applyNumberFormat="1" applyFont="1" applyFill="1" applyBorder="1" applyAlignment="1" applyProtection="1">
      <alignment horizontal="center" wrapText="1"/>
      <protection locked="0" hidden="1"/>
    </xf>
    <xf numFmtId="4" fontId="17" fillId="3" borderId="0" xfId="0" applyNumberFormat="1" applyFont="1" applyFill="1" applyBorder="1" applyAlignment="1" applyProtection="1">
      <alignment horizontal="right" wrapText="1"/>
      <protection hidden="1"/>
    </xf>
    <xf numFmtId="9" fontId="4" fillId="3" borderId="0" xfId="0" applyNumberFormat="1" applyFont="1" applyFill="1" applyBorder="1" applyAlignment="1" applyProtection="1">
      <alignment horizontal="center" wrapText="1"/>
      <protection hidden="1"/>
    </xf>
    <xf numFmtId="0" fontId="24" fillId="3" borderId="0" xfId="0" quotePrefix="1" applyFont="1" applyFill="1" applyBorder="1" applyAlignment="1" applyProtection="1">
      <protection locked="0" hidden="1"/>
    </xf>
    <xf numFmtId="0" fontId="25" fillId="3" borderId="0" xfId="0" quotePrefix="1" applyFont="1" applyFill="1" applyBorder="1" applyAlignment="1" applyProtection="1">
      <protection locked="0" hidden="1"/>
    </xf>
    <xf numFmtId="0" fontId="23" fillId="3" borderId="0" xfId="0" quotePrefix="1" applyNumberFormat="1" applyFont="1" applyFill="1" applyBorder="1" applyAlignment="1" applyProtection="1">
      <protection locked="0" hidden="1"/>
    </xf>
    <xf numFmtId="0" fontId="13" fillId="3" borderId="0" xfId="0" quotePrefix="1" applyFont="1" applyFill="1" applyBorder="1" applyAlignment="1" applyProtection="1">
      <alignment vertical="center" wrapText="1"/>
      <protection locked="0" hidden="1"/>
    </xf>
    <xf numFmtId="0" fontId="13" fillId="3" borderId="0" xfId="0" applyFont="1" applyFill="1" applyBorder="1" applyAlignment="1" applyProtection="1">
      <alignment horizontal="left" wrapText="1"/>
      <protection locked="0" hidden="1"/>
    </xf>
    <xf numFmtId="4" fontId="13" fillId="3" borderId="0" xfId="0" applyNumberFormat="1" applyFont="1" applyFill="1" applyBorder="1" applyAlignment="1" applyProtection="1">
      <alignment horizontal="center" vertical="center"/>
      <protection locked="0" hidden="1"/>
    </xf>
    <xf numFmtId="4" fontId="13" fillId="3" borderId="0" xfId="0" applyNumberFormat="1" applyFont="1" applyFill="1" applyBorder="1" applyAlignment="1" applyProtection="1">
      <protection locked="0" hidden="1"/>
    </xf>
    <xf numFmtId="4" fontId="13" fillId="3" borderId="0" xfId="0" applyNumberFormat="1" applyFont="1" applyFill="1" applyBorder="1" applyAlignment="1" applyProtection="1">
      <alignment horizontal="right" wrapText="1"/>
      <protection locked="0" hidden="1"/>
    </xf>
    <xf numFmtId="0" fontId="14" fillId="3" borderId="0" xfId="0" applyNumberFormat="1" applyFont="1" applyFill="1" applyBorder="1" applyAlignment="1" applyProtection="1">
      <alignment horizontal="center" wrapText="1"/>
      <protection locked="0" hidden="1"/>
    </xf>
    <xf numFmtId="10" fontId="14" fillId="3" borderId="0" xfId="0" applyNumberFormat="1" applyFont="1" applyFill="1" applyBorder="1" applyAlignment="1" applyProtection="1">
      <alignment horizontal="center" wrapText="1"/>
      <protection locked="0" hidden="1"/>
    </xf>
    <xf numFmtId="0" fontId="14" fillId="3" borderId="0" xfId="0" applyFont="1" applyFill="1" applyBorder="1" applyAlignment="1" applyProtection="1">
      <alignment horizontal="center" wrapText="1"/>
      <protection locked="0" hidden="1"/>
    </xf>
    <xf numFmtId="0" fontId="9" fillId="3" borderId="0" xfId="0" applyFont="1" applyFill="1" applyBorder="1" applyAlignment="1" applyProtection="1">
      <protection locked="0" hidden="1"/>
    </xf>
    <xf numFmtId="0" fontId="10" fillId="3" borderId="0" xfId="0" applyFont="1" applyFill="1" applyBorder="1" applyAlignment="1" applyProtection="1">
      <protection locked="0" hidden="1"/>
    </xf>
    <xf numFmtId="0" fontId="27" fillId="3" borderId="0" xfId="0" applyNumberFormat="1" applyFont="1" applyFill="1" applyBorder="1" applyAlignment="1">
      <alignment horizontal="center" wrapText="1"/>
    </xf>
    <xf numFmtId="0" fontId="27" fillId="3" borderId="0" xfId="0" applyNumberFormat="1" applyFont="1" applyFill="1" applyBorder="1" applyAlignment="1">
      <alignment wrapText="1"/>
    </xf>
    <xf numFmtId="4" fontId="27" fillId="3" borderId="0" xfId="0" applyNumberFormat="1" applyFont="1" applyFill="1" applyBorder="1" applyAlignment="1">
      <alignment horizontal="right" wrapText="1"/>
    </xf>
    <xf numFmtId="4" fontId="26" fillId="3" borderId="0" xfId="0" applyNumberFormat="1" applyFont="1" applyFill="1" applyBorder="1" applyAlignment="1" applyProtection="1">
      <alignment horizontal="right" wrapText="1"/>
      <protection hidden="1"/>
    </xf>
    <xf numFmtId="0" fontId="7" fillId="3" borderId="9" xfId="0" applyNumberFormat="1" applyFont="1" applyFill="1" applyBorder="1" applyAlignment="1" applyProtection="1">
      <alignment vertical="center"/>
      <protection hidden="1"/>
    </xf>
    <xf numFmtId="0" fontId="18" fillId="3" borderId="11" xfId="0" applyFont="1" applyFill="1" applyBorder="1" applyAlignment="1"/>
    <xf numFmtId="0" fontId="30" fillId="3" borderId="0" xfId="0" quotePrefix="1" applyNumberFormat="1" applyFont="1" applyFill="1" applyBorder="1" applyAlignment="1" applyProtection="1">
      <alignment vertical="center"/>
      <protection locked="0" hidden="1"/>
    </xf>
    <xf numFmtId="0" fontId="29" fillId="3" borderId="0" xfId="0" applyFont="1" applyFill="1" applyBorder="1" applyAlignment="1" applyProtection="1">
      <alignment horizontal="left" vertical="center"/>
      <protection locked="0" hidden="1"/>
    </xf>
    <xf numFmtId="0" fontId="10" fillId="4" borderId="1" xfId="0" applyNumberFormat="1" applyFont="1" applyFill="1" applyBorder="1" applyAlignment="1" applyProtection="1">
      <alignment horizontal="center" vertical="center"/>
      <protection locked="0" hidden="1"/>
    </xf>
    <xf numFmtId="0" fontId="19" fillId="4" borderId="6" xfId="0" applyNumberFormat="1" applyFont="1" applyFill="1" applyBorder="1" applyAlignment="1" applyProtection="1">
      <alignment horizontal="center" vertical="center" wrapText="1"/>
      <protection hidden="1"/>
    </xf>
    <xf numFmtId="165" fontId="16" fillId="4" borderId="6" xfId="0" applyNumberFormat="1" applyFont="1" applyFill="1" applyBorder="1" applyAlignment="1" applyProtection="1">
      <alignment horizontal="center" vertical="center" wrapText="1"/>
      <protection locked="0" hidden="1"/>
    </xf>
    <xf numFmtId="0" fontId="17" fillId="4" borderId="6" xfId="0" applyNumberFormat="1" applyFont="1" applyFill="1" applyBorder="1" applyAlignment="1" applyProtection="1">
      <alignment horizontal="center" vertical="center" wrapText="1"/>
      <protection locked="0" hidden="1"/>
    </xf>
    <xf numFmtId="0" fontId="4" fillId="4" borderId="6" xfId="0" applyNumberFormat="1" applyFont="1" applyFill="1" applyBorder="1" applyAlignment="1" applyProtection="1">
      <alignment vertical="center" wrapText="1"/>
      <protection locked="0" hidden="1"/>
    </xf>
    <xf numFmtId="0" fontId="6" fillId="4" borderId="6" xfId="0" applyNumberFormat="1" applyFont="1" applyFill="1" applyBorder="1" applyAlignment="1" applyProtection="1">
      <alignment horizontal="center" vertical="center" wrapText="1"/>
      <protection hidden="1"/>
    </xf>
    <xf numFmtId="49" fontId="6" fillId="4" borderId="6" xfId="0" applyNumberFormat="1" applyFont="1" applyFill="1" applyBorder="1" applyAlignment="1" applyProtection="1">
      <alignment horizontal="center" vertical="center" wrapText="1"/>
      <protection locked="0" hidden="1"/>
    </xf>
    <xf numFmtId="49" fontId="4" fillId="4" borderId="6" xfId="0" applyNumberFormat="1" applyFont="1" applyFill="1" applyBorder="1" applyAlignment="1" applyProtection="1">
      <alignment horizontal="left" vertical="center" wrapText="1"/>
      <protection locked="0" hidden="1"/>
    </xf>
    <xf numFmtId="0" fontId="6" fillId="4" borderId="6" xfId="0" applyNumberFormat="1" applyFont="1" applyFill="1" applyBorder="1" applyAlignment="1" applyProtection="1">
      <alignment horizontal="left" vertical="center" wrapText="1"/>
      <protection locked="0" hidden="1"/>
    </xf>
    <xf numFmtId="4" fontId="6" fillId="4" borderId="6" xfId="0" applyNumberFormat="1" applyFont="1" applyFill="1" applyBorder="1" applyAlignment="1" applyProtection="1">
      <alignment horizontal="right" vertical="center" wrapText="1"/>
      <protection hidden="1"/>
    </xf>
    <xf numFmtId="10" fontId="6" fillId="4" borderId="6" xfId="0" applyNumberFormat="1" applyFont="1" applyFill="1" applyBorder="1" applyAlignment="1" applyProtection="1">
      <alignment horizontal="center" vertical="center" wrapText="1"/>
    </xf>
    <xf numFmtId="4" fontId="6" fillId="4" borderId="6" xfId="0" applyNumberFormat="1" applyFont="1" applyFill="1" applyBorder="1" applyAlignment="1" applyProtection="1">
      <alignment horizontal="right" vertical="center" wrapText="1"/>
      <protection locked="0" hidden="1"/>
    </xf>
    <xf numFmtId="9" fontId="6" fillId="4" borderId="6" xfId="0" applyNumberFormat="1" applyFont="1" applyFill="1" applyBorder="1" applyAlignment="1" applyProtection="1">
      <alignment horizontal="center" vertical="center" wrapText="1"/>
      <protection hidden="1"/>
    </xf>
    <xf numFmtId="49" fontId="4" fillId="4" borderId="2" xfId="0" applyNumberFormat="1" applyFont="1" applyFill="1" applyBorder="1" applyAlignment="1" applyProtection="1">
      <alignment horizontal="left" vertical="center" wrapText="1"/>
      <protection locked="0" hidden="1"/>
    </xf>
    <xf numFmtId="0" fontId="19" fillId="3" borderId="6" xfId="0" applyNumberFormat="1" applyFont="1" applyFill="1" applyBorder="1" applyAlignment="1" applyProtection="1">
      <alignment horizontal="center" vertical="center" wrapText="1"/>
      <protection hidden="1"/>
    </xf>
    <xf numFmtId="0" fontId="4" fillId="3" borderId="6" xfId="0" applyNumberFormat="1" applyFont="1" applyFill="1" applyBorder="1" applyAlignment="1" applyProtection="1">
      <alignment vertical="center" wrapText="1"/>
      <protection locked="0" hidden="1"/>
    </xf>
    <xf numFmtId="49" fontId="6" fillId="3" borderId="6" xfId="0" applyNumberFormat="1" applyFont="1" applyFill="1" applyBorder="1" applyAlignment="1" applyProtection="1">
      <alignment horizontal="center" vertical="center" wrapText="1"/>
      <protection locked="0" hidden="1"/>
    </xf>
    <xf numFmtId="49" fontId="4" fillId="3" borderId="6" xfId="0" applyNumberFormat="1" applyFont="1" applyFill="1" applyBorder="1" applyAlignment="1" applyProtection="1">
      <alignment horizontal="left" vertical="center" wrapText="1"/>
      <protection locked="0" hidden="1"/>
    </xf>
    <xf numFmtId="0" fontId="6" fillId="3" borderId="6" xfId="0" applyNumberFormat="1" applyFont="1" applyFill="1" applyBorder="1" applyAlignment="1" applyProtection="1">
      <alignment horizontal="center" vertical="center" wrapText="1"/>
      <protection locked="0" hidden="1"/>
    </xf>
    <xf numFmtId="4" fontId="6" fillId="3" borderId="6" xfId="0" applyNumberFormat="1" applyFont="1" applyFill="1" applyBorder="1" applyAlignment="1" applyProtection="1">
      <alignment horizontal="center" vertical="center" wrapText="1"/>
      <protection hidden="1"/>
    </xf>
    <xf numFmtId="9" fontId="6" fillId="3" borderId="6" xfId="0" applyNumberFormat="1" applyFont="1" applyFill="1" applyBorder="1" applyAlignment="1" applyProtection="1">
      <alignment horizontal="center" vertical="center" wrapText="1"/>
      <protection hidden="1"/>
    </xf>
    <xf numFmtId="10" fontId="6" fillId="3" borderId="6" xfId="0" applyNumberFormat="1" applyFont="1" applyFill="1" applyBorder="1" applyAlignment="1" applyProtection="1">
      <alignment horizontal="center" vertical="center" wrapText="1"/>
    </xf>
    <xf numFmtId="0" fontId="31" fillId="0" borderId="0" xfId="0" applyFont="1" applyAlignment="1" applyProtection="1">
      <alignment vertical="center"/>
      <protection locked="0" hidden="1"/>
    </xf>
  </cellXfs>
  <cellStyles count="3">
    <cellStyle name="Lien hypertexte" xfId="2" builtinId="8"/>
    <cellStyle name="Milliers" xfId="1" builtinId="3"/>
    <cellStyle name="Normal" xfId="0" builtinId="0"/>
  </cellStyles>
  <dxfs count="46"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solid">
          <fgColor indexed="64"/>
          <bgColor theme="5" tint="0.59999389629810485"/>
        </patternFill>
      </fill>
      <alignment vertical="bottom" textRotation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solid">
          <fgColor indexed="64"/>
          <bgColor theme="5" tint="0.59999389629810485"/>
        </patternFill>
      </fill>
      <alignment vertical="bottom" textRotation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3" formatCode="0%"/>
      <fill>
        <patternFill patternType="solid">
          <fgColor indexed="64"/>
          <bgColor theme="5" tint="0.5999938962981048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solid">
          <fgColor indexed="64"/>
          <bgColor theme="5" tint="0.59999389629810485"/>
        </patternFill>
      </fill>
      <alignment vertical="bottom" textRotation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4" formatCode="#,##0.00"/>
      <fill>
        <patternFill patternType="solid">
          <fgColor indexed="64"/>
          <bgColor theme="5" tint="0.59999389629810485"/>
        </patternFill>
      </fill>
      <alignment vertical="bottom" textRotation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solid">
          <fgColor indexed="64"/>
          <bgColor theme="5" tint="0.59999389629810485"/>
        </patternFill>
      </fill>
      <alignment horizontal="center" vertical="bottom" textRotation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bottom" textRotation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4" formatCode="#,##0.00"/>
      <fill>
        <patternFill patternType="solid">
          <fgColor indexed="64"/>
          <bgColor theme="5" tint="0.59999389629810485"/>
        </patternFill>
      </fill>
      <alignment vertical="bottom" textRotation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4" formatCode="#,##0.00"/>
      <fill>
        <patternFill patternType="solid">
          <fgColor indexed="64"/>
          <bgColor theme="5" tint="0.59999389629810485"/>
        </patternFill>
      </fill>
      <alignment horizontal="right" vertical="bottom" textRotation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5" tint="0.59999389629810485"/>
        </patternFill>
      </fill>
      <alignment vertical="bottom" textRotation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3" formatCode="0%"/>
      <fill>
        <patternFill patternType="solid">
          <fgColor indexed="64"/>
          <bgColor theme="5" tint="0.59999389629810485"/>
        </patternFill>
      </fill>
      <alignment vertical="bottom" textRotation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left" vertical="bottom" textRotation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theme="5" tint="0.59999389629810485"/>
        </patternFill>
      </fill>
      <alignment horizontal="left" vertical="bottom" textRotation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1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vertical="bottom" textRotation="0" indent="0" justifyLastLine="0" shrinkToFit="0" readingOrder="0"/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0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vertical="bottom" textRotation="0" indent="0" justifyLastLine="0" shrinkToFit="0" readingOrder="0"/>
      <protection locked="1" hidden="1"/>
    </dxf>
    <dxf>
      <font>
        <b val="0"/>
        <strike val="0"/>
        <outline val="0"/>
        <shadow val="0"/>
        <u val="none"/>
        <vertAlign val="baseline"/>
        <sz val="10"/>
        <color rgb="FF0070C0"/>
        <name val="Arial"/>
        <scheme val="none"/>
      </font>
      <fill>
        <patternFill patternType="solid">
          <fgColor indexed="64"/>
          <bgColor theme="5" tint="0.59999389629810485"/>
        </patternFill>
      </fill>
      <alignment vertical="bottom" textRotation="0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solid">
          <fgColor indexed="64"/>
          <bgColor theme="5" tint="0.59999389629810485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vertical="bottom" textRotation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solid">
          <fgColor indexed="64"/>
          <bgColor theme="7" tint="0.79998168889431442"/>
        </patternFill>
      </fill>
      <alignment vertical="bottom" textRotation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fill>
        <patternFill patternType="solid">
          <fgColor indexed="64"/>
          <bgColor theme="1"/>
        </patternFill>
      </fill>
      <alignment horizontal="general" vertical="top" textRotation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solid">
          <fgColor indexed="64"/>
          <bgColor theme="5" tint="0.59999389629810485"/>
        </patternFill>
      </fill>
      <alignment vertical="center" textRotation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solid">
          <fgColor indexed="64"/>
          <bgColor theme="5" tint="0.59999389629810485"/>
        </patternFill>
      </fill>
      <alignment vertical="center" textRotation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3" formatCode="0%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solid">
          <fgColor indexed="64"/>
          <bgColor theme="5" tint="0.59999389629810485"/>
        </patternFill>
      </fill>
      <alignment vertical="center" textRotation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4" formatCode="#,##0.00"/>
      <fill>
        <patternFill patternType="solid">
          <fgColor indexed="64"/>
          <bgColor theme="5" tint="0.59999389629810485"/>
        </patternFill>
      </fill>
      <alignment vertical="center" textRotation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solid">
          <fgColor indexed="64"/>
          <bgColor theme="5" tint="0.59999389629810485"/>
        </patternFill>
      </fill>
      <alignment horizontal="center" vertical="center" textRotation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4" formatCode="#,##0.00"/>
      <fill>
        <patternFill patternType="solid">
          <fgColor indexed="64"/>
          <bgColor theme="5" tint="0.59999389629810485"/>
        </patternFill>
      </fill>
      <alignment vertical="center" textRotation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4" formatCode="#,##0.00"/>
      <fill>
        <patternFill patternType="solid">
          <fgColor indexed="64"/>
          <bgColor theme="5" tint="0.59999389629810485"/>
        </patternFill>
      </fill>
      <alignment horizontal="right" vertical="center" textRotation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solid">
          <fgColor indexed="64"/>
          <bgColor theme="5" tint="0.59999389629810485"/>
        </patternFill>
      </fill>
      <alignment vertical="center" textRotation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3" formatCode="0%"/>
      <fill>
        <patternFill patternType="solid">
          <fgColor indexed="64"/>
          <bgColor theme="5" tint="0.59999389629810485"/>
        </patternFill>
      </fill>
      <alignment vertical="center" textRotation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left" vertical="center" textRotation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solid">
          <fgColor indexed="64"/>
          <bgColor theme="5" tint="0.59999389629810485"/>
        </patternFill>
      </fill>
      <alignment horizontal="left" vertical="center" textRotation="0" indent="0" justifyLastLine="0" shrinkToFit="0" readingOrder="0"/>
      <protection locked="0" hidden="1"/>
    </dxf>
    <dxf>
      <font>
        <b/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0" formatCode="@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hair">
          <color indexed="64"/>
        </top>
        <bottom style="hair">
          <color indexed="64"/>
        </bottom>
        <vertical/>
        <horizontal/>
      </border>
      <protection locked="1" hidden="1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vertical="center" textRotation="0" indent="0" justifyLastLine="0" shrinkToFit="0" readingOrder="0"/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0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vertical="center" textRotation="0" indent="0" justifyLastLine="0" shrinkToFit="0" readingOrder="0"/>
      <protection locked="1" hidden="1"/>
    </dxf>
    <dxf>
      <font>
        <b val="0"/>
        <strike val="0"/>
        <outline val="0"/>
        <shadow val="0"/>
        <u val="none"/>
        <vertAlign val="baseline"/>
        <sz val="10"/>
        <color rgb="FF0070C0"/>
        <name val="Arial"/>
        <scheme val="none"/>
      </font>
      <fill>
        <patternFill patternType="solid">
          <fgColor indexed="64"/>
          <bgColor theme="5" tint="0.59999389629810485"/>
        </patternFill>
      </fill>
      <alignment vertical="center" textRotation="0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vertical="center" textRotation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solid">
          <fgColor indexed="64"/>
          <bgColor theme="7" tint="0.79998168889431442"/>
        </patternFill>
      </fill>
      <alignment vertical="center" textRotation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left" vertical="top" textRotation="0" indent="0" justifyLastLine="0" shrinkToFit="0" readingOrder="0"/>
      <protection locked="0" hidden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920752</xdr:colOff>
      <xdr:row>1</xdr:row>
      <xdr:rowOff>105833</xdr:rowOff>
    </xdr:from>
    <xdr:to>
      <xdr:col>4</xdr:col>
      <xdr:colOff>1280584</xdr:colOff>
      <xdr:row>1</xdr:row>
      <xdr:rowOff>214758</xdr:rowOff>
    </xdr:to>
    <xdr:sp macro="" textlink="">
      <xdr:nvSpPr>
        <xdr:cNvPr id="4" name="Flèche droite 3">
          <a:extLst>
            <a:ext uri="{FF2B5EF4-FFF2-40B4-BE49-F238E27FC236}">
              <a16:creationId xmlns:a16="http://schemas.microsoft.com/office/drawing/2014/main" id="{BDE78ED2-BF13-440E-947F-457F5A2BA003}"/>
            </a:ext>
          </a:extLst>
        </xdr:cNvPr>
        <xdr:cNvSpPr/>
      </xdr:nvSpPr>
      <xdr:spPr>
        <a:xfrm>
          <a:off x="2616202" y="486833"/>
          <a:ext cx="7407" cy="108925"/>
        </a:xfrm>
        <a:prstGeom prst="right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42333</xdr:colOff>
      <xdr:row>1</xdr:row>
      <xdr:rowOff>84667</xdr:rowOff>
    </xdr:from>
    <xdr:to>
      <xdr:col>10</xdr:col>
      <xdr:colOff>366333</xdr:colOff>
      <xdr:row>1</xdr:row>
      <xdr:rowOff>192667</xdr:rowOff>
    </xdr:to>
    <xdr:sp macro="" textlink="">
      <xdr:nvSpPr>
        <xdr:cNvPr id="2" name="Flèche gauche 1">
          <a:extLst>
            <a:ext uri="{FF2B5EF4-FFF2-40B4-BE49-F238E27FC236}">
              <a16:creationId xmlns:a16="http://schemas.microsoft.com/office/drawing/2014/main" id="{0AB375A1-557C-4665-9A7A-8A490C35259B}"/>
            </a:ext>
          </a:extLst>
        </xdr:cNvPr>
        <xdr:cNvSpPr/>
      </xdr:nvSpPr>
      <xdr:spPr>
        <a:xfrm>
          <a:off x="9443508" y="465667"/>
          <a:ext cx="324000" cy="108000"/>
        </a:xfrm>
        <a:prstGeom prst="left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1449915</xdr:colOff>
      <xdr:row>1</xdr:row>
      <xdr:rowOff>95251</xdr:rowOff>
    </xdr:from>
    <xdr:to>
      <xdr:col>5</xdr:col>
      <xdr:colOff>1773915</xdr:colOff>
      <xdr:row>1</xdr:row>
      <xdr:rowOff>203251</xdr:rowOff>
    </xdr:to>
    <xdr:sp macro="" textlink="">
      <xdr:nvSpPr>
        <xdr:cNvPr id="3" name="Flèche droite 2">
          <a:extLst>
            <a:ext uri="{FF2B5EF4-FFF2-40B4-BE49-F238E27FC236}">
              <a16:creationId xmlns:a16="http://schemas.microsoft.com/office/drawing/2014/main" id="{C449A997-FF4F-4160-897C-B682AE7F76D9}"/>
            </a:ext>
          </a:extLst>
        </xdr:cNvPr>
        <xdr:cNvSpPr/>
      </xdr:nvSpPr>
      <xdr:spPr>
        <a:xfrm>
          <a:off x="4907490" y="476251"/>
          <a:ext cx="324000" cy="108000"/>
        </a:xfrm>
        <a:prstGeom prst="right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28575</xdr:colOff>
      <xdr:row>17</xdr:row>
      <xdr:rowOff>152400</xdr:rowOff>
    </xdr:from>
    <xdr:to>
      <xdr:col>21</xdr:col>
      <xdr:colOff>647700</xdr:colOff>
      <xdr:row>17</xdr:row>
      <xdr:rowOff>152400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986FAC8F-8565-4FB9-B2FB-23E5BD5F96C9}"/>
            </a:ext>
          </a:extLst>
        </xdr:cNvPr>
        <xdr:cNvCxnSpPr/>
      </xdr:nvCxnSpPr>
      <xdr:spPr>
        <a:xfrm flipH="1">
          <a:off x="12592050" y="4343400"/>
          <a:ext cx="619125" cy="0"/>
        </a:xfrm>
        <a:prstGeom prst="straightConnector1">
          <a:avLst/>
        </a:prstGeom>
        <a:ln w="57150">
          <a:solidFill>
            <a:srgbClr val="0070C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-copyfen\2_copyfen_2017\2017_Compta-17.0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"/>
      <sheetName val="SAI"/>
      <sheetName val="CTS"/>
      <sheetName val="CTR"/>
      <sheetName val="VTS"/>
      <sheetName val="VTR"/>
      <sheetName val="VTT"/>
      <sheetName val="VTJ"/>
      <sheetName val="ACS"/>
      <sheetName val="ACR"/>
      <sheetName val="ACT"/>
      <sheetName val="ACB"/>
      <sheetName val="CLT"/>
      <sheetName val="FRN"/>
      <sheetName val="ART"/>
      <sheetName val="INV"/>
      <sheetName val="AMO"/>
      <sheetName val="SAL"/>
      <sheetName val="ASR"/>
      <sheetName val="IMP"/>
      <sheetName val="BEA"/>
      <sheetName val="BNP"/>
      <sheetName val="ESP"/>
      <sheetName val="TRS"/>
      <sheetName val="SAR"/>
      <sheetName val="SCL"/>
      <sheetName val="COM"/>
      <sheetName val="BIL"/>
      <sheetName val="PRF"/>
      <sheetName val="BH0"/>
      <sheetName val="BV0"/>
      <sheetName val="BV1"/>
      <sheetName val="BV2"/>
      <sheetName val="FT1"/>
      <sheetName val="FT2"/>
      <sheetName val="FT3"/>
      <sheetName val="FRM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Produits"/>
      <sheetName val="Prestations"/>
      <sheetName val="Adress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B1" t="str">
            <v xml:space="preserve">  ARTICLES</v>
          </cell>
        </row>
        <row r="3">
          <cell r="E3" t="str">
            <v>T1</v>
          </cell>
          <cell r="F3" t="str">
            <v>T2</v>
          </cell>
          <cell r="G3" t="str">
            <v>T3</v>
          </cell>
          <cell r="H3" t="str">
            <v>VENTE</v>
          </cell>
        </row>
        <row r="4">
          <cell r="B4" t="str">
            <v>Code</v>
          </cell>
          <cell r="C4" t="str">
            <v>Désignation Article</v>
          </cell>
          <cell r="D4" t="str">
            <v>Unité</v>
          </cell>
          <cell r="E4" t="str">
            <v>Prix HT Comptoir</v>
          </cell>
          <cell r="F4" t="str">
            <v>Prix HT Convention</v>
          </cell>
          <cell r="G4" t="str">
            <v>Prix HT Spécial</v>
          </cell>
          <cell r="H4" t="str">
            <v>TVA</v>
          </cell>
          <cell r="M4" t="str">
            <v>N° Code Barre Réf. Article</v>
          </cell>
        </row>
        <row r="5">
          <cell r="C5" t="str">
            <v>1-PRESTATIONS</v>
          </cell>
        </row>
        <row r="6">
          <cell r="C6" t="str">
            <v>11-COPIE (Petit Format Noir &amp; Blanc)</v>
          </cell>
        </row>
        <row r="7">
          <cell r="B7" t="str">
            <v>C3</v>
          </cell>
          <cell r="C7" t="str">
            <v xml:space="preserve">Copie Noir &amp; Blanc A3-R /  Papier </v>
          </cell>
          <cell r="D7" t="str">
            <v>U</v>
          </cell>
          <cell r="E7">
            <v>8.4033613445378155</v>
          </cell>
          <cell r="F7">
            <v>7</v>
          </cell>
          <cell r="G7">
            <v>6</v>
          </cell>
          <cell r="H7">
            <v>0.19</v>
          </cell>
        </row>
        <row r="8">
          <cell r="B8" t="str">
            <v>C3S</v>
          </cell>
          <cell r="C8" t="str">
            <v xml:space="preserve">Copie Noir &amp; Blanc A3-R /  Papier / Spéciale </v>
          </cell>
          <cell r="D8" t="str">
            <v>U</v>
          </cell>
          <cell r="E8">
            <v>16.806722689075631</v>
          </cell>
          <cell r="F8">
            <v>14</v>
          </cell>
          <cell r="G8">
            <v>12</v>
          </cell>
          <cell r="H8">
            <v>0.19</v>
          </cell>
        </row>
        <row r="9">
          <cell r="B9" t="str">
            <v>C3B</v>
          </cell>
          <cell r="C9" t="str">
            <v>Copie Noir &amp; Blanc A3-R / Bristol</v>
          </cell>
          <cell r="D9" t="str">
            <v>U</v>
          </cell>
          <cell r="E9">
            <v>16.806722689075631</v>
          </cell>
          <cell r="F9">
            <v>15</v>
          </cell>
          <cell r="G9">
            <v>14</v>
          </cell>
          <cell r="H9">
            <v>0.19</v>
          </cell>
        </row>
        <row r="10">
          <cell r="B10" t="str">
            <v>C3C</v>
          </cell>
          <cell r="C10" t="str">
            <v>Copie Noir &amp; Blanc A3-R / Calque</v>
          </cell>
          <cell r="D10" t="str">
            <v>U</v>
          </cell>
          <cell r="E10">
            <v>25.210084033613448</v>
          </cell>
          <cell r="F10">
            <v>23</v>
          </cell>
          <cell r="G10">
            <v>22</v>
          </cell>
          <cell r="H10">
            <v>0.19</v>
          </cell>
        </row>
        <row r="11">
          <cell r="B11" t="str">
            <v>C6</v>
          </cell>
          <cell r="C11" t="str">
            <v>Copie Noir &amp; Blanc A3-RV /  Papier</v>
          </cell>
          <cell r="D11" t="str">
            <v>U</v>
          </cell>
          <cell r="E11">
            <v>16.806722689075631</v>
          </cell>
          <cell r="F11">
            <v>14</v>
          </cell>
          <cell r="G11">
            <v>12</v>
          </cell>
          <cell r="H11">
            <v>0.19</v>
          </cell>
        </row>
        <row r="12">
          <cell r="B12" t="str">
            <v>C6S</v>
          </cell>
          <cell r="C12" t="str">
            <v xml:space="preserve">Copie Noir &amp; Blanc A3-RV /  Papier / Spéciale </v>
          </cell>
          <cell r="D12" t="str">
            <v>U</v>
          </cell>
          <cell r="E12">
            <v>33.613445378151262</v>
          </cell>
          <cell r="F12">
            <v>28</v>
          </cell>
          <cell r="G12">
            <v>24</v>
          </cell>
          <cell r="H12">
            <v>0.19</v>
          </cell>
        </row>
        <row r="13">
          <cell r="B13" t="str">
            <v>C6B</v>
          </cell>
          <cell r="C13" t="str">
            <v>Copie Noir &amp; Blanc A3-RV / Bristol</v>
          </cell>
          <cell r="D13" t="str">
            <v>U</v>
          </cell>
          <cell r="E13">
            <v>25.210084033613448</v>
          </cell>
          <cell r="F13">
            <v>22</v>
          </cell>
          <cell r="G13">
            <v>20</v>
          </cell>
          <cell r="H13">
            <v>0.19</v>
          </cell>
        </row>
        <row r="14">
          <cell r="B14" t="str">
            <v>C4</v>
          </cell>
          <cell r="C14" t="str">
            <v>Copie Noir &amp; Blanc A4-R /  Papier</v>
          </cell>
          <cell r="D14" t="str">
            <v>U</v>
          </cell>
          <cell r="E14">
            <v>4.2016806722689077</v>
          </cell>
          <cell r="F14">
            <v>3.5</v>
          </cell>
          <cell r="G14">
            <v>3</v>
          </cell>
          <cell r="H14">
            <v>0.19</v>
          </cell>
        </row>
        <row r="15">
          <cell r="B15" t="str">
            <v>C4S</v>
          </cell>
          <cell r="C15" t="str">
            <v>Copie Noir &amp; Blanc A4-R /  Papier / Spéciale</v>
          </cell>
          <cell r="D15" t="str">
            <v>U</v>
          </cell>
          <cell r="E15">
            <v>8.4033613445378155</v>
          </cell>
          <cell r="F15">
            <v>7</v>
          </cell>
          <cell r="G15">
            <v>6</v>
          </cell>
          <cell r="H15">
            <v>0.19</v>
          </cell>
        </row>
        <row r="16">
          <cell r="B16" t="str">
            <v>C4B</v>
          </cell>
          <cell r="C16" t="str">
            <v>Copie Noir &amp; Blanc A4-R / Bristol</v>
          </cell>
          <cell r="D16" t="str">
            <v>U</v>
          </cell>
          <cell r="E16">
            <v>8.4033613445378155</v>
          </cell>
          <cell r="F16">
            <v>7.5</v>
          </cell>
          <cell r="G16">
            <v>7</v>
          </cell>
          <cell r="H16">
            <v>0.19</v>
          </cell>
        </row>
        <row r="17">
          <cell r="B17" t="str">
            <v>C4C</v>
          </cell>
          <cell r="C17" t="str">
            <v>Copie Noir &amp; Blanc A4-R / Calque</v>
          </cell>
          <cell r="D17" t="str">
            <v>U</v>
          </cell>
          <cell r="E17">
            <v>12.605042016806724</v>
          </cell>
          <cell r="F17">
            <v>11.5</v>
          </cell>
          <cell r="G17">
            <v>11</v>
          </cell>
          <cell r="H17">
            <v>0.19</v>
          </cell>
        </row>
        <row r="18">
          <cell r="B18" t="str">
            <v>C4TC</v>
          </cell>
          <cell r="C18" t="str">
            <v xml:space="preserve">Copie Noir &amp; Blanc A4-R / Tirage Cachet + Agrafage </v>
          </cell>
          <cell r="D18" t="str">
            <v>U</v>
          </cell>
          <cell r="E18">
            <v>16.806722689075631</v>
          </cell>
          <cell r="F18">
            <v>15</v>
          </cell>
          <cell r="G18">
            <v>14</v>
          </cell>
          <cell r="H18">
            <v>0.19</v>
          </cell>
        </row>
        <row r="19">
          <cell r="B19" t="str">
            <v>C8</v>
          </cell>
          <cell r="C19" t="str">
            <v>Copie Noir &amp; Blanc A4-RV /  Papier</v>
          </cell>
          <cell r="D19" t="str">
            <v>U</v>
          </cell>
          <cell r="E19">
            <v>8.4033613445378155</v>
          </cell>
          <cell r="F19">
            <v>7</v>
          </cell>
          <cell r="G19">
            <v>6</v>
          </cell>
          <cell r="H19">
            <v>0.19</v>
          </cell>
        </row>
        <row r="20">
          <cell r="B20" t="str">
            <v>C8S</v>
          </cell>
          <cell r="C20" t="str">
            <v xml:space="preserve">Copie Noir &amp; Blanc A4-RV /  Papier / Spéciale </v>
          </cell>
          <cell r="D20" t="str">
            <v>U</v>
          </cell>
          <cell r="E20">
            <v>16.806722689075631</v>
          </cell>
          <cell r="F20">
            <v>14</v>
          </cell>
          <cell r="G20">
            <v>12</v>
          </cell>
          <cell r="H20">
            <v>0.19</v>
          </cell>
        </row>
        <row r="21">
          <cell r="B21" t="str">
            <v>C8B</v>
          </cell>
          <cell r="C21" t="str">
            <v>Copie Noir &amp; Blanc A4-RV / Bristol</v>
          </cell>
          <cell r="D21" t="str">
            <v>U</v>
          </cell>
          <cell r="E21">
            <v>12.605042016806724</v>
          </cell>
          <cell r="F21">
            <v>11</v>
          </cell>
          <cell r="G21">
            <v>10</v>
          </cell>
          <cell r="H21">
            <v>0.19</v>
          </cell>
        </row>
        <row r="22">
          <cell r="C22" t="str">
            <v>11-COPIE (Petit Format Couleur)</v>
          </cell>
        </row>
        <row r="23">
          <cell r="B23" t="str">
            <v>C30</v>
          </cell>
          <cell r="C23" t="str">
            <v>Copie Couleur A3-R /  Papier (aucun aplat)</v>
          </cell>
          <cell r="D23" t="str">
            <v>U</v>
          </cell>
          <cell r="E23">
            <v>67.226890756302524</v>
          </cell>
          <cell r="F23">
            <v>60</v>
          </cell>
          <cell r="G23">
            <v>50</v>
          </cell>
          <cell r="H23">
            <v>0.19</v>
          </cell>
        </row>
        <row r="24">
          <cell r="B24" t="str">
            <v>C31</v>
          </cell>
          <cell r="C24" t="str">
            <v>Copie Couleur A3-R /  Papier (avec aplats)</v>
          </cell>
          <cell r="D24" t="str">
            <v>U</v>
          </cell>
          <cell r="E24">
            <v>84.033613445378151</v>
          </cell>
          <cell r="F24">
            <v>70</v>
          </cell>
          <cell r="G24">
            <v>60</v>
          </cell>
          <cell r="H24">
            <v>0.19</v>
          </cell>
        </row>
        <row r="25">
          <cell r="B25" t="str">
            <v>C32</v>
          </cell>
          <cell r="C25" t="str">
            <v>Copie Couleur A3-R /  Papier (tout aplat)</v>
          </cell>
          <cell r="D25" t="str">
            <v>U</v>
          </cell>
          <cell r="E25">
            <v>100.84033613445379</v>
          </cell>
          <cell r="F25">
            <v>90</v>
          </cell>
          <cell r="G25">
            <v>80</v>
          </cell>
          <cell r="H25">
            <v>0.19</v>
          </cell>
        </row>
        <row r="26">
          <cell r="B26" t="str">
            <v>C30B</v>
          </cell>
          <cell r="C26" t="str">
            <v>Copie Couleur A3-R / Bristol (aucun aplat)</v>
          </cell>
          <cell r="D26" t="str">
            <v>U</v>
          </cell>
          <cell r="E26">
            <v>75.630252100840337</v>
          </cell>
          <cell r="F26">
            <v>70</v>
          </cell>
          <cell r="G26">
            <v>60</v>
          </cell>
          <cell r="H26">
            <v>0.19</v>
          </cell>
        </row>
        <row r="27">
          <cell r="B27" t="str">
            <v>C31B</v>
          </cell>
          <cell r="C27" t="str">
            <v>Copie Couleur A3-R / Bristol (avec aplats)</v>
          </cell>
          <cell r="D27" t="str">
            <v>U</v>
          </cell>
          <cell r="E27">
            <v>92.436974789915965</v>
          </cell>
          <cell r="F27">
            <v>80</v>
          </cell>
          <cell r="G27">
            <v>70</v>
          </cell>
          <cell r="H27">
            <v>0.19</v>
          </cell>
        </row>
        <row r="28">
          <cell r="B28" t="str">
            <v>C32B</v>
          </cell>
          <cell r="C28" t="str">
            <v>Copie Couleur A3-R / Bristol (tout aplat)</v>
          </cell>
          <cell r="D28" t="str">
            <v>U</v>
          </cell>
          <cell r="E28">
            <v>109.24369747899161</v>
          </cell>
          <cell r="F28">
            <v>100</v>
          </cell>
          <cell r="G28">
            <v>90</v>
          </cell>
          <cell r="H28">
            <v>0.19</v>
          </cell>
        </row>
        <row r="29">
          <cell r="B29" t="str">
            <v>C60</v>
          </cell>
          <cell r="C29" t="str">
            <v xml:space="preserve">Copie Couleur A3-RV /  Papier (aucun aplat) </v>
          </cell>
          <cell r="D29" t="str">
            <v>U</v>
          </cell>
          <cell r="E29">
            <v>134.45378151260505</v>
          </cell>
          <cell r="F29">
            <v>120</v>
          </cell>
          <cell r="G29">
            <v>100</v>
          </cell>
          <cell r="H29">
            <v>0.19</v>
          </cell>
        </row>
        <row r="30">
          <cell r="B30" t="str">
            <v>C61</v>
          </cell>
          <cell r="C30" t="str">
            <v>Copie Couleur A3-RV / Bristol (avec aplats)</v>
          </cell>
          <cell r="D30" t="str">
            <v>U</v>
          </cell>
          <cell r="E30">
            <v>168.0672268907563</v>
          </cell>
          <cell r="F30">
            <v>140</v>
          </cell>
          <cell r="G30">
            <v>120</v>
          </cell>
          <cell r="H30">
            <v>0.19</v>
          </cell>
        </row>
        <row r="31">
          <cell r="B31" t="str">
            <v>C62</v>
          </cell>
          <cell r="C31" t="str">
            <v>Copie Couleur A3-RV /  Papier (tout aplat)</v>
          </cell>
          <cell r="D31" t="str">
            <v>U</v>
          </cell>
          <cell r="E31">
            <v>201.68067226890759</v>
          </cell>
          <cell r="F31">
            <v>180</v>
          </cell>
          <cell r="G31">
            <v>160</v>
          </cell>
          <cell r="H31">
            <v>0.19</v>
          </cell>
        </row>
        <row r="32">
          <cell r="B32" t="str">
            <v>C60B</v>
          </cell>
          <cell r="C32" t="str">
            <v>Copie Couleur A3-RV / Bristol (aucun aplat)</v>
          </cell>
          <cell r="D32" t="str">
            <v>U</v>
          </cell>
          <cell r="E32">
            <v>142.85714285714286</v>
          </cell>
          <cell r="F32">
            <v>130</v>
          </cell>
          <cell r="G32">
            <v>110</v>
          </cell>
          <cell r="H32">
            <v>0.19</v>
          </cell>
        </row>
        <row r="33">
          <cell r="B33" t="str">
            <v>C61B</v>
          </cell>
          <cell r="C33" t="str">
            <v>Copie Couleur A3-RV / Bristol (avec aplats)</v>
          </cell>
          <cell r="D33" t="str">
            <v>U</v>
          </cell>
          <cell r="E33">
            <v>176.47058823529412</v>
          </cell>
          <cell r="F33">
            <v>150</v>
          </cell>
          <cell r="G33">
            <v>130</v>
          </cell>
          <cell r="H33">
            <v>0.19</v>
          </cell>
        </row>
        <row r="34">
          <cell r="B34" t="str">
            <v>C62B</v>
          </cell>
          <cell r="C34" t="str">
            <v>Copie Couleur A3-RV / Bristol (tout aplat)</v>
          </cell>
          <cell r="D34" t="str">
            <v>U</v>
          </cell>
          <cell r="E34">
            <v>210.0840336134454</v>
          </cell>
          <cell r="F34">
            <v>190</v>
          </cell>
          <cell r="G34">
            <v>170</v>
          </cell>
          <cell r="H34">
            <v>0.19</v>
          </cell>
        </row>
        <row r="35">
          <cell r="B35" t="str">
            <v>C40</v>
          </cell>
          <cell r="C35" t="str">
            <v>Copie Couleur A4-R /  Papier (aucun aplat)</v>
          </cell>
          <cell r="D35" t="str">
            <v>U</v>
          </cell>
          <cell r="E35">
            <v>33.613445378151262</v>
          </cell>
          <cell r="F35">
            <v>30</v>
          </cell>
          <cell r="G35">
            <v>25</v>
          </cell>
          <cell r="H35">
            <v>0.19</v>
          </cell>
        </row>
        <row r="36">
          <cell r="B36" t="str">
            <v>C41</v>
          </cell>
          <cell r="C36" t="str">
            <v>Copie Couleur A4-R /  Papier (avec aplats)</v>
          </cell>
          <cell r="D36" t="str">
            <v>U</v>
          </cell>
          <cell r="E36">
            <v>42.016806722689076</v>
          </cell>
          <cell r="F36">
            <v>35</v>
          </cell>
          <cell r="G36">
            <v>30</v>
          </cell>
          <cell r="H36">
            <v>0.19</v>
          </cell>
        </row>
        <row r="37">
          <cell r="B37" t="str">
            <v>C42</v>
          </cell>
          <cell r="C37" t="str">
            <v>Copie Couleur A4-R /  Papier (tout aplat)</v>
          </cell>
          <cell r="D37" t="str">
            <v>U</v>
          </cell>
          <cell r="E37">
            <v>50.420168067226896</v>
          </cell>
          <cell r="F37">
            <v>45</v>
          </cell>
          <cell r="G37">
            <v>40</v>
          </cell>
          <cell r="H37">
            <v>0.19</v>
          </cell>
        </row>
        <row r="38">
          <cell r="B38" t="str">
            <v>C40B</v>
          </cell>
          <cell r="C38" t="str">
            <v>Copie Couleur A4-R / Bristol (aucun aplat)</v>
          </cell>
          <cell r="D38" t="str">
            <v>U</v>
          </cell>
          <cell r="E38">
            <v>37.815126050420169</v>
          </cell>
          <cell r="F38">
            <v>35</v>
          </cell>
          <cell r="G38">
            <v>30</v>
          </cell>
          <cell r="H38">
            <v>0.19</v>
          </cell>
        </row>
        <row r="39">
          <cell r="B39" t="str">
            <v>C41B</v>
          </cell>
          <cell r="C39" t="str">
            <v>Copie Couleur A4-R / Bristol (avec aplats)</v>
          </cell>
          <cell r="D39" t="str">
            <v>U</v>
          </cell>
          <cell r="E39">
            <v>46.218487394957982</v>
          </cell>
          <cell r="F39">
            <v>40</v>
          </cell>
          <cell r="G39">
            <v>35</v>
          </cell>
          <cell r="H39">
            <v>0.19</v>
          </cell>
        </row>
        <row r="40">
          <cell r="B40" t="str">
            <v>C42B</v>
          </cell>
          <cell r="C40" t="str">
            <v>Copie Couleur A4-R / Bristol (tout aplat)</v>
          </cell>
          <cell r="D40" t="str">
            <v>U</v>
          </cell>
          <cell r="E40">
            <v>54.621848739495803</v>
          </cell>
          <cell r="F40">
            <v>50</v>
          </cell>
          <cell r="G40">
            <v>45</v>
          </cell>
          <cell r="H40">
            <v>0.19</v>
          </cell>
        </row>
        <row r="41">
          <cell r="B41" t="str">
            <v>C80</v>
          </cell>
          <cell r="C41" t="str">
            <v>Copie Couleur A4-RV /  Papier (aucun aplat)</v>
          </cell>
          <cell r="D41" t="str">
            <v>U</v>
          </cell>
          <cell r="E41">
            <v>67.226890756302524</v>
          </cell>
          <cell r="F41">
            <v>60</v>
          </cell>
          <cell r="G41">
            <v>50</v>
          </cell>
          <cell r="H41">
            <v>0.19</v>
          </cell>
        </row>
        <row r="42">
          <cell r="B42" t="str">
            <v>C81</v>
          </cell>
          <cell r="C42" t="str">
            <v>Copie Couleur A4-RV /  Papier (avec aplats)</v>
          </cell>
          <cell r="D42" t="str">
            <v>U</v>
          </cell>
          <cell r="E42">
            <v>84.033613445378151</v>
          </cell>
          <cell r="F42">
            <v>70</v>
          </cell>
          <cell r="G42">
            <v>60</v>
          </cell>
          <cell r="H42">
            <v>0.19</v>
          </cell>
        </row>
        <row r="43">
          <cell r="B43" t="str">
            <v>C82</v>
          </cell>
          <cell r="C43" t="str">
            <v>Copie Couleur A4-RV /  Papier (tout aplat)</v>
          </cell>
          <cell r="D43" t="str">
            <v>U</v>
          </cell>
          <cell r="E43">
            <v>100.84033613445379</v>
          </cell>
          <cell r="F43">
            <v>90</v>
          </cell>
          <cell r="G43">
            <v>80</v>
          </cell>
          <cell r="H43">
            <v>0.19</v>
          </cell>
        </row>
        <row r="44">
          <cell r="B44" t="str">
            <v>C80B</v>
          </cell>
          <cell r="C44" t="str">
            <v>Copie Couleur A4-RV / Bristol (aucun aplat)</v>
          </cell>
          <cell r="D44" t="str">
            <v>U</v>
          </cell>
          <cell r="E44">
            <v>71.428571428571431</v>
          </cell>
          <cell r="F44">
            <v>65</v>
          </cell>
          <cell r="G44">
            <v>55</v>
          </cell>
          <cell r="H44">
            <v>0.19</v>
          </cell>
        </row>
        <row r="45">
          <cell r="B45" t="str">
            <v>C81B</v>
          </cell>
          <cell r="C45" t="str">
            <v>Copie Couleur A4-RV / Bristol (avec aplats)</v>
          </cell>
          <cell r="D45" t="str">
            <v>U</v>
          </cell>
          <cell r="E45">
            <v>88.235294117647058</v>
          </cell>
          <cell r="F45">
            <v>75</v>
          </cell>
          <cell r="G45">
            <v>65</v>
          </cell>
          <cell r="H45">
            <v>0.19</v>
          </cell>
        </row>
        <row r="46">
          <cell r="B46" t="str">
            <v>C82B</v>
          </cell>
          <cell r="C46" t="str">
            <v>Copie Couleur A4-RV / Bristol (tout aplat)</v>
          </cell>
          <cell r="D46" t="str">
            <v>U</v>
          </cell>
          <cell r="E46">
            <v>105.0420168067227</v>
          </cell>
          <cell r="F46">
            <v>95</v>
          </cell>
          <cell r="G46">
            <v>85</v>
          </cell>
          <cell r="H46">
            <v>0.19</v>
          </cell>
        </row>
        <row r="47">
          <cell r="C47" t="str">
            <v>12-IMPRESSION (Petit Format Noir &amp; Blanc)</v>
          </cell>
        </row>
        <row r="48">
          <cell r="B48" t="str">
            <v>I3</v>
          </cell>
          <cell r="C48" t="str">
            <v>Impression Noir &amp; Blanc A3-R /  Papier</v>
          </cell>
          <cell r="D48" t="str">
            <v>U</v>
          </cell>
          <cell r="E48">
            <v>25.210084033613448</v>
          </cell>
          <cell r="F48">
            <v>20</v>
          </cell>
          <cell r="G48">
            <v>15</v>
          </cell>
          <cell r="H48">
            <v>0.19</v>
          </cell>
        </row>
        <row r="49">
          <cell r="B49" t="str">
            <v>I3B</v>
          </cell>
          <cell r="C49" t="str">
            <v>Impression Noir &amp; Blanc A3-R / Bristol</v>
          </cell>
          <cell r="D49" t="str">
            <v>U</v>
          </cell>
          <cell r="E49">
            <v>33.613445378151262</v>
          </cell>
          <cell r="F49">
            <v>30</v>
          </cell>
          <cell r="G49">
            <v>25</v>
          </cell>
          <cell r="H49">
            <v>0.19</v>
          </cell>
        </row>
        <row r="50">
          <cell r="B50" t="str">
            <v>I3C</v>
          </cell>
          <cell r="C50" t="str">
            <v>Impression Noir &amp; Blanc A3-R / Calque</v>
          </cell>
          <cell r="D50" t="str">
            <v>U</v>
          </cell>
          <cell r="E50">
            <v>42.016806722689076</v>
          </cell>
          <cell r="F50">
            <v>40</v>
          </cell>
          <cell r="G50">
            <v>35</v>
          </cell>
          <cell r="H50">
            <v>0.19</v>
          </cell>
        </row>
        <row r="51">
          <cell r="B51" t="str">
            <v>I6</v>
          </cell>
          <cell r="C51" t="str">
            <v>Impression Noir &amp; Blanc A3-RV /  Papier</v>
          </cell>
          <cell r="D51" t="str">
            <v>U</v>
          </cell>
          <cell r="E51">
            <v>50.420168067226896</v>
          </cell>
          <cell r="F51">
            <v>40</v>
          </cell>
          <cell r="G51">
            <v>30</v>
          </cell>
          <cell r="H51">
            <v>0.19</v>
          </cell>
        </row>
        <row r="52">
          <cell r="B52" t="str">
            <v>I6B</v>
          </cell>
          <cell r="C52" t="str">
            <v>Impression Noir &amp; Blanc A3-RV / Bristol</v>
          </cell>
          <cell r="D52" t="str">
            <v>U</v>
          </cell>
          <cell r="E52">
            <v>58.82352941176471</v>
          </cell>
          <cell r="F52">
            <v>50</v>
          </cell>
          <cell r="G52">
            <v>40</v>
          </cell>
          <cell r="H52">
            <v>0.19</v>
          </cell>
        </row>
        <row r="53">
          <cell r="B53" t="str">
            <v>I4</v>
          </cell>
          <cell r="C53" t="str">
            <v>Impression Noir &amp; Blanc A4-R /  Papier</v>
          </cell>
          <cell r="D53" t="str">
            <v>U</v>
          </cell>
          <cell r="E53">
            <v>12.605042016806724</v>
          </cell>
          <cell r="F53">
            <v>10</v>
          </cell>
          <cell r="G53">
            <v>7.5</v>
          </cell>
          <cell r="H53">
            <v>0.19</v>
          </cell>
        </row>
        <row r="54">
          <cell r="B54" t="str">
            <v>I4B</v>
          </cell>
          <cell r="C54" t="str">
            <v>Impression Noir &amp; Blanc A4-R / Bristol</v>
          </cell>
          <cell r="D54" t="str">
            <v>U</v>
          </cell>
          <cell r="E54">
            <v>16.806722689075631</v>
          </cell>
          <cell r="F54">
            <v>15</v>
          </cell>
          <cell r="G54">
            <v>12.5</v>
          </cell>
          <cell r="H54">
            <v>0.19</v>
          </cell>
        </row>
        <row r="55">
          <cell r="B55" t="str">
            <v>I4C</v>
          </cell>
          <cell r="C55" t="str">
            <v>Impression Noir &amp; Blanc A4-R / Calque</v>
          </cell>
          <cell r="D55" t="str">
            <v>U</v>
          </cell>
          <cell r="E55">
            <v>21.008403361344538</v>
          </cell>
          <cell r="F55">
            <v>20</v>
          </cell>
          <cell r="G55">
            <v>17.5</v>
          </cell>
          <cell r="H55">
            <v>0.19</v>
          </cell>
        </row>
        <row r="56">
          <cell r="B56" t="str">
            <v>I8</v>
          </cell>
          <cell r="C56" t="str">
            <v>Impression Noir &amp; Blanc A4-RV /  Papier</v>
          </cell>
          <cell r="D56" t="str">
            <v>U</v>
          </cell>
          <cell r="E56">
            <v>25.210084033613448</v>
          </cell>
          <cell r="F56">
            <v>20</v>
          </cell>
          <cell r="G56">
            <v>15</v>
          </cell>
          <cell r="H56">
            <v>0.19</v>
          </cell>
        </row>
        <row r="57">
          <cell r="B57" t="str">
            <v>I8B</v>
          </cell>
          <cell r="C57" t="str">
            <v>Impression Noir &amp; Blanc A4-RV / Bristol</v>
          </cell>
          <cell r="D57" t="str">
            <v>U</v>
          </cell>
          <cell r="E57">
            <v>29.411764705882355</v>
          </cell>
          <cell r="F57">
            <v>25</v>
          </cell>
          <cell r="G57">
            <v>20</v>
          </cell>
          <cell r="H57">
            <v>0.19</v>
          </cell>
        </row>
        <row r="58">
          <cell r="C58" t="str">
            <v>12-IMPRESSION (Petit Format Couleur)</v>
          </cell>
        </row>
        <row r="59">
          <cell r="B59" t="str">
            <v>I30</v>
          </cell>
          <cell r="C59" t="str">
            <v>Impression Couleur A3-R /  Papier (aucun aplat)</v>
          </cell>
          <cell r="D59" t="str">
            <v>U</v>
          </cell>
          <cell r="E59">
            <v>84.033613445378151</v>
          </cell>
          <cell r="F59">
            <v>70</v>
          </cell>
          <cell r="G59">
            <v>60</v>
          </cell>
          <cell r="H59">
            <v>0.19</v>
          </cell>
        </row>
        <row r="60">
          <cell r="B60" t="str">
            <v>I31</v>
          </cell>
          <cell r="C60" t="str">
            <v>Impression Couleur A3-R /  Papier (avec aplats)</v>
          </cell>
          <cell r="D60" t="str">
            <v>U</v>
          </cell>
          <cell r="E60">
            <v>100.84033613445379</v>
          </cell>
          <cell r="F60">
            <v>90</v>
          </cell>
          <cell r="G60">
            <v>80</v>
          </cell>
          <cell r="H60">
            <v>0.19</v>
          </cell>
        </row>
        <row r="61">
          <cell r="B61" t="str">
            <v>I32</v>
          </cell>
          <cell r="C61" t="str">
            <v>Impression Couleur A3-R /  Papier (tout aplat)</v>
          </cell>
          <cell r="D61" t="str">
            <v>U</v>
          </cell>
          <cell r="E61">
            <v>117.64705882352942</v>
          </cell>
          <cell r="F61">
            <v>110</v>
          </cell>
          <cell r="G61">
            <v>100</v>
          </cell>
          <cell r="H61">
            <v>0.19</v>
          </cell>
        </row>
        <row r="62">
          <cell r="B62" t="str">
            <v>I30B</v>
          </cell>
          <cell r="C62" t="str">
            <v>Impression Couleur A3-R / Bristol (aucun aplat)</v>
          </cell>
          <cell r="D62" t="str">
            <v>U</v>
          </cell>
          <cell r="E62">
            <v>92.436974789915965</v>
          </cell>
          <cell r="F62">
            <v>80</v>
          </cell>
          <cell r="G62">
            <v>70</v>
          </cell>
          <cell r="H62">
            <v>0.19</v>
          </cell>
        </row>
        <row r="63">
          <cell r="B63" t="str">
            <v>I31B</v>
          </cell>
          <cell r="C63" t="str">
            <v>Impression Couleur A3-R / Bristol (avec aplats)</v>
          </cell>
          <cell r="D63" t="str">
            <v>U</v>
          </cell>
          <cell r="E63">
            <v>109.24369747899161</v>
          </cell>
          <cell r="F63">
            <v>100</v>
          </cell>
          <cell r="G63">
            <v>90</v>
          </cell>
          <cell r="H63">
            <v>0.19</v>
          </cell>
        </row>
        <row r="64">
          <cell r="B64" t="str">
            <v>I32B</v>
          </cell>
          <cell r="C64" t="str">
            <v>Impression Couleur A3-R / Bristol (tout aplat)</v>
          </cell>
          <cell r="D64" t="str">
            <v>U</v>
          </cell>
          <cell r="E64">
            <v>126.05042016806723</v>
          </cell>
          <cell r="F64">
            <v>120</v>
          </cell>
          <cell r="G64">
            <v>110</v>
          </cell>
          <cell r="H64">
            <v>0.19</v>
          </cell>
        </row>
        <row r="65">
          <cell r="B65" t="str">
            <v>I60</v>
          </cell>
          <cell r="C65" t="str">
            <v>Impression Couleur A3-RV /  Papier (aucun aplat)</v>
          </cell>
          <cell r="D65" t="str">
            <v>U</v>
          </cell>
          <cell r="E65">
            <v>168.0672268907563</v>
          </cell>
          <cell r="F65">
            <v>140</v>
          </cell>
          <cell r="G65">
            <v>120</v>
          </cell>
          <cell r="H65">
            <v>0.19</v>
          </cell>
        </row>
        <row r="66">
          <cell r="B66" t="str">
            <v>I61</v>
          </cell>
          <cell r="C66" t="str">
            <v>Impression Couleur A3-RV /  Papier (avec aplats)</v>
          </cell>
          <cell r="D66" t="str">
            <v>U</v>
          </cell>
          <cell r="E66">
            <v>201.68067226890759</v>
          </cell>
          <cell r="F66">
            <v>180</v>
          </cell>
          <cell r="G66">
            <v>160</v>
          </cell>
          <cell r="H66">
            <v>0.19</v>
          </cell>
        </row>
        <row r="67">
          <cell r="B67" t="str">
            <v>I62</v>
          </cell>
          <cell r="C67" t="str">
            <v>Impression Couleur A3-RV /  Papier (tout aplat)</v>
          </cell>
          <cell r="D67" t="str">
            <v>U</v>
          </cell>
          <cell r="E67">
            <v>235.29411764705884</v>
          </cell>
          <cell r="F67">
            <v>220</v>
          </cell>
          <cell r="G67">
            <v>200</v>
          </cell>
          <cell r="H67">
            <v>0.19</v>
          </cell>
        </row>
        <row r="68">
          <cell r="B68" t="str">
            <v>I60B</v>
          </cell>
          <cell r="C68" t="str">
            <v>Impression Couleur A3-RV / Bristol (aucun aplat)</v>
          </cell>
          <cell r="D68" t="str">
            <v>U</v>
          </cell>
          <cell r="E68">
            <v>184.87394957983193</v>
          </cell>
          <cell r="F68">
            <v>160</v>
          </cell>
          <cell r="G68">
            <v>140</v>
          </cell>
          <cell r="H68">
            <v>0.19</v>
          </cell>
        </row>
        <row r="69">
          <cell r="B69" t="str">
            <v>I61B</v>
          </cell>
          <cell r="C69" t="str">
            <v>Impression Couleur A3-RV / Bristol (avec aplats)</v>
          </cell>
          <cell r="D69" t="str">
            <v>U</v>
          </cell>
          <cell r="E69">
            <v>218.48739495798321</v>
          </cell>
          <cell r="F69">
            <v>200</v>
          </cell>
          <cell r="G69">
            <v>180</v>
          </cell>
          <cell r="H69">
            <v>0.19</v>
          </cell>
        </row>
        <row r="70">
          <cell r="B70" t="str">
            <v>I62B</v>
          </cell>
          <cell r="C70" t="str">
            <v>Impression Couleur A3-RV / Bristol (tout aplat)</v>
          </cell>
          <cell r="D70" t="str">
            <v>U</v>
          </cell>
          <cell r="E70">
            <v>252.10084033613447</v>
          </cell>
          <cell r="F70">
            <v>240</v>
          </cell>
          <cell r="G70">
            <v>220</v>
          </cell>
          <cell r="H70">
            <v>0.19</v>
          </cell>
        </row>
        <row r="71">
          <cell r="B71" t="str">
            <v>I40</v>
          </cell>
          <cell r="C71" t="str">
            <v>Impression Couleur A4-R /  Papier (aucun aplat)</v>
          </cell>
          <cell r="D71" t="str">
            <v>U</v>
          </cell>
          <cell r="E71">
            <v>42.016806722689076</v>
          </cell>
          <cell r="F71">
            <v>35</v>
          </cell>
          <cell r="G71">
            <v>30</v>
          </cell>
          <cell r="H71">
            <v>0.19</v>
          </cell>
        </row>
        <row r="72">
          <cell r="B72" t="str">
            <v>I41</v>
          </cell>
          <cell r="C72" t="str">
            <v>Impression Couleur A4-R /  Papier (avec aplats)</v>
          </cell>
          <cell r="D72" t="str">
            <v>U</v>
          </cell>
          <cell r="E72">
            <v>50.420168067226896</v>
          </cell>
          <cell r="F72">
            <v>45</v>
          </cell>
          <cell r="G72">
            <v>40</v>
          </cell>
          <cell r="H72">
            <v>0.19</v>
          </cell>
        </row>
        <row r="73">
          <cell r="B73" t="str">
            <v>I42</v>
          </cell>
          <cell r="C73" t="str">
            <v>Impression Couleur A4-R /  Papier (tout aplat)</v>
          </cell>
          <cell r="D73" t="str">
            <v>U</v>
          </cell>
          <cell r="E73">
            <v>58.82352941176471</v>
          </cell>
          <cell r="F73">
            <v>55</v>
          </cell>
          <cell r="G73">
            <v>50</v>
          </cell>
          <cell r="H73">
            <v>0.19</v>
          </cell>
        </row>
        <row r="74">
          <cell r="B74" t="str">
            <v>I40B</v>
          </cell>
          <cell r="C74" t="str">
            <v>Impression Couleur A4-R / Bristol (aucun aplat)</v>
          </cell>
          <cell r="D74" t="str">
            <v>U</v>
          </cell>
          <cell r="E74">
            <v>46.218487394957982</v>
          </cell>
          <cell r="F74">
            <v>40</v>
          </cell>
          <cell r="G74">
            <v>35</v>
          </cell>
          <cell r="H74">
            <v>0.19</v>
          </cell>
        </row>
        <row r="75">
          <cell r="B75" t="str">
            <v>I41B</v>
          </cell>
          <cell r="C75" t="str">
            <v>Impression Couleur A4-R / Bristol (avec aplats)</v>
          </cell>
          <cell r="D75" t="str">
            <v>U</v>
          </cell>
          <cell r="E75">
            <v>54.621848739495803</v>
          </cell>
          <cell r="F75">
            <v>50</v>
          </cell>
          <cell r="G75">
            <v>45</v>
          </cell>
          <cell r="H75">
            <v>0.19</v>
          </cell>
        </row>
        <row r="76">
          <cell r="B76" t="str">
            <v>I42B</v>
          </cell>
          <cell r="C76" t="str">
            <v>Impression Couleur A4-R / Bristol (tout aplat)</v>
          </cell>
          <cell r="D76" t="str">
            <v>U</v>
          </cell>
          <cell r="E76">
            <v>63.025210084033617</v>
          </cell>
          <cell r="F76">
            <v>60</v>
          </cell>
          <cell r="G76">
            <v>55</v>
          </cell>
          <cell r="H76">
            <v>0.19</v>
          </cell>
        </row>
        <row r="77">
          <cell r="B77" t="str">
            <v>I80</v>
          </cell>
          <cell r="C77" t="str">
            <v>Impression Couleur A4-RV /  Papier (aucun aplat)</v>
          </cell>
          <cell r="D77" t="str">
            <v>U</v>
          </cell>
          <cell r="E77">
            <v>84.033613445378151</v>
          </cell>
          <cell r="F77">
            <v>70</v>
          </cell>
          <cell r="G77">
            <v>60</v>
          </cell>
          <cell r="H77">
            <v>0.19</v>
          </cell>
        </row>
        <row r="78">
          <cell r="B78" t="str">
            <v>I81</v>
          </cell>
          <cell r="C78" t="str">
            <v>Impression Couleur A4-RV /  Papier (avec aplats)</v>
          </cell>
          <cell r="D78" t="str">
            <v>U</v>
          </cell>
          <cell r="E78">
            <v>100.84033613445379</v>
          </cell>
          <cell r="F78">
            <v>90</v>
          </cell>
          <cell r="G78">
            <v>80</v>
          </cell>
          <cell r="H78">
            <v>0.19</v>
          </cell>
        </row>
        <row r="79">
          <cell r="B79" t="str">
            <v>I82</v>
          </cell>
          <cell r="C79" t="str">
            <v>Impression Couleur A4-RV /  Papier (tout aplat)</v>
          </cell>
          <cell r="D79" t="str">
            <v>U</v>
          </cell>
          <cell r="E79">
            <v>117.64705882352942</v>
          </cell>
          <cell r="F79">
            <v>110</v>
          </cell>
          <cell r="G79">
            <v>100</v>
          </cell>
          <cell r="H79">
            <v>0.19</v>
          </cell>
        </row>
        <row r="80">
          <cell r="B80" t="str">
            <v>I80B</v>
          </cell>
          <cell r="C80" t="str">
            <v>Impression Couleur A4-RV / Bristol (aucun aplat)</v>
          </cell>
          <cell r="D80" t="str">
            <v>U</v>
          </cell>
          <cell r="E80">
            <v>92.436974789915965</v>
          </cell>
          <cell r="F80">
            <v>80</v>
          </cell>
          <cell r="G80">
            <v>70</v>
          </cell>
          <cell r="H80">
            <v>0.19</v>
          </cell>
        </row>
        <row r="81">
          <cell r="B81" t="str">
            <v>I81B</v>
          </cell>
          <cell r="C81" t="str">
            <v>Impression Couleur A4-RV / Bristol (avec aplats)</v>
          </cell>
          <cell r="D81" t="str">
            <v>U</v>
          </cell>
          <cell r="E81">
            <v>109.24369747899161</v>
          </cell>
          <cell r="F81">
            <v>100</v>
          </cell>
          <cell r="G81">
            <v>90</v>
          </cell>
          <cell r="H81">
            <v>0.19</v>
          </cell>
        </row>
        <row r="82">
          <cell r="B82" t="str">
            <v>I82B</v>
          </cell>
          <cell r="C82" t="str">
            <v>Impression Couleur A4-RV / Bristol (tout aplat)</v>
          </cell>
          <cell r="D82" t="str">
            <v>U</v>
          </cell>
          <cell r="E82">
            <v>126.05042016806723</v>
          </cell>
          <cell r="F82">
            <v>120</v>
          </cell>
          <cell r="G82">
            <v>110</v>
          </cell>
          <cell r="H82">
            <v>0.19</v>
          </cell>
        </row>
        <row r="83">
          <cell r="C83" t="str">
            <v>13-TIRAGE (Grand Format Noir &amp; Blanc)</v>
          </cell>
        </row>
        <row r="84">
          <cell r="B84" t="str">
            <v>TC</v>
          </cell>
          <cell r="C84" t="str">
            <v xml:space="preserve">Tirage Noir &amp; Blanc / Calque </v>
          </cell>
          <cell r="D84" t="str">
            <v>ML</v>
          </cell>
          <cell r="E84">
            <v>151.26050420168067</v>
          </cell>
          <cell r="F84">
            <v>140</v>
          </cell>
          <cell r="G84">
            <v>120</v>
          </cell>
          <cell r="H84">
            <v>0.19</v>
          </cell>
        </row>
        <row r="85">
          <cell r="B85" t="str">
            <v>TCS</v>
          </cell>
          <cell r="C85" t="str">
            <v>Tirage Noir &amp; Blanc Spécial / Calque (avec aplats)</v>
          </cell>
          <cell r="D85" t="str">
            <v>ML</v>
          </cell>
          <cell r="E85">
            <v>226.89075630252103</v>
          </cell>
          <cell r="F85">
            <v>210</v>
          </cell>
          <cell r="G85">
            <v>180</v>
          </cell>
          <cell r="H85">
            <v>0.19</v>
          </cell>
        </row>
        <row r="86">
          <cell r="B86" t="str">
            <v>TP</v>
          </cell>
          <cell r="C86" t="str">
            <v>Tirage Noir &amp; Blanc / Papier</v>
          </cell>
          <cell r="D86" t="str">
            <v>ML</v>
          </cell>
          <cell r="E86">
            <v>75.630252100840337</v>
          </cell>
          <cell r="F86">
            <v>70</v>
          </cell>
          <cell r="G86">
            <v>60</v>
          </cell>
          <cell r="H86">
            <v>0.19</v>
          </cell>
        </row>
        <row r="87">
          <cell r="B87" t="str">
            <v>TPA0</v>
          </cell>
          <cell r="C87" t="str">
            <v>Tirage Noir &amp; Blanc / Format A0</v>
          </cell>
          <cell r="D87" t="str">
            <v>U</v>
          </cell>
          <cell r="E87">
            <v>92.436974789915965</v>
          </cell>
          <cell r="F87">
            <v>85</v>
          </cell>
          <cell r="G87">
            <v>70</v>
          </cell>
          <cell r="H87">
            <v>0.19</v>
          </cell>
        </row>
        <row r="88">
          <cell r="B88" t="str">
            <v>TPA1</v>
          </cell>
          <cell r="C88" t="str">
            <v>Tirage Noir &amp; Blanc / Format A1</v>
          </cell>
          <cell r="D88" t="str">
            <v>U</v>
          </cell>
          <cell r="E88">
            <v>63.025210084033617</v>
          </cell>
          <cell r="F88">
            <v>60</v>
          </cell>
          <cell r="G88">
            <v>50</v>
          </cell>
          <cell r="H88">
            <v>0.19</v>
          </cell>
        </row>
        <row r="89">
          <cell r="B89" t="str">
            <v>TPRV</v>
          </cell>
          <cell r="C89" t="str">
            <v xml:space="preserve">Tirage Noir &amp; Blanc Recto Verso / Papier </v>
          </cell>
          <cell r="D89" t="str">
            <v>ML</v>
          </cell>
          <cell r="E89">
            <v>151.26050420168067</v>
          </cell>
          <cell r="F89">
            <v>140</v>
          </cell>
          <cell r="G89">
            <v>120</v>
          </cell>
          <cell r="H89">
            <v>0.19</v>
          </cell>
        </row>
        <row r="90">
          <cell r="C90" t="str">
            <v>13-TIRAGE (Grand Format Couleur)</v>
          </cell>
        </row>
        <row r="91">
          <cell r="B91" t="str">
            <v>TP0</v>
          </cell>
          <cell r="C91" t="str">
            <v xml:space="preserve">Tirage Couleur / Papier (aucun aplat) </v>
          </cell>
          <cell r="D91" t="str">
            <v>ML</v>
          </cell>
          <cell r="E91">
            <v>336.1344537815126</v>
          </cell>
          <cell r="F91">
            <v>300</v>
          </cell>
          <cell r="G91">
            <v>250</v>
          </cell>
          <cell r="H91">
            <v>0.19</v>
          </cell>
        </row>
        <row r="92">
          <cell r="B92" t="str">
            <v>TP0A0</v>
          </cell>
          <cell r="C92" t="str">
            <v xml:space="preserve">Tirage Couleur / Papier A0 (aucun aplat) </v>
          </cell>
          <cell r="D92" t="str">
            <v>U</v>
          </cell>
          <cell r="E92">
            <v>403.36134453781517</v>
          </cell>
          <cell r="F92">
            <v>360</v>
          </cell>
          <cell r="G92">
            <v>300</v>
          </cell>
          <cell r="H92">
            <v>0.19</v>
          </cell>
        </row>
        <row r="93">
          <cell r="B93" t="str">
            <v>TP0A1</v>
          </cell>
          <cell r="C93" t="str">
            <v xml:space="preserve">Tirage Couleur / Papier A1 (aucun aplat) </v>
          </cell>
          <cell r="D93" t="str">
            <v>U</v>
          </cell>
          <cell r="E93">
            <v>285.71428571428572</v>
          </cell>
          <cell r="F93">
            <v>255</v>
          </cell>
          <cell r="G93">
            <v>215</v>
          </cell>
          <cell r="H93">
            <v>0.19</v>
          </cell>
        </row>
        <row r="94">
          <cell r="B94" t="str">
            <v>TP1</v>
          </cell>
          <cell r="C94" t="str">
            <v>Tirage Couleur / Papier (avec aplats)</v>
          </cell>
          <cell r="D94" t="str">
            <v>ML</v>
          </cell>
          <cell r="E94">
            <v>504.20168067226894</v>
          </cell>
          <cell r="F94">
            <v>450</v>
          </cell>
          <cell r="G94">
            <v>375</v>
          </cell>
          <cell r="H94">
            <v>0.19</v>
          </cell>
        </row>
        <row r="95">
          <cell r="B95" t="str">
            <v>TP2</v>
          </cell>
          <cell r="C95" t="str">
            <v>Tirage Couleur / Papier (tout aplat)</v>
          </cell>
          <cell r="D95" t="str">
            <v>ML</v>
          </cell>
          <cell r="E95">
            <v>1008.4033613445379</v>
          </cell>
          <cell r="F95">
            <v>900</v>
          </cell>
          <cell r="G95">
            <v>750</v>
          </cell>
          <cell r="H95">
            <v>0.19</v>
          </cell>
        </row>
        <row r="96">
          <cell r="B96" t="str">
            <v>TPF</v>
          </cell>
          <cell r="C96" t="str">
            <v xml:space="preserve">Tirage Couleur / Polyester Film </v>
          </cell>
          <cell r="D96" t="str">
            <v>ML</v>
          </cell>
          <cell r="E96">
            <v>2016.8067226890757</v>
          </cell>
          <cell r="F96">
            <v>1800</v>
          </cell>
          <cell r="G96">
            <v>1500</v>
          </cell>
          <cell r="H96">
            <v>0.19</v>
          </cell>
        </row>
        <row r="97">
          <cell r="B97" t="str">
            <v>TPP</v>
          </cell>
          <cell r="C97" t="str">
            <v>Tirage Couleur / Papier Photo</v>
          </cell>
          <cell r="D97" t="str">
            <v>ML</v>
          </cell>
          <cell r="E97">
            <v>1680.6722689075632</v>
          </cell>
          <cell r="F97">
            <v>1500</v>
          </cell>
          <cell r="G97">
            <v>1250</v>
          </cell>
          <cell r="H97">
            <v>0.19</v>
          </cell>
        </row>
        <row r="98">
          <cell r="C98" t="str">
            <v>14-TRACAGE (Grand Format Noir &amp; Blanc)</v>
          </cell>
        </row>
        <row r="99">
          <cell r="B99" t="str">
            <v>PC</v>
          </cell>
          <cell r="C99" t="str">
            <v xml:space="preserve">Traçage Noir &amp; Blanc / Calque </v>
          </cell>
          <cell r="D99" t="str">
            <v>ML</v>
          </cell>
          <cell r="E99">
            <v>302.52100840336135</v>
          </cell>
          <cell r="F99">
            <v>280</v>
          </cell>
          <cell r="G99">
            <v>240</v>
          </cell>
          <cell r="H99">
            <v>0.19</v>
          </cell>
        </row>
        <row r="100">
          <cell r="B100" t="str">
            <v>PCS</v>
          </cell>
          <cell r="C100" t="str">
            <v>Traçage Noir &amp; Blanc Spécial / Calque (avec aplats)</v>
          </cell>
          <cell r="D100" t="str">
            <v>ML</v>
          </cell>
          <cell r="E100">
            <v>453.78151260504205</v>
          </cell>
          <cell r="F100">
            <v>420</v>
          </cell>
          <cell r="G100">
            <v>360</v>
          </cell>
          <cell r="H100">
            <v>0.19</v>
          </cell>
        </row>
        <row r="101">
          <cell r="B101" t="str">
            <v>PP</v>
          </cell>
          <cell r="C101" t="str">
            <v xml:space="preserve">Traçage Noir &amp; Blanc / Papier </v>
          </cell>
          <cell r="D101" t="str">
            <v>ML</v>
          </cell>
          <cell r="E101">
            <v>226.89075630252103</v>
          </cell>
          <cell r="F101">
            <v>210</v>
          </cell>
          <cell r="G101">
            <v>180</v>
          </cell>
          <cell r="H101">
            <v>0.19</v>
          </cell>
        </row>
        <row r="102">
          <cell r="B102" t="str">
            <v>PPA0</v>
          </cell>
          <cell r="C102" t="str">
            <v xml:space="preserve">Traçage Noir &amp; Blanc / Papier A0 </v>
          </cell>
          <cell r="D102" t="str">
            <v>U</v>
          </cell>
          <cell r="E102">
            <v>273.10924369747903</v>
          </cell>
          <cell r="F102">
            <v>250</v>
          </cell>
          <cell r="G102">
            <v>215</v>
          </cell>
          <cell r="H102">
            <v>0.19</v>
          </cell>
        </row>
        <row r="103">
          <cell r="B103" t="str">
            <v>PPA1</v>
          </cell>
          <cell r="C103" t="str">
            <v>Traçage Noir &amp; Blanc / Papier A1</v>
          </cell>
          <cell r="D103" t="str">
            <v>U</v>
          </cell>
          <cell r="E103">
            <v>193.27731092436974</v>
          </cell>
          <cell r="F103">
            <v>180</v>
          </cell>
          <cell r="G103">
            <v>155</v>
          </cell>
          <cell r="H103">
            <v>0.19</v>
          </cell>
        </row>
        <row r="104">
          <cell r="B104" t="str">
            <v>PPS</v>
          </cell>
          <cell r="C104" t="str">
            <v>Traçage Noir &amp; Blanc Spécial /  Papier (avec aplats)</v>
          </cell>
          <cell r="D104" t="str">
            <v>ML</v>
          </cell>
          <cell r="E104">
            <v>340.33613445378154</v>
          </cell>
          <cell r="F104">
            <v>315</v>
          </cell>
          <cell r="G104">
            <v>270</v>
          </cell>
          <cell r="H104">
            <v>0.19</v>
          </cell>
        </row>
        <row r="105">
          <cell r="C105" t="str">
            <v>14-TRACAGE (Grand Format Couleur)</v>
          </cell>
        </row>
        <row r="106">
          <cell r="B106" t="str">
            <v>PP0</v>
          </cell>
          <cell r="C106" t="str">
            <v>Traçage Couleur / Papier (aucun aplat)</v>
          </cell>
          <cell r="D106" t="str">
            <v>ML</v>
          </cell>
          <cell r="E106">
            <v>420.1680672268908</v>
          </cell>
          <cell r="F106">
            <v>400</v>
          </cell>
          <cell r="G106">
            <v>350</v>
          </cell>
          <cell r="H106">
            <v>0.19</v>
          </cell>
        </row>
        <row r="107">
          <cell r="B107" t="str">
            <v>PP0A0</v>
          </cell>
          <cell r="C107" t="str">
            <v>Traçage Couleur / Papier A0 (aucun aplat)</v>
          </cell>
          <cell r="D107" t="str">
            <v>U</v>
          </cell>
          <cell r="E107">
            <v>504.20168067226894</v>
          </cell>
          <cell r="F107">
            <v>480</v>
          </cell>
          <cell r="G107">
            <v>420</v>
          </cell>
          <cell r="H107">
            <v>0.19</v>
          </cell>
        </row>
        <row r="108">
          <cell r="B108" t="str">
            <v>PP1</v>
          </cell>
          <cell r="C108" t="str">
            <v>Traçage Couleur / Papier (avec aplats)</v>
          </cell>
          <cell r="D108" t="str">
            <v>ML</v>
          </cell>
          <cell r="E108">
            <v>630.2521008403362</v>
          </cell>
          <cell r="F108">
            <v>600</v>
          </cell>
          <cell r="G108">
            <v>525</v>
          </cell>
          <cell r="H108">
            <v>0.19</v>
          </cell>
        </row>
        <row r="109">
          <cell r="B109" t="str">
            <v>PP1A0</v>
          </cell>
          <cell r="C109" t="str">
            <v>Traçage Couleur / Papier A0 (avec aplats)</v>
          </cell>
          <cell r="D109" t="str">
            <v>U</v>
          </cell>
          <cell r="E109">
            <v>756.30252100840335</v>
          </cell>
          <cell r="F109">
            <v>720</v>
          </cell>
          <cell r="G109">
            <v>630</v>
          </cell>
          <cell r="H109">
            <v>0.19</v>
          </cell>
        </row>
        <row r="110">
          <cell r="B110" t="str">
            <v>PP2</v>
          </cell>
          <cell r="C110" t="str">
            <v>Traçage Couleur / Papier (tout aplat)</v>
          </cell>
          <cell r="D110" t="str">
            <v>ML</v>
          </cell>
          <cell r="E110">
            <v>1260.5042016806724</v>
          </cell>
          <cell r="F110">
            <v>1200</v>
          </cell>
          <cell r="G110">
            <v>1050</v>
          </cell>
          <cell r="H110">
            <v>0.19</v>
          </cell>
        </row>
        <row r="111">
          <cell r="B111" t="str">
            <v>PP2A0</v>
          </cell>
          <cell r="C111" t="str">
            <v>Traçage Couleur / Papier A0 (tout aplat)</v>
          </cell>
          <cell r="D111" t="str">
            <v>U</v>
          </cell>
          <cell r="E111">
            <v>1512.6050420168067</v>
          </cell>
          <cell r="F111">
            <v>1440</v>
          </cell>
          <cell r="G111">
            <v>1260</v>
          </cell>
          <cell r="H111">
            <v>0.19</v>
          </cell>
        </row>
        <row r="112">
          <cell r="B112" t="str">
            <v>PPF</v>
          </cell>
          <cell r="C112" t="str">
            <v>Traçage Couleur / Polyester film</v>
          </cell>
          <cell r="D112" t="str">
            <v>ML</v>
          </cell>
          <cell r="E112">
            <v>2521.0084033613448</v>
          </cell>
          <cell r="F112">
            <v>2400</v>
          </cell>
          <cell r="G112">
            <v>2100</v>
          </cell>
          <cell r="H112">
            <v>0.19</v>
          </cell>
        </row>
        <row r="113">
          <cell r="B113" t="str">
            <v>PPP</v>
          </cell>
          <cell r="C113" t="str">
            <v>Traçage Couleur / Papier Photo</v>
          </cell>
          <cell r="D113" t="str">
            <v>ML</v>
          </cell>
          <cell r="E113">
            <v>2100.840336134454</v>
          </cell>
          <cell r="F113">
            <v>2000</v>
          </cell>
          <cell r="G113">
            <v>1750</v>
          </cell>
          <cell r="H113">
            <v>0.19</v>
          </cell>
        </row>
        <row r="114">
          <cell r="C114" t="str">
            <v>15-NUMERISATION (Noir &amp; Blanc)</v>
          </cell>
        </row>
        <row r="115">
          <cell r="B115" t="str">
            <v>N3</v>
          </cell>
          <cell r="C115" t="str">
            <v>Numérisation Noir &amp; Blanc A3 à plat</v>
          </cell>
          <cell r="D115" t="str">
            <v>U</v>
          </cell>
          <cell r="E115">
            <v>33.613445378151262</v>
          </cell>
          <cell r="F115">
            <v>30</v>
          </cell>
          <cell r="G115">
            <v>20</v>
          </cell>
          <cell r="H115">
            <v>0.19</v>
          </cell>
        </row>
        <row r="116">
          <cell r="B116" t="str">
            <v>N4</v>
          </cell>
          <cell r="C116" t="str">
            <v>Numérisation Noir &amp; Blanc A4 à plat</v>
          </cell>
          <cell r="D116" t="str">
            <v>U</v>
          </cell>
          <cell r="E116">
            <v>16.806722689075631</v>
          </cell>
          <cell r="F116">
            <v>15</v>
          </cell>
          <cell r="G116">
            <v>10</v>
          </cell>
          <cell r="H116">
            <v>0.19</v>
          </cell>
        </row>
        <row r="117">
          <cell r="B117" t="str">
            <v>NP</v>
          </cell>
          <cell r="C117" t="str">
            <v>Numérisation Noir &amp; Blanc de plan ou carte</v>
          </cell>
          <cell r="D117" t="str">
            <v>ML</v>
          </cell>
          <cell r="E117">
            <v>226.89075630252103</v>
          </cell>
          <cell r="F117">
            <v>210</v>
          </cell>
          <cell r="G117">
            <v>180</v>
          </cell>
          <cell r="H117">
            <v>0.19</v>
          </cell>
        </row>
        <row r="118">
          <cell r="C118" t="str">
            <v>15-NUMERISATION (Couleur)</v>
          </cell>
        </row>
        <row r="119">
          <cell r="B119" t="str">
            <v>N30</v>
          </cell>
          <cell r="C119" t="str">
            <v>Numérisation Couleur A3 à plat</v>
          </cell>
          <cell r="D119" t="str">
            <v>U</v>
          </cell>
          <cell r="E119">
            <v>67.226890756302524</v>
          </cell>
          <cell r="F119">
            <v>60</v>
          </cell>
          <cell r="G119">
            <v>40</v>
          </cell>
          <cell r="H119">
            <v>0.19</v>
          </cell>
        </row>
        <row r="120">
          <cell r="B120" t="str">
            <v>N40</v>
          </cell>
          <cell r="C120" t="str">
            <v>Numérisation Couleur A4 à plat</v>
          </cell>
          <cell r="D120" t="str">
            <v>U</v>
          </cell>
          <cell r="E120">
            <v>33.613445378151262</v>
          </cell>
          <cell r="F120">
            <v>30</v>
          </cell>
          <cell r="G120">
            <v>20</v>
          </cell>
          <cell r="H120">
            <v>0.19</v>
          </cell>
        </row>
        <row r="121">
          <cell r="B121" t="str">
            <v>NP0</v>
          </cell>
          <cell r="C121" t="str">
            <v>Numérisation Couleur de plan ou carte</v>
          </cell>
          <cell r="D121" t="str">
            <v>ML</v>
          </cell>
          <cell r="E121">
            <v>453.78151260504205</v>
          </cell>
          <cell r="F121">
            <v>420</v>
          </cell>
          <cell r="G121">
            <v>360</v>
          </cell>
          <cell r="H121">
            <v>0.19</v>
          </cell>
        </row>
        <row r="122">
          <cell r="C122" t="str">
            <v>16-FACONNAGE (Reliure)</v>
          </cell>
        </row>
        <row r="123">
          <cell r="B123" t="str">
            <v>R3B1</v>
          </cell>
          <cell r="C123" t="str">
            <v>Reliure  A3 Baguette n° 03 à 06 + Transparent + Bristol</v>
          </cell>
          <cell r="D123" t="str">
            <v>U</v>
          </cell>
          <cell r="E123">
            <v>109.24369747899161</v>
          </cell>
          <cell r="F123">
            <v>105</v>
          </cell>
          <cell r="G123">
            <v>100</v>
          </cell>
          <cell r="H123">
            <v>0.19</v>
          </cell>
        </row>
        <row r="124">
          <cell r="B124" t="str">
            <v>R3B2</v>
          </cell>
          <cell r="C124" t="str">
            <v>Reliure  A3 Baguette n° 08 à 16 + Transparent + Bristol</v>
          </cell>
          <cell r="D124" t="str">
            <v>U</v>
          </cell>
          <cell r="E124">
            <v>134.45378151260505</v>
          </cell>
          <cell r="F124">
            <v>130</v>
          </cell>
          <cell r="G124">
            <v>125</v>
          </cell>
          <cell r="H124">
            <v>0.19</v>
          </cell>
        </row>
        <row r="125">
          <cell r="B125" t="str">
            <v>R3S1</v>
          </cell>
          <cell r="C125" t="str">
            <v>Reliure  A3 Spirale n° 06 à 19 + Transparent + Bristol</v>
          </cell>
          <cell r="D125" t="str">
            <v>U</v>
          </cell>
          <cell r="E125">
            <v>113.44537815126051</v>
          </cell>
          <cell r="F125">
            <v>110</v>
          </cell>
          <cell r="G125">
            <v>105</v>
          </cell>
          <cell r="H125">
            <v>0.19</v>
          </cell>
        </row>
        <row r="126">
          <cell r="B126" t="str">
            <v>R3S2</v>
          </cell>
          <cell r="C126" t="str">
            <v>Reliure  A3 Spirale n° 22 à 51 + Transparent + Bristol</v>
          </cell>
          <cell r="D126" t="str">
            <v>U</v>
          </cell>
          <cell r="E126">
            <v>142.85714285714286</v>
          </cell>
          <cell r="F126">
            <v>140</v>
          </cell>
          <cell r="G126">
            <v>135</v>
          </cell>
          <cell r="H126">
            <v>0.19</v>
          </cell>
        </row>
        <row r="127">
          <cell r="B127" t="str">
            <v>R4B1</v>
          </cell>
          <cell r="C127" t="str">
            <v>Reliure  A4 Baguette n° 03 à 06 + Transparent + Bristol</v>
          </cell>
          <cell r="D127" t="str">
            <v>U</v>
          </cell>
          <cell r="E127">
            <v>84.033613445378151</v>
          </cell>
          <cell r="F127">
            <v>80</v>
          </cell>
          <cell r="G127">
            <v>75</v>
          </cell>
          <cell r="H127">
            <v>0.19</v>
          </cell>
        </row>
        <row r="128">
          <cell r="B128" t="str">
            <v>R4B2</v>
          </cell>
          <cell r="C128" t="str">
            <v>Reliure  A4 Baguette n° 08 à 16 + Transparent + Bristol</v>
          </cell>
          <cell r="D128" t="str">
            <v>U</v>
          </cell>
          <cell r="E128">
            <v>109.24369747899161</v>
          </cell>
          <cell r="F128">
            <v>105</v>
          </cell>
          <cell r="G128">
            <v>100</v>
          </cell>
          <cell r="H128">
            <v>0.19</v>
          </cell>
        </row>
        <row r="129">
          <cell r="B129" t="str">
            <v>R4M</v>
          </cell>
          <cell r="C129" t="str">
            <v>Reliure  A4 Spirale métal + Transparent + Bristol</v>
          </cell>
          <cell r="D129" t="str">
            <v>U</v>
          </cell>
          <cell r="E129">
            <v>105.0420168067227</v>
          </cell>
          <cell r="F129">
            <v>100</v>
          </cell>
          <cell r="G129">
            <v>95</v>
          </cell>
          <cell r="H129">
            <v>0.19</v>
          </cell>
        </row>
        <row r="130">
          <cell r="B130" t="str">
            <v>R4P</v>
          </cell>
          <cell r="C130" t="str">
            <v>Reliure  A4 Baguette press + Transparent + Bristol</v>
          </cell>
          <cell r="D130" t="str">
            <v>U</v>
          </cell>
          <cell r="E130">
            <v>100.84033613445379</v>
          </cell>
          <cell r="F130">
            <v>95</v>
          </cell>
          <cell r="G130">
            <v>90</v>
          </cell>
          <cell r="H130">
            <v>0.19</v>
          </cell>
        </row>
        <row r="131">
          <cell r="B131" t="str">
            <v>R4S1</v>
          </cell>
          <cell r="C131" t="str">
            <v>Reliure  A4 Spirale n° 06 à 19 + Transparent + Bristol</v>
          </cell>
          <cell r="D131" t="str">
            <v>U</v>
          </cell>
          <cell r="E131">
            <v>84.033613445378151</v>
          </cell>
          <cell r="F131">
            <v>80</v>
          </cell>
          <cell r="G131">
            <v>75</v>
          </cell>
          <cell r="H131">
            <v>0.19</v>
          </cell>
        </row>
        <row r="132">
          <cell r="B132" t="str">
            <v>R4S2</v>
          </cell>
          <cell r="C132" t="str">
            <v>Reliure  A4 Spirale n° 22 à 51 + Transparent + Bristol</v>
          </cell>
          <cell r="D132" t="str">
            <v>U</v>
          </cell>
          <cell r="E132">
            <v>117.64705882352942</v>
          </cell>
          <cell r="F132">
            <v>115</v>
          </cell>
          <cell r="G132">
            <v>110</v>
          </cell>
          <cell r="H132">
            <v>0.19</v>
          </cell>
        </row>
        <row r="133">
          <cell r="B133" t="str">
            <v>R4T</v>
          </cell>
          <cell r="C133" t="str">
            <v xml:space="preserve">Reliure  A4 Thermique </v>
          </cell>
          <cell r="D133" t="str">
            <v>U</v>
          </cell>
          <cell r="E133">
            <v>126.05042016806723</v>
          </cell>
          <cell r="F133">
            <v>120</v>
          </cell>
          <cell r="G133">
            <v>115</v>
          </cell>
          <cell r="H133">
            <v>0.19</v>
          </cell>
        </row>
        <row r="134">
          <cell r="B134" t="str">
            <v>RB1</v>
          </cell>
          <cell r="C134" t="str">
            <v>Reliure Baguette plastique n° 03 à 06 + insertion feuilles</v>
          </cell>
          <cell r="D134" t="str">
            <v>U</v>
          </cell>
          <cell r="E134">
            <v>42.016806722689076</v>
          </cell>
          <cell r="F134">
            <v>40</v>
          </cell>
          <cell r="G134">
            <v>35</v>
          </cell>
          <cell r="H134">
            <v>0.19</v>
          </cell>
        </row>
        <row r="135">
          <cell r="B135" t="str">
            <v>RB2</v>
          </cell>
          <cell r="C135" t="str">
            <v>Reliure Baguette plastique n° 08 à 16 + insertion feuilles</v>
          </cell>
          <cell r="D135" t="str">
            <v>U</v>
          </cell>
          <cell r="E135">
            <v>63.025210084033617</v>
          </cell>
          <cell r="F135">
            <v>60</v>
          </cell>
          <cell r="G135">
            <v>55</v>
          </cell>
          <cell r="H135">
            <v>0.19</v>
          </cell>
        </row>
        <row r="136">
          <cell r="B136" t="str">
            <v>RS1</v>
          </cell>
          <cell r="C136" t="str">
            <v>Reliure Spirale plas. n° 06 à 19 + perfo. / inser. feuilles</v>
          </cell>
          <cell r="D136" t="str">
            <v>U</v>
          </cell>
          <cell r="E136">
            <v>50.420168067226896</v>
          </cell>
          <cell r="F136">
            <v>45</v>
          </cell>
          <cell r="G136">
            <v>40</v>
          </cell>
          <cell r="H136">
            <v>0.19</v>
          </cell>
        </row>
        <row r="137">
          <cell r="B137" t="str">
            <v>RS2</v>
          </cell>
          <cell r="C137" t="str">
            <v>Reliure Spirale plas. n° 22 à 51 + perfo. / inser. feuilles</v>
          </cell>
          <cell r="D137" t="str">
            <v>U</v>
          </cell>
          <cell r="E137">
            <v>75.630252100840337</v>
          </cell>
          <cell r="F137">
            <v>70</v>
          </cell>
          <cell r="G137">
            <v>65</v>
          </cell>
          <cell r="H137">
            <v>0.19</v>
          </cell>
        </row>
        <row r="138">
          <cell r="C138" t="str">
            <v>16-FACONNAGE (Manipulation)</v>
          </cell>
        </row>
        <row r="139">
          <cell r="B139" t="str">
            <v>AGG</v>
          </cell>
          <cell r="C139" t="str">
            <v>Agrafage document (agrafes GM) 101 f et +</v>
          </cell>
          <cell r="D139" t="str">
            <v>U</v>
          </cell>
          <cell r="E139">
            <v>16.806722689075631</v>
          </cell>
          <cell r="F139">
            <v>16</v>
          </cell>
          <cell r="G139">
            <v>15</v>
          </cell>
          <cell r="H139">
            <v>0.19</v>
          </cell>
        </row>
        <row r="140">
          <cell r="B140" t="str">
            <v>AGM</v>
          </cell>
          <cell r="C140" t="str">
            <v>Agrafage document (agrafes MM) 20 à 100 f</v>
          </cell>
          <cell r="D140" t="str">
            <v>U</v>
          </cell>
          <cell r="E140">
            <v>8.4033613445378155</v>
          </cell>
          <cell r="F140">
            <v>8</v>
          </cell>
          <cell r="G140">
            <v>7</v>
          </cell>
          <cell r="H140">
            <v>0.19</v>
          </cell>
        </row>
        <row r="141">
          <cell r="B141" t="str">
            <v>AGP</v>
          </cell>
          <cell r="C141" t="str">
            <v>Agrafage document (agrafes PM) - de 20 f</v>
          </cell>
          <cell r="D141" t="str">
            <v>U</v>
          </cell>
          <cell r="E141">
            <v>4.2016806722689077</v>
          </cell>
          <cell r="F141">
            <v>4</v>
          </cell>
          <cell r="G141">
            <v>3.5</v>
          </cell>
          <cell r="H141">
            <v>0.19</v>
          </cell>
        </row>
        <row r="142">
          <cell r="B142" t="str">
            <v>DEC</v>
          </cell>
          <cell r="C142" t="str">
            <v>Découpe feuille A4</v>
          </cell>
          <cell r="D142" t="str">
            <v>U</v>
          </cell>
          <cell r="E142">
            <v>4.2016806722689077</v>
          </cell>
          <cell r="F142">
            <v>4</v>
          </cell>
          <cell r="G142">
            <v>3.5</v>
          </cell>
          <cell r="H142">
            <v>0.19</v>
          </cell>
        </row>
        <row r="143">
          <cell r="B143" t="str">
            <v>DEG</v>
          </cell>
          <cell r="C143" t="str">
            <v xml:space="preserve">Dégrafage, décollage documents </v>
          </cell>
          <cell r="D143" t="str">
            <v>U</v>
          </cell>
          <cell r="E143">
            <v>84.033613445378151</v>
          </cell>
          <cell r="F143">
            <v>80</v>
          </cell>
          <cell r="G143">
            <v>75</v>
          </cell>
          <cell r="H143">
            <v>0.19</v>
          </cell>
        </row>
        <row r="144">
          <cell r="B144" t="str">
            <v>INS</v>
          </cell>
          <cell r="C144" t="str">
            <v>Insertion feuilles (spirale, classeur, chrono, pochette)</v>
          </cell>
          <cell r="D144" t="str">
            <v>U</v>
          </cell>
          <cell r="E144">
            <v>1.2605042016806722</v>
          </cell>
          <cell r="F144">
            <v>1</v>
          </cell>
          <cell r="G144">
            <v>1</v>
          </cell>
          <cell r="H144">
            <v>0.19</v>
          </cell>
        </row>
        <row r="145">
          <cell r="B145" t="str">
            <v>MAN</v>
          </cell>
          <cell r="C145" t="str">
            <v>Manipulation Originaux</v>
          </cell>
          <cell r="D145" t="str">
            <v>U</v>
          </cell>
          <cell r="E145">
            <v>0</v>
          </cell>
          <cell r="F145">
            <v>0</v>
          </cell>
          <cell r="G145">
            <v>0</v>
          </cell>
          <cell r="H145">
            <v>0.19</v>
          </cell>
        </row>
        <row r="146">
          <cell r="B146" t="str">
            <v>MEF</v>
          </cell>
          <cell r="C146" t="str">
            <v>Mise en forme documents</v>
          </cell>
          <cell r="D146" t="str">
            <v>U</v>
          </cell>
          <cell r="E146">
            <v>0</v>
          </cell>
          <cell r="F146">
            <v>0</v>
          </cell>
          <cell r="G146">
            <v>0</v>
          </cell>
          <cell r="H146">
            <v>0.19</v>
          </cell>
        </row>
        <row r="147">
          <cell r="B147" t="str">
            <v>PER</v>
          </cell>
          <cell r="C147" t="str">
            <v>Perforation feuilles (spirale, classeur, chrono)</v>
          </cell>
          <cell r="D147" t="str">
            <v>U</v>
          </cell>
          <cell r="E147">
            <v>1.2605042016806722</v>
          </cell>
          <cell r="F147">
            <v>1</v>
          </cell>
          <cell r="G147">
            <v>1</v>
          </cell>
          <cell r="H147">
            <v>0.19</v>
          </cell>
        </row>
        <row r="148">
          <cell r="B148" t="str">
            <v>PIN</v>
          </cell>
          <cell r="C148" t="str">
            <v>Perforation feuilles et insertion classeur</v>
          </cell>
          <cell r="D148" t="str">
            <v>U</v>
          </cell>
          <cell r="E148">
            <v>2.1008403361344539</v>
          </cell>
          <cell r="F148">
            <v>2</v>
          </cell>
          <cell r="G148">
            <v>2</v>
          </cell>
          <cell r="H148">
            <v>0.19</v>
          </cell>
        </row>
        <row r="149">
          <cell r="B149" t="str">
            <v>PL3</v>
          </cell>
          <cell r="C149" t="str">
            <v>Plastification à chaud A3</v>
          </cell>
          <cell r="D149" t="str">
            <v>U</v>
          </cell>
          <cell r="E149">
            <v>126.05042016806723</v>
          </cell>
          <cell r="F149">
            <v>125</v>
          </cell>
          <cell r="G149">
            <v>120</v>
          </cell>
          <cell r="H149">
            <v>0.19</v>
          </cell>
        </row>
        <row r="150">
          <cell r="B150" t="str">
            <v>PL4</v>
          </cell>
          <cell r="C150" t="str">
            <v>Plastification à chaud A4</v>
          </cell>
          <cell r="D150" t="str">
            <v>U</v>
          </cell>
          <cell r="E150">
            <v>75.630252100840337</v>
          </cell>
          <cell r="F150">
            <v>75</v>
          </cell>
          <cell r="G150">
            <v>70</v>
          </cell>
          <cell r="H150">
            <v>0.19</v>
          </cell>
        </row>
        <row r="151">
          <cell r="B151" t="str">
            <v>PL5</v>
          </cell>
          <cell r="C151" t="str">
            <v>Plastification à chaud A5 et moins</v>
          </cell>
          <cell r="D151" t="str">
            <v>U</v>
          </cell>
          <cell r="E151">
            <v>50.420168067226896</v>
          </cell>
          <cell r="F151">
            <v>50</v>
          </cell>
          <cell r="G151">
            <v>45</v>
          </cell>
          <cell r="H151">
            <v>0.19</v>
          </cell>
        </row>
        <row r="152">
          <cell r="B152" t="str">
            <v>PLI</v>
          </cell>
          <cell r="C152" t="str">
            <v>Pliage de plan au format A4</v>
          </cell>
          <cell r="D152" t="str">
            <v>ML</v>
          </cell>
          <cell r="E152">
            <v>16.806722689075631</v>
          </cell>
          <cell r="F152">
            <v>15</v>
          </cell>
          <cell r="G152">
            <v>10</v>
          </cell>
          <cell r="H152">
            <v>0.19</v>
          </cell>
        </row>
        <row r="153">
          <cell r="C153" t="str">
            <v>17-AUTRES PRESTATIONS (Gravure)</v>
          </cell>
        </row>
        <row r="154">
          <cell r="B154" t="str">
            <v>GCD</v>
          </cell>
          <cell r="C154" t="str">
            <v>Gravure de fichiers sur CD</v>
          </cell>
          <cell r="D154" t="str">
            <v>U</v>
          </cell>
          <cell r="E154">
            <v>100.84033613445379</v>
          </cell>
          <cell r="F154">
            <v>100</v>
          </cell>
          <cell r="G154">
            <v>90</v>
          </cell>
          <cell r="H154">
            <v>0.19</v>
          </cell>
        </row>
        <row r="155">
          <cell r="B155" t="str">
            <v>GVD</v>
          </cell>
          <cell r="C155" t="str">
            <v>Gravure de fichiers sur DVD</v>
          </cell>
          <cell r="D155" t="str">
            <v>U</v>
          </cell>
          <cell r="E155">
            <v>134.45378151260505</v>
          </cell>
          <cell r="F155">
            <v>130</v>
          </cell>
          <cell r="G155">
            <v>120</v>
          </cell>
          <cell r="H155">
            <v>0.19</v>
          </cell>
        </row>
        <row r="156">
          <cell r="B156" t="str">
            <v>GSF</v>
          </cell>
          <cell r="C156" t="str">
            <v>Gravure de fichiers sur support fourni</v>
          </cell>
          <cell r="D156" t="str">
            <v>U</v>
          </cell>
          <cell r="E156">
            <v>67.226890756302524</v>
          </cell>
          <cell r="F156">
            <v>60</v>
          </cell>
          <cell r="G156">
            <v>50</v>
          </cell>
          <cell r="H156">
            <v>0.19</v>
          </cell>
        </row>
        <row r="157">
          <cell r="C157" t="str">
            <v>17-AUTRES PRESTATIONS (Cartes de visite)</v>
          </cell>
        </row>
        <row r="158">
          <cell r="B158" t="str">
            <v>CVM</v>
          </cell>
          <cell r="C158" t="str">
            <v>Mise en page maquette carte de visite</v>
          </cell>
          <cell r="D158" t="str">
            <v>U</v>
          </cell>
          <cell r="E158">
            <v>1260.5042016806724</v>
          </cell>
          <cell r="F158">
            <v>1100</v>
          </cell>
          <cell r="G158">
            <v>1000</v>
          </cell>
          <cell r="H158">
            <v>0.19</v>
          </cell>
        </row>
        <row r="159">
          <cell r="B159" t="str">
            <v>CVR</v>
          </cell>
          <cell r="C159" t="str">
            <v>Carte de Visite / Recto / Papier Couché Mat 300gr.</v>
          </cell>
          <cell r="D159" t="str">
            <v>U</v>
          </cell>
          <cell r="E159">
            <v>10.084033613445378</v>
          </cell>
          <cell r="F159">
            <v>10</v>
          </cell>
          <cell r="G159">
            <v>9</v>
          </cell>
          <cell r="H159">
            <v>0.19</v>
          </cell>
        </row>
        <row r="160">
          <cell r="B160" t="str">
            <v>CVRV</v>
          </cell>
          <cell r="C160" t="str">
            <v>Carte de Visite / Recto Verso / Papier Couché Mat 300gr.</v>
          </cell>
          <cell r="D160" t="str">
            <v>U</v>
          </cell>
          <cell r="E160">
            <v>20.168067226890756</v>
          </cell>
          <cell r="F160">
            <v>20</v>
          </cell>
          <cell r="G160">
            <v>18</v>
          </cell>
          <cell r="H160">
            <v>0.19</v>
          </cell>
        </row>
        <row r="161">
          <cell r="C161" t="str">
            <v>17-AUTRES PRESTATIONS (Assistance Micro)</v>
          </cell>
        </row>
        <row r="162">
          <cell r="B162" t="str">
            <v>MANF</v>
          </cell>
          <cell r="C162" t="str">
            <v>Manipulation fichier (cadrage, cartouche, échelle...)</v>
          </cell>
          <cell r="D162" t="str">
            <v>MIN</v>
          </cell>
          <cell r="E162">
            <v>16.806722689075631</v>
          </cell>
          <cell r="F162">
            <v>15</v>
          </cell>
          <cell r="G162">
            <v>12.5</v>
          </cell>
          <cell r="H162">
            <v>0.19</v>
          </cell>
        </row>
        <row r="163">
          <cell r="B163" t="str">
            <v>MANL</v>
          </cell>
          <cell r="C163" t="str">
            <v>Manipulation logiciel (autocad, photoshop...)</v>
          </cell>
          <cell r="D163" t="str">
            <v>MIN</v>
          </cell>
          <cell r="E163">
            <v>16.806722689075631</v>
          </cell>
          <cell r="F163">
            <v>15</v>
          </cell>
          <cell r="G163">
            <v>12.5</v>
          </cell>
          <cell r="H163">
            <v>0.19</v>
          </cell>
        </row>
        <row r="164">
          <cell r="B164" t="str">
            <v>MANS</v>
          </cell>
          <cell r="C164" t="str">
            <v>Manipulation support (retouche...)</v>
          </cell>
          <cell r="D164" t="str">
            <v>MIN</v>
          </cell>
          <cell r="E164">
            <v>16.806722689075631</v>
          </cell>
          <cell r="F164">
            <v>15</v>
          </cell>
          <cell r="G164">
            <v>12.5</v>
          </cell>
          <cell r="H164">
            <v>0.19</v>
          </cell>
        </row>
        <row r="165">
          <cell r="B165" t="str">
            <v>MAND</v>
          </cell>
          <cell r="C165" t="str">
            <v>Divers</v>
          </cell>
          <cell r="D165" t="str">
            <v>F</v>
          </cell>
          <cell r="E165">
            <v>0</v>
          </cell>
          <cell r="F165">
            <v>0</v>
          </cell>
          <cell r="G165">
            <v>0</v>
          </cell>
          <cell r="H165">
            <v>0.19</v>
          </cell>
        </row>
        <row r="166">
          <cell r="C166" t="str">
            <v>17-AUTRES PRESTATIONS (Autres)</v>
          </cell>
        </row>
        <row r="167">
          <cell r="B167" t="str">
            <v>IET</v>
          </cell>
          <cell r="C167" t="str">
            <v>Impression et découpe étiquettes adhésives</v>
          </cell>
          <cell r="D167" t="str">
            <v>U</v>
          </cell>
          <cell r="E167">
            <v>0</v>
          </cell>
          <cell r="F167">
            <v>15</v>
          </cell>
          <cell r="H167">
            <v>0.19</v>
          </cell>
        </row>
        <row r="168">
          <cell r="B168" t="str">
            <v>TRP</v>
          </cell>
          <cell r="C168" t="str">
            <v>Tirage de plans</v>
          </cell>
          <cell r="D168" t="str">
            <v>ML</v>
          </cell>
          <cell r="E168">
            <v>0</v>
          </cell>
        </row>
        <row r="169">
          <cell r="B169" t="str">
            <v>DOC</v>
          </cell>
          <cell r="C169" t="str">
            <v>Documentation</v>
          </cell>
          <cell r="D169" t="str">
            <v>U</v>
          </cell>
          <cell r="E169">
            <v>0</v>
          </cell>
        </row>
        <row r="171">
          <cell r="C171" t="str">
            <v>2-BUREAUTIQUE</v>
          </cell>
          <cell r="E171">
            <v>0</v>
          </cell>
          <cell r="F171" t="str">
            <v>HT Rond</v>
          </cell>
        </row>
        <row r="172">
          <cell r="C172" t="str">
            <v>21-PAPIER</v>
          </cell>
        </row>
        <row r="173">
          <cell r="B173" t="str">
            <v>1-C0M</v>
          </cell>
          <cell r="C173" t="str">
            <v xml:space="preserve">Calque A0 / 90 gr (métrage) </v>
          </cell>
          <cell r="D173" t="str">
            <v>U</v>
          </cell>
          <cell r="E173">
            <v>92.436974789915965</v>
          </cell>
          <cell r="F173">
            <v>85</v>
          </cell>
          <cell r="G173">
            <v>80</v>
          </cell>
          <cell r="H173">
            <v>0.19</v>
          </cell>
        </row>
        <row r="174">
          <cell r="B174" t="str">
            <v>1-C0P50</v>
          </cell>
          <cell r="C174" t="str">
            <v>Calque A0 / 90 gr (914 mm x 50 m) Print</v>
          </cell>
          <cell r="D174" t="str">
            <v>U</v>
          </cell>
          <cell r="E174">
            <v>3084.0336134453783</v>
          </cell>
          <cell r="F174">
            <v>3080</v>
          </cell>
          <cell r="G174">
            <v>2925</v>
          </cell>
          <cell r="H174">
            <v>0.19</v>
          </cell>
        </row>
        <row r="175">
          <cell r="B175" t="str">
            <v>1-C0T100</v>
          </cell>
          <cell r="C175" t="str">
            <v xml:space="preserve">Calque A0 / 90 gr (914 mm x 100 m) Tirage </v>
          </cell>
          <cell r="D175" t="str">
            <v>U</v>
          </cell>
          <cell r="E175">
            <v>5722.6890756302528</v>
          </cell>
          <cell r="F175">
            <v>5720</v>
          </cell>
          <cell r="G175">
            <v>5435</v>
          </cell>
          <cell r="H175">
            <v>0.19</v>
          </cell>
        </row>
        <row r="176">
          <cell r="B176" t="str">
            <v>1-P0F30</v>
          </cell>
          <cell r="C176" t="str">
            <v>Papier A0 / 180 gr (914 mm x 30 m) Photo</v>
          </cell>
          <cell r="D176" t="str">
            <v>U</v>
          </cell>
          <cell r="E176">
            <v>5462.1848739495799</v>
          </cell>
          <cell r="F176">
            <v>5460</v>
          </cell>
          <cell r="G176">
            <v>5185</v>
          </cell>
          <cell r="H176">
            <v>0.19</v>
          </cell>
        </row>
        <row r="177">
          <cell r="B177" t="str">
            <v>1-P0M</v>
          </cell>
          <cell r="C177" t="str">
            <v>Papier A0 / 080 gr Métrage</v>
          </cell>
          <cell r="D177" t="str">
            <v>U</v>
          </cell>
          <cell r="E177">
            <v>37.815126050420169</v>
          </cell>
          <cell r="F177">
            <v>35</v>
          </cell>
          <cell r="G177">
            <v>35</v>
          </cell>
          <cell r="H177">
            <v>0.19</v>
          </cell>
        </row>
        <row r="178">
          <cell r="B178" t="str">
            <v>1-P0P120</v>
          </cell>
          <cell r="C178" t="str">
            <v>Papier A0 / 080 gr (914 mm x 120 m) Print</v>
          </cell>
          <cell r="D178" t="str">
            <v>U</v>
          </cell>
          <cell r="E178">
            <v>3100.840336134454</v>
          </cell>
          <cell r="F178">
            <v>3100</v>
          </cell>
          <cell r="G178">
            <v>2945</v>
          </cell>
          <cell r="H178">
            <v>0.19</v>
          </cell>
        </row>
        <row r="179">
          <cell r="B179" t="str">
            <v>1-P0P50</v>
          </cell>
          <cell r="C179" t="str">
            <v>Papier A0 / 080 gr (900 mm x 90 m) Print</v>
          </cell>
          <cell r="D179" t="str">
            <v>U</v>
          </cell>
          <cell r="E179">
            <v>1445.3781512605042</v>
          </cell>
          <cell r="F179">
            <v>1440</v>
          </cell>
          <cell r="G179">
            <v>1370</v>
          </cell>
          <cell r="H179">
            <v>0.19</v>
          </cell>
        </row>
        <row r="180">
          <cell r="B180" t="str">
            <v>1-P0P90</v>
          </cell>
          <cell r="C180" t="str">
            <v>Papier A0 / 150 gr (914 mm x 50 m) Print</v>
          </cell>
          <cell r="D180" t="str">
            <v>U</v>
          </cell>
          <cell r="E180">
            <v>3647.0588235294117</v>
          </cell>
          <cell r="F180">
            <v>3640</v>
          </cell>
          <cell r="G180">
            <v>3460</v>
          </cell>
          <cell r="H180">
            <v>0.19</v>
          </cell>
        </row>
        <row r="181">
          <cell r="B181" t="str">
            <v>1-P0T150</v>
          </cell>
          <cell r="C181" t="str">
            <v>Papier A0 / 080 gr (914 mm x 150 m) Tirage</v>
          </cell>
          <cell r="D181" t="str">
            <v>U</v>
          </cell>
          <cell r="E181">
            <v>3201.6806722689075</v>
          </cell>
          <cell r="F181">
            <v>3200</v>
          </cell>
          <cell r="G181">
            <v>3040</v>
          </cell>
          <cell r="H181">
            <v>0.19</v>
          </cell>
        </row>
        <row r="182">
          <cell r="B182" t="str">
            <v>1-P0T175</v>
          </cell>
          <cell r="C182" t="str">
            <v>Papier A0 / 080 gr (914 mm x 175 m) Tirage</v>
          </cell>
          <cell r="D182" t="str">
            <v>U</v>
          </cell>
          <cell r="E182">
            <v>3865.546218487395</v>
          </cell>
          <cell r="F182">
            <v>3850</v>
          </cell>
          <cell r="G182">
            <v>3660</v>
          </cell>
          <cell r="H182">
            <v>0.19</v>
          </cell>
          <cell r="M182" t="str">
            <v>8713878024413</v>
          </cell>
        </row>
        <row r="183">
          <cell r="B183" t="str">
            <v>1-P1T150</v>
          </cell>
          <cell r="C183" t="str">
            <v>Papier A1 / 080 gr (625 mm x 150 m) Tirage</v>
          </cell>
          <cell r="D183" t="str">
            <v>U</v>
          </cell>
          <cell r="E183">
            <v>2512.6050420168067</v>
          </cell>
          <cell r="F183">
            <v>2510</v>
          </cell>
          <cell r="G183">
            <v>2385</v>
          </cell>
          <cell r="H183">
            <v>0.19</v>
          </cell>
        </row>
        <row r="184">
          <cell r="B184" t="str">
            <v>1-P1T175</v>
          </cell>
          <cell r="C184" t="str">
            <v>Papier A1 / 075 gr (625 mm x 175 m) Tirage</v>
          </cell>
          <cell r="D184" t="str">
            <v>U</v>
          </cell>
          <cell r="E184">
            <v>3436.9747899159665</v>
          </cell>
          <cell r="F184">
            <v>3430</v>
          </cell>
          <cell r="G184">
            <v>3260</v>
          </cell>
          <cell r="H184">
            <v>0.19</v>
          </cell>
          <cell r="M184" t="str">
            <v>8713878024598</v>
          </cell>
        </row>
        <row r="185">
          <cell r="B185" t="str">
            <v>1-P2T150</v>
          </cell>
          <cell r="C185" t="str">
            <v xml:space="preserve">Papier A2 / 080 gr (420 mm x 150 m) Tirage </v>
          </cell>
          <cell r="D185" t="str">
            <v>U</v>
          </cell>
          <cell r="E185">
            <v>1873.9495798319329</v>
          </cell>
          <cell r="F185">
            <v>1870</v>
          </cell>
          <cell r="G185">
            <v>1775</v>
          </cell>
          <cell r="H185">
            <v>0.19</v>
          </cell>
        </row>
        <row r="186">
          <cell r="B186" t="str">
            <v>1-P2T175</v>
          </cell>
          <cell r="C186" t="str">
            <v xml:space="preserve">Papier A2 / 075 gr (420 mm x 175 m) Tirage </v>
          </cell>
          <cell r="D186" t="str">
            <v>U</v>
          </cell>
          <cell r="E186">
            <v>2134.453781512605</v>
          </cell>
          <cell r="F186">
            <v>2130</v>
          </cell>
          <cell r="G186">
            <v>2025</v>
          </cell>
          <cell r="H186">
            <v>0.19</v>
          </cell>
          <cell r="M186" t="str">
            <v>8713878028510</v>
          </cell>
        </row>
        <row r="187">
          <cell r="B187" t="str">
            <v>1-P3FB</v>
          </cell>
          <cell r="C187" t="str">
            <v>Papier A3 / 080 gr / 500 f. extra blanc Fabs</v>
          </cell>
          <cell r="D187" t="str">
            <v>U</v>
          </cell>
          <cell r="E187">
            <v>983.19327731092437</v>
          </cell>
          <cell r="F187">
            <v>980</v>
          </cell>
          <cell r="G187">
            <v>930</v>
          </cell>
          <cell r="H187">
            <v>0.19</v>
          </cell>
        </row>
        <row r="188">
          <cell r="B188" t="str">
            <v>1-P3RG</v>
          </cell>
          <cell r="C188" t="str">
            <v>Papier A3 / 080 gr / 500 f. extra blanc Ramos Golden</v>
          </cell>
          <cell r="D188" t="str">
            <v>U</v>
          </cell>
          <cell r="E188">
            <v>815.1260504201681</v>
          </cell>
          <cell r="F188">
            <v>810</v>
          </cell>
          <cell r="G188">
            <v>770</v>
          </cell>
          <cell r="H188">
            <v>0.19</v>
          </cell>
        </row>
        <row r="189">
          <cell r="B189" t="str">
            <v>1-P3XP</v>
          </cell>
          <cell r="C189" t="str">
            <v>Papier A3 / 080 gr / 500 f. extra blanc Xeropap</v>
          </cell>
          <cell r="D189" t="str">
            <v>U</v>
          </cell>
          <cell r="E189">
            <v>831.93277310924373</v>
          </cell>
          <cell r="F189">
            <v>830</v>
          </cell>
          <cell r="G189">
            <v>790</v>
          </cell>
          <cell r="H189">
            <v>0.19</v>
          </cell>
        </row>
        <row r="190">
          <cell r="B190" t="str">
            <v>1-P4C250</v>
          </cell>
          <cell r="C190" t="str">
            <v>Papier A4 Couleur Offset / 250 f.</v>
          </cell>
          <cell r="D190" t="str">
            <v>U</v>
          </cell>
          <cell r="E190">
            <v>462.18487394957987</v>
          </cell>
          <cell r="F190">
            <v>460</v>
          </cell>
          <cell r="G190">
            <v>435</v>
          </cell>
          <cell r="H190">
            <v>0.19</v>
          </cell>
          <cell r="M190" t="str">
            <v>6130610850826</v>
          </cell>
        </row>
        <row r="191">
          <cell r="B191" t="str">
            <v>1-P4C500</v>
          </cell>
          <cell r="C191" t="str">
            <v>Papier A4 Couleur Offset / 500 f.</v>
          </cell>
          <cell r="D191" t="str">
            <v>U</v>
          </cell>
          <cell r="E191">
            <v>630.2521008403362</v>
          </cell>
          <cell r="F191">
            <v>630</v>
          </cell>
          <cell r="G191">
            <v>600</v>
          </cell>
          <cell r="H191">
            <v>0.19</v>
          </cell>
          <cell r="M191" t="str">
            <v>6130610850826</v>
          </cell>
        </row>
        <row r="192">
          <cell r="B192" t="str">
            <v>1-P4TR</v>
          </cell>
          <cell r="C192" t="str">
            <v>Papier A4 / 080 gr / 500 f. extra blanc Topram</v>
          </cell>
          <cell r="D192" t="str">
            <v>U</v>
          </cell>
          <cell r="E192">
            <v>571.42857142857144</v>
          </cell>
          <cell r="F192">
            <v>570</v>
          </cell>
          <cell r="G192">
            <v>540</v>
          </cell>
          <cell r="H192">
            <v>0.19</v>
          </cell>
        </row>
        <row r="193">
          <cell r="B193" t="str">
            <v>1-P4XB</v>
          </cell>
          <cell r="C193" t="str">
            <v>Papier A4 / 080 gr / 500 f. extra blanc Xeropap Bleu</v>
          </cell>
          <cell r="D193" t="str">
            <v>U</v>
          </cell>
          <cell r="E193">
            <v>462.18487394957987</v>
          </cell>
          <cell r="F193">
            <v>460</v>
          </cell>
          <cell r="G193">
            <v>435</v>
          </cell>
          <cell r="H193">
            <v>0.19</v>
          </cell>
        </row>
        <row r="194">
          <cell r="B194" t="str">
            <v>1-P4XR</v>
          </cell>
          <cell r="C194" t="str">
            <v>Papier A4 / 080 gr / 500 f. extra blanc Xeropap Rouge</v>
          </cell>
          <cell r="D194" t="str">
            <v>U</v>
          </cell>
          <cell r="E194">
            <v>462.18487394957987</v>
          </cell>
          <cell r="F194">
            <v>460</v>
          </cell>
          <cell r="G194">
            <v>435</v>
          </cell>
          <cell r="H194">
            <v>0.19</v>
          </cell>
        </row>
        <row r="195">
          <cell r="B195" t="str">
            <v>1-PC4</v>
          </cell>
          <cell r="C195" t="str">
            <v>Planchette à clip A4</v>
          </cell>
          <cell r="D195" t="str">
            <v>U</v>
          </cell>
          <cell r="E195">
            <v>235.29411764705884</v>
          </cell>
          <cell r="F195">
            <v>230</v>
          </cell>
          <cell r="G195">
            <v>220</v>
          </cell>
          <cell r="H195">
            <v>0.19</v>
          </cell>
          <cell r="M195" t="str">
            <v>6130610920505</v>
          </cell>
        </row>
        <row r="196">
          <cell r="C196" t="str">
            <v>22-ENCRE</v>
          </cell>
        </row>
        <row r="197">
          <cell r="B197" t="str">
            <v>2-CN</v>
          </cell>
          <cell r="C197" t="str">
            <v>Crayon Noir avec gomme</v>
          </cell>
          <cell r="D197" t="str">
            <v>U</v>
          </cell>
          <cell r="E197">
            <v>21.008403361344538</v>
          </cell>
          <cell r="F197">
            <v>20</v>
          </cell>
          <cell r="G197">
            <v>20</v>
          </cell>
          <cell r="H197">
            <v>0.19</v>
          </cell>
          <cell r="M197" t="str">
            <v>8901324014310</v>
          </cell>
        </row>
        <row r="198">
          <cell r="B198" t="str">
            <v>2-CN10</v>
          </cell>
          <cell r="C198" t="str">
            <v>Crayons Noirs / 10 u + Gomme + Taille cayon</v>
          </cell>
          <cell r="D198" t="str">
            <v>U</v>
          </cell>
          <cell r="E198">
            <v>126.05042016806723</v>
          </cell>
          <cell r="F198">
            <v>120</v>
          </cell>
          <cell r="G198">
            <v>115</v>
          </cell>
          <cell r="H198">
            <v>0.19</v>
          </cell>
          <cell r="M198" t="str">
            <v>8901324210026</v>
          </cell>
        </row>
        <row r="199">
          <cell r="B199" t="str">
            <v>2-FPCD</v>
          </cell>
          <cell r="C199" t="str">
            <v>Feutre permanent CD</v>
          </cell>
          <cell r="D199" t="str">
            <v>U</v>
          </cell>
          <cell r="E199">
            <v>46.218487394957982</v>
          </cell>
          <cell r="F199">
            <v>45</v>
          </cell>
          <cell r="G199">
            <v>45</v>
          </cell>
          <cell r="H199">
            <v>0.19</v>
          </cell>
          <cell r="M199" t="str">
            <v>6251592000075</v>
          </cell>
        </row>
        <row r="200">
          <cell r="B200" t="str">
            <v>2-MHBN</v>
          </cell>
          <cell r="C200" t="str">
            <v>Mines 0,5 HB N</v>
          </cell>
          <cell r="D200" t="str">
            <v>U</v>
          </cell>
          <cell r="E200">
            <v>25.210084033613448</v>
          </cell>
          <cell r="F200">
            <v>25</v>
          </cell>
          <cell r="G200">
            <v>25</v>
          </cell>
          <cell r="H200">
            <v>0.19</v>
          </cell>
          <cell r="M200" t="str">
            <v>8901324010411</v>
          </cell>
        </row>
        <row r="201">
          <cell r="B201" t="str">
            <v>2-MHS</v>
          </cell>
          <cell r="C201" t="str">
            <v>Mines 0,5 HB Staedtler</v>
          </cell>
          <cell r="D201" t="str">
            <v>U</v>
          </cell>
          <cell r="E201">
            <v>226.89075630252103</v>
          </cell>
          <cell r="F201">
            <v>220</v>
          </cell>
          <cell r="G201">
            <v>210</v>
          </cell>
          <cell r="H201">
            <v>0.19</v>
          </cell>
        </row>
        <row r="202">
          <cell r="B202" t="str">
            <v>2-MS133</v>
          </cell>
          <cell r="C202" t="str">
            <v xml:space="preserve">Marqueur Schneider 133 </v>
          </cell>
          <cell r="D202" t="str">
            <v>U</v>
          </cell>
          <cell r="E202">
            <v>100.84033613445379</v>
          </cell>
          <cell r="F202">
            <v>95</v>
          </cell>
          <cell r="G202">
            <v>90</v>
          </cell>
          <cell r="H202">
            <v>0.19</v>
          </cell>
          <cell r="M202" t="str">
            <v>4004675006554</v>
          </cell>
        </row>
        <row r="203">
          <cell r="B203" t="str">
            <v>2-MTB4</v>
          </cell>
          <cell r="C203" t="str">
            <v>Marqueur tableau blanc / 4 u</v>
          </cell>
          <cell r="D203" t="str">
            <v>U</v>
          </cell>
          <cell r="E203">
            <v>386.55462184873949</v>
          </cell>
          <cell r="F203">
            <v>380</v>
          </cell>
          <cell r="G203">
            <v>360</v>
          </cell>
          <cell r="H203">
            <v>0.19</v>
          </cell>
          <cell r="M203" t="str">
            <v>4004675011732</v>
          </cell>
        </row>
        <row r="204">
          <cell r="B204" t="str">
            <v>2-PM</v>
          </cell>
          <cell r="C204" t="str">
            <v>Porte mine 0.5</v>
          </cell>
          <cell r="D204" t="str">
            <v>U</v>
          </cell>
          <cell r="E204">
            <v>71.428571428571431</v>
          </cell>
          <cell r="F204">
            <v>70</v>
          </cell>
          <cell r="G204">
            <v>65</v>
          </cell>
          <cell r="H204">
            <v>0.19</v>
          </cell>
        </row>
        <row r="205">
          <cell r="B205" t="str">
            <v>2-PMS</v>
          </cell>
          <cell r="C205" t="str">
            <v>Porte mine 0.5 Staedtler</v>
          </cell>
          <cell r="D205" t="str">
            <v>U</v>
          </cell>
          <cell r="E205">
            <v>100.84033613445379</v>
          </cell>
          <cell r="F205">
            <v>95</v>
          </cell>
          <cell r="G205">
            <v>90</v>
          </cell>
          <cell r="H205">
            <v>0.19</v>
          </cell>
        </row>
        <row r="206">
          <cell r="B206" t="str">
            <v>2-S224</v>
          </cell>
          <cell r="C206" t="str">
            <v>Stylo Schneider 224</v>
          </cell>
          <cell r="D206" t="str">
            <v>U</v>
          </cell>
          <cell r="E206">
            <v>126.05042016806723</v>
          </cell>
          <cell r="F206">
            <v>120</v>
          </cell>
          <cell r="G206">
            <v>115</v>
          </cell>
          <cell r="H206">
            <v>0.19</v>
          </cell>
          <cell r="M206" t="str">
            <v>4004675112033</v>
          </cell>
        </row>
        <row r="207">
          <cell r="B207" t="str">
            <v>2-S621</v>
          </cell>
          <cell r="C207" t="str">
            <v xml:space="preserve">Stylo à bille 621 </v>
          </cell>
          <cell r="D207" t="str">
            <v>U</v>
          </cell>
          <cell r="E207">
            <v>21.008403361344538</v>
          </cell>
          <cell r="F207">
            <v>20</v>
          </cell>
          <cell r="G207">
            <v>20</v>
          </cell>
          <cell r="H207">
            <v>0.19</v>
          </cell>
          <cell r="M207" t="str">
            <v>8901324013252</v>
          </cell>
        </row>
        <row r="208">
          <cell r="B208" t="str">
            <v>2-S857</v>
          </cell>
          <cell r="C208" t="str">
            <v xml:space="preserve">Stylo Topball 857 </v>
          </cell>
          <cell r="D208" t="str">
            <v>U</v>
          </cell>
          <cell r="E208">
            <v>100.84033613445379</v>
          </cell>
          <cell r="F208">
            <v>100</v>
          </cell>
          <cell r="G208">
            <v>95</v>
          </cell>
          <cell r="H208">
            <v>0.19</v>
          </cell>
        </row>
        <row r="209">
          <cell r="B209" t="str">
            <v>2-S967</v>
          </cell>
          <cell r="C209" t="str">
            <v>Stylo Topliner 967</v>
          </cell>
          <cell r="D209" t="str">
            <v>U</v>
          </cell>
          <cell r="E209">
            <v>75.630252100840337</v>
          </cell>
          <cell r="F209">
            <v>75</v>
          </cell>
          <cell r="G209">
            <v>70</v>
          </cell>
          <cell r="H209">
            <v>0.19</v>
          </cell>
        </row>
        <row r="210">
          <cell r="B210" t="str">
            <v>2-SBF</v>
          </cell>
          <cell r="C210" t="str">
            <v>Stylo à bille Fave</v>
          </cell>
          <cell r="D210" t="str">
            <v>U</v>
          </cell>
          <cell r="E210">
            <v>37.815126050420169</v>
          </cell>
          <cell r="F210">
            <v>35</v>
          </cell>
          <cell r="G210">
            <v>35</v>
          </cell>
          <cell r="H210">
            <v>0.19</v>
          </cell>
          <cell r="M210" t="str">
            <v>4004675069313</v>
          </cell>
        </row>
        <row r="211">
          <cell r="B211" t="str">
            <v>2-SBM</v>
          </cell>
          <cell r="C211" t="str">
            <v>Stylo à bille Medium</v>
          </cell>
          <cell r="D211" t="str">
            <v>U</v>
          </cell>
          <cell r="E211">
            <v>16.806722689075631</v>
          </cell>
          <cell r="F211">
            <v>15</v>
          </cell>
          <cell r="G211">
            <v>15</v>
          </cell>
          <cell r="H211">
            <v>0.19</v>
          </cell>
          <cell r="M211" t="str">
            <v>8901324010572</v>
          </cell>
        </row>
        <row r="212">
          <cell r="B212" t="str">
            <v>2-SBT</v>
          </cell>
          <cell r="C212" t="str">
            <v>Stylo à bille Techno</v>
          </cell>
          <cell r="D212" t="str">
            <v>U</v>
          </cell>
          <cell r="E212">
            <v>16.806722689075631</v>
          </cell>
          <cell r="F212">
            <v>15</v>
          </cell>
          <cell r="G212">
            <v>15</v>
          </cell>
          <cell r="H212">
            <v>0.19</v>
          </cell>
          <cell r="M212" t="str">
            <v>6132004711386</v>
          </cell>
        </row>
        <row r="213">
          <cell r="B213" t="str">
            <v>2-SBTT</v>
          </cell>
          <cell r="C213" t="str">
            <v>Stylo à bille Techno Transparent</v>
          </cell>
          <cell r="D213" t="str">
            <v>U</v>
          </cell>
          <cell r="E213">
            <v>21.008403361344538</v>
          </cell>
          <cell r="F213">
            <v>20</v>
          </cell>
          <cell r="G213">
            <v>20</v>
          </cell>
          <cell r="H213">
            <v>0.19</v>
          </cell>
          <cell r="M213" t="str">
            <v>6132004711195</v>
          </cell>
        </row>
        <row r="214">
          <cell r="B214" t="str">
            <v>2-SF</v>
          </cell>
          <cell r="C214" t="str">
            <v>Stylo à bille Fabs</v>
          </cell>
          <cell r="D214" t="str">
            <v>U</v>
          </cell>
          <cell r="E214">
            <v>21.008403361344538</v>
          </cell>
          <cell r="F214">
            <v>20</v>
          </cell>
          <cell r="G214">
            <v>20</v>
          </cell>
          <cell r="H214">
            <v>0.19</v>
          </cell>
          <cell r="M214" t="str">
            <v>6130610115031</v>
          </cell>
        </row>
        <row r="215">
          <cell r="B215" t="str">
            <v>2-SF1</v>
          </cell>
          <cell r="C215" t="str">
            <v>Surligneur Fluo</v>
          </cell>
          <cell r="D215" t="str">
            <v>U</v>
          </cell>
          <cell r="E215">
            <v>92.436974789915965</v>
          </cell>
          <cell r="F215">
            <v>85</v>
          </cell>
          <cell r="G215">
            <v>80</v>
          </cell>
          <cell r="H215">
            <v>0.19</v>
          </cell>
          <cell r="M215" t="str">
            <v>4004675015051</v>
          </cell>
        </row>
        <row r="216">
          <cell r="B216" t="str">
            <v>2-SFS4</v>
          </cell>
          <cell r="C216" t="str">
            <v>Surligneurs Fluo Schneider / 4u</v>
          </cell>
          <cell r="D216" t="str">
            <v>U</v>
          </cell>
          <cell r="E216">
            <v>344.53781512605042</v>
          </cell>
          <cell r="F216">
            <v>340</v>
          </cell>
          <cell r="G216">
            <v>325</v>
          </cell>
          <cell r="H216">
            <v>0.19</v>
          </cell>
          <cell r="M216" t="str">
            <v>4004675015006</v>
          </cell>
        </row>
        <row r="217">
          <cell r="B217" t="str">
            <v>2-SG6</v>
          </cell>
          <cell r="C217" t="str">
            <v>Stylo gel 0,6 mm</v>
          </cell>
          <cell r="D217" t="str">
            <v>U</v>
          </cell>
          <cell r="E217">
            <v>37.815126050420169</v>
          </cell>
          <cell r="F217">
            <v>35</v>
          </cell>
          <cell r="G217">
            <v>35</v>
          </cell>
          <cell r="H217">
            <v>0.19</v>
          </cell>
          <cell r="M217" t="str">
            <v>8901324014129</v>
          </cell>
        </row>
        <row r="218">
          <cell r="B218" t="str">
            <v>2-SK15</v>
          </cell>
          <cell r="C218" t="str">
            <v>Stylo à bille K15</v>
          </cell>
          <cell r="D218" t="str">
            <v>U</v>
          </cell>
          <cell r="E218">
            <v>58.82352941176471</v>
          </cell>
          <cell r="F218">
            <v>55</v>
          </cell>
          <cell r="G218">
            <v>50</v>
          </cell>
          <cell r="H218">
            <v>0.19</v>
          </cell>
          <cell r="M218" t="str">
            <v>4004675130839</v>
          </cell>
        </row>
        <row r="219">
          <cell r="B219" t="str">
            <v>2-SPG</v>
          </cell>
          <cell r="C219" t="str">
            <v>Stylo à pointe 1 mm Grippo</v>
          </cell>
          <cell r="D219" t="str">
            <v>U</v>
          </cell>
          <cell r="E219">
            <v>25.210084033613448</v>
          </cell>
          <cell r="F219">
            <v>25</v>
          </cell>
          <cell r="G219">
            <v>25</v>
          </cell>
          <cell r="H219">
            <v>0.19</v>
          </cell>
          <cell r="M219" t="str">
            <v>8901324010572</v>
          </cell>
        </row>
        <row r="220">
          <cell r="B220" t="str">
            <v>2-STF</v>
          </cell>
          <cell r="C220" t="str">
            <v>Surligneur Techno fluo</v>
          </cell>
          <cell r="D220" t="str">
            <v>U</v>
          </cell>
          <cell r="E220">
            <v>84.033613445378151</v>
          </cell>
          <cell r="F220">
            <v>80</v>
          </cell>
          <cell r="G220">
            <v>75</v>
          </cell>
          <cell r="H220">
            <v>0.19</v>
          </cell>
          <cell r="M220" t="str">
            <v>6951202832811</v>
          </cell>
        </row>
        <row r="221">
          <cell r="C221" t="str">
            <v>23-RELIURE</v>
          </cell>
        </row>
        <row r="222">
          <cell r="B222" t="str">
            <v>3-RBP03</v>
          </cell>
          <cell r="C222" t="str">
            <v>Reliure : Baguette plastique n° 03</v>
          </cell>
          <cell r="D222" t="str">
            <v>U</v>
          </cell>
          <cell r="E222">
            <v>12.605042016806724</v>
          </cell>
          <cell r="F222">
            <v>10</v>
          </cell>
          <cell r="G222">
            <v>10</v>
          </cell>
          <cell r="H222">
            <v>0.19</v>
          </cell>
        </row>
        <row r="223">
          <cell r="B223" t="str">
            <v>3-RBP04</v>
          </cell>
          <cell r="C223" t="str">
            <v>Reliure : Baguette plastique n° 04</v>
          </cell>
          <cell r="D223" t="str">
            <v>U</v>
          </cell>
          <cell r="E223">
            <v>12.605042016806724</v>
          </cell>
          <cell r="F223">
            <v>10</v>
          </cell>
          <cell r="G223">
            <v>10</v>
          </cell>
          <cell r="H223">
            <v>0.19</v>
          </cell>
        </row>
        <row r="224">
          <cell r="B224" t="str">
            <v>3-RBP06</v>
          </cell>
          <cell r="C224" t="str">
            <v>Reliure : Baguette plastique n° 06</v>
          </cell>
          <cell r="D224" t="str">
            <v>U</v>
          </cell>
          <cell r="E224">
            <v>16.806722689075631</v>
          </cell>
          <cell r="F224">
            <v>15</v>
          </cell>
          <cell r="G224">
            <v>15</v>
          </cell>
          <cell r="H224">
            <v>0.19</v>
          </cell>
        </row>
        <row r="225">
          <cell r="B225" t="str">
            <v>3-RBP08</v>
          </cell>
          <cell r="C225" t="str">
            <v>Reliure : Baguette plastique n° 08</v>
          </cell>
          <cell r="D225" t="str">
            <v>U</v>
          </cell>
          <cell r="E225">
            <v>16.806722689075631</v>
          </cell>
          <cell r="F225">
            <v>15</v>
          </cell>
          <cell r="G225">
            <v>15</v>
          </cell>
          <cell r="H225">
            <v>0.19</v>
          </cell>
        </row>
        <row r="226">
          <cell r="B226" t="str">
            <v>3-RBP10</v>
          </cell>
          <cell r="C226" t="str">
            <v>Reliure : Baguette plastique n° 10</v>
          </cell>
          <cell r="D226" t="str">
            <v>U</v>
          </cell>
          <cell r="E226">
            <v>21.008403361344538</v>
          </cell>
          <cell r="F226">
            <v>20</v>
          </cell>
          <cell r="G226">
            <v>20</v>
          </cell>
          <cell r="H226">
            <v>0.19</v>
          </cell>
        </row>
        <row r="227">
          <cell r="B227" t="str">
            <v>3-RBP12</v>
          </cell>
          <cell r="C227" t="str">
            <v>Reliure : Baguette plastique n° 12_x000D_</v>
          </cell>
          <cell r="D227" t="str">
            <v>U</v>
          </cell>
          <cell r="E227">
            <v>21.008403361344538</v>
          </cell>
          <cell r="F227">
            <v>20</v>
          </cell>
          <cell r="G227">
            <v>20</v>
          </cell>
          <cell r="H227">
            <v>0.19</v>
          </cell>
        </row>
        <row r="228">
          <cell r="B228" t="str">
            <v>3-RBP14</v>
          </cell>
          <cell r="C228" t="str">
            <v>Reliure : Baguette plastique n° 14</v>
          </cell>
          <cell r="D228" t="str">
            <v>U</v>
          </cell>
          <cell r="E228">
            <v>21.008403361344538</v>
          </cell>
          <cell r="F228">
            <v>20</v>
          </cell>
          <cell r="G228">
            <v>20</v>
          </cell>
          <cell r="H228">
            <v>0.19</v>
          </cell>
        </row>
        <row r="229">
          <cell r="B229" t="str">
            <v>3-RBP16</v>
          </cell>
          <cell r="C229" t="str">
            <v>Reliure : Baguette plastique n° 16</v>
          </cell>
          <cell r="D229" t="str">
            <v>U</v>
          </cell>
          <cell r="E229">
            <v>21.008403361344538</v>
          </cell>
          <cell r="F229">
            <v>20</v>
          </cell>
          <cell r="G229">
            <v>20</v>
          </cell>
          <cell r="H229">
            <v>0.19</v>
          </cell>
        </row>
        <row r="230">
          <cell r="B230" t="str">
            <v>3-RBP18</v>
          </cell>
          <cell r="C230" t="str">
            <v>Reliure : Baguette plastique n° 18</v>
          </cell>
          <cell r="D230" t="str">
            <v>U</v>
          </cell>
          <cell r="E230">
            <v>25.210084033613448</v>
          </cell>
          <cell r="F230">
            <v>25</v>
          </cell>
          <cell r="G230">
            <v>25</v>
          </cell>
          <cell r="H230">
            <v>0.19</v>
          </cell>
        </row>
        <row r="231">
          <cell r="B231" t="str">
            <v>3-RBPR</v>
          </cell>
          <cell r="C231" t="str">
            <v>Reliure : Baguette plastique perforée</v>
          </cell>
          <cell r="D231" t="str">
            <v>U</v>
          </cell>
          <cell r="E231">
            <v>21.008403361344538</v>
          </cell>
          <cell r="F231">
            <v>20</v>
          </cell>
          <cell r="G231">
            <v>20</v>
          </cell>
          <cell r="H231">
            <v>0.19</v>
          </cell>
        </row>
        <row r="232">
          <cell r="B232" t="str">
            <v>3-RBR05</v>
          </cell>
          <cell r="C232" t="str">
            <v>Reliure : Baguette press n° 05.0</v>
          </cell>
          <cell r="D232" t="str">
            <v>U</v>
          </cell>
          <cell r="E232">
            <v>12.605042016806724</v>
          </cell>
          <cell r="F232">
            <v>10</v>
          </cell>
          <cell r="G232">
            <v>10</v>
          </cell>
          <cell r="H232">
            <v>0.19</v>
          </cell>
        </row>
        <row r="233">
          <cell r="B233" t="str">
            <v>3-RBR07</v>
          </cell>
          <cell r="C233" t="str">
            <v>Reliure : Baguette press n° 07.5</v>
          </cell>
          <cell r="D233" t="str">
            <v>U</v>
          </cell>
          <cell r="E233">
            <v>12.605042016806724</v>
          </cell>
          <cell r="F233">
            <v>10</v>
          </cell>
          <cell r="G233">
            <v>10</v>
          </cell>
          <cell r="H233">
            <v>0.19</v>
          </cell>
        </row>
        <row r="234">
          <cell r="B234" t="str">
            <v>3-RBR10</v>
          </cell>
          <cell r="C234" t="str">
            <v>Reliure : Baguette press n° 10.0</v>
          </cell>
          <cell r="D234" t="str">
            <v>U</v>
          </cell>
          <cell r="E234">
            <v>12.605042016806724</v>
          </cell>
          <cell r="F234">
            <v>10</v>
          </cell>
          <cell r="G234">
            <v>10</v>
          </cell>
          <cell r="H234">
            <v>0.19</v>
          </cell>
        </row>
        <row r="235">
          <cell r="B235" t="str">
            <v>3-RP5</v>
          </cell>
          <cell r="C235" t="str">
            <v>Reliure : Pack / 5 u</v>
          </cell>
          <cell r="D235" t="str">
            <v>U</v>
          </cell>
          <cell r="E235">
            <v>554.62184873949582</v>
          </cell>
          <cell r="F235">
            <v>550</v>
          </cell>
          <cell r="G235">
            <v>525</v>
          </cell>
          <cell r="H235">
            <v>0.19</v>
          </cell>
        </row>
        <row r="236">
          <cell r="B236" t="str">
            <v>3-RSM04</v>
          </cell>
          <cell r="C236" t="str">
            <v>Reliure : Spirale métallique n° 04</v>
          </cell>
          <cell r="D236" t="str">
            <v>U</v>
          </cell>
          <cell r="E236">
            <v>21.008403361344538</v>
          </cell>
          <cell r="F236">
            <v>20</v>
          </cell>
          <cell r="G236">
            <v>20</v>
          </cell>
          <cell r="H236">
            <v>0.19</v>
          </cell>
        </row>
        <row r="237">
          <cell r="B237" t="str">
            <v>3-RSM08</v>
          </cell>
          <cell r="C237" t="str">
            <v xml:space="preserve">Reliure : Spirale métallique n° 08 </v>
          </cell>
          <cell r="D237" t="str">
            <v>U</v>
          </cell>
          <cell r="E237">
            <v>33.613445378151262</v>
          </cell>
          <cell r="F237">
            <v>30</v>
          </cell>
          <cell r="G237">
            <v>30</v>
          </cell>
          <cell r="H237">
            <v>0.19</v>
          </cell>
        </row>
        <row r="238">
          <cell r="B238" t="str">
            <v>3-RSM11</v>
          </cell>
          <cell r="C238" t="str">
            <v>Reliure : Spirale métallique n° 11</v>
          </cell>
          <cell r="D238" t="str">
            <v>U</v>
          </cell>
          <cell r="E238">
            <v>42.016806722689076</v>
          </cell>
          <cell r="F238">
            <v>40</v>
          </cell>
          <cell r="G238">
            <v>40</v>
          </cell>
          <cell r="H238">
            <v>0.19</v>
          </cell>
        </row>
        <row r="239">
          <cell r="B239" t="str">
            <v>3-RSM14</v>
          </cell>
          <cell r="C239" t="str">
            <v>Reliure : Spirale métallique n° 14</v>
          </cell>
          <cell r="D239" t="str">
            <v>U</v>
          </cell>
          <cell r="E239">
            <v>50.420168067226896</v>
          </cell>
          <cell r="F239">
            <v>50</v>
          </cell>
          <cell r="G239">
            <v>50</v>
          </cell>
          <cell r="H239">
            <v>0.19</v>
          </cell>
        </row>
        <row r="240">
          <cell r="B240" t="str">
            <v>3-RSP06</v>
          </cell>
          <cell r="C240" t="str">
            <v>Reliure : Spirale plastique n° 06</v>
          </cell>
          <cell r="D240" t="str">
            <v>U</v>
          </cell>
          <cell r="E240">
            <v>8.4033613445378155</v>
          </cell>
          <cell r="F240">
            <v>5</v>
          </cell>
          <cell r="G240">
            <v>5</v>
          </cell>
          <cell r="H240">
            <v>0.19</v>
          </cell>
        </row>
        <row r="241">
          <cell r="B241" t="str">
            <v>3-RSP08</v>
          </cell>
          <cell r="C241" t="str">
            <v>Reliure : Spirale plastique n° 08</v>
          </cell>
          <cell r="D241" t="str">
            <v>U</v>
          </cell>
          <cell r="E241">
            <v>12.605042016806724</v>
          </cell>
          <cell r="F241">
            <v>10</v>
          </cell>
          <cell r="G241">
            <v>10</v>
          </cell>
          <cell r="H241">
            <v>0.19</v>
          </cell>
        </row>
        <row r="242">
          <cell r="B242" t="str">
            <v>3-RSP10</v>
          </cell>
          <cell r="C242" t="str">
            <v>Reliure : Spirale plastique n° 10</v>
          </cell>
          <cell r="D242" t="str">
            <v>U</v>
          </cell>
          <cell r="E242">
            <v>12.605042016806724</v>
          </cell>
          <cell r="F242">
            <v>10</v>
          </cell>
          <cell r="G242">
            <v>10</v>
          </cell>
          <cell r="H242">
            <v>0.19</v>
          </cell>
        </row>
        <row r="243">
          <cell r="B243" t="str">
            <v>3-RSP12</v>
          </cell>
          <cell r="C243" t="str">
            <v>Reliure : Spirale plastique n° 12</v>
          </cell>
          <cell r="D243" t="str">
            <v>U</v>
          </cell>
          <cell r="E243">
            <v>12.605042016806724</v>
          </cell>
          <cell r="F243">
            <v>10</v>
          </cell>
          <cell r="G243">
            <v>10</v>
          </cell>
          <cell r="H243">
            <v>0.19</v>
          </cell>
        </row>
        <row r="244">
          <cell r="B244" t="str">
            <v>3-RSP14</v>
          </cell>
          <cell r="C244" t="str">
            <v>Reliure : Spirale plastique n° 14</v>
          </cell>
          <cell r="D244" t="str">
            <v>U</v>
          </cell>
          <cell r="E244">
            <v>12.605042016806724</v>
          </cell>
          <cell r="F244">
            <v>10</v>
          </cell>
          <cell r="G244">
            <v>10</v>
          </cell>
          <cell r="H244">
            <v>0.19</v>
          </cell>
        </row>
        <row r="245">
          <cell r="B245" t="str">
            <v>3-RSP16</v>
          </cell>
          <cell r="C245" t="str">
            <v>Reliure : Spirale plastique n° 16</v>
          </cell>
          <cell r="D245" t="str">
            <v>U</v>
          </cell>
          <cell r="E245">
            <v>16.806722689075631</v>
          </cell>
          <cell r="F245">
            <v>15</v>
          </cell>
          <cell r="G245">
            <v>15</v>
          </cell>
          <cell r="H245">
            <v>0.19</v>
          </cell>
        </row>
        <row r="246">
          <cell r="B246" t="str">
            <v>3-RSP19</v>
          </cell>
          <cell r="C246" t="str">
            <v>Reliure : Spirale plastique n° 19</v>
          </cell>
          <cell r="D246" t="str">
            <v>U</v>
          </cell>
          <cell r="E246">
            <v>16.806722689075631</v>
          </cell>
          <cell r="F246">
            <v>15</v>
          </cell>
          <cell r="G246">
            <v>15</v>
          </cell>
          <cell r="H246">
            <v>0.19</v>
          </cell>
        </row>
        <row r="247">
          <cell r="B247" t="str">
            <v>3-RSP22</v>
          </cell>
          <cell r="C247" t="str">
            <v>Reliure : Spirale plastique n° 22</v>
          </cell>
          <cell r="D247" t="str">
            <v>U</v>
          </cell>
          <cell r="E247">
            <v>16.806722689075631</v>
          </cell>
          <cell r="F247">
            <v>15</v>
          </cell>
          <cell r="G247">
            <v>15</v>
          </cell>
          <cell r="H247">
            <v>0.19</v>
          </cell>
        </row>
        <row r="248">
          <cell r="B248" t="str">
            <v>3-RSP25</v>
          </cell>
          <cell r="C248" t="str">
            <v xml:space="preserve">Reliure : Spirale plastique n° 25 </v>
          </cell>
          <cell r="D248" t="str">
            <v>U</v>
          </cell>
          <cell r="E248">
            <v>21.008403361344538</v>
          </cell>
          <cell r="F248">
            <v>20</v>
          </cell>
          <cell r="G248">
            <v>20</v>
          </cell>
          <cell r="H248">
            <v>0.19</v>
          </cell>
        </row>
        <row r="249">
          <cell r="B249" t="str">
            <v>3-RSP28</v>
          </cell>
          <cell r="C249" t="str">
            <v>Reliure : Spirale plastique n° 28</v>
          </cell>
          <cell r="D249" t="str">
            <v>U</v>
          </cell>
          <cell r="E249">
            <v>21.008403361344538</v>
          </cell>
          <cell r="F249">
            <v>20</v>
          </cell>
          <cell r="G249">
            <v>20</v>
          </cell>
          <cell r="H249">
            <v>0.19</v>
          </cell>
        </row>
        <row r="250">
          <cell r="B250" t="str">
            <v>3-RSP32</v>
          </cell>
          <cell r="C250" t="str">
            <v>Reliure : Spirale plastique n° 32</v>
          </cell>
          <cell r="D250" t="str">
            <v>U</v>
          </cell>
          <cell r="E250">
            <v>25.210084033613448</v>
          </cell>
          <cell r="F250">
            <v>25</v>
          </cell>
          <cell r="G250">
            <v>25</v>
          </cell>
          <cell r="H250">
            <v>0.19</v>
          </cell>
        </row>
        <row r="251">
          <cell r="B251" t="str">
            <v>3-RSP38</v>
          </cell>
          <cell r="C251" t="str">
            <v>Reliure : Spirale plastique n° 38</v>
          </cell>
          <cell r="D251" t="str">
            <v>U</v>
          </cell>
          <cell r="E251">
            <v>25.210084033613448</v>
          </cell>
          <cell r="F251">
            <v>25</v>
          </cell>
          <cell r="G251">
            <v>25</v>
          </cell>
          <cell r="H251">
            <v>0.19</v>
          </cell>
        </row>
        <row r="252">
          <cell r="B252" t="str">
            <v>3-RSP45</v>
          </cell>
          <cell r="C252" t="str">
            <v>Reliure : Spirale plastique n° 45</v>
          </cell>
          <cell r="D252" t="str">
            <v>U</v>
          </cell>
          <cell r="E252">
            <v>33.613445378151262</v>
          </cell>
          <cell r="F252">
            <v>30</v>
          </cell>
          <cell r="G252">
            <v>30</v>
          </cell>
          <cell r="H252">
            <v>0.19</v>
          </cell>
        </row>
        <row r="253">
          <cell r="B253" t="str">
            <v>3-RSP51</v>
          </cell>
          <cell r="C253" t="str">
            <v>Reliure : Spirale plastique n° 51</v>
          </cell>
          <cell r="D253" t="str">
            <v>U</v>
          </cell>
          <cell r="E253">
            <v>37.815126050420169</v>
          </cell>
          <cell r="F253">
            <v>35</v>
          </cell>
          <cell r="G253">
            <v>35</v>
          </cell>
          <cell r="H253">
            <v>0.19</v>
          </cell>
        </row>
        <row r="254">
          <cell r="C254" t="str">
            <v>24-COUVERTURE</v>
          </cell>
        </row>
        <row r="255">
          <cell r="B255" t="str">
            <v>4-C3B180</v>
          </cell>
          <cell r="C255" t="str">
            <v>Couverture A3 Bristol 180 gr / 100 u</v>
          </cell>
          <cell r="D255" t="str">
            <v>U</v>
          </cell>
          <cell r="E255">
            <v>680.67226890756308</v>
          </cell>
          <cell r="F255">
            <v>680</v>
          </cell>
          <cell r="G255">
            <v>645</v>
          </cell>
          <cell r="H255">
            <v>0.19</v>
          </cell>
        </row>
        <row r="256">
          <cell r="B256" t="str">
            <v>4-C3B200</v>
          </cell>
          <cell r="C256" t="str">
            <v>Couverture A3 Bristol 200 gr / 100 u</v>
          </cell>
          <cell r="D256" t="str">
            <v>U</v>
          </cell>
          <cell r="E256">
            <v>815.1260504201681</v>
          </cell>
          <cell r="F256">
            <v>810</v>
          </cell>
          <cell r="G256">
            <v>770</v>
          </cell>
          <cell r="H256">
            <v>0.19</v>
          </cell>
        </row>
        <row r="257">
          <cell r="B257" t="str">
            <v>4-C4B180</v>
          </cell>
          <cell r="C257" t="str">
            <v>Couverture A4 Bristol 180 gr / 100 u</v>
          </cell>
          <cell r="D257" t="str">
            <v>U</v>
          </cell>
          <cell r="E257">
            <v>394.9579831932773</v>
          </cell>
          <cell r="F257">
            <v>390</v>
          </cell>
          <cell r="G257">
            <v>370</v>
          </cell>
          <cell r="H257">
            <v>0.19</v>
          </cell>
        </row>
        <row r="258">
          <cell r="B258" t="str">
            <v>4-C4B200</v>
          </cell>
          <cell r="C258" t="str">
            <v>Couverture A4 Bristol 200 gr / 100 u</v>
          </cell>
          <cell r="D258" t="str">
            <v>U</v>
          </cell>
          <cell r="E258">
            <v>394.9579831932773</v>
          </cell>
          <cell r="F258">
            <v>390</v>
          </cell>
          <cell r="G258">
            <v>370</v>
          </cell>
          <cell r="H258">
            <v>0.19</v>
          </cell>
          <cell r="M258" t="str">
            <v>6130610202007</v>
          </cell>
        </row>
        <row r="259">
          <cell r="B259" t="str">
            <v>4-C4G250</v>
          </cell>
          <cell r="C259" t="str">
            <v>Couverture A4 Grain de Cuir 250 gr / 100 u</v>
          </cell>
          <cell r="D259" t="str">
            <v>U</v>
          </cell>
          <cell r="E259">
            <v>613.44537815126057</v>
          </cell>
          <cell r="F259">
            <v>610</v>
          </cell>
          <cell r="G259">
            <v>580</v>
          </cell>
          <cell r="H259">
            <v>0.19</v>
          </cell>
          <cell r="M259" t="str">
            <v>6927955390021</v>
          </cell>
        </row>
        <row r="260">
          <cell r="B260" t="str">
            <v>4-C4G300</v>
          </cell>
          <cell r="C260" t="str">
            <v>Couverture A4 Grain de Cuir 300 gr / 100 u</v>
          </cell>
          <cell r="D260" t="str">
            <v>U</v>
          </cell>
          <cell r="E260">
            <v>882.35294117647061</v>
          </cell>
          <cell r="F260">
            <v>880</v>
          </cell>
          <cell r="G260">
            <v>835</v>
          </cell>
          <cell r="H260">
            <v>0.19</v>
          </cell>
          <cell r="M260" t="str">
            <v>5019577210724</v>
          </cell>
        </row>
        <row r="261">
          <cell r="B261" t="str">
            <v>4-CB3</v>
          </cell>
          <cell r="C261" t="str">
            <v>Couverture A3 bristol (feuille)</v>
          </cell>
          <cell r="D261" t="str">
            <v>U</v>
          </cell>
          <cell r="E261">
            <v>12.605042016806724</v>
          </cell>
          <cell r="F261">
            <v>10</v>
          </cell>
          <cell r="G261">
            <v>10</v>
          </cell>
          <cell r="H261">
            <v>0.19</v>
          </cell>
        </row>
        <row r="262">
          <cell r="B262" t="str">
            <v>4-CB4</v>
          </cell>
          <cell r="C262" t="str">
            <v>Couverture A4 bristol (feuille)</v>
          </cell>
          <cell r="D262" t="str">
            <v>U</v>
          </cell>
          <cell r="E262">
            <v>8.4033613445378155</v>
          </cell>
          <cell r="F262">
            <v>5</v>
          </cell>
          <cell r="G262">
            <v>5</v>
          </cell>
          <cell r="H262">
            <v>0.19</v>
          </cell>
        </row>
        <row r="263">
          <cell r="B263" t="str">
            <v>4-CGC</v>
          </cell>
          <cell r="C263" t="str">
            <v>Couverture A4 grain de cuir (feuille)</v>
          </cell>
          <cell r="D263" t="str">
            <v>U</v>
          </cell>
          <cell r="E263">
            <v>12.605042016806724</v>
          </cell>
          <cell r="F263">
            <v>10</v>
          </cell>
          <cell r="G263">
            <v>10</v>
          </cell>
          <cell r="H263">
            <v>0.19</v>
          </cell>
        </row>
        <row r="264">
          <cell r="B264" t="str">
            <v>4-FPA3</v>
          </cell>
          <cell r="C264" t="str">
            <v>Film de Plastification A3 / 100 u</v>
          </cell>
          <cell r="D264" t="str">
            <v>U</v>
          </cell>
          <cell r="E264">
            <v>2226.8907563025209</v>
          </cell>
          <cell r="F264">
            <v>2220</v>
          </cell>
          <cell r="G264">
            <v>2110</v>
          </cell>
          <cell r="H264">
            <v>0.19</v>
          </cell>
        </row>
        <row r="265">
          <cell r="B265" t="str">
            <v>4-FPA4</v>
          </cell>
          <cell r="C265" t="str">
            <v>Film de Plastification A4 / 100 u</v>
          </cell>
          <cell r="D265" t="str">
            <v>U</v>
          </cell>
          <cell r="E265">
            <v>1151.2605042016808</v>
          </cell>
          <cell r="F265">
            <v>1150</v>
          </cell>
          <cell r="G265">
            <v>1095</v>
          </cell>
          <cell r="H265">
            <v>0.19</v>
          </cell>
        </row>
        <row r="266">
          <cell r="B266" t="str">
            <v>4-FPA5</v>
          </cell>
          <cell r="C266" t="str">
            <v>Film de Plastification A5 / 100 u</v>
          </cell>
          <cell r="D266" t="str">
            <v>U</v>
          </cell>
          <cell r="E266">
            <v>554.62184873949582</v>
          </cell>
          <cell r="F266">
            <v>550</v>
          </cell>
          <cell r="G266">
            <v>525</v>
          </cell>
          <cell r="H266">
            <v>0.19</v>
          </cell>
        </row>
        <row r="267">
          <cell r="B267" t="str">
            <v>4-T3N100</v>
          </cell>
          <cell r="C267" t="str">
            <v>Transparent A3 Neutre / 100 u</v>
          </cell>
          <cell r="D267" t="str">
            <v>U</v>
          </cell>
          <cell r="E267">
            <v>1403.3613445378153</v>
          </cell>
          <cell r="F267">
            <v>1400</v>
          </cell>
          <cell r="G267">
            <v>1330</v>
          </cell>
          <cell r="H267">
            <v>0.19</v>
          </cell>
          <cell r="M267" t="str">
            <v>8717201011125</v>
          </cell>
        </row>
        <row r="268">
          <cell r="B268" t="str">
            <v>4-T4C100</v>
          </cell>
          <cell r="C268" t="str">
            <v>Transparent A4 Couleur / 100 u</v>
          </cell>
          <cell r="D268" t="str">
            <v>U</v>
          </cell>
          <cell r="E268">
            <v>890.75630252100848</v>
          </cell>
          <cell r="F268">
            <v>890</v>
          </cell>
          <cell r="G268">
            <v>845</v>
          </cell>
          <cell r="H268">
            <v>0.19</v>
          </cell>
          <cell r="M268" t="str">
            <v>6927955390021</v>
          </cell>
        </row>
        <row r="269">
          <cell r="B269" t="str">
            <v>4-T4N100</v>
          </cell>
          <cell r="C269" t="str">
            <v>Transparent A4 Neutre / 100 u</v>
          </cell>
          <cell r="D269" t="str">
            <v>U</v>
          </cell>
          <cell r="E269">
            <v>747.89915966386559</v>
          </cell>
          <cell r="F269">
            <v>740</v>
          </cell>
          <cell r="G269">
            <v>705</v>
          </cell>
          <cell r="H269">
            <v>0.19</v>
          </cell>
          <cell r="M269" t="str">
            <v>8717201011132</v>
          </cell>
        </row>
        <row r="270">
          <cell r="B270" t="str">
            <v>4-TN3</v>
          </cell>
          <cell r="C270" t="str">
            <v>Transparent A3 neutre (feuille)</v>
          </cell>
          <cell r="D270" t="str">
            <v>U</v>
          </cell>
          <cell r="E270">
            <v>25.210084033613448</v>
          </cell>
          <cell r="F270">
            <v>25</v>
          </cell>
          <cell r="G270">
            <v>25</v>
          </cell>
          <cell r="H270">
            <v>0.19</v>
          </cell>
        </row>
        <row r="271">
          <cell r="B271" t="str">
            <v>4-TN4</v>
          </cell>
          <cell r="C271" t="str">
            <v>Transparent A4 neutre (feuille)</v>
          </cell>
          <cell r="D271" t="str">
            <v>U</v>
          </cell>
          <cell r="E271">
            <v>16.806722689075631</v>
          </cell>
          <cell r="F271">
            <v>15</v>
          </cell>
          <cell r="G271">
            <v>15</v>
          </cell>
          <cell r="H271">
            <v>0.19</v>
          </cell>
        </row>
        <row r="272">
          <cell r="C272" t="str">
            <v>25-CLASSEMENT</v>
          </cell>
        </row>
        <row r="273">
          <cell r="B273" t="str">
            <v>5-AR10</v>
          </cell>
          <cell r="C273" t="str">
            <v>Album rigide 010 pochettes (20 vues)</v>
          </cell>
          <cell r="D273" t="str">
            <v>U</v>
          </cell>
          <cell r="E273">
            <v>235.29411764705884</v>
          </cell>
          <cell r="F273">
            <v>230</v>
          </cell>
          <cell r="G273">
            <v>220</v>
          </cell>
          <cell r="H273">
            <v>0.19</v>
          </cell>
          <cell r="M273" t="str">
            <v>6926032305002</v>
          </cell>
        </row>
        <row r="274">
          <cell r="B274" t="str">
            <v>5-AR100</v>
          </cell>
          <cell r="C274" t="str">
            <v>Album rigide 100 pochettes (200 vues)</v>
          </cell>
          <cell r="D274" t="str">
            <v>U</v>
          </cell>
          <cell r="E274">
            <v>1025.2100840336134</v>
          </cell>
          <cell r="F274">
            <v>1020</v>
          </cell>
          <cell r="G274">
            <v>970</v>
          </cell>
          <cell r="H274">
            <v>0.19</v>
          </cell>
          <cell r="M274" t="str">
            <v>6926032305064</v>
          </cell>
        </row>
        <row r="275">
          <cell r="B275" t="str">
            <v>5-AR20</v>
          </cell>
          <cell r="C275" t="str">
            <v>Album rigide 020 pochettes (40 vues)</v>
          </cell>
          <cell r="D275" t="str">
            <v>U</v>
          </cell>
          <cell r="E275">
            <v>302.52100840336135</v>
          </cell>
          <cell r="F275">
            <v>300</v>
          </cell>
          <cell r="G275">
            <v>285</v>
          </cell>
          <cell r="H275">
            <v>0.19</v>
          </cell>
          <cell r="M275" t="str">
            <v>6926032305019</v>
          </cell>
        </row>
        <row r="276">
          <cell r="B276" t="str">
            <v>5-AR30</v>
          </cell>
          <cell r="C276" t="str">
            <v>Album rigide 030 pochettes (60 vues)</v>
          </cell>
          <cell r="D276" t="str">
            <v>U</v>
          </cell>
          <cell r="E276">
            <v>403.36134453781517</v>
          </cell>
          <cell r="F276">
            <v>400</v>
          </cell>
          <cell r="G276">
            <v>380</v>
          </cell>
          <cell r="H276">
            <v>0.19</v>
          </cell>
          <cell r="M276" t="str">
            <v>6926032305026</v>
          </cell>
        </row>
        <row r="277">
          <cell r="B277" t="str">
            <v>5-AR40</v>
          </cell>
          <cell r="C277" t="str">
            <v>Album rigide 040 pochettes (80 vues)</v>
          </cell>
          <cell r="D277" t="str">
            <v>U</v>
          </cell>
          <cell r="E277">
            <v>462.18487394957987</v>
          </cell>
          <cell r="F277">
            <v>460</v>
          </cell>
          <cell r="G277">
            <v>435</v>
          </cell>
          <cell r="H277">
            <v>0.19</v>
          </cell>
          <cell r="M277" t="str">
            <v>6926032305033</v>
          </cell>
        </row>
        <row r="278">
          <cell r="B278" t="str">
            <v>5-AR60</v>
          </cell>
          <cell r="C278" t="str">
            <v>Album rigide 060 pochettes (120 vues)</v>
          </cell>
          <cell r="D278" t="str">
            <v>U</v>
          </cell>
          <cell r="E278">
            <v>596.63865546218494</v>
          </cell>
          <cell r="F278">
            <v>590</v>
          </cell>
          <cell r="G278">
            <v>560</v>
          </cell>
          <cell r="H278">
            <v>0.19</v>
          </cell>
          <cell r="M278" t="str">
            <v>6926032305040</v>
          </cell>
        </row>
        <row r="279">
          <cell r="B279" t="str">
            <v>5-AR80</v>
          </cell>
          <cell r="C279" t="str">
            <v>Album rigide 080 pochettes (160 vues)</v>
          </cell>
          <cell r="D279" t="str">
            <v>U</v>
          </cell>
          <cell r="E279">
            <v>890.75630252100848</v>
          </cell>
          <cell r="F279">
            <v>890</v>
          </cell>
          <cell r="G279">
            <v>845</v>
          </cell>
          <cell r="H279">
            <v>0.19</v>
          </cell>
          <cell r="M279" t="str">
            <v>6926032305057</v>
          </cell>
        </row>
        <row r="280">
          <cell r="B280" t="str">
            <v>5-BC35</v>
          </cell>
          <cell r="C280" t="str">
            <v>Boite de classement en PP D.35</v>
          </cell>
          <cell r="D280" t="str">
            <v>U</v>
          </cell>
          <cell r="E280">
            <v>252.10084033613447</v>
          </cell>
          <cell r="F280">
            <v>250</v>
          </cell>
          <cell r="G280">
            <v>240</v>
          </cell>
          <cell r="H280">
            <v>0.19</v>
          </cell>
          <cell r="M280" t="str">
            <v>6926032312550</v>
          </cell>
        </row>
        <row r="281">
          <cell r="B281" t="str">
            <v>5-BC55</v>
          </cell>
          <cell r="C281" t="str">
            <v>Boite de classement en PP Dos 55</v>
          </cell>
          <cell r="D281" t="str">
            <v>U</v>
          </cell>
          <cell r="E281">
            <v>386.55462184873949</v>
          </cell>
          <cell r="F281">
            <v>380</v>
          </cell>
          <cell r="G281">
            <v>360</v>
          </cell>
          <cell r="H281">
            <v>0.19</v>
          </cell>
          <cell r="M281" t="str">
            <v>6918730016205</v>
          </cell>
        </row>
        <row r="282">
          <cell r="B282" t="str">
            <v>5-CCC25</v>
          </cell>
          <cell r="C282" t="str">
            <v>Chemise de classement en carte lustrée D.25</v>
          </cell>
          <cell r="D282" t="str">
            <v>U</v>
          </cell>
          <cell r="E282">
            <v>134.45378151260505</v>
          </cell>
          <cell r="F282">
            <v>130</v>
          </cell>
          <cell r="G282">
            <v>125</v>
          </cell>
          <cell r="H282">
            <v>0.19</v>
          </cell>
          <cell r="M282" t="str">
            <v>6130610282535</v>
          </cell>
        </row>
        <row r="283">
          <cell r="B283" t="str">
            <v>5-CCC40</v>
          </cell>
          <cell r="C283" t="str">
            <v>Chemise de classement en carte lustrée D.40</v>
          </cell>
          <cell r="D283" t="str">
            <v>U</v>
          </cell>
          <cell r="E283">
            <v>168.0672268907563</v>
          </cell>
          <cell r="F283">
            <v>160</v>
          </cell>
          <cell r="G283">
            <v>150</v>
          </cell>
          <cell r="H283">
            <v>0.19</v>
          </cell>
          <cell r="M283" t="str">
            <v>6130610284003</v>
          </cell>
        </row>
        <row r="284">
          <cell r="B284" t="str">
            <v>5-CCC60</v>
          </cell>
          <cell r="C284" t="str">
            <v>Chemise de classement en carte lustrée D.60</v>
          </cell>
          <cell r="D284" t="str">
            <v>U</v>
          </cell>
          <cell r="E284">
            <v>201.68067226890759</v>
          </cell>
          <cell r="F284">
            <v>200</v>
          </cell>
          <cell r="G284">
            <v>190</v>
          </cell>
          <cell r="H284">
            <v>0.19</v>
          </cell>
          <cell r="M284" t="str">
            <v>6130610286007</v>
          </cell>
        </row>
        <row r="285">
          <cell r="B285" t="str">
            <v>5-CCP25</v>
          </cell>
          <cell r="C285" t="str">
            <v>Chemise de classement PP classique D.25</v>
          </cell>
          <cell r="D285" t="str">
            <v>U</v>
          </cell>
          <cell r="E285">
            <v>184.87394957983193</v>
          </cell>
          <cell r="F285">
            <v>180</v>
          </cell>
          <cell r="G285">
            <v>170</v>
          </cell>
          <cell r="H285">
            <v>0.19</v>
          </cell>
          <cell r="M285" t="str">
            <v>6936107282510</v>
          </cell>
        </row>
        <row r="286">
          <cell r="B286" t="str">
            <v>5-CCP40</v>
          </cell>
          <cell r="C286" t="str">
            <v>Chemise de classement PP classique D.40</v>
          </cell>
          <cell r="D286" t="str">
            <v>U</v>
          </cell>
          <cell r="E286">
            <v>193.27731092436974</v>
          </cell>
          <cell r="F286">
            <v>190</v>
          </cell>
          <cell r="G286">
            <v>180</v>
          </cell>
          <cell r="H286">
            <v>0.19</v>
          </cell>
          <cell r="M286" t="str">
            <v>6936107284019</v>
          </cell>
        </row>
        <row r="287">
          <cell r="B287" t="str">
            <v>5-CCU</v>
          </cell>
          <cell r="C287" t="str">
            <v>Classeur en carton uni</v>
          </cell>
          <cell r="D287" t="str">
            <v>U</v>
          </cell>
          <cell r="E287">
            <v>243.69747899159665</v>
          </cell>
          <cell r="F287">
            <v>240</v>
          </cell>
          <cell r="G287">
            <v>230</v>
          </cell>
          <cell r="H287">
            <v>0.19</v>
          </cell>
          <cell r="M287" t="str">
            <v>6130449064128</v>
          </cell>
        </row>
        <row r="288">
          <cell r="B288" t="str">
            <v>5-CD100</v>
          </cell>
          <cell r="C288" t="str">
            <v>Chemise dossier 180 grs / 100 u</v>
          </cell>
          <cell r="D288" t="str">
            <v>U</v>
          </cell>
          <cell r="E288">
            <v>907.56302521008411</v>
          </cell>
          <cell r="F288">
            <v>900</v>
          </cell>
          <cell r="G288">
            <v>855</v>
          </cell>
          <cell r="H288">
            <v>0.19</v>
          </cell>
        </row>
        <row r="289">
          <cell r="B289" t="str">
            <v>5-CD125</v>
          </cell>
          <cell r="C289" t="str">
            <v>Chemise dossier 180 grs / 125 u</v>
          </cell>
          <cell r="D289" t="str">
            <v>U</v>
          </cell>
          <cell r="E289">
            <v>1050.420168067227</v>
          </cell>
          <cell r="F289">
            <v>1050</v>
          </cell>
          <cell r="G289">
            <v>1000</v>
          </cell>
          <cell r="H289">
            <v>0.19</v>
          </cell>
        </row>
        <row r="290">
          <cell r="B290" t="str">
            <v>5-CD200</v>
          </cell>
          <cell r="C290" t="str">
            <v>Chemise dossier 180 grs / 200 u</v>
          </cell>
          <cell r="D290" t="str">
            <v>U</v>
          </cell>
          <cell r="E290">
            <v>1394.9579831932774</v>
          </cell>
          <cell r="F290">
            <v>1390</v>
          </cell>
          <cell r="G290">
            <v>1320</v>
          </cell>
          <cell r="H290">
            <v>0.19</v>
          </cell>
        </row>
        <row r="291">
          <cell r="B291" t="str">
            <v>5-CDP10</v>
          </cell>
          <cell r="C291" t="str">
            <v>Chemise dossier pliée / 10 u</v>
          </cell>
          <cell r="D291" t="str">
            <v>U</v>
          </cell>
          <cell r="E291">
            <v>117.64705882352942</v>
          </cell>
          <cell r="F291">
            <v>110</v>
          </cell>
          <cell r="G291">
            <v>105</v>
          </cell>
          <cell r="H291">
            <v>0.19</v>
          </cell>
          <cell r="M291" t="str">
            <v>6130449080609</v>
          </cell>
        </row>
        <row r="292">
          <cell r="B292" t="str">
            <v>5-CDS</v>
          </cell>
          <cell r="C292" t="str">
            <v>Chemise dossier simple</v>
          </cell>
          <cell r="D292" t="str">
            <v>U</v>
          </cell>
          <cell r="E292">
            <v>12.605042016806724</v>
          </cell>
          <cell r="F292">
            <v>10</v>
          </cell>
          <cell r="G292">
            <v>10</v>
          </cell>
          <cell r="H292">
            <v>0.19</v>
          </cell>
        </row>
        <row r="293">
          <cell r="B293" t="str">
            <v>5-CH50C</v>
          </cell>
          <cell r="C293" t="str">
            <v>Chrono en PVC D.50 CV</v>
          </cell>
          <cell r="D293" t="str">
            <v>U</v>
          </cell>
          <cell r="E293">
            <v>243.69747899159665</v>
          </cell>
          <cell r="F293">
            <v>240</v>
          </cell>
          <cell r="G293">
            <v>230</v>
          </cell>
          <cell r="H293">
            <v>0.19</v>
          </cell>
        </row>
        <row r="294">
          <cell r="B294" t="str">
            <v>5-CH50F</v>
          </cell>
          <cell r="C294" t="str">
            <v>Chrono en PVC D.50 Fabs</v>
          </cell>
          <cell r="D294" t="str">
            <v>U</v>
          </cell>
          <cell r="E294">
            <v>252.10084033613447</v>
          </cell>
          <cell r="F294">
            <v>250</v>
          </cell>
          <cell r="G294">
            <v>240</v>
          </cell>
          <cell r="H294">
            <v>0.19</v>
          </cell>
          <cell r="M294" t="str">
            <v>6130610715040</v>
          </cell>
        </row>
        <row r="295">
          <cell r="B295" t="str">
            <v>5-CHA3</v>
          </cell>
          <cell r="C295" t="str">
            <v xml:space="preserve">Chrono en PVC A3 </v>
          </cell>
          <cell r="D295" t="str">
            <v>U</v>
          </cell>
          <cell r="E295">
            <v>521.00840336134456</v>
          </cell>
          <cell r="F295">
            <v>520</v>
          </cell>
          <cell r="G295">
            <v>495</v>
          </cell>
          <cell r="H295">
            <v>0.19</v>
          </cell>
        </row>
        <row r="296">
          <cell r="B296" t="str">
            <v>5-CHC70</v>
          </cell>
          <cell r="C296" t="str">
            <v>Chrono en Carton D.70</v>
          </cell>
          <cell r="D296" t="str">
            <v>U</v>
          </cell>
          <cell r="E296">
            <v>243.69747899159665</v>
          </cell>
          <cell r="F296">
            <v>240</v>
          </cell>
          <cell r="G296">
            <v>230</v>
          </cell>
          <cell r="H296">
            <v>0.19</v>
          </cell>
          <cell r="M296" t="str">
            <v>6130610717006</v>
          </cell>
        </row>
        <row r="297">
          <cell r="B297" t="str">
            <v>5-CHP70</v>
          </cell>
          <cell r="C297" t="str">
            <v>Chrono en PVC D.70</v>
          </cell>
          <cell r="D297" t="str">
            <v>U</v>
          </cell>
          <cell r="E297">
            <v>310.92436974789916</v>
          </cell>
          <cell r="F297">
            <v>310</v>
          </cell>
          <cell r="G297">
            <v>295</v>
          </cell>
          <cell r="H297">
            <v>0.19</v>
          </cell>
          <cell r="M297" t="str">
            <v>6130610717518</v>
          </cell>
        </row>
        <row r="298">
          <cell r="B298" t="str">
            <v>5-CHP75</v>
          </cell>
          <cell r="C298" t="str">
            <v>Chrono pelliculé D.75</v>
          </cell>
          <cell r="D298" t="str">
            <v>U</v>
          </cell>
          <cell r="E298">
            <v>243.69747899159665</v>
          </cell>
          <cell r="F298">
            <v>240</v>
          </cell>
          <cell r="G298">
            <v>230</v>
          </cell>
          <cell r="H298">
            <v>0.19</v>
          </cell>
        </row>
        <row r="299">
          <cell r="B299" t="str">
            <v>5-CHPR</v>
          </cell>
          <cell r="C299" t="str">
            <v>Chrono en PVC Prestige</v>
          </cell>
          <cell r="D299" t="str">
            <v>U</v>
          </cell>
          <cell r="E299">
            <v>378.15126050420167</v>
          </cell>
          <cell r="F299">
            <v>370</v>
          </cell>
          <cell r="G299">
            <v>350</v>
          </cell>
          <cell r="H299">
            <v>0.19</v>
          </cell>
          <cell r="M299" t="str">
            <v>6130610737059</v>
          </cell>
        </row>
        <row r="300">
          <cell r="B300" t="str">
            <v>5-CP100</v>
          </cell>
          <cell r="C300" t="str">
            <v>Classeur personnalisable D.100</v>
          </cell>
          <cell r="D300" t="str">
            <v>U</v>
          </cell>
          <cell r="E300">
            <v>722.68907563025209</v>
          </cell>
          <cell r="F300">
            <v>720</v>
          </cell>
          <cell r="G300">
            <v>685</v>
          </cell>
          <cell r="H300">
            <v>0.19</v>
          </cell>
          <cell r="M300" t="str">
            <v>6926032302391</v>
          </cell>
        </row>
        <row r="301">
          <cell r="B301" t="str">
            <v>5-CP115</v>
          </cell>
          <cell r="C301" t="str">
            <v>Classeur personnalisable D.115</v>
          </cell>
          <cell r="D301" t="str">
            <v>U</v>
          </cell>
          <cell r="E301">
            <v>915.96638655462186</v>
          </cell>
          <cell r="F301">
            <v>910</v>
          </cell>
          <cell r="G301">
            <v>865</v>
          </cell>
          <cell r="H301">
            <v>0.19</v>
          </cell>
          <cell r="M301" t="str">
            <v>6918730020240</v>
          </cell>
        </row>
        <row r="302">
          <cell r="B302" t="str">
            <v>5-CP25</v>
          </cell>
          <cell r="C302" t="str">
            <v>Classeur personnalisable D.25</v>
          </cell>
          <cell r="D302" t="str">
            <v>U</v>
          </cell>
          <cell r="E302">
            <v>285.71428571428572</v>
          </cell>
          <cell r="F302">
            <v>280</v>
          </cell>
          <cell r="G302">
            <v>265</v>
          </cell>
          <cell r="H302">
            <v>0.19</v>
          </cell>
          <cell r="M302" t="str">
            <v>5701216497008</v>
          </cell>
        </row>
        <row r="303">
          <cell r="B303" t="str">
            <v>5-CP30</v>
          </cell>
          <cell r="C303" t="str">
            <v>Classeur personnalisable D.30</v>
          </cell>
          <cell r="D303" t="str">
            <v>U</v>
          </cell>
          <cell r="E303">
            <v>445.37815126050424</v>
          </cell>
          <cell r="F303">
            <v>440</v>
          </cell>
          <cell r="G303">
            <v>420</v>
          </cell>
          <cell r="H303">
            <v>0.19</v>
          </cell>
          <cell r="M303" t="str">
            <v>9636543122001</v>
          </cell>
        </row>
        <row r="304">
          <cell r="B304" t="str">
            <v>5-CP40</v>
          </cell>
          <cell r="C304" t="str">
            <v>Classeur personnalisable D.40</v>
          </cell>
          <cell r="D304" t="str">
            <v>U</v>
          </cell>
          <cell r="E304">
            <v>504.20168067226894</v>
          </cell>
          <cell r="F304">
            <v>500</v>
          </cell>
          <cell r="G304">
            <v>475</v>
          </cell>
          <cell r="H304">
            <v>0.19</v>
          </cell>
          <cell r="M304" t="str">
            <v>6926032302148</v>
          </cell>
        </row>
        <row r="305">
          <cell r="B305" t="str">
            <v>5-CP45</v>
          </cell>
          <cell r="C305" t="str">
            <v>Classeur personnalisable D.45</v>
          </cell>
          <cell r="D305" t="str">
            <v>U</v>
          </cell>
          <cell r="E305">
            <v>386.55462184873949</v>
          </cell>
          <cell r="F305">
            <v>380</v>
          </cell>
          <cell r="G305">
            <v>360</v>
          </cell>
          <cell r="H305">
            <v>0.19</v>
          </cell>
        </row>
        <row r="306">
          <cell r="B306" t="str">
            <v>5-CP50</v>
          </cell>
          <cell r="C306" t="str">
            <v>Classeur personnalisable D.50</v>
          </cell>
          <cell r="D306" t="str">
            <v>U</v>
          </cell>
          <cell r="E306">
            <v>462.18487394957987</v>
          </cell>
          <cell r="F306">
            <v>460</v>
          </cell>
          <cell r="G306">
            <v>435</v>
          </cell>
          <cell r="H306">
            <v>0.19</v>
          </cell>
          <cell r="M306" t="str">
            <v>6926032214496</v>
          </cell>
        </row>
        <row r="307">
          <cell r="B307" t="str">
            <v>5-CP60</v>
          </cell>
          <cell r="C307" t="str">
            <v>Classeur personnalisable D.60</v>
          </cell>
          <cell r="D307" t="str">
            <v>U</v>
          </cell>
          <cell r="E307">
            <v>554.62184873949582</v>
          </cell>
          <cell r="F307">
            <v>550</v>
          </cell>
          <cell r="G307">
            <v>525</v>
          </cell>
          <cell r="H307">
            <v>0.19</v>
          </cell>
          <cell r="M307" t="str">
            <v>6926032302308</v>
          </cell>
        </row>
        <row r="308">
          <cell r="B308" t="str">
            <v>5-CP60C</v>
          </cell>
          <cell r="C308" t="str">
            <v>Classeur personnalisable D.60 Couleur</v>
          </cell>
          <cell r="D308" t="str">
            <v>U</v>
          </cell>
          <cell r="E308">
            <v>554.62184873949582</v>
          </cell>
          <cell r="F308">
            <v>550</v>
          </cell>
          <cell r="G308">
            <v>525</v>
          </cell>
          <cell r="H308">
            <v>0.19</v>
          </cell>
        </row>
        <row r="309">
          <cell r="B309" t="str">
            <v>5-CP80</v>
          </cell>
          <cell r="C309" t="str">
            <v>Classeur personnalisable D.80</v>
          </cell>
          <cell r="D309" t="str">
            <v>U</v>
          </cell>
          <cell r="E309">
            <v>596.63865546218494</v>
          </cell>
          <cell r="F309">
            <v>590</v>
          </cell>
          <cell r="G309">
            <v>560</v>
          </cell>
          <cell r="H309">
            <v>0.19</v>
          </cell>
          <cell r="M309" t="str">
            <v>6926032302360</v>
          </cell>
        </row>
        <row r="310">
          <cell r="B310" t="str">
            <v>5-CPL</v>
          </cell>
          <cell r="C310" t="str">
            <v>Chemise de présentation à lamelle</v>
          </cell>
          <cell r="D310" t="str">
            <v>U</v>
          </cell>
          <cell r="E310">
            <v>50.420168067226896</v>
          </cell>
          <cell r="F310">
            <v>50</v>
          </cell>
          <cell r="G310">
            <v>50</v>
          </cell>
          <cell r="H310">
            <v>0.19</v>
          </cell>
        </row>
        <row r="311">
          <cell r="B311" t="str">
            <v>5-CRCE</v>
          </cell>
          <cell r="C311" t="str">
            <v>Chemise à rabats cartonnée avec élastiques</v>
          </cell>
          <cell r="D311" t="str">
            <v>U</v>
          </cell>
          <cell r="E311">
            <v>92.436974789915965</v>
          </cell>
          <cell r="F311">
            <v>85</v>
          </cell>
          <cell r="G311">
            <v>80</v>
          </cell>
          <cell r="H311">
            <v>0.19</v>
          </cell>
          <cell r="M311" t="str">
            <v>6130610681529</v>
          </cell>
        </row>
        <row r="312">
          <cell r="B312" t="str">
            <v>5-CRPE</v>
          </cell>
          <cell r="C312" t="str">
            <v>Chemise à rabats plastique avec élastiques</v>
          </cell>
          <cell r="D312" t="str">
            <v>U</v>
          </cell>
          <cell r="E312">
            <v>126.05042016806723</v>
          </cell>
          <cell r="F312">
            <v>120</v>
          </cell>
          <cell r="G312">
            <v>115</v>
          </cell>
          <cell r="H312">
            <v>0.19</v>
          </cell>
          <cell r="M312" t="str">
            <v>6130610681543</v>
          </cell>
        </row>
        <row r="313">
          <cell r="B313" t="str">
            <v>5-CRR</v>
          </cell>
          <cell r="C313" t="str">
            <v>Chemise à rabats en rigidex avec élastiques</v>
          </cell>
          <cell r="D313" t="str">
            <v>U</v>
          </cell>
          <cell r="E313">
            <v>46.218487394957982</v>
          </cell>
          <cell r="F313">
            <v>45</v>
          </cell>
          <cell r="G313">
            <v>45</v>
          </cell>
          <cell r="H313">
            <v>0.19</v>
          </cell>
        </row>
        <row r="314">
          <cell r="B314" t="str">
            <v>5-I312</v>
          </cell>
          <cell r="C314" t="str">
            <v xml:space="preserve">Intercalaire A3 / 12 positions </v>
          </cell>
          <cell r="D314" t="str">
            <v>U</v>
          </cell>
          <cell r="E314">
            <v>277.31092436974791</v>
          </cell>
          <cell r="F314">
            <v>270</v>
          </cell>
          <cell r="G314">
            <v>255</v>
          </cell>
          <cell r="H314">
            <v>0.19</v>
          </cell>
          <cell r="M314" t="str">
            <v>6130449120404</v>
          </cell>
        </row>
        <row r="315">
          <cell r="B315" t="str">
            <v>5-IB12</v>
          </cell>
          <cell r="C315" t="str">
            <v>Intercalaire bristol 12 positions</v>
          </cell>
          <cell r="D315" t="str">
            <v>U</v>
          </cell>
          <cell r="E315">
            <v>134.45378151260505</v>
          </cell>
          <cell r="F315">
            <v>130</v>
          </cell>
          <cell r="G315">
            <v>125</v>
          </cell>
          <cell r="H315">
            <v>0.19</v>
          </cell>
          <cell r="M315" t="str">
            <v>6130449120206</v>
          </cell>
        </row>
        <row r="316">
          <cell r="B316" t="str">
            <v>5-IN06</v>
          </cell>
          <cell r="C316" t="str">
            <v>Intercalaire numérique 1-6</v>
          </cell>
          <cell r="D316" t="str">
            <v>U</v>
          </cell>
          <cell r="E316">
            <v>84.033613445378151</v>
          </cell>
          <cell r="F316">
            <v>80</v>
          </cell>
          <cell r="G316">
            <v>75</v>
          </cell>
          <cell r="H316">
            <v>0.19</v>
          </cell>
        </row>
        <row r="317">
          <cell r="B317" t="str">
            <v>5-IN12</v>
          </cell>
          <cell r="C317" t="str">
            <v>Intercalaire numérique 1-12</v>
          </cell>
          <cell r="D317" t="str">
            <v>U</v>
          </cell>
          <cell r="E317">
            <v>142.85714285714286</v>
          </cell>
          <cell r="F317">
            <v>140</v>
          </cell>
          <cell r="G317">
            <v>135</v>
          </cell>
          <cell r="H317">
            <v>0.19</v>
          </cell>
          <cell r="M317" t="str">
            <v>6926032319450</v>
          </cell>
        </row>
        <row r="318">
          <cell r="B318" t="str">
            <v>5-IN31</v>
          </cell>
          <cell r="C318" t="str">
            <v xml:space="preserve">Intercalaire numérique 1-31 </v>
          </cell>
          <cell r="D318" t="str">
            <v>U</v>
          </cell>
          <cell r="E318">
            <v>302.52100840336135</v>
          </cell>
          <cell r="F318">
            <v>300</v>
          </cell>
          <cell r="G318">
            <v>285</v>
          </cell>
          <cell r="H318">
            <v>0.19</v>
          </cell>
          <cell r="M318" t="str">
            <v>6926032319443</v>
          </cell>
        </row>
        <row r="319">
          <cell r="B319" t="str">
            <v>5-IP06</v>
          </cell>
          <cell r="C319" t="str">
            <v xml:space="preserve">Intercalaire PP 06 positions </v>
          </cell>
          <cell r="D319" t="str">
            <v>U</v>
          </cell>
          <cell r="E319">
            <v>84.033613445378151</v>
          </cell>
          <cell r="F319">
            <v>80</v>
          </cell>
          <cell r="G319">
            <v>75</v>
          </cell>
          <cell r="H319">
            <v>0.19</v>
          </cell>
          <cell r="M319" t="str">
            <v>6926032372264</v>
          </cell>
        </row>
        <row r="320">
          <cell r="B320" t="str">
            <v>5-IP10</v>
          </cell>
          <cell r="C320" t="str">
            <v>Intercalaire PP 10 positions</v>
          </cell>
          <cell r="D320" t="str">
            <v>U</v>
          </cell>
          <cell r="E320">
            <v>117.64705882352942</v>
          </cell>
          <cell r="F320">
            <v>110</v>
          </cell>
          <cell r="G320">
            <v>105</v>
          </cell>
          <cell r="H320">
            <v>0.19</v>
          </cell>
          <cell r="M320" t="str">
            <v>6926032319467</v>
          </cell>
        </row>
        <row r="321">
          <cell r="B321" t="str">
            <v>5-IP12</v>
          </cell>
          <cell r="C321" t="str">
            <v>Intercalaire PP 12 positions</v>
          </cell>
          <cell r="D321" t="str">
            <v>U</v>
          </cell>
          <cell r="E321">
            <v>134.45378151260505</v>
          </cell>
          <cell r="F321">
            <v>130</v>
          </cell>
          <cell r="G321">
            <v>125</v>
          </cell>
          <cell r="H321">
            <v>0.19</v>
          </cell>
        </row>
        <row r="322">
          <cell r="B322" t="str">
            <v>5-IPAZ</v>
          </cell>
          <cell r="C322" t="str">
            <v>Intercalaire alphabétique A-Z</v>
          </cell>
          <cell r="D322" t="str">
            <v>U</v>
          </cell>
          <cell r="E322">
            <v>151.26050420168067</v>
          </cell>
          <cell r="F322">
            <v>150</v>
          </cell>
          <cell r="G322">
            <v>145</v>
          </cell>
          <cell r="H322">
            <v>0.19</v>
          </cell>
          <cell r="M322" t="str">
            <v>6926032372288</v>
          </cell>
        </row>
        <row r="323">
          <cell r="B323" t="str">
            <v>5-IPC4</v>
          </cell>
          <cell r="C323" t="str">
            <v xml:space="preserve">Intercalaire Papier Couleur A4 </v>
          </cell>
          <cell r="D323" t="str">
            <v>U</v>
          </cell>
          <cell r="E323">
            <v>8.4033613445378155</v>
          </cell>
          <cell r="F323">
            <v>5</v>
          </cell>
          <cell r="G323">
            <v>5</v>
          </cell>
          <cell r="H323">
            <v>0.19</v>
          </cell>
        </row>
        <row r="324">
          <cell r="B324" t="str">
            <v>5-PCC</v>
          </cell>
          <cell r="C324" t="str">
            <v>Pochette coin carton</v>
          </cell>
          <cell r="D324" t="str">
            <v>U</v>
          </cell>
          <cell r="E324">
            <v>25.210084033613448</v>
          </cell>
          <cell r="F324">
            <v>25</v>
          </cell>
          <cell r="G324">
            <v>25</v>
          </cell>
          <cell r="H324">
            <v>0.19</v>
          </cell>
        </row>
        <row r="325">
          <cell r="B325" t="str">
            <v>5-PCV160</v>
          </cell>
          <cell r="C325" t="str">
            <v>Porte cartes de visite / 160 u</v>
          </cell>
          <cell r="D325" t="str">
            <v>U</v>
          </cell>
          <cell r="E325">
            <v>201.68067226890759</v>
          </cell>
          <cell r="F325">
            <v>200</v>
          </cell>
          <cell r="G325">
            <v>190</v>
          </cell>
          <cell r="H325">
            <v>0.19</v>
          </cell>
          <cell r="M325" t="str">
            <v>6926032315674</v>
          </cell>
        </row>
        <row r="326">
          <cell r="B326" t="str">
            <v>5-PCV192</v>
          </cell>
          <cell r="C326" t="str">
            <v>Porte cartes de visite / 192 u</v>
          </cell>
          <cell r="D326" t="str">
            <v>U</v>
          </cell>
          <cell r="E326">
            <v>336.1344537815126</v>
          </cell>
          <cell r="F326">
            <v>330</v>
          </cell>
          <cell r="G326">
            <v>315</v>
          </cell>
          <cell r="H326">
            <v>0.19</v>
          </cell>
          <cell r="M326" t="str">
            <v>6933537991487</v>
          </cell>
        </row>
        <row r="327">
          <cell r="B327" t="str">
            <v>5-PCV240</v>
          </cell>
          <cell r="C327" t="str">
            <v>Porte cartes de visite / 240 u</v>
          </cell>
          <cell r="D327" t="str">
            <v>U</v>
          </cell>
          <cell r="E327">
            <v>512.60504201680669</v>
          </cell>
          <cell r="F327">
            <v>510</v>
          </cell>
          <cell r="G327">
            <v>485</v>
          </cell>
          <cell r="H327">
            <v>0.19</v>
          </cell>
          <cell r="M327" t="str">
            <v>6926032316107</v>
          </cell>
        </row>
        <row r="328">
          <cell r="B328" t="str">
            <v>5-PCV360</v>
          </cell>
          <cell r="C328" t="str">
            <v>Porte cartes de visite 360 u</v>
          </cell>
          <cell r="D328" t="str">
            <v>U</v>
          </cell>
          <cell r="E328">
            <v>672.26890756302521</v>
          </cell>
          <cell r="F328">
            <v>670</v>
          </cell>
          <cell r="G328">
            <v>635</v>
          </cell>
          <cell r="H328">
            <v>0.19</v>
          </cell>
          <cell r="M328" t="str">
            <v>6926032316114</v>
          </cell>
        </row>
        <row r="329">
          <cell r="B329" t="str">
            <v>5-PPC25</v>
          </cell>
          <cell r="C329" t="str">
            <v>Pochette perforée A4 couleur / 25 u</v>
          </cell>
          <cell r="D329" t="str">
            <v>U</v>
          </cell>
          <cell r="E329">
            <v>277.31092436974791</v>
          </cell>
          <cell r="F329">
            <v>270</v>
          </cell>
          <cell r="G329">
            <v>255</v>
          </cell>
          <cell r="H329">
            <v>0.19</v>
          </cell>
          <cell r="M329" t="str">
            <v>3135250106879</v>
          </cell>
        </row>
        <row r="330">
          <cell r="B330" t="str">
            <v>5-PPCU</v>
          </cell>
          <cell r="C330" t="str">
            <v>Pochette perforée A4 couleur</v>
          </cell>
          <cell r="D330" t="str">
            <v>U</v>
          </cell>
          <cell r="E330">
            <v>16.806722689075631</v>
          </cell>
          <cell r="F330">
            <v>15</v>
          </cell>
          <cell r="G330">
            <v>15</v>
          </cell>
          <cell r="H330">
            <v>0.19</v>
          </cell>
        </row>
        <row r="331">
          <cell r="B331" t="str">
            <v>5-PPF</v>
          </cell>
          <cell r="C331" t="str">
            <v xml:space="preserve">Pochette perforée photos </v>
          </cell>
          <cell r="D331" t="str">
            <v>U</v>
          </cell>
          <cell r="E331">
            <v>21.008403361344538</v>
          </cell>
          <cell r="F331">
            <v>20</v>
          </cell>
          <cell r="G331">
            <v>20</v>
          </cell>
          <cell r="H331">
            <v>0.19</v>
          </cell>
        </row>
        <row r="332">
          <cell r="B332" t="str">
            <v>5-PPN100</v>
          </cell>
          <cell r="C332" t="str">
            <v>Pochette perforée A4  neutre / 100 u</v>
          </cell>
          <cell r="D332" t="str">
            <v>U</v>
          </cell>
          <cell r="E332">
            <v>445.37815126050424</v>
          </cell>
          <cell r="F332">
            <v>440</v>
          </cell>
          <cell r="G332">
            <v>420</v>
          </cell>
          <cell r="H332">
            <v>0.19</v>
          </cell>
          <cell r="M332" t="str">
            <v>6970183400086</v>
          </cell>
        </row>
        <row r="333">
          <cell r="B333" t="str">
            <v>5-PPNU</v>
          </cell>
          <cell r="C333" t="str">
            <v xml:space="preserve">Pochette perforée A4 neutre </v>
          </cell>
          <cell r="D333" t="str">
            <v>U</v>
          </cell>
          <cell r="E333">
            <v>8.4033613445378155</v>
          </cell>
          <cell r="F333">
            <v>5</v>
          </cell>
          <cell r="G333">
            <v>5</v>
          </cell>
          <cell r="H333">
            <v>0.19</v>
          </cell>
        </row>
        <row r="334">
          <cell r="B334" t="str">
            <v>5-PTB</v>
          </cell>
          <cell r="C334" t="str">
            <v>Pochette transparente en PP avec bouton</v>
          </cell>
          <cell r="D334" t="str">
            <v>U</v>
          </cell>
          <cell r="E334">
            <v>75.630252100840337</v>
          </cell>
          <cell r="F334">
            <v>75</v>
          </cell>
          <cell r="G334">
            <v>70</v>
          </cell>
          <cell r="H334">
            <v>0.19</v>
          </cell>
          <cell r="M334" t="str">
            <v>6926032317692</v>
          </cell>
        </row>
        <row r="335">
          <cell r="B335" t="str">
            <v>5-PTS</v>
          </cell>
          <cell r="C335" t="str">
            <v>Pochette transparente en PP et scrach</v>
          </cell>
          <cell r="D335" t="str">
            <v>U</v>
          </cell>
          <cell r="E335">
            <v>75.630252100840337</v>
          </cell>
          <cell r="F335">
            <v>75</v>
          </cell>
          <cell r="G335">
            <v>70</v>
          </cell>
          <cell r="H335">
            <v>0.19</v>
          </cell>
        </row>
        <row r="336">
          <cell r="B336" t="str">
            <v>5-SC250</v>
          </cell>
          <cell r="C336" t="str">
            <v>Sous Chemise 60 gr / 250 u</v>
          </cell>
          <cell r="D336" t="str">
            <v>U</v>
          </cell>
          <cell r="E336">
            <v>840.3361344537816</v>
          </cell>
          <cell r="F336">
            <v>840</v>
          </cell>
          <cell r="G336">
            <v>800</v>
          </cell>
          <cell r="H336">
            <v>0.19</v>
          </cell>
        </row>
        <row r="337">
          <cell r="B337" t="str">
            <v>5-SC500</v>
          </cell>
          <cell r="C337" t="str">
            <v>Sous Chemise 60 gr / 500 u</v>
          </cell>
          <cell r="D337" t="str">
            <v>U</v>
          </cell>
          <cell r="E337">
            <v>1277.3109243697479</v>
          </cell>
          <cell r="F337">
            <v>1270</v>
          </cell>
          <cell r="G337">
            <v>1205</v>
          </cell>
          <cell r="H337">
            <v>0.19</v>
          </cell>
        </row>
        <row r="338">
          <cell r="B338" t="str">
            <v>5-SCS</v>
          </cell>
          <cell r="C338" t="str">
            <v>Sous chemise simple</v>
          </cell>
          <cell r="D338" t="str">
            <v>U</v>
          </cell>
          <cell r="E338">
            <v>8.4033613445378155</v>
          </cell>
          <cell r="F338">
            <v>5</v>
          </cell>
          <cell r="G338">
            <v>5</v>
          </cell>
          <cell r="H338">
            <v>0.19</v>
          </cell>
        </row>
        <row r="339">
          <cell r="C339" t="str">
            <v>26-RANGEMENT</v>
          </cell>
        </row>
        <row r="340">
          <cell r="B340" t="str">
            <v>6-BAC15</v>
          </cell>
          <cell r="C340" t="str">
            <v>Boite d'archives en carte pelliculé Dos 15cm</v>
          </cell>
          <cell r="D340" t="str">
            <v>U</v>
          </cell>
          <cell r="E340">
            <v>352.94117647058823</v>
          </cell>
          <cell r="F340">
            <v>350</v>
          </cell>
          <cell r="G340">
            <v>335</v>
          </cell>
          <cell r="H340">
            <v>0.19</v>
          </cell>
          <cell r="M340" t="str">
            <v>6130610389159</v>
          </cell>
        </row>
        <row r="341">
          <cell r="B341" t="str">
            <v>6-BAC20</v>
          </cell>
          <cell r="C341" t="str">
            <v>Boite d'archives en carton pelliculé Dos 20cm</v>
          </cell>
          <cell r="D341" t="str">
            <v>U</v>
          </cell>
          <cell r="E341">
            <v>378.15126050420167</v>
          </cell>
          <cell r="F341">
            <v>370</v>
          </cell>
          <cell r="G341">
            <v>350</v>
          </cell>
          <cell r="H341">
            <v>0.19</v>
          </cell>
        </row>
        <row r="342">
          <cell r="B342" t="str">
            <v>6-BACC</v>
          </cell>
          <cell r="C342" t="str">
            <v>Boite d'archives en carton couleur</v>
          </cell>
          <cell r="D342" t="str">
            <v>U</v>
          </cell>
          <cell r="E342">
            <v>117.64705882352942</v>
          </cell>
          <cell r="F342">
            <v>110</v>
          </cell>
          <cell r="G342">
            <v>105</v>
          </cell>
          <cell r="H342">
            <v>0.19</v>
          </cell>
          <cell r="M342" t="str">
            <v>6130610381092</v>
          </cell>
        </row>
        <row r="343">
          <cell r="B343" t="str">
            <v>6-BACL</v>
          </cell>
          <cell r="C343" t="str">
            <v>Boite d'archives en carte lustrée</v>
          </cell>
          <cell r="D343" t="str">
            <v>U</v>
          </cell>
          <cell r="E343">
            <v>184.87394957983193</v>
          </cell>
          <cell r="F343">
            <v>180</v>
          </cell>
          <cell r="G343">
            <v>170</v>
          </cell>
          <cell r="H343">
            <v>0.19</v>
          </cell>
          <cell r="M343" t="str">
            <v>6130610389517</v>
          </cell>
        </row>
        <row r="344">
          <cell r="B344" t="str">
            <v>6-BACO</v>
          </cell>
          <cell r="C344" t="str">
            <v>Boite d'archives en carton ondulé</v>
          </cell>
          <cell r="D344" t="str">
            <v>U</v>
          </cell>
          <cell r="E344">
            <v>71.428571428571431</v>
          </cell>
          <cell r="F344">
            <v>70</v>
          </cell>
          <cell r="G344">
            <v>65</v>
          </cell>
          <cell r="H344">
            <v>0.19</v>
          </cell>
          <cell r="M344" t="str">
            <v>6130610381023</v>
          </cell>
        </row>
        <row r="345">
          <cell r="B345" t="str">
            <v>6-BACO15</v>
          </cell>
          <cell r="C345" t="str">
            <v>Boîte d'archives en carton ondulé Dos 15cm</v>
          </cell>
          <cell r="D345" t="str">
            <v>U</v>
          </cell>
          <cell r="E345">
            <v>92.436974789915965</v>
          </cell>
          <cell r="F345">
            <v>85</v>
          </cell>
          <cell r="G345">
            <v>80</v>
          </cell>
          <cell r="H345">
            <v>0.19</v>
          </cell>
        </row>
        <row r="346">
          <cell r="B346" t="str">
            <v>6-BACP15</v>
          </cell>
          <cell r="C346" t="str">
            <v>Boite d'archives en carton pelliculé Dos 15cm</v>
          </cell>
          <cell r="D346" t="str">
            <v>U</v>
          </cell>
          <cell r="E346">
            <v>285.71428571428572</v>
          </cell>
          <cell r="F346">
            <v>280</v>
          </cell>
          <cell r="G346">
            <v>228.57142857142858</v>
          </cell>
          <cell r="H346">
            <v>0.19</v>
          </cell>
          <cell r="M346" t="str">
            <v>3815700</v>
          </cell>
        </row>
        <row r="347">
          <cell r="B347" t="str">
            <v>6-BACR</v>
          </cell>
          <cell r="C347" t="str">
            <v>Boite d'archives en carton rigide</v>
          </cell>
          <cell r="D347" t="str">
            <v>U</v>
          </cell>
          <cell r="E347">
            <v>134.45378151260505</v>
          </cell>
          <cell r="F347">
            <v>130</v>
          </cell>
          <cell r="G347">
            <v>125</v>
          </cell>
          <cell r="H347">
            <v>0.19</v>
          </cell>
          <cell r="M347" t="str">
            <v>6130610380903</v>
          </cell>
        </row>
        <row r="348">
          <cell r="B348" t="str">
            <v>6-BAD15</v>
          </cell>
          <cell r="C348" t="str">
            <v>Boite d'archives en carton Dos 15cm</v>
          </cell>
          <cell r="D348" t="str">
            <v>U</v>
          </cell>
          <cell r="E348">
            <v>252.10084033613447</v>
          </cell>
          <cell r="F348">
            <v>250</v>
          </cell>
          <cell r="G348">
            <v>240</v>
          </cell>
          <cell r="H348">
            <v>0.19</v>
          </cell>
        </row>
        <row r="349">
          <cell r="B349" t="str">
            <v>6-BAPA</v>
          </cell>
          <cell r="C349" t="str">
            <v>Boite d'archives en PP alvéolaire</v>
          </cell>
          <cell r="D349" t="str">
            <v>U</v>
          </cell>
          <cell r="E349">
            <v>184.87394957983193</v>
          </cell>
          <cell r="F349">
            <v>180</v>
          </cell>
          <cell r="G349">
            <v>170</v>
          </cell>
          <cell r="H349">
            <v>0.19</v>
          </cell>
          <cell r="M349" t="str">
            <v>6130610381047</v>
          </cell>
        </row>
        <row r="350">
          <cell r="B350" t="str">
            <v>6-CCCR</v>
          </cell>
          <cell r="C350" t="str">
            <v>Caisse container en carton rouge</v>
          </cell>
          <cell r="D350" t="str">
            <v>U</v>
          </cell>
          <cell r="E350">
            <v>302.52100840336135</v>
          </cell>
          <cell r="F350">
            <v>300</v>
          </cell>
          <cell r="G350">
            <v>285</v>
          </cell>
          <cell r="H350">
            <v>0.19</v>
          </cell>
        </row>
        <row r="351">
          <cell r="B351" t="str">
            <v>6-CLF</v>
          </cell>
          <cell r="C351" t="str">
            <v>Colle liquide en flacon</v>
          </cell>
          <cell r="D351" t="str">
            <v>U</v>
          </cell>
          <cell r="E351">
            <v>46.218487394957982</v>
          </cell>
          <cell r="F351">
            <v>45</v>
          </cell>
          <cell r="G351">
            <v>45</v>
          </cell>
          <cell r="H351">
            <v>0.19</v>
          </cell>
        </row>
        <row r="352">
          <cell r="B352" t="str">
            <v>6-CNGM</v>
          </cell>
          <cell r="C352" t="str">
            <v xml:space="preserve">Cartable noir GM </v>
          </cell>
          <cell r="D352" t="str">
            <v>U</v>
          </cell>
          <cell r="E352">
            <v>798.31932773109247</v>
          </cell>
          <cell r="F352">
            <v>790</v>
          </cell>
          <cell r="G352">
            <v>750</v>
          </cell>
          <cell r="H352">
            <v>0.19</v>
          </cell>
          <cell r="M352" t="str">
            <v>6926032313311</v>
          </cell>
        </row>
        <row r="353">
          <cell r="B353" t="str">
            <v>6-EB06819</v>
          </cell>
          <cell r="C353" t="str">
            <v>Enveloppe blanche 162 x 229 (n° 06819) H</v>
          </cell>
          <cell r="D353" t="str">
            <v>U</v>
          </cell>
          <cell r="E353">
            <v>12.605042016806724</v>
          </cell>
          <cell r="F353">
            <v>10</v>
          </cell>
          <cell r="G353">
            <v>10</v>
          </cell>
          <cell r="H353">
            <v>0.19</v>
          </cell>
          <cell r="M353" t="str">
            <v>8412742509918</v>
          </cell>
        </row>
        <row r="354">
          <cell r="B354" t="str">
            <v>6-EB15155</v>
          </cell>
          <cell r="C354" t="str">
            <v xml:space="preserve">Enveloppe blanche 110 x 220 / 50 u (n° 15155) H fenêtre </v>
          </cell>
          <cell r="D354" t="str">
            <v>U</v>
          </cell>
          <cell r="E354">
            <v>168.0672268907563</v>
          </cell>
          <cell r="F354">
            <v>160</v>
          </cell>
          <cell r="G354">
            <v>150</v>
          </cell>
          <cell r="H354">
            <v>0.19</v>
          </cell>
          <cell r="M354" t="str">
            <v>6130753151552</v>
          </cell>
        </row>
        <row r="355">
          <cell r="B355" t="str">
            <v>6-EB16711</v>
          </cell>
          <cell r="C355" t="str">
            <v>Enveloppe blanche 162 x 229 (n° 16711) V</v>
          </cell>
          <cell r="D355" t="str">
            <v>U</v>
          </cell>
          <cell r="E355">
            <v>12.605042016806724</v>
          </cell>
          <cell r="F355">
            <v>10</v>
          </cell>
          <cell r="G355">
            <v>10</v>
          </cell>
          <cell r="H355">
            <v>0.19</v>
          </cell>
          <cell r="M355" t="str">
            <v>6130753167119</v>
          </cell>
        </row>
        <row r="356">
          <cell r="B356" t="str">
            <v>6-EB28218</v>
          </cell>
          <cell r="C356" t="str">
            <v>Enveloppe blanche 114 x 162 (n° 28218) H</v>
          </cell>
          <cell r="D356" t="str">
            <v>U</v>
          </cell>
          <cell r="E356">
            <v>8.4033613445378155</v>
          </cell>
          <cell r="F356">
            <v>5</v>
          </cell>
          <cell r="G356">
            <v>5</v>
          </cell>
          <cell r="H356">
            <v>0.19</v>
          </cell>
          <cell r="M356" t="str">
            <v>8412742177179</v>
          </cell>
        </row>
        <row r="357">
          <cell r="B357" t="str">
            <v>6-EB43219</v>
          </cell>
          <cell r="C357" t="str">
            <v>Enveloppe blanche 162 x 219 (n° 43219) H</v>
          </cell>
          <cell r="D357" t="str">
            <v>U</v>
          </cell>
          <cell r="E357">
            <v>12.605042016806724</v>
          </cell>
          <cell r="F357">
            <v>10</v>
          </cell>
          <cell r="G357">
            <v>10</v>
          </cell>
          <cell r="H357">
            <v>0.19</v>
          </cell>
        </row>
        <row r="358">
          <cell r="B358" t="str">
            <v>6-EB50219</v>
          </cell>
          <cell r="C358" t="str">
            <v>Enveloppe blanche 229 x 324 (n° 50219) H</v>
          </cell>
          <cell r="D358" t="str">
            <v>U</v>
          </cell>
          <cell r="E358">
            <v>16.806722689075631</v>
          </cell>
          <cell r="F358">
            <v>15</v>
          </cell>
          <cell r="G358">
            <v>15</v>
          </cell>
          <cell r="H358">
            <v>0.19</v>
          </cell>
          <cell r="M358" t="str">
            <v>8412742008893</v>
          </cell>
        </row>
        <row r="359">
          <cell r="B359" t="str">
            <v>6-EB52219</v>
          </cell>
          <cell r="C359" t="str">
            <v>Enveloppe blanche 260 x 360 (n° 52219) H</v>
          </cell>
          <cell r="D359" t="str">
            <v>U</v>
          </cell>
          <cell r="E359">
            <v>25.210084033613448</v>
          </cell>
          <cell r="F359">
            <v>25</v>
          </cell>
          <cell r="G359">
            <v>25</v>
          </cell>
          <cell r="H359">
            <v>0.19</v>
          </cell>
        </row>
        <row r="360">
          <cell r="B360" t="str">
            <v>6-EB53269</v>
          </cell>
          <cell r="C360" t="str">
            <v>Enveloppe blanche 110 x 220 (n° 53269) H</v>
          </cell>
          <cell r="D360" t="str">
            <v>U</v>
          </cell>
          <cell r="E360">
            <v>12.605042016806724</v>
          </cell>
          <cell r="F360">
            <v>10</v>
          </cell>
          <cell r="G360">
            <v>10</v>
          </cell>
          <cell r="H360">
            <v>0.19</v>
          </cell>
          <cell r="M360" t="str">
            <v>8412742089533</v>
          </cell>
        </row>
        <row r="361">
          <cell r="B361" t="str">
            <v>6-EB53349</v>
          </cell>
          <cell r="C361" t="str">
            <v xml:space="preserve">Enveloppe blanche 110 x 220 (n° 53349) H fenêtre </v>
          </cell>
          <cell r="D361" t="str">
            <v>U</v>
          </cell>
          <cell r="E361">
            <v>12.605042016806724</v>
          </cell>
          <cell r="F361">
            <v>10</v>
          </cell>
          <cell r="G361">
            <v>10</v>
          </cell>
          <cell r="H361">
            <v>0.19</v>
          </cell>
          <cell r="M361" t="str">
            <v>8412742000835</v>
          </cell>
        </row>
        <row r="362">
          <cell r="B362" t="str">
            <v>6-EBR</v>
          </cell>
          <cell r="C362" t="str">
            <v>Enveloppe blanche radio (n° 3745110) V</v>
          </cell>
          <cell r="D362" t="str">
            <v>U</v>
          </cell>
          <cell r="E362">
            <v>37.815126050420169</v>
          </cell>
          <cell r="F362">
            <v>35</v>
          </cell>
          <cell r="G362">
            <v>35</v>
          </cell>
          <cell r="H362">
            <v>0.19</v>
          </cell>
          <cell r="M362" t="str">
            <v>8412742808806</v>
          </cell>
        </row>
        <row r="363">
          <cell r="B363" t="str">
            <v>6-EKA19142</v>
          </cell>
          <cell r="C363" t="str">
            <v>Enveloppe Kraft armée 229 x 324 (n° 19142)</v>
          </cell>
          <cell r="D363" t="str">
            <v>U</v>
          </cell>
          <cell r="E363">
            <v>42.016806722689076</v>
          </cell>
          <cell r="F363">
            <v>40</v>
          </cell>
          <cell r="G363">
            <v>40</v>
          </cell>
          <cell r="H363">
            <v>0.19</v>
          </cell>
          <cell r="M363" t="str">
            <v>8412742009951</v>
          </cell>
        </row>
        <row r="364">
          <cell r="B364" t="str">
            <v>6-EKR</v>
          </cell>
          <cell r="C364" t="str">
            <v>Enveloppe kraft radio (n° 3745039) V</v>
          </cell>
          <cell r="D364" t="str">
            <v>U</v>
          </cell>
          <cell r="E364">
            <v>33.613445378151262</v>
          </cell>
          <cell r="F364">
            <v>30</v>
          </cell>
          <cell r="G364">
            <v>30</v>
          </cell>
          <cell r="H364">
            <v>0.19</v>
          </cell>
          <cell r="M364" t="str">
            <v>8412742806918</v>
          </cell>
        </row>
        <row r="365">
          <cell r="B365" t="str">
            <v>6-MAP</v>
          </cell>
          <cell r="C365" t="str">
            <v>Malette artistique en PP</v>
          </cell>
          <cell r="D365" t="str">
            <v>U</v>
          </cell>
          <cell r="E365">
            <v>941.17647058823536</v>
          </cell>
          <cell r="F365">
            <v>940</v>
          </cell>
          <cell r="G365">
            <v>895</v>
          </cell>
          <cell r="H365">
            <v>0.19</v>
          </cell>
        </row>
        <row r="366">
          <cell r="B366" t="str">
            <v>6-PD30</v>
          </cell>
          <cell r="C366" t="str">
            <v>Porte documents en PVC D.30</v>
          </cell>
          <cell r="D366" t="str">
            <v>U</v>
          </cell>
          <cell r="E366">
            <v>201.68067226890759</v>
          </cell>
          <cell r="F366">
            <v>200</v>
          </cell>
          <cell r="G366">
            <v>190</v>
          </cell>
          <cell r="H366">
            <v>0.19</v>
          </cell>
          <cell r="M366" t="str">
            <v>6130610293005</v>
          </cell>
        </row>
        <row r="367">
          <cell r="B367" t="str">
            <v>6-VAL</v>
          </cell>
          <cell r="C367" t="str">
            <v>Valisette en PVC</v>
          </cell>
          <cell r="D367" t="str">
            <v>U</v>
          </cell>
          <cell r="E367">
            <v>243.69747899159665</v>
          </cell>
          <cell r="F367">
            <v>240</v>
          </cell>
          <cell r="G367">
            <v>230</v>
          </cell>
          <cell r="H367">
            <v>0.19</v>
          </cell>
          <cell r="M367" t="str">
            <v>6130610313505</v>
          </cell>
        </row>
        <row r="368">
          <cell r="C368" t="str">
            <v>27-INFORMATIQUE</v>
          </cell>
        </row>
        <row r="369">
          <cell r="B369" t="str">
            <v>7-CDV</v>
          </cell>
          <cell r="C369" t="str">
            <v>CD Vierge</v>
          </cell>
          <cell r="D369" t="str">
            <v>U</v>
          </cell>
          <cell r="E369">
            <v>42.016806722689076</v>
          </cell>
          <cell r="F369">
            <v>50</v>
          </cell>
          <cell r="G369">
            <v>50</v>
          </cell>
          <cell r="H369">
            <v>0.19</v>
          </cell>
        </row>
        <row r="370">
          <cell r="B370" t="str">
            <v>7-CM</v>
          </cell>
          <cell r="C370" t="str">
            <v>Calculatrice mini</v>
          </cell>
          <cell r="D370" t="str">
            <v>U</v>
          </cell>
          <cell r="E370">
            <v>151.26050420168067</v>
          </cell>
          <cell r="F370">
            <v>150</v>
          </cell>
          <cell r="G370">
            <v>145</v>
          </cell>
          <cell r="H370">
            <v>0.19</v>
          </cell>
          <cell r="M370" t="str">
            <v>6935783604029</v>
          </cell>
        </row>
        <row r="371">
          <cell r="B371" t="str">
            <v>7-CS1830</v>
          </cell>
          <cell r="C371" t="str">
            <v>Calculatrice de bureau "Comix" 10 chiffres</v>
          </cell>
          <cell r="D371" t="str">
            <v>U</v>
          </cell>
          <cell r="E371">
            <v>714.28571428571433</v>
          </cell>
          <cell r="F371">
            <v>710</v>
          </cell>
          <cell r="G371">
            <v>675</v>
          </cell>
          <cell r="H371">
            <v>0.19</v>
          </cell>
          <cell r="M371" t="str">
            <v>6918730004592</v>
          </cell>
        </row>
        <row r="372">
          <cell r="B372" t="str">
            <v>7-CS2292</v>
          </cell>
          <cell r="C372" t="str">
            <v>Calculatrice de bureau "Comix" 12 chiffres</v>
          </cell>
          <cell r="D372" t="str">
            <v>U</v>
          </cell>
          <cell r="E372">
            <v>924.36974789915973</v>
          </cell>
          <cell r="F372">
            <v>920</v>
          </cell>
          <cell r="G372">
            <v>875</v>
          </cell>
          <cell r="H372">
            <v>0.19</v>
          </cell>
          <cell r="M372" t="str">
            <v>6918730004684</v>
          </cell>
        </row>
        <row r="373">
          <cell r="B373" t="str">
            <v>7-DVD</v>
          </cell>
          <cell r="C373" t="str">
            <v xml:space="preserve">DVD vierge </v>
          </cell>
          <cell r="D373" t="str">
            <v>U</v>
          </cell>
          <cell r="E373">
            <v>50.420168067226896</v>
          </cell>
          <cell r="F373">
            <v>45</v>
          </cell>
          <cell r="G373">
            <v>45</v>
          </cell>
          <cell r="H373">
            <v>0.19</v>
          </cell>
        </row>
        <row r="374">
          <cell r="B374" t="str">
            <v>7-PCD</v>
          </cell>
          <cell r="C374" t="str">
            <v>Pochette CD plastic simple</v>
          </cell>
          <cell r="D374" t="str">
            <v>U</v>
          </cell>
          <cell r="E374">
            <v>8.4033613445378155</v>
          </cell>
          <cell r="F374">
            <v>5</v>
          </cell>
          <cell r="G374">
            <v>5</v>
          </cell>
          <cell r="H374">
            <v>0.19</v>
          </cell>
        </row>
        <row r="375">
          <cell r="B375" t="str">
            <v>7-USBV16</v>
          </cell>
          <cell r="C375" t="str">
            <v>Clé USB Verbatim 16 Go</v>
          </cell>
          <cell r="D375" t="str">
            <v>U</v>
          </cell>
          <cell r="E375">
            <v>1815.1260504201682</v>
          </cell>
          <cell r="F375">
            <v>1810</v>
          </cell>
          <cell r="G375">
            <v>1720</v>
          </cell>
          <cell r="H375">
            <v>0.19</v>
          </cell>
        </row>
        <row r="376">
          <cell r="B376" t="str">
            <v>7-USBV32</v>
          </cell>
          <cell r="C376" t="str">
            <v>Clé USB Verbatim 32 Go</v>
          </cell>
          <cell r="D376" t="str">
            <v>U</v>
          </cell>
          <cell r="E376">
            <v>2957.9831932773109</v>
          </cell>
          <cell r="F376">
            <v>2950</v>
          </cell>
          <cell r="G376">
            <v>2805</v>
          </cell>
          <cell r="H376">
            <v>0.19</v>
          </cell>
        </row>
        <row r="377">
          <cell r="B377" t="str">
            <v>7-USBV8</v>
          </cell>
          <cell r="C377" t="str">
            <v>Clé USB Verbatim 8 Go</v>
          </cell>
          <cell r="D377" t="str">
            <v>U</v>
          </cell>
          <cell r="E377">
            <v>1285.7142857142858</v>
          </cell>
          <cell r="F377">
            <v>1280</v>
          </cell>
          <cell r="G377">
            <v>1215</v>
          </cell>
          <cell r="H377">
            <v>0.19</v>
          </cell>
        </row>
        <row r="378">
          <cell r="C378" t="str">
            <v>28-DIVERS</v>
          </cell>
        </row>
        <row r="379">
          <cell r="B379" t="str">
            <v>8-ABM</v>
          </cell>
          <cell r="C379" t="str">
            <v>Agrafeuse de bureau Mini "GENMES"</v>
          </cell>
          <cell r="D379" t="str">
            <v>U</v>
          </cell>
          <cell r="E379">
            <v>168.0672268907563</v>
          </cell>
          <cell r="F379">
            <v>160</v>
          </cell>
          <cell r="G379">
            <v>150</v>
          </cell>
          <cell r="H379">
            <v>0.19</v>
          </cell>
          <cell r="M379" t="str">
            <v>6921615456348</v>
          </cell>
        </row>
        <row r="380">
          <cell r="B380" t="str">
            <v>8-ABMG</v>
          </cell>
          <cell r="C380" t="str">
            <v>Agrafeuse de bureau MM "Genmes"</v>
          </cell>
          <cell r="D380" t="str">
            <v>U</v>
          </cell>
          <cell r="E380">
            <v>462.18487394957987</v>
          </cell>
          <cell r="F380">
            <v>460</v>
          </cell>
          <cell r="G380">
            <v>435</v>
          </cell>
          <cell r="H380">
            <v>0.19</v>
          </cell>
        </row>
        <row r="381">
          <cell r="B381" t="str">
            <v>8-ABPG</v>
          </cell>
          <cell r="C381" t="str">
            <v>Agrafeuse de bureau PM "GENMES"</v>
          </cell>
          <cell r="D381" t="str">
            <v>U</v>
          </cell>
          <cell r="E381">
            <v>336.1344537815126</v>
          </cell>
          <cell r="F381">
            <v>330</v>
          </cell>
          <cell r="G381">
            <v>315</v>
          </cell>
          <cell r="H381">
            <v>0.19</v>
          </cell>
        </row>
        <row r="382">
          <cell r="B382" t="str">
            <v>8-ADP</v>
          </cell>
          <cell r="C382" t="str">
            <v>Agrafeuse de poche</v>
          </cell>
          <cell r="D382" t="str">
            <v>U</v>
          </cell>
          <cell r="E382">
            <v>184.87394957983193</v>
          </cell>
          <cell r="F382">
            <v>180</v>
          </cell>
          <cell r="G382">
            <v>170</v>
          </cell>
          <cell r="H382">
            <v>0.19</v>
          </cell>
          <cell r="M382" t="str">
            <v>6953766300348</v>
          </cell>
        </row>
        <row r="383">
          <cell r="B383" t="str">
            <v>8-AGL</v>
          </cell>
          <cell r="C383" t="str">
            <v>Agrafes galvanisées 24/06</v>
          </cell>
          <cell r="D383" t="str">
            <v>U</v>
          </cell>
          <cell r="E383">
            <v>37.815126050420169</v>
          </cell>
          <cell r="F383">
            <v>35</v>
          </cell>
          <cell r="G383">
            <v>35</v>
          </cell>
          <cell r="H383">
            <v>0.19</v>
          </cell>
          <cell r="M383" t="str">
            <v>6921615442464</v>
          </cell>
        </row>
        <row r="384">
          <cell r="B384" t="str">
            <v>8-AMGM</v>
          </cell>
          <cell r="C384" t="str">
            <v>Agrafeuse métal GM</v>
          </cell>
          <cell r="D384" t="str">
            <v>U</v>
          </cell>
          <cell r="E384">
            <v>378.15126050420167</v>
          </cell>
          <cell r="F384">
            <v>370</v>
          </cell>
          <cell r="G384">
            <v>350</v>
          </cell>
          <cell r="H384">
            <v>0.19</v>
          </cell>
          <cell r="M384" t="str">
            <v>6933296200134</v>
          </cell>
        </row>
        <row r="385">
          <cell r="B385" t="str">
            <v>8-AMMM</v>
          </cell>
          <cell r="C385" t="str">
            <v>Agrafeuse métal MM</v>
          </cell>
          <cell r="D385" t="str">
            <v>U</v>
          </cell>
          <cell r="E385">
            <v>386.55462184873949</v>
          </cell>
          <cell r="F385">
            <v>380</v>
          </cell>
          <cell r="G385">
            <v>360</v>
          </cell>
          <cell r="H385">
            <v>0.19</v>
          </cell>
          <cell r="M385" t="str">
            <v>6933296200301</v>
          </cell>
        </row>
        <row r="386">
          <cell r="B386" t="str">
            <v>8-APGM</v>
          </cell>
          <cell r="C386" t="str">
            <v>Agrafeuse plastic GM</v>
          </cell>
          <cell r="D386" t="str">
            <v>U</v>
          </cell>
          <cell r="E386">
            <v>1016.8067226890756</v>
          </cell>
          <cell r="F386">
            <v>1010</v>
          </cell>
          <cell r="G386">
            <v>960</v>
          </cell>
          <cell r="H386">
            <v>0.19</v>
          </cell>
          <cell r="M386" t="str">
            <v>6921615456287</v>
          </cell>
        </row>
        <row r="387">
          <cell r="B387" t="str">
            <v>8-APMM</v>
          </cell>
          <cell r="C387" t="str">
            <v>Agrafeuse plastic MM</v>
          </cell>
          <cell r="D387" t="str">
            <v>U</v>
          </cell>
          <cell r="E387">
            <v>344.53781512605042</v>
          </cell>
          <cell r="F387">
            <v>340</v>
          </cell>
          <cell r="G387">
            <v>325</v>
          </cell>
          <cell r="H387">
            <v>0.19</v>
          </cell>
          <cell r="M387" t="str">
            <v>6933296200158</v>
          </cell>
        </row>
        <row r="388">
          <cell r="B388" t="str">
            <v>8-BADC</v>
          </cell>
          <cell r="C388" t="str">
            <v>Badge avec clip</v>
          </cell>
          <cell r="D388" t="str">
            <v>U</v>
          </cell>
          <cell r="E388">
            <v>37.815126050420169</v>
          </cell>
          <cell r="F388">
            <v>35</v>
          </cell>
          <cell r="G388">
            <v>35</v>
          </cell>
          <cell r="H388">
            <v>0.19</v>
          </cell>
        </row>
        <row r="389">
          <cell r="B389" t="str">
            <v>8-BN50G</v>
          </cell>
          <cell r="C389" t="str">
            <v>Bloc notes sténo A4 50 feuilles</v>
          </cell>
          <cell r="D389" t="str">
            <v>U</v>
          </cell>
          <cell r="E389">
            <v>100.84033613445379</v>
          </cell>
          <cell r="F389">
            <v>100</v>
          </cell>
          <cell r="G389">
            <v>95</v>
          </cell>
          <cell r="H389">
            <v>0.19</v>
          </cell>
          <cell r="M389" t="str">
            <v>6130610900477</v>
          </cell>
        </row>
        <row r="390">
          <cell r="B390" t="str">
            <v>8-BN50P</v>
          </cell>
          <cell r="C390" t="str">
            <v>Bloc notes sténo A5 50 feuilles</v>
          </cell>
          <cell r="D390" t="str">
            <v>U</v>
          </cell>
          <cell r="E390">
            <v>67.226890756302524</v>
          </cell>
          <cell r="F390">
            <v>65</v>
          </cell>
          <cell r="G390">
            <v>60</v>
          </cell>
          <cell r="H390">
            <v>0.19</v>
          </cell>
          <cell r="M390" t="str">
            <v>6130610900545</v>
          </cell>
        </row>
        <row r="391">
          <cell r="B391" t="str">
            <v>8-BTB</v>
          </cell>
          <cell r="C391" t="str">
            <v xml:space="preserve">Brosse à tableau blanc magnétique </v>
          </cell>
          <cell r="D391" t="str">
            <v>U</v>
          </cell>
          <cell r="E391">
            <v>184.87394957983193</v>
          </cell>
          <cell r="F391">
            <v>180</v>
          </cell>
          <cell r="G391">
            <v>170</v>
          </cell>
          <cell r="H391">
            <v>0.19</v>
          </cell>
          <cell r="M391" t="str">
            <v>6951202830121</v>
          </cell>
        </row>
        <row r="392">
          <cell r="B392" t="str">
            <v>8-CC16</v>
          </cell>
          <cell r="C392" t="str">
            <v>Ciseaux 16cm</v>
          </cell>
          <cell r="D392" t="str">
            <v>U</v>
          </cell>
          <cell r="E392">
            <v>92.436974789915965</v>
          </cell>
          <cell r="F392">
            <v>90</v>
          </cell>
          <cell r="G392">
            <v>85</v>
          </cell>
          <cell r="H392">
            <v>0.19</v>
          </cell>
          <cell r="M392" t="str">
            <v>6134683758775</v>
          </cell>
        </row>
        <row r="393">
          <cell r="B393" t="str">
            <v>8-CF</v>
          </cell>
          <cell r="C393" t="str">
            <v>Correcteur en Flacon 20 ml "Fabs"</v>
          </cell>
          <cell r="D393" t="str">
            <v>U</v>
          </cell>
          <cell r="E393">
            <v>63.025210084033617</v>
          </cell>
          <cell r="F393">
            <v>60</v>
          </cell>
          <cell r="G393">
            <v>55</v>
          </cell>
          <cell r="H393">
            <v>0.19</v>
          </cell>
          <cell r="M393" t="str">
            <v>9557109002851</v>
          </cell>
        </row>
        <row r="394">
          <cell r="B394" t="str">
            <v>8-CLT</v>
          </cell>
          <cell r="C394" t="str">
            <v>Colle transparente en tube</v>
          </cell>
          <cell r="D394" t="str">
            <v>U</v>
          </cell>
          <cell r="E394">
            <v>50.420168067226896</v>
          </cell>
          <cell r="F394">
            <v>50</v>
          </cell>
          <cell r="G394">
            <v>50</v>
          </cell>
          <cell r="H394">
            <v>0.19</v>
          </cell>
          <cell r="M394" t="str">
            <v>6130610912012</v>
          </cell>
        </row>
        <row r="395">
          <cell r="B395" t="str">
            <v>8-CS</v>
          </cell>
          <cell r="C395" t="str">
            <v>Correcteur en Stylo à pointe bille 7ml "Fabs"</v>
          </cell>
          <cell r="D395" t="str">
            <v>U</v>
          </cell>
          <cell r="E395">
            <v>67.226890756302524</v>
          </cell>
          <cell r="F395">
            <v>65</v>
          </cell>
          <cell r="G395">
            <v>60</v>
          </cell>
          <cell r="H395">
            <v>0.19</v>
          </cell>
          <cell r="M395" t="str">
            <v>6130610911107</v>
          </cell>
        </row>
        <row r="396">
          <cell r="B396" t="str">
            <v>8-CS08</v>
          </cell>
          <cell r="C396" t="str">
            <v>Colle stick 08 gr</v>
          </cell>
          <cell r="D396" t="str">
            <v>U</v>
          </cell>
          <cell r="E396">
            <v>58.82352941176471</v>
          </cell>
          <cell r="F396">
            <v>55</v>
          </cell>
          <cell r="G396">
            <v>50</v>
          </cell>
          <cell r="H396">
            <v>0.19</v>
          </cell>
        </row>
        <row r="397">
          <cell r="B397" t="str">
            <v>8-CSGM</v>
          </cell>
          <cell r="C397" t="str">
            <v>Colle stick GM</v>
          </cell>
          <cell r="D397" t="str">
            <v>U</v>
          </cell>
          <cell r="E397">
            <v>75.630252100840337</v>
          </cell>
          <cell r="F397">
            <v>75</v>
          </cell>
          <cell r="G397">
            <v>70</v>
          </cell>
          <cell r="H397">
            <v>0.19</v>
          </cell>
          <cell r="M397" t="str">
            <v>9557109007474</v>
          </cell>
        </row>
        <row r="398">
          <cell r="B398" t="str">
            <v>8-CSPM</v>
          </cell>
          <cell r="C398" t="str">
            <v>Colle stick PM</v>
          </cell>
          <cell r="D398" t="str">
            <v>U</v>
          </cell>
          <cell r="E398">
            <v>46.218487394957982</v>
          </cell>
          <cell r="F398">
            <v>45</v>
          </cell>
          <cell r="G398">
            <v>45</v>
          </cell>
          <cell r="H398">
            <v>0.19</v>
          </cell>
          <cell r="M398" t="str">
            <v>6921583194181</v>
          </cell>
        </row>
        <row r="399">
          <cell r="B399" t="str">
            <v>8-CTTE</v>
          </cell>
          <cell r="C399" t="str">
            <v>Colle transparente 50 ml tête éponge</v>
          </cell>
          <cell r="D399" t="str">
            <v>U</v>
          </cell>
          <cell r="E399">
            <v>42.016806722689076</v>
          </cell>
          <cell r="F399">
            <v>40</v>
          </cell>
          <cell r="G399">
            <v>40</v>
          </cell>
          <cell r="H399">
            <v>0.19</v>
          </cell>
        </row>
        <row r="400">
          <cell r="B400" t="str">
            <v>8-CTTR</v>
          </cell>
          <cell r="C400" t="str">
            <v>Colle transparente 50 ml tête roller</v>
          </cell>
          <cell r="D400" t="str">
            <v>U</v>
          </cell>
          <cell r="E400">
            <v>46.218487394957982</v>
          </cell>
          <cell r="F400">
            <v>45</v>
          </cell>
          <cell r="G400">
            <v>45</v>
          </cell>
          <cell r="H400">
            <v>0.19</v>
          </cell>
        </row>
        <row r="401">
          <cell r="B401" t="str">
            <v>8-CUTM</v>
          </cell>
          <cell r="C401" t="str">
            <v>Cutter MM</v>
          </cell>
          <cell r="D401" t="str">
            <v>U</v>
          </cell>
          <cell r="E401">
            <v>134.45378151260505</v>
          </cell>
          <cell r="F401">
            <v>130</v>
          </cell>
          <cell r="G401">
            <v>125</v>
          </cell>
          <cell r="H401">
            <v>0.19</v>
          </cell>
          <cell r="M401" t="str">
            <v>6921615435084</v>
          </cell>
        </row>
        <row r="402">
          <cell r="B402" t="str">
            <v>8-CUTP</v>
          </cell>
          <cell r="C402" t="str">
            <v>Cutter Plastique</v>
          </cell>
          <cell r="D402" t="str">
            <v>U</v>
          </cell>
          <cell r="E402">
            <v>75.630252100840337</v>
          </cell>
          <cell r="F402">
            <v>75</v>
          </cell>
          <cell r="G402">
            <v>70</v>
          </cell>
          <cell r="H402">
            <v>0.19</v>
          </cell>
        </row>
        <row r="403">
          <cell r="B403" t="str">
            <v>8-DST</v>
          </cell>
          <cell r="C403" t="str">
            <v>Dévidoir scotch tortue</v>
          </cell>
          <cell r="D403" t="str">
            <v>U</v>
          </cell>
          <cell r="E403">
            <v>210.0840336134454</v>
          </cell>
          <cell r="F403">
            <v>210</v>
          </cell>
          <cell r="G403">
            <v>200</v>
          </cell>
          <cell r="H403">
            <v>0.19</v>
          </cell>
          <cell r="M403" t="str">
            <v>6921615433134</v>
          </cell>
        </row>
        <row r="404">
          <cell r="B404" t="str">
            <v>8-ELM100</v>
          </cell>
          <cell r="C404" t="str">
            <v>Elastiques miel (sachet de 100 gr)</v>
          </cell>
          <cell r="D404" t="str">
            <v>U</v>
          </cell>
          <cell r="E404">
            <v>252.10084033613447</v>
          </cell>
          <cell r="F404">
            <v>250</v>
          </cell>
          <cell r="G404">
            <v>240</v>
          </cell>
          <cell r="H404">
            <v>0.19</v>
          </cell>
        </row>
        <row r="405">
          <cell r="B405" t="str">
            <v>8-EPC</v>
          </cell>
          <cell r="C405" t="str">
            <v>Epingles couleurs</v>
          </cell>
          <cell r="D405" t="str">
            <v>U</v>
          </cell>
          <cell r="E405">
            <v>25.210084033613448</v>
          </cell>
          <cell r="F405">
            <v>25</v>
          </cell>
          <cell r="G405">
            <v>25</v>
          </cell>
          <cell r="H405">
            <v>0.19</v>
          </cell>
          <cell r="M405" t="str">
            <v>8691217032001</v>
          </cell>
        </row>
        <row r="406">
          <cell r="B406" t="str">
            <v>8-GBGM</v>
          </cell>
          <cell r="C406" t="str">
            <v xml:space="preserve">Gomme blanche GM </v>
          </cell>
          <cell r="D406" t="str">
            <v>U</v>
          </cell>
          <cell r="E406">
            <v>25.210084033613448</v>
          </cell>
          <cell r="F406">
            <v>25</v>
          </cell>
          <cell r="G406">
            <v>25</v>
          </cell>
          <cell r="H406">
            <v>0.19</v>
          </cell>
          <cell r="M406" t="str">
            <v>8901324007961</v>
          </cell>
        </row>
        <row r="407">
          <cell r="B407" t="str">
            <v>8-GBPM</v>
          </cell>
          <cell r="C407" t="str">
            <v xml:space="preserve">Gomme blanche PM </v>
          </cell>
          <cell r="D407" t="str">
            <v>U</v>
          </cell>
          <cell r="E407">
            <v>16.806722689075631</v>
          </cell>
          <cell r="F407">
            <v>17.5</v>
          </cell>
          <cell r="G407">
            <v>15</v>
          </cell>
          <cell r="H407">
            <v>0.19</v>
          </cell>
        </row>
        <row r="408">
          <cell r="B408" t="str">
            <v>8-LTB</v>
          </cell>
          <cell r="C408" t="str">
            <v>Lingette Tableau Blanc</v>
          </cell>
          <cell r="D408" t="str">
            <v>U</v>
          </cell>
          <cell r="E408">
            <v>92.436974789915965</v>
          </cell>
          <cell r="F408">
            <v>85</v>
          </cell>
          <cell r="G408">
            <v>80</v>
          </cell>
          <cell r="H408">
            <v>0.19</v>
          </cell>
          <cell r="M408" t="str">
            <v>6921583195126</v>
          </cell>
        </row>
        <row r="409">
          <cell r="B409" t="str">
            <v>8-PA100</v>
          </cell>
          <cell r="C409" t="str">
            <v>Punaises argentées / 100 u</v>
          </cell>
          <cell r="D409" t="str">
            <v>U</v>
          </cell>
          <cell r="E409">
            <v>42.016806722689076</v>
          </cell>
          <cell r="F409">
            <v>40</v>
          </cell>
          <cell r="G409">
            <v>40</v>
          </cell>
          <cell r="H409">
            <v>0.19</v>
          </cell>
        </row>
        <row r="410">
          <cell r="B410" t="str">
            <v>8-PC100</v>
          </cell>
          <cell r="C410" t="str">
            <v>Punaises couleurs / 100 u</v>
          </cell>
          <cell r="D410" t="str">
            <v>U</v>
          </cell>
          <cell r="E410">
            <v>50.420168067226896</v>
          </cell>
          <cell r="F410">
            <v>50</v>
          </cell>
          <cell r="G410">
            <v>50</v>
          </cell>
          <cell r="H410">
            <v>0.19</v>
          </cell>
          <cell r="M410" t="str">
            <v>6926677100208</v>
          </cell>
        </row>
        <row r="411">
          <cell r="B411" t="str">
            <v>8-PC5</v>
          </cell>
          <cell r="C411" t="str">
            <v>Planchette à clip A5</v>
          </cell>
          <cell r="D411" t="str">
            <v>U</v>
          </cell>
          <cell r="E411">
            <v>142.85714285714286</v>
          </cell>
          <cell r="F411">
            <v>140</v>
          </cell>
          <cell r="G411">
            <v>135</v>
          </cell>
          <cell r="H411">
            <v>0.19</v>
          </cell>
        </row>
        <row r="412">
          <cell r="B412" t="str">
            <v>8-PIF</v>
          </cell>
          <cell r="C412" t="str">
            <v>Post-it fluo 50x75 / 320 u</v>
          </cell>
          <cell r="D412" t="str">
            <v>U</v>
          </cell>
          <cell r="E412">
            <v>462.18487394957987</v>
          </cell>
          <cell r="F412">
            <v>460</v>
          </cell>
          <cell r="G412">
            <v>435</v>
          </cell>
          <cell r="H412">
            <v>0.19</v>
          </cell>
          <cell r="M412" t="str">
            <v>4011169654399</v>
          </cell>
        </row>
        <row r="413">
          <cell r="B413" t="str">
            <v>8-PIJ50</v>
          </cell>
          <cell r="C413" t="str">
            <v>Post-it jaune 50x75 / 100 u</v>
          </cell>
          <cell r="D413" t="str">
            <v>U</v>
          </cell>
          <cell r="E413">
            <v>67.226890756302524</v>
          </cell>
          <cell r="F413">
            <v>65</v>
          </cell>
          <cell r="G413">
            <v>60</v>
          </cell>
          <cell r="H413">
            <v>0.19</v>
          </cell>
          <cell r="M413" t="str">
            <v>4011169510305</v>
          </cell>
        </row>
        <row r="414">
          <cell r="B414" t="str">
            <v>8-PIJ75</v>
          </cell>
          <cell r="C414" t="str">
            <v>Post-it jaune 75x75 / 100 u</v>
          </cell>
          <cell r="D414" t="str">
            <v>U</v>
          </cell>
          <cell r="E414">
            <v>71.428571428571431</v>
          </cell>
          <cell r="F414">
            <v>70</v>
          </cell>
          <cell r="G414">
            <v>65</v>
          </cell>
          <cell r="H414">
            <v>0.19</v>
          </cell>
          <cell r="M414" t="str">
            <v>4011169510206</v>
          </cell>
        </row>
        <row r="415">
          <cell r="B415" t="str">
            <v>8-PMB</v>
          </cell>
          <cell r="C415" t="str">
            <v>Perforeuse métallique de bureau</v>
          </cell>
          <cell r="D415" t="str">
            <v>U</v>
          </cell>
          <cell r="E415">
            <v>394.9579831932773</v>
          </cell>
          <cell r="F415">
            <v>390</v>
          </cell>
          <cell r="G415">
            <v>370</v>
          </cell>
          <cell r="H415">
            <v>0.19</v>
          </cell>
          <cell r="M415" t="str">
            <v>6921615490175</v>
          </cell>
        </row>
        <row r="416">
          <cell r="B416" t="str">
            <v>8-PUB50</v>
          </cell>
          <cell r="C416" t="str">
            <v>Punaises Binbin / 50 u</v>
          </cell>
          <cell r="D416" t="str">
            <v>U</v>
          </cell>
          <cell r="E416">
            <v>21.008403361344538</v>
          </cell>
          <cell r="F416">
            <v>20</v>
          </cell>
          <cell r="G416">
            <v>20</v>
          </cell>
          <cell r="H416">
            <v>0.19</v>
          </cell>
          <cell r="M416" t="str">
            <v>6923980305092</v>
          </cell>
        </row>
        <row r="417">
          <cell r="B417" t="str">
            <v>8-RK</v>
          </cell>
          <cell r="C417" t="str">
            <v>Règle kutch</v>
          </cell>
          <cell r="D417" t="str">
            <v>U</v>
          </cell>
          <cell r="E417">
            <v>226.89075630252103</v>
          </cell>
          <cell r="F417">
            <v>220</v>
          </cell>
          <cell r="G417">
            <v>210</v>
          </cell>
          <cell r="H417">
            <v>0.19</v>
          </cell>
        </row>
        <row r="418">
          <cell r="B418" t="str">
            <v>8-RP</v>
          </cell>
          <cell r="C418" t="str">
            <v>Règle plate 30 cm</v>
          </cell>
          <cell r="D418" t="str">
            <v>U</v>
          </cell>
          <cell r="E418">
            <v>33.613445378151262</v>
          </cell>
          <cell r="F418">
            <v>30</v>
          </cell>
          <cell r="G418">
            <v>30</v>
          </cell>
          <cell r="H418">
            <v>0.19</v>
          </cell>
        </row>
        <row r="419">
          <cell r="B419" t="str">
            <v>8-SCGM</v>
          </cell>
          <cell r="C419" t="str">
            <v>Scotch GM</v>
          </cell>
          <cell r="D419" t="str">
            <v>U</v>
          </cell>
          <cell r="E419">
            <v>168.0672268907563</v>
          </cell>
          <cell r="F419">
            <v>160</v>
          </cell>
          <cell r="G419">
            <v>150</v>
          </cell>
          <cell r="H419">
            <v>0.19</v>
          </cell>
        </row>
        <row r="420">
          <cell r="B420" t="str">
            <v>8-SCMM</v>
          </cell>
          <cell r="C420" t="str">
            <v>Scotch MM</v>
          </cell>
          <cell r="D420" t="str">
            <v>U</v>
          </cell>
          <cell r="E420">
            <v>71.428571428571431</v>
          </cell>
          <cell r="F420">
            <v>70</v>
          </cell>
          <cell r="G420">
            <v>65</v>
          </cell>
          <cell r="H420">
            <v>0.19</v>
          </cell>
        </row>
        <row r="421">
          <cell r="B421" t="str">
            <v>8-SCPM</v>
          </cell>
          <cell r="C421" t="str">
            <v>Scotch PM</v>
          </cell>
          <cell r="D421" t="str">
            <v>U</v>
          </cell>
          <cell r="E421">
            <v>33.613445378151262</v>
          </cell>
          <cell r="F421">
            <v>30</v>
          </cell>
          <cell r="G421">
            <v>30</v>
          </cell>
          <cell r="H421">
            <v>0.19</v>
          </cell>
        </row>
        <row r="422">
          <cell r="B422" t="str">
            <v>8-TA28</v>
          </cell>
          <cell r="C422" t="str">
            <v>Trombones Argentés 28 mm / 100 u</v>
          </cell>
          <cell r="D422" t="str">
            <v>U</v>
          </cell>
          <cell r="E422">
            <v>37.815126050420169</v>
          </cell>
          <cell r="F422">
            <v>35</v>
          </cell>
          <cell r="G422">
            <v>35</v>
          </cell>
          <cell r="H422">
            <v>0.19</v>
          </cell>
          <cell r="M422" t="str">
            <v>9312475007301</v>
          </cell>
        </row>
        <row r="423">
          <cell r="B423" t="str">
            <v>8-TA31</v>
          </cell>
          <cell r="C423" t="str">
            <v>Trombones Argentés 31 mm / 100 u</v>
          </cell>
          <cell r="D423" t="str">
            <v>U</v>
          </cell>
          <cell r="E423">
            <v>42.016806722689076</v>
          </cell>
          <cell r="F423">
            <v>40</v>
          </cell>
          <cell r="G423">
            <v>40</v>
          </cell>
          <cell r="H423">
            <v>0.19</v>
          </cell>
        </row>
        <row r="424">
          <cell r="B424" t="str">
            <v>8-TA50</v>
          </cell>
          <cell r="C424" t="str">
            <v>Trombones Argentés 50 mm / 100 U</v>
          </cell>
          <cell r="D424" t="str">
            <v>U</v>
          </cell>
          <cell r="E424">
            <v>134.45378151260505</v>
          </cell>
          <cell r="F424">
            <v>130</v>
          </cell>
          <cell r="G424">
            <v>125</v>
          </cell>
          <cell r="H424">
            <v>0.19</v>
          </cell>
          <cell r="M424" t="str">
            <v>6926677100208</v>
          </cell>
        </row>
        <row r="425">
          <cell r="B425" t="str">
            <v>8-TCM1</v>
          </cell>
          <cell r="C425" t="str">
            <v>Taille crayon métal 1 trou</v>
          </cell>
          <cell r="D425" t="str">
            <v>U</v>
          </cell>
          <cell r="E425">
            <v>16.806722689075631</v>
          </cell>
          <cell r="F425">
            <v>15</v>
          </cell>
          <cell r="G425">
            <v>15</v>
          </cell>
          <cell r="H425">
            <v>0.19</v>
          </cell>
        </row>
        <row r="426">
          <cell r="B426" t="str">
            <v>8-TCM2</v>
          </cell>
          <cell r="C426" t="str">
            <v>Taille crayon métal 2 trous</v>
          </cell>
          <cell r="D426" t="str">
            <v>U</v>
          </cell>
          <cell r="E426">
            <v>33.613445378151262</v>
          </cell>
          <cell r="F426">
            <v>30</v>
          </cell>
          <cell r="G426">
            <v>30</v>
          </cell>
          <cell r="H426">
            <v>0.19</v>
          </cell>
          <cell r="M426" t="str">
            <v>6926677100284</v>
          </cell>
        </row>
        <row r="427">
          <cell r="B427" t="str">
            <v>8-TCPS</v>
          </cell>
          <cell r="C427" t="str">
            <v>Taille crayon plastic Staedtler</v>
          </cell>
          <cell r="D427" t="str">
            <v>U</v>
          </cell>
          <cell r="E427">
            <v>33.613445378151262</v>
          </cell>
          <cell r="F427">
            <v>30</v>
          </cell>
          <cell r="G427">
            <v>30</v>
          </cell>
          <cell r="H427">
            <v>0.19</v>
          </cell>
          <cell r="M427" t="str">
            <v>8901324255010</v>
          </cell>
        </row>
        <row r="428">
          <cell r="B428" t="str">
            <v>8-TGT31</v>
          </cell>
          <cell r="C428" t="str">
            <v>Trombones galva. triangle 31 mm / 100 u</v>
          </cell>
          <cell r="D428" t="str">
            <v>U</v>
          </cell>
          <cell r="E428">
            <v>42.016806722689076</v>
          </cell>
          <cell r="F428">
            <v>40</v>
          </cell>
          <cell r="G428">
            <v>40</v>
          </cell>
          <cell r="H428">
            <v>0.19</v>
          </cell>
          <cell r="M428" t="str">
            <v>6926677100093</v>
          </cell>
        </row>
        <row r="430">
          <cell r="B430" t="str">
            <v>8-BD</v>
          </cell>
          <cell r="C430" t="str">
            <v>Boite dorée avec couvercle transparent (PM) + étiquette adhésive</v>
          </cell>
          <cell r="D430" t="str">
            <v>U</v>
          </cell>
          <cell r="E430">
            <v>0</v>
          </cell>
          <cell r="F430">
            <v>0</v>
          </cell>
          <cell r="G430">
            <v>0</v>
          </cell>
          <cell r="H430">
            <v>0.19</v>
          </cell>
        </row>
        <row r="431">
          <cell r="B431" t="str">
            <v>8-CAI</v>
          </cell>
          <cell r="C431" t="str">
            <v>Caissettes</v>
          </cell>
          <cell r="D431" t="str">
            <v>U</v>
          </cell>
          <cell r="E431">
            <v>0</v>
          </cell>
          <cell r="F431">
            <v>0</v>
          </cell>
          <cell r="G431">
            <v>0</v>
          </cell>
          <cell r="H431">
            <v>0.19</v>
          </cell>
        </row>
        <row r="433">
          <cell r="C433" t="str">
            <v>3-DOCUMENTATION</v>
          </cell>
        </row>
        <row r="434">
          <cell r="C434" t="str">
            <v>31-AMENHIS</v>
          </cell>
        </row>
        <row r="435">
          <cell r="B435" t="str">
            <v>9-40T1</v>
          </cell>
          <cell r="C435" t="str">
            <v>Doc. 40 Ans d'Architecture T1</v>
          </cell>
          <cell r="D435" t="str">
            <v>U</v>
          </cell>
          <cell r="E435">
            <v>4678.899082568807</v>
          </cell>
          <cell r="F435">
            <v>4670</v>
          </cell>
          <cell r="G435">
            <v>4670</v>
          </cell>
          <cell r="H435">
            <v>0.09</v>
          </cell>
        </row>
        <row r="436">
          <cell r="B436" t="str">
            <v>9-AMN2</v>
          </cell>
          <cell r="C436" t="str">
            <v>Doc. Revue "Amenhis" 200</v>
          </cell>
          <cell r="D436" t="str">
            <v>U</v>
          </cell>
          <cell r="E436">
            <v>192.66055045871559</v>
          </cell>
          <cell r="F436">
            <v>190</v>
          </cell>
          <cell r="G436">
            <v>190</v>
          </cell>
          <cell r="H436">
            <v>0.09</v>
          </cell>
        </row>
        <row r="437">
          <cell r="B437" t="str">
            <v>9-AMN3</v>
          </cell>
          <cell r="C437" t="str">
            <v>Doc. Revue "Amenhis" 300</v>
          </cell>
          <cell r="D437" t="str">
            <v>U</v>
          </cell>
          <cell r="E437">
            <v>284.40366972477062</v>
          </cell>
          <cell r="F437">
            <v>280</v>
          </cell>
          <cell r="G437">
            <v>280</v>
          </cell>
          <cell r="H437">
            <v>0.09</v>
          </cell>
        </row>
        <row r="438">
          <cell r="B438" t="str">
            <v>9-AMN4</v>
          </cell>
          <cell r="C438" t="str">
            <v>Doc. Revue "Amenhis" 400</v>
          </cell>
          <cell r="D438" t="str">
            <v>U</v>
          </cell>
          <cell r="E438">
            <v>376.14678899082566</v>
          </cell>
          <cell r="F438">
            <v>370</v>
          </cell>
          <cell r="G438">
            <v>370</v>
          </cell>
          <cell r="H438">
            <v>0.09</v>
          </cell>
        </row>
        <row r="439">
          <cell r="B439" t="str">
            <v>9-AMN5</v>
          </cell>
          <cell r="C439" t="str">
            <v>Doc. Revue "Amenhis" 500</v>
          </cell>
          <cell r="D439" t="str">
            <v>U</v>
          </cell>
          <cell r="E439">
            <v>467.88990825688069</v>
          </cell>
          <cell r="F439">
            <v>460</v>
          </cell>
          <cell r="G439">
            <v>460</v>
          </cell>
          <cell r="H439">
            <v>0.09</v>
          </cell>
        </row>
        <row r="440">
          <cell r="B440" t="str">
            <v>9-CRO</v>
          </cell>
          <cell r="C440" t="str">
            <v>Doc. Croquis d'architecte</v>
          </cell>
          <cell r="D440" t="str">
            <v>U</v>
          </cell>
          <cell r="E440">
            <v>1871.5596330275228</v>
          </cell>
          <cell r="F440">
            <v>1870</v>
          </cell>
          <cell r="G440">
            <v>1870</v>
          </cell>
          <cell r="H440">
            <v>0.09</v>
          </cell>
        </row>
        <row r="441">
          <cell r="B441" t="str">
            <v>9-FW</v>
          </cell>
          <cell r="C441" t="str">
            <v>Doc. Falling Water</v>
          </cell>
          <cell r="D441" t="str">
            <v>U</v>
          </cell>
          <cell r="E441">
            <v>2568.8073394495409</v>
          </cell>
          <cell r="F441">
            <v>2560</v>
          </cell>
          <cell r="G441">
            <v>2560</v>
          </cell>
          <cell r="H441">
            <v>0.09</v>
          </cell>
        </row>
        <row r="442">
          <cell r="B442" t="str">
            <v>9-ILAR</v>
          </cell>
          <cell r="C442" t="str">
            <v>Doc. Illustrator Architectura</v>
          </cell>
          <cell r="D442" t="str">
            <v>U</v>
          </cell>
          <cell r="E442">
            <v>2339.4495412844035</v>
          </cell>
          <cell r="F442">
            <v>2330</v>
          </cell>
          <cell r="G442">
            <v>2330</v>
          </cell>
          <cell r="H442">
            <v>0.09</v>
          </cell>
        </row>
        <row r="443">
          <cell r="B443" t="str">
            <v>9-LOC</v>
          </cell>
          <cell r="C443" t="str">
            <v>Doc. Logements collectifs</v>
          </cell>
          <cell r="D443" t="str">
            <v>U</v>
          </cell>
          <cell r="E443">
            <v>2990.8256880733943</v>
          </cell>
          <cell r="F443">
            <v>2990</v>
          </cell>
          <cell r="G443">
            <v>2990</v>
          </cell>
          <cell r="H443">
            <v>0.09</v>
          </cell>
        </row>
        <row r="444">
          <cell r="B444" t="str">
            <v>9-LPM</v>
          </cell>
          <cell r="C444" t="str">
            <v>Doc. Les Petites Maisons</v>
          </cell>
          <cell r="D444" t="str">
            <v>U</v>
          </cell>
          <cell r="E444">
            <v>3743.1192660550455</v>
          </cell>
          <cell r="F444">
            <v>3740</v>
          </cell>
          <cell r="G444">
            <v>3740</v>
          </cell>
          <cell r="H444">
            <v>0.09</v>
          </cell>
        </row>
        <row r="445">
          <cell r="B445" t="str">
            <v>9-MSI</v>
          </cell>
          <cell r="C445" t="str">
            <v>Doc. Maisons individuelles</v>
          </cell>
          <cell r="D445" t="str">
            <v>U</v>
          </cell>
          <cell r="E445">
            <v>2807.339449541284</v>
          </cell>
          <cell r="F445">
            <v>2800</v>
          </cell>
          <cell r="G445">
            <v>2800</v>
          </cell>
          <cell r="H445">
            <v>0.09</v>
          </cell>
        </row>
        <row r="446">
          <cell r="B446" t="str">
            <v>9-PPRO</v>
          </cell>
          <cell r="C446" t="str">
            <v>Doc. Profession Promoteur immobilier</v>
          </cell>
          <cell r="D446" t="str">
            <v>U</v>
          </cell>
          <cell r="E446">
            <v>2568.8073394495409</v>
          </cell>
          <cell r="F446">
            <v>2560</v>
          </cell>
          <cell r="G446">
            <v>2560</v>
          </cell>
          <cell r="H446">
            <v>0.09</v>
          </cell>
        </row>
        <row r="447">
          <cell r="B447" t="str">
            <v>9-PRO</v>
          </cell>
          <cell r="C447" t="str">
            <v>Doc. Guide de la Promotion immobilière</v>
          </cell>
          <cell r="D447" t="str">
            <v>U</v>
          </cell>
          <cell r="E447">
            <v>935.77981651376138</v>
          </cell>
          <cell r="F447">
            <v>930</v>
          </cell>
          <cell r="G447">
            <v>930</v>
          </cell>
          <cell r="H447">
            <v>0.09</v>
          </cell>
        </row>
        <row r="448">
          <cell r="B448" t="str">
            <v>9-R2B</v>
          </cell>
          <cell r="C448" t="str">
            <v>Doc. Résidence des 2 bassins</v>
          </cell>
          <cell r="D448" t="str">
            <v>U</v>
          </cell>
          <cell r="E448">
            <v>1403.669724770642</v>
          </cell>
          <cell r="F448">
            <v>1400</v>
          </cell>
          <cell r="G448">
            <v>1400</v>
          </cell>
          <cell r="H448">
            <v>0.09</v>
          </cell>
        </row>
        <row r="449">
          <cell r="C449" t="str">
            <v>32-VIES DE VILLES</v>
          </cell>
        </row>
        <row r="450">
          <cell r="B450" t="str">
            <v>9-COM</v>
          </cell>
          <cell r="C450" t="str">
            <v>Doc. Alger et ses communes</v>
          </cell>
          <cell r="D450" t="str">
            <v>U</v>
          </cell>
          <cell r="E450">
            <v>2339.4495412844035</v>
          </cell>
          <cell r="F450">
            <v>2330</v>
          </cell>
          <cell r="G450">
            <v>2330</v>
          </cell>
          <cell r="H450">
            <v>0.09</v>
          </cell>
        </row>
        <row r="451">
          <cell r="B451" t="str">
            <v>9-JAR</v>
          </cell>
          <cell r="C451" t="str">
            <v>Doc. L'art des jardins</v>
          </cell>
          <cell r="D451" t="str">
            <v>U</v>
          </cell>
          <cell r="E451">
            <v>3743.1192660550455</v>
          </cell>
          <cell r="F451">
            <v>3740</v>
          </cell>
          <cell r="G451">
            <v>3740</v>
          </cell>
          <cell r="H451">
            <v>0.09</v>
          </cell>
        </row>
        <row r="452">
          <cell r="B452" t="str">
            <v>9-MRH</v>
          </cell>
          <cell r="C452" t="str">
            <v>Doc. Méthode de réhabilitation</v>
          </cell>
          <cell r="D452" t="str">
            <v>U</v>
          </cell>
          <cell r="E452">
            <v>2339.4495412844035</v>
          </cell>
          <cell r="F452">
            <v>2330</v>
          </cell>
          <cell r="G452">
            <v>2330</v>
          </cell>
          <cell r="H452">
            <v>0.09</v>
          </cell>
        </row>
        <row r="453">
          <cell r="B453" t="str">
            <v>9-PRES</v>
          </cell>
          <cell r="C453" t="str">
            <v>Doc. Guide de prescriptions bâtiment "Prescriptor"</v>
          </cell>
          <cell r="D453" t="str">
            <v>U</v>
          </cell>
          <cell r="E453">
            <v>2807.339449541284</v>
          </cell>
          <cell r="F453">
            <v>2800</v>
          </cell>
          <cell r="G453">
            <v>2800</v>
          </cell>
          <cell r="H453">
            <v>0.09</v>
          </cell>
        </row>
        <row r="454">
          <cell r="B454" t="str">
            <v>9-PRES-NE</v>
          </cell>
          <cell r="C454" t="str">
            <v>Doc. "Prescriptor" Nouvelle Edition</v>
          </cell>
          <cell r="D454" t="str">
            <v>U</v>
          </cell>
          <cell r="E454">
            <v>4311.9266055045864</v>
          </cell>
          <cell r="F454">
            <v>4310</v>
          </cell>
          <cell r="G454">
            <v>4310</v>
          </cell>
          <cell r="H454">
            <v>0.09</v>
          </cell>
        </row>
        <row r="455">
          <cell r="B455" t="str">
            <v>9-URB</v>
          </cell>
          <cell r="C455" t="str">
            <v>Doc. L'Urbanisme en Algérie</v>
          </cell>
          <cell r="D455" t="str">
            <v>U</v>
          </cell>
          <cell r="E455">
            <v>1871.5596330275228</v>
          </cell>
          <cell r="F455">
            <v>1870</v>
          </cell>
          <cell r="G455">
            <v>1870</v>
          </cell>
          <cell r="H455">
            <v>0.09</v>
          </cell>
          <cell r="M455" t="str">
            <v>9789931901051</v>
          </cell>
        </row>
        <row r="456">
          <cell r="B456" t="str">
            <v>9-VDV-1-20</v>
          </cell>
          <cell r="C456" t="str">
            <v>Doc. Revue "Vies de Villes" N° 1-20</v>
          </cell>
          <cell r="D456" t="str">
            <v>U</v>
          </cell>
          <cell r="E456">
            <v>366.97247706422013</v>
          </cell>
          <cell r="F456">
            <v>360</v>
          </cell>
          <cell r="G456">
            <v>360</v>
          </cell>
          <cell r="H456">
            <v>0.09</v>
          </cell>
        </row>
        <row r="457">
          <cell r="B457" t="str">
            <v>9-VDV-21-25</v>
          </cell>
          <cell r="C457" t="str">
            <v>Doc. Revue "Vies de Villes" N° 21-25</v>
          </cell>
          <cell r="D457" t="str">
            <v>U</v>
          </cell>
          <cell r="E457">
            <v>550.45871559633019</v>
          </cell>
          <cell r="F457">
            <v>540</v>
          </cell>
          <cell r="G457">
            <v>540</v>
          </cell>
          <cell r="H457">
            <v>0.09</v>
          </cell>
        </row>
        <row r="458">
          <cell r="B458" t="str">
            <v>9-VDV-HS</v>
          </cell>
          <cell r="C458" t="str">
            <v>Doc. Revue "Vies de Villes" N° HS</v>
          </cell>
          <cell r="D458" t="str">
            <v>U</v>
          </cell>
          <cell r="E458">
            <v>733.94495412844026</v>
          </cell>
          <cell r="F458">
            <v>720</v>
          </cell>
          <cell r="G458">
            <v>720</v>
          </cell>
          <cell r="H458">
            <v>0.09</v>
          </cell>
        </row>
        <row r="460">
          <cell r="C460" t="str">
            <v>4-CHARGES</v>
          </cell>
        </row>
        <row r="461">
          <cell r="C461" t="str">
            <v>41-CONSOMMABLES</v>
          </cell>
        </row>
        <row r="462">
          <cell r="B462" t="str">
            <v>0-IPFCB</v>
          </cell>
          <cell r="C462" t="str">
            <v>Canon IPF / Cartouche Black 102BK 130 ml</v>
          </cell>
          <cell r="D462" t="str">
            <v>U</v>
          </cell>
          <cell r="F462">
            <v>0</v>
          </cell>
          <cell r="G462">
            <v>0</v>
          </cell>
          <cell r="H462">
            <v>0.19</v>
          </cell>
          <cell r="M462" t="str">
            <v>4-CHA</v>
          </cell>
        </row>
        <row r="463">
          <cell r="B463" t="str">
            <v>0-IPFCC</v>
          </cell>
          <cell r="C463" t="str">
            <v>Canon IPF / Cartouche Cyan 102C 130 ml</v>
          </cell>
          <cell r="D463" t="str">
            <v>U</v>
          </cell>
          <cell r="F463">
            <v>0</v>
          </cell>
          <cell r="G463">
            <v>0</v>
          </cell>
          <cell r="H463">
            <v>0.19</v>
          </cell>
          <cell r="M463" t="str">
            <v>4-CHA</v>
          </cell>
        </row>
        <row r="464">
          <cell r="B464" t="str">
            <v>0-IPFCM</v>
          </cell>
          <cell r="C464" t="str">
            <v>Canon IPF / Cartouche Magenta 102C 130 ml</v>
          </cell>
          <cell r="D464" t="str">
            <v>U</v>
          </cell>
          <cell r="F464">
            <v>0</v>
          </cell>
          <cell r="G464">
            <v>0</v>
          </cell>
          <cell r="H464">
            <v>0.19</v>
          </cell>
          <cell r="M464" t="str">
            <v>4-CHA</v>
          </cell>
        </row>
        <row r="465">
          <cell r="B465" t="str">
            <v>0-IPFCBK</v>
          </cell>
          <cell r="C465" t="str">
            <v>Canon IPF / Cartouche Mate 102MBK 130 ml</v>
          </cell>
          <cell r="D465" t="str">
            <v>U</v>
          </cell>
          <cell r="F465">
            <v>0</v>
          </cell>
          <cell r="G465">
            <v>0</v>
          </cell>
          <cell r="H465">
            <v>0.19</v>
          </cell>
          <cell r="M465" t="str">
            <v>4-CHA</v>
          </cell>
        </row>
        <row r="466">
          <cell r="B466" t="str">
            <v>0-IPFCY</v>
          </cell>
          <cell r="C466" t="str">
            <v>Canon IPF / Cartouche Yellow 102C 130 ml</v>
          </cell>
          <cell r="D466" t="str">
            <v>U</v>
          </cell>
          <cell r="F466">
            <v>0</v>
          </cell>
          <cell r="G466">
            <v>0</v>
          </cell>
          <cell r="H466">
            <v>0.19</v>
          </cell>
          <cell r="M466" t="str">
            <v>4-CHA</v>
          </cell>
        </row>
        <row r="467">
          <cell r="B467" t="str">
            <v>0-7260B</v>
          </cell>
          <cell r="C467" t="str">
            <v>Canon IRC7260 / Toner Black C-EXV 45</v>
          </cell>
          <cell r="D467" t="str">
            <v>U</v>
          </cell>
          <cell r="F467">
            <v>0</v>
          </cell>
          <cell r="G467">
            <v>0</v>
          </cell>
          <cell r="H467">
            <v>0.19</v>
          </cell>
          <cell r="M467" t="str">
            <v>4-CHA</v>
          </cell>
        </row>
        <row r="468">
          <cell r="B468" t="str">
            <v>0-7260C</v>
          </cell>
          <cell r="C468" t="str">
            <v>Canon IRC7260 / Toner Cyan C-EXV 45</v>
          </cell>
          <cell r="D468" t="str">
            <v>U</v>
          </cell>
          <cell r="F468">
            <v>0</v>
          </cell>
          <cell r="G468">
            <v>0</v>
          </cell>
          <cell r="H468">
            <v>0.19</v>
          </cell>
          <cell r="M468" t="str">
            <v>4-CHA</v>
          </cell>
        </row>
        <row r="469">
          <cell r="B469" t="str">
            <v>0-7260M</v>
          </cell>
          <cell r="C469" t="str">
            <v>Canon IRC7260 / Toner Magenta C-EXV 45</v>
          </cell>
          <cell r="D469" t="str">
            <v>U</v>
          </cell>
          <cell r="F469">
            <v>0</v>
          </cell>
          <cell r="G469">
            <v>0</v>
          </cell>
          <cell r="H469">
            <v>0.19</v>
          </cell>
          <cell r="M469" t="str">
            <v>4-CHA</v>
          </cell>
        </row>
        <row r="470">
          <cell r="B470" t="str">
            <v>0-7260Y</v>
          </cell>
          <cell r="C470" t="str">
            <v>Canon IRC7260 / Toner Yellow C-EXV 45</v>
          </cell>
          <cell r="D470" t="str">
            <v>U</v>
          </cell>
          <cell r="F470">
            <v>0</v>
          </cell>
          <cell r="G470">
            <v>0</v>
          </cell>
          <cell r="H470">
            <v>0.19</v>
          </cell>
          <cell r="M470" t="str">
            <v>4-CHA</v>
          </cell>
        </row>
        <row r="471">
          <cell r="B471" t="str">
            <v>0-IPF91G</v>
          </cell>
          <cell r="C471" t="str">
            <v>Canon IPF 9100 / Cartouche Green PFI-301 G 330 ml</v>
          </cell>
          <cell r="D471" t="str">
            <v>U</v>
          </cell>
          <cell r="F471">
            <v>0</v>
          </cell>
          <cell r="G471">
            <v>0</v>
          </cell>
          <cell r="H471">
            <v>0.19</v>
          </cell>
          <cell r="M471" t="str">
            <v>4-CHA</v>
          </cell>
        </row>
        <row r="472">
          <cell r="B472" t="str">
            <v>0-IPF91MBK</v>
          </cell>
          <cell r="C472" t="str">
            <v>Canon IPF 9100 / Cartouche Matt Black PFI-301 B 330 ml</v>
          </cell>
          <cell r="D472" t="str">
            <v>U</v>
          </cell>
          <cell r="F472">
            <v>0</v>
          </cell>
          <cell r="G472">
            <v>0</v>
          </cell>
          <cell r="H472">
            <v>0.19</v>
          </cell>
          <cell r="M472" t="str">
            <v>4-CHA</v>
          </cell>
        </row>
        <row r="473">
          <cell r="B473" t="str">
            <v>0-IPF91Y</v>
          </cell>
          <cell r="C473" t="str">
            <v>Canon IPF 9100 / Cartouche Yellow PFI-301 Y 330 ml</v>
          </cell>
          <cell r="D473" t="str">
            <v>U</v>
          </cell>
          <cell r="F473">
            <v>0</v>
          </cell>
          <cell r="G473">
            <v>0</v>
          </cell>
          <cell r="H473">
            <v>0.19</v>
          </cell>
          <cell r="M473" t="str">
            <v>4-CHA</v>
          </cell>
        </row>
        <row r="474">
          <cell r="B474" t="str">
            <v>0-731N</v>
          </cell>
          <cell r="C474" t="str">
            <v>Canon MF8280 / Toner 731-BK</v>
          </cell>
          <cell r="D474" t="str">
            <v>U</v>
          </cell>
          <cell r="F474">
            <v>0</v>
          </cell>
          <cell r="G474">
            <v>0</v>
          </cell>
          <cell r="H474">
            <v>0.19</v>
          </cell>
          <cell r="M474" t="str">
            <v>4-CHA</v>
          </cell>
        </row>
        <row r="475">
          <cell r="B475" t="str">
            <v>0-TDST</v>
          </cell>
          <cell r="C475" t="str">
            <v>Océ TDS / Toner B5 Station (02 bouteilles)</v>
          </cell>
          <cell r="D475" t="str">
            <v>U</v>
          </cell>
          <cell r="F475">
            <v>0</v>
          </cell>
          <cell r="G475">
            <v>0</v>
          </cell>
          <cell r="H475">
            <v>0.19</v>
          </cell>
          <cell r="M475" t="str">
            <v>4-CHA</v>
          </cell>
        </row>
        <row r="476">
          <cell r="B476" t="str">
            <v>0-REP1</v>
          </cell>
          <cell r="C476" t="str">
            <v>Recharge extincteur à poudre de 1 Kg</v>
          </cell>
          <cell r="D476" t="str">
            <v>U</v>
          </cell>
          <cell r="F476">
            <v>0</v>
          </cell>
          <cell r="G476">
            <v>0</v>
          </cell>
          <cell r="H476">
            <v>0.19</v>
          </cell>
          <cell r="M476" t="str">
            <v>4-CHA</v>
          </cell>
        </row>
        <row r="477">
          <cell r="B477" t="str">
            <v>0-REP6</v>
          </cell>
          <cell r="C477" t="str">
            <v>Recharge extincteur à poudre de 6 Kgs</v>
          </cell>
          <cell r="D477" t="str">
            <v>U</v>
          </cell>
          <cell r="F477">
            <v>0</v>
          </cell>
          <cell r="G477">
            <v>0</v>
          </cell>
          <cell r="H477">
            <v>0.19</v>
          </cell>
          <cell r="M477" t="str">
            <v>4-CHA</v>
          </cell>
        </row>
        <row r="478">
          <cell r="B478" t="str">
            <v>0-REP10</v>
          </cell>
          <cell r="C478" t="str">
            <v>Recharge extincteur à poudre de 10 Kgs</v>
          </cell>
          <cell r="D478" t="str">
            <v>U</v>
          </cell>
          <cell r="F478">
            <v>0</v>
          </cell>
          <cell r="G478">
            <v>0</v>
          </cell>
          <cell r="H478">
            <v>0.19</v>
          </cell>
          <cell r="M478" t="str">
            <v>4-CHA</v>
          </cell>
        </row>
        <row r="479">
          <cell r="B479" t="str">
            <v>0-REC2</v>
          </cell>
          <cell r="C479" t="str">
            <v>Recharge extincteur CO2 de 2 Kgs</v>
          </cell>
          <cell r="D479" t="str">
            <v>U</v>
          </cell>
          <cell r="F479">
            <v>0</v>
          </cell>
          <cell r="G479">
            <v>0</v>
          </cell>
          <cell r="H479">
            <v>0.19</v>
          </cell>
          <cell r="M479" t="str">
            <v>4-CHA</v>
          </cell>
        </row>
        <row r="480">
          <cell r="D480" t="str">
            <v>U</v>
          </cell>
          <cell r="F480">
            <v>0</v>
          </cell>
          <cell r="G480">
            <v>0</v>
          </cell>
          <cell r="H480">
            <v>0.19</v>
          </cell>
          <cell r="M480" t="str">
            <v>4-CHA</v>
          </cell>
        </row>
        <row r="481">
          <cell r="D481" t="str">
            <v>U</v>
          </cell>
          <cell r="F481">
            <v>0</v>
          </cell>
          <cell r="G481">
            <v>0</v>
          </cell>
          <cell r="H481">
            <v>0.19</v>
          </cell>
          <cell r="M481" t="str">
            <v>4-CHA</v>
          </cell>
        </row>
        <row r="482">
          <cell r="D482" t="str">
            <v>U</v>
          </cell>
          <cell r="F482">
            <v>0</v>
          </cell>
          <cell r="G482">
            <v>0</v>
          </cell>
          <cell r="H482">
            <v>0.19</v>
          </cell>
          <cell r="M482" t="str">
            <v>4-CHA</v>
          </cell>
        </row>
        <row r="483">
          <cell r="D483" t="str">
            <v>U</v>
          </cell>
          <cell r="F483">
            <v>0</v>
          </cell>
          <cell r="G483">
            <v>0</v>
          </cell>
          <cell r="H483">
            <v>0.19</v>
          </cell>
          <cell r="M483" t="str">
            <v>4-CHA</v>
          </cell>
        </row>
        <row r="484">
          <cell r="D484" t="str">
            <v>U</v>
          </cell>
          <cell r="F484">
            <v>0</v>
          </cell>
          <cell r="G484">
            <v>0</v>
          </cell>
          <cell r="H484">
            <v>0.19</v>
          </cell>
          <cell r="M484" t="str">
            <v>4-CHA</v>
          </cell>
        </row>
        <row r="485">
          <cell r="B485" t="str">
            <v>0-DVC</v>
          </cell>
          <cell r="C485" t="str">
            <v>Divers Consommables</v>
          </cell>
          <cell r="D485" t="str">
            <v>U</v>
          </cell>
          <cell r="F485">
            <v>0</v>
          </cell>
          <cell r="G485">
            <v>0</v>
          </cell>
          <cell r="H485">
            <v>0.19</v>
          </cell>
          <cell r="M485" t="str">
            <v>4-CHA</v>
          </cell>
        </row>
        <row r="486">
          <cell r="B486" t="str">
            <v>0-MDM</v>
          </cell>
          <cell r="C486" t="str">
            <v>Main d'œuvre maintenance</v>
          </cell>
          <cell r="D486" t="str">
            <v>U</v>
          </cell>
          <cell r="F486">
            <v>0</v>
          </cell>
          <cell r="G486">
            <v>0</v>
          </cell>
          <cell r="H486">
            <v>0.19</v>
          </cell>
          <cell r="M486" t="str">
            <v>4-CHA</v>
          </cell>
        </row>
        <row r="487">
          <cell r="C487" t="str">
            <v>51-SERVICES</v>
          </cell>
        </row>
        <row r="488">
          <cell r="B488" t="str">
            <v>AT</v>
          </cell>
          <cell r="C488" t="str">
            <v>Assistance Technique</v>
          </cell>
          <cell r="D488" t="str">
            <v>Mois</v>
          </cell>
          <cell r="F488">
            <v>0</v>
          </cell>
          <cell r="G488">
            <v>0</v>
          </cell>
          <cell r="H488">
            <v>0.19</v>
          </cell>
          <cell r="M488" t="str">
            <v>4-CHA</v>
          </cell>
        </row>
        <row r="489">
          <cell r="B489" t="str">
            <v>CT</v>
          </cell>
          <cell r="C489" t="str">
            <v>Comptabilité</v>
          </cell>
          <cell r="D489" t="str">
            <v>U</v>
          </cell>
          <cell r="F489">
            <v>0</v>
          </cell>
          <cell r="G489">
            <v>0</v>
          </cell>
          <cell r="H489">
            <v>0.19</v>
          </cell>
          <cell r="M489" t="str">
            <v>4-CHA</v>
          </cell>
        </row>
        <row r="490">
          <cell r="B490" t="str">
            <v>TF</v>
          </cell>
          <cell r="C490" t="str">
            <v>Téléphone Fixe</v>
          </cell>
          <cell r="D490" t="str">
            <v>U</v>
          </cell>
          <cell r="F490">
            <v>0</v>
          </cell>
          <cell r="G490">
            <v>0</v>
          </cell>
          <cell r="H490">
            <v>0.19</v>
          </cell>
          <cell r="M490" t="str">
            <v>4-CHA</v>
          </cell>
        </row>
        <row r="491">
          <cell r="B491" t="str">
            <v>TM</v>
          </cell>
          <cell r="C491" t="str">
            <v>Téléphone Mobile</v>
          </cell>
          <cell r="D491" t="str">
            <v>U</v>
          </cell>
          <cell r="F491">
            <v>0</v>
          </cell>
          <cell r="G491">
            <v>0</v>
          </cell>
          <cell r="H491">
            <v>0.19</v>
          </cell>
          <cell r="M491" t="str">
            <v>4-CHA</v>
          </cell>
        </row>
        <row r="492">
          <cell r="B492" t="str">
            <v>TRS</v>
          </cell>
          <cell r="C492" t="str">
            <v>Transport</v>
          </cell>
          <cell r="D492" t="str">
            <v>U</v>
          </cell>
          <cell r="F492">
            <v>0</v>
          </cell>
          <cell r="G492">
            <v>0</v>
          </cell>
          <cell r="H492">
            <v>0.19</v>
          </cell>
          <cell r="M492" t="str">
            <v>4-CHA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ables/table1.xml><?xml version="1.0" encoding="utf-8"?>
<table xmlns="http://schemas.openxmlformats.org/spreadsheetml/2006/main" id="1" name="Saisie" displayName="Saisie" ref="A4:U25" totalsRowShown="0" headerRowDxfId="45" dataDxfId="44">
  <autoFilter ref="A4:U25"/>
  <sortState ref="A5:U20">
    <sortCondition ref="I4:I25"/>
  </sortState>
  <tableColumns count="21">
    <tableColumn id="1" name="N° Ordre" dataDxfId="43">
      <calculatedColumnFormula>IF(ISNA(INDEX([1]VTR!$A$5:$A$663,MATCH([1]VTS!D5,[1]VTR!$D$5:$D$663,0))),"",INDEX([1]VTR!$A$5:$A$663,MATCH([1]VTS!D5,[1]VTR!$D$5:$D$663,0)))</calculatedColumnFormula>
    </tableColumn>
    <tableColumn id="24" name="Réf. Mois" dataDxfId="42"/>
    <tableColumn id="2" name="Date" dataDxfId="41"/>
    <tableColumn id="3" name="N°  Fiche" dataDxfId="40"/>
    <tableColumn id="22" name="N° Fiche" dataDxfId="39"/>
    <tableColumn id="4" name="Client" dataDxfId="38"/>
    <tableColumn id="23" name="Réf. Art." dataDxfId="37">
      <calculatedColumnFormula>IF(ISNA(INDEX([1]ART!$M:$M,MATCH(I5,[1]ART!$A:$A,0))),"",INDEX([1]ART!$M:$M,MATCH(I5,[1]ART!$A:$A,0)))</calculatedColumnFormula>
    </tableColumn>
    <tableColumn id="21" name="N° Art." dataDxfId="36"/>
    <tableColumn id="5" name="Code Article" dataDxfId="35"/>
    <tableColumn id="6" name="Désignation Article" dataDxfId="34">
      <calculatedColumnFormula>IF(ISNA(INDEX([1]ART!$C:$C,MATCH(I5,[1]ART!$B:$B,0))),"",INDEX([1]ART!$C:$C,MATCH(I5,[1]ART!$B:$B,0)))</calculatedColumnFormula>
    </tableColumn>
    <tableColumn id="7" name="Unité" dataDxfId="33">
      <calculatedColumnFormula>IF(ISNA(INDEX([1]ART!$D:$D,MATCH(I5,[1]ART!$B:$B,0))),"",INDEX([1]ART!$D:$D,MATCH(I5,[1]ART!$B:$B,0)))</calculatedColumnFormula>
    </tableColumn>
    <tableColumn id="8" name="Quantité" dataDxfId="32"/>
    <tableColumn id="9" name="Prix Unité HT" dataDxfId="31"/>
    <tableColumn id="10" name="Montant HT Brut" dataDxfId="30">
      <calculatedColumnFormula>L5*M5</calculatedColumnFormula>
    </tableColumn>
    <tableColumn id="11" name="Indice" dataDxfId="29"/>
    <tableColumn id="12" name="Remise %" dataDxfId="28"/>
    <tableColumn id="13" name="Remise Montant" dataDxfId="27"/>
    <tableColumn id="14" name="Montant HT Net" dataDxfId="26"/>
    <tableColumn id="20" name="Taux TVA" dataDxfId="25">
      <calculatedColumnFormula>S1</calculatedColumnFormula>
    </tableColumn>
    <tableColumn id="15" name="Montant TVA " dataDxfId="24"/>
    <tableColumn id="16" name="Montant TTC" dataDxfId="2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CTS" displayName="CTS" ref="A4:U25" totalsRowShown="0" headerRowDxfId="22" dataDxfId="21">
  <autoFilter ref="A4:U25"/>
  <sortState ref="A5:U11">
    <sortCondition ref="I4:I25"/>
  </sortState>
  <tableColumns count="21">
    <tableColumn id="1" name="N° Ordre" dataDxfId="20">
      <calculatedColumnFormula>IF(ISNA(INDEX([1]VTR!$A$5:$A$663,MATCH([1]VTS!D5,[1]VTR!$D$5:$D$663,0))),"",INDEX([1]VTR!$A$5:$A$663,MATCH([1]VTS!D5,[1]VTR!$D$5:$D$663,0)))</calculatedColumnFormula>
    </tableColumn>
    <tableColumn id="24" name="Réf. Mois" dataDxfId="19"/>
    <tableColumn id="2" name="Date" dataDxfId="18"/>
    <tableColumn id="3" name="N°  Fiche" dataDxfId="17"/>
    <tableColumn id="22" name="N° Fiche" dataDxfId="16"/>
    <tableColumn id="4" name="Client" dataDxfId="15"/>
    <tableColumn id="23" name="Réf. Art." dataDxfId="14">
      <calculatedColumnFormula>IF(ISNA(INDEX([1]ART!$M:$M,MATCH(I5,[1]ART!$A:$A,0))),"",INDEX([1]ART!$M:$M,MATCH(I5,[1]ART!$A:$A,0)))</calculatedColumnFormula>
    </tableColumn>
    <tableColumn id="21" name="N° Art." dataDxfId="13"/>
    <tableColumn id="5" name="Code Article" dataDxfId="12"/>
    <tableColumn id="6" name="Désignation Article" dataDxfId="11">
      <calculatedColumnFormula>IF(ISNA(INDEX([1]ART!$C:$C,MATCH(I5,[1]ART!$B:$B,0))),"",INDEX([1]ART!$C:$C,MATCH(I5,[1]ART!$B:$B,0)))</calculatedColumnFormula>
    </tableColumn>
    <tableColumn id="7" name="Unité" dataDxfId="10">
      <calculatedColumnFormula>IF(ISNA(INDEX([1]ART!$D:$D,MATCH(I5,[1]ART!$B:$B,0))),"",INDEX([1]ART!$D:$D,MATCH(I5,[1]ART!$B:$B,0)))</calculatedColumnFormula>
    </tableColumn>
    <tableColumn id="8" name="Quantité" dataDxfId="9"/>
    <tableColumn id="9" name="Prix Unité HT" dataDxfId="8"/>
    <tableColumn id="10" name="Montant HT  Brut" dataDxfId="7">
      <calculatedColumnFormula>L5*M5</calculatedColumnFormula>
    </tableColumn>
    <tableColumn id="11" name="Indice" dataDxfId="6"/>
    <tableColumn id="12" name="Remise %" dataDxfId="5"/>
    <tableColumn id="13" name="Remise Montant" dataDxfId="4"/>
    <tableColumn id="14" name="Montant HT Net" dataDxfId="3"/>
    <tableColumn id="20" name="Taux TVA" dataDxfId="2">
      <calculatedColumnFormula>S1</calculatedColumnFormula>
    </tableColumn>
    <tableColumn id="15" name="Montant TVA " dataDxfId="1"/>
    <tableColumn id="16" name="Montant TTC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25"/>
  <sheetViews>
    <sheetView tabSelected="1" workbookViewId="0">
      <selection activeCell="J27" sqref="J27"/>
    </sheetView>
  </sheetViews>
  <sheetFormatPr baseColWidth="10" defaultRowHeight="15" x14ac:dyDescent="0.25"/>
  <cols>
    <col min="1" max="1" width="6.7109375" style="2" customWidth="1"/>
    <col min="2" max="2" width="4.85546875" customWidth="1"/>
    <col min="3" max="3" width="9.85546875" customWidth="1"/>
    <col min="4" max="4" width="9.140625" style="33" hidden="1" customWidth="1"/>
    <col min="5" max="5" width="8.7109375" style="34" customWidth="1"/>
    <col min="6" max="6" width="23.28515625" style="35" customWidth="1"/>
    <col min="7" max="7" width="6.85546875" style="36" hidden="1" customWidth="1"/>
    <col min="8" max="8" width="4.7109375" style="33" hidden="1" customWidth="1"/>
    <col min="9" max="9" width="8.140625" style="37" customWidth="1"/>
    <col min="10" max="10" width="45" style="1" customWidth="1"/>
    <col min="11" max="11" width="12.85546875" style="38" customWidth="1"/>
    <col min="12" max="12" width="10.28515625" style="38" customWidth="1"/>
    <col min="13" max="13" width="8.42578125" style="33" customWidth="1"/>
    <col min="14" max="14" width="11.140625" style="33" customWidth="1"/>
    <col min="15" max="15" width="10.7109375" style="39" hidden="1" customWidth="1"/>
    <col min="16" max="16" width="9.85546875" style="33" customWidth="1"/>
    <col min="17" max="17" width="10.42578125" style="40" customWidth="1"/>
    <col min="18" max="18" width="12.42578125" style="41" customWidth="1"/>
    <col min="19" max="19" width="10.85546875" style="1" customWidth="1"/>
    <col min="20" max="20" width="12.7109375" style="33" customWidth="1"/>
    <col min="21" max="21" width="12.140625" style="42" customWidth="1"/>
    <col min="22" max="16384" width="11.42578125" style="1"/>
  </cols>
  <sheetData>
    <row r="1" spans="1:21" ht="30" customHeight="1" x14ac:dyDescent="0.25">
      <c r="A1" s="69"/>
      <c r="B1" s="70"/>
      <c r="C1" s="71" t="s">
        <v>0</v>
      </c>
      <c r="D1" s="72"/>
      <c r="E1" s="73"/>
      <c r="F1" s="154"/>
      <c r="G1" s="70"/>
      <c r="H1" s="1"/>
      <c r="I1" s="74"/>
      <c r="J1" s="155" t="s">
        <v>57</v>
      </c>
      <c r="K1" s="76"/>
      <c r="L1" s="70"/>
      <c r="M1" s="77"/>
      <c r="N1" s="77"/>
      <c r="O1" s="78"/>
      <c r="P1" s="79"/>
      <c r="Q1" s="80"/>
      <c r="R1" s="77"/>
      <c r="S1" s="77"/>
      <c r="T1" s="77"/>
      <c r="U1" s="77"/>
    </row>
    <row r="2" spans="1:21" s="110" customFormat="1" ht="18.75" customHeight="1" x14ac:dyDescent="0.25">
      <c r="A2" s="81"/>
      <c r="B2" s="98"/>
      <c r="C2" s="81"/>
      <c r="D2" s="81"/>
      <c r="E2" s="99"/>
      <c r="F2" s="99"/>
      <c r="G2" s="81"/>
      <c r="H2" s="98"/>
      <c r="I2" s="100"/>
      <c r="J2" s="178" t="s">
        <v>58</v>
      </c>
      <c r="K2" s="102"/>
      <c r="L2" s="103"/>
      <c r="M2" s="104"/>
      <c r="N2" s="105"/>
      <c r="O2" s="106"/>
      <c r="P2" s="107"/>
      <c r="Q2" s="108"/>
      <c r="R2" s="109"/>
      <c r="S2" s="108"/>
      <c r="T2" s="108"/>
      <c r="U2" s="108"/>
    </row>
    <row r="3" spans="1:21" s="111" customFormat="1" ht="18.75" customHeight="1" x14ac:dyDescent="0.25">
      <c r="A3" s="82"/>
      <c r="B3" s="83"/>
      <c r="C3" s="84"/>
      <c r="D3" s="85"/>
      <c r="E3" s="86"/>
      <c r="F3" s="87"/>
      <c r="G3" s="88"/>
      <c r="H3" s="89"/>
      <c r="I3" s="90"/>
      <c r="J3" s="91"/>
      <c r="K3" s="92"/>
      <c r="L3" s="77"/>
      <c r="M3" s="93"/>
      <c r="N3" s="77"/>
      <c r="O3" s="94"/>
      <c r="P3" s="95"/>
      <c r="Q3" s="96"/>
      <c r="R3" s="77"/>
      <c r="S3" s="97"/>
      <c r="T3" s="77"/>
      <c r="U3" s="77"/>
    </row>
    <row r="4" spans="1:21" s="13" customFormat="1" ht="30" customHeight="1" x14ac:dyDescent="0.25">
      <c r="A4" s="3" t="s">
        <v>2</v>
      </c>
      <c r="B4" s="4" t="s">
        <v>3</v>
      </c>
      <c r="C4" s="5" t="s">
        <v>4</v>
      </c>
      <c r="D4" s="6" t="s">
        <v>5</v>
      </c>
      <c r="E4" s="7" t="s">
        <v>6</v>
      </c>
      <c r="F4" s="7" t="s">
        <v>7</v>
      </c>
      <c r="G4" s="4" t="s">
        <v>8</v>
      </c>
      <c r="H4" s="8" t="s">
        <v>9</v>
      </c>
      <c r="I4" s="9" t="s">
        <v>10</v>
      </c>
      <c r="J4" s="9" t="s">
        <v>11</v>
      </c>
      <c r="K4" s="10" t="s">
        <v>12</v>
      </c>
      <c r="L4" s="10" t="s">
        <v>13</v>
      </c>
      <c r="M4" s="11" t="s">
        <v>14</v>
      </c>
      <c r="N4" s="10" t="s">
        <v>15</v>
      </c>
      <c r="O4" s="7" t="s">
        <v>16</v>
      </c>
      <c r="P4" s="9" t="s">
        <v>17</v>
      </c>
      <c r="Q4" s="9" t="s">
        <v>18</v>
      </c>
      <c r="R4" s="10" t="s">
        <v>19</v>
      </c>
      <c r="S4" s="12" t="s">
        <v>20</v>
      </c>
      <c r="T4" s="10" t="s">
        <v>21</v>
      </c>
      <c r="U4" s="10" t="s">
        <v>22</v>
      </c>
    </row>
    <row r="5" spans="1:21" s="2" customFormat="1" ht="18" customHeight="1" x14ac:dyDescent="0.25">
      <c r="A5" s="14" t="s">
        <v>23</v>
      </c>
      <c r="B5" s="19" t="s">
        <v>51</v>
      </c>
      <c r="C5" s="15">
        <v>42796</v>
      </c>
      <c r="D5" s="16"/>
      <c r="E5" s="17">
        <v>104</v>
      </c>
      <c r="F5" s="18" t="s">
        <v>1</v>
      </c>
      <c r="G5" s="19"/>
      <c r="H5" s="20"/>
      <c r="I5" s="21">
        <v>1</v>
      </c>
      <c r="J5" s="22" t="str">
        <f>IF(ISNA(INDEX([1]ART!$C:$C,MATCH(I5,[1]ART!$B:$B,0))),"",INDEX([1]ART!$C:$C,MATCH(I5,[1]ART!$B:$B,0)))</f>
        <v/>
      </c>
      <c r="K5" s="23" t="str">
        <f>IF(ISNA(INDEX([1]ART!$D:$D,MATCH(I5,[1]ART!$B:$B,0))),"",INDEX([1]ART!$D:$D,MATCH(I5,[1]ART!$B:$B,0)))</f>
        <v/>
      </c>
      <c r="L5" s="24"/>
      <c r="M5" s="25"/>
      <c r="N5" s="26">
        <f ca="1">SUMIF(A:A,O:O,N:N)</f>
        <v>1380</v>
      </c>
      <c r="O5" s="27">
        <f>O6</f>
        <v>1</v>
      </c>
      <c r="P5" s="28"/>
      <c r="Q5" s="29"/>
      <c r="R5" s="24">
        <f ca="1">N5-Q5</f>
        <v>1380</v>
      </c>
      <c r="S5" s="30">
        <f>S6</f>
        <v>0.19</v>
      </c>
      <c r="T5" s="24">
        <f ca="1">R5*S5</f>
        <v>262.2</v>
      </c>
      <c r="U5" s="24">
        <f ca="1">R5+T5</f>
        <v>1642.2</v>
      </c>
    </row>
    <row r="6" spans="1:21" ht="18" customHeight="1" x14ac:dyDescent="0.25">
      <c r="A6" s="156">
        <v>1</v>
      </c>
      <c r="B6" s="157" t="str">
        <f t="shared" ref="B6:B25" si="0">IF(C6&lt;&gt;"","",IF(B5="",B5,B5))</f>
        <v>03</v>
      </c>
      <c r="C6" s="158"/>
      <c r="D6" s="157">
        <f t="shared" ref="D6:D25" si="1">IF(E6&lt;&gt;"","",IF(D5="",E5,D5))</f>
        <v>104</v>
      </c>
      <c r="E6" s="159"/>
      <c r="F6" s="160"/>
      <c r="G6" s="161">
        <f>IF(ISNA(INDEX([1]ART!$M:$M,MATCH(I6,[1]ART!$B:$B,0))),"",INDEX([1]ART!$M:$M,MATCH(I6,[1]ART!$B:$B,0)))</f>
        <v>0</v>
      </c>
      <c r="H6" s="162" t="s">
        <v>24</v>
      </c>
      <c r="I6" s="163" t="s">
        <v>29</v>
      </c>
      <c r="J6" s="164" t="str">
        <f>IF(ISNA(INDEX([1]ART!$C:$C,MATCH(I6,[1]ART!$B:$B,0))),"",INDEX([1]ART!$C:$C,MATCH(I6,[1]ART!$B:$B,0)))</f>
        <v xml:space="preserve">Traçage Noir &amp; Blanc / Papier </v>
      </c>
      <c r="K6" s="161" t="str">
        <f>IF(ISNA(INDEX([1]ART!$D:$D,MATCH(I6,[1]ART!$B:$B,0))),"",INDEX([1]ART!$D:$D,MATCH(I6,[1]ART!$B:$B,0)))</f>
        <v>ML</v>
      </c>
      <c r="L6" s="165">
        <v>3</v>
      </c>
      <c r="M6" s="165">
        <v>160</v>
      </c>
      <c r="N6" s="165">
        <f t="shared" ref="N6:N9" si="2">L6*M6</f>
        <v>480</v>
      </c>
      <c r="O6" s="156">
        <f>Saisie[[#This Row],[N° Ordre]]</f>
        <v>1</v>
      </c>
      <c r="P6" s="166">
        <f>Saisie[[#This Row],[Remise Montant]]/Saisie[[#This Row],[Montant HT Brut]]</f>
        <v>0</v>
      </c>
      <c r="Q6" s="167"/>
      <c r="R6" s="165">
        <f>Saisie[[#This Row],[Montant HT Brut]]-Saisie[[#This Row],[Remise Montant]]</f>
        <v>480</v>
      </c>
      <c r="S6" s="168">
        <f>IF(ISNA(INDEX([1]ART!$H:$H,MATCH(I6,[1]ART!$B:$B,0))),"",INDEX([1]ART!$H:$H,MATCH(I6,[1]ART!$B:$B,0)))</f>
        <v>0.19</v>
      </c>
      <c r="T6" s="165">
        <f t="shared" ref="T6:T9" si="3">IFERROR(R6*S6,"")</f>
        <v>91.2</v>
      </c>
      <c r="U6" s="165">
        <f t="shared" ref="U6:U9" si="4">IFERROR(R6+T6,"")</f>
        <v>571.20000000000005</v>
      </c>
    </row>
    <row r="7" spans="1:21" ht="18" customHeight="1" x14ac:dyDescent="0.25">
      <c r="A7" s="156">
        <f>A6</f>
        <v>1</v>
      </c>
      <c r="B7" s="157" t="str">
        <f t="shared" si="0"/>
        <v>03</v>
      </c>
      <c r="C7" s="158"/>
      <c r="D7" s="157">
        <f t="shared" si="1"/>
        <v>104</v>
      </c>
      <c r="E7" s="159"/>
      <c r="F7" s="160"/>
      <c r="G7" s="161">
        <f>IF(ISNA(INDEX([1]ART!$M:$M,MATCH(I7,[1]ART!$B:$B,0))),"",INDEX([1]ART!$M:$M,MATCH(I7,[1]ART!$B:$B,0)))</f>
        <v>0</v>
      </c>
      <c r="H7" s="162" t="s">
        <v>26</v>
      </c>
      <c r="I7" s="163" t="s">
        <v>25</v>
      </c>
      <c r="J7" s="164" t="str">
        <f>IF(ISNA(INDEX([1]ART!$C:$C,MATCH(I7,[1]ART!$B:$B,0))),"",INDEX([1]ART!$C:$C,MATCH(I7,[1]ART!$B:$B,0)))</f>
        <v xml:space="preserve">Copie Noir &amp; Blanc A3-R /  Papier </v>
      </c>
      <c r="K7" s="161" t="str">
        <f>IF(ISNA(INDEX([1]ART!$D:$D,MATCH(I7,[1]ART!$B:$B,0))),"",INDEX([1]ART!$D:$D,MATCH(I7,[1]ART!$B:$B,0)))</f>
        <v>U</v>
      </c>
      <c r="L7" s="165">
        <v>20</v>
      </c>
      <c r="M7" s="165">
        <v>10</v>
      </c>
      <c r="N7" s="165">
        <f t="shared" si="2"/>
        <v>200</v>
      </c>
      <c r="O7" s="156">
        <f>Saisie[[#This Row],[N° Ordre]]</f>
        <v>1</v>
      </c>
      <c r="P7" s="166">
        <f t="shared" ref="P7:P9" si="5">IF(E7&lt;&gt;"","",IF(P6="",P6,P6))</f>
        <v>0</v>
      </c>
      <c r="Q7" s="167"/>
      <c r="R7" s="165">
        <f>Saisie[[#This Row],[Montant HT Brut]]-Saisie[[#This Row],[Remise Montant]]</f>
        <v>200</v>
      </c>
      <c r="S7" s="168">
        <f>IF(ISNA(INDEX([1]ART!$H:$H,MATCH(I7,[1]ART!$B:$B,0))),"",INDEX([1]ART!$H:$H,MATCH(I7,[1]ART!$B:$B,0)))</f>
        <v>0.19</v>
      </c>
      <c r="T7" s="165">
        <f t="shared" si="3"/>
        <v>38</v>
      </c>
      <c r="U7" s="165">
        <f t="shared" si="4"/>
        <v>238</v>
      </c>
    </row>
    <row r="8" spans="1:21" ht="18" customHeight="1" x14ac:dyDescent="0.25">
      <c r="A8" s="156">
        <f>A7</f>
        <v>1</v>
      </c>
      <c r="B8" s="157" t="str">
        <f t="shared" si="0"/>
        <v>03</v>
      </c>
      <c r="C8" s="158"/>
      <c r="D8" s="157">
        <f t="shared" si="1"/>
        <v>104</v>
      </c>
      <c r="E8" s="159"/>
      <c r="F8" s="160"/>
      <c r="G8" s="161">
        <f>IF(ISNA(INDEX([1]ART!$M:$M,MATCH(I8,[1]ART!$B:$B,0))),"",INDEX([1]ART!$M:$M,MATCH(I8,[1]ART!$B:$B,0)))</f>
        <v>0</v>
      </c>
      <c r="H8" s="162" t="s">
        <v>28</v>
      </c>
      <c r="I8" s="169" t="s">
        <v>54</v>
      </c>
      <c r="J8" s="164" t="str">
        <f>IF(ISNA(INDEX([1]ART!$C:$C,MATCH(I8,[1]ART!$B:$B,0))),"",INDEX([1]ART!$C:$C,MATCH(I8,[1]ART!$B:$B,0)))</f>
        <v>Impression Noir &amp; Blanc A4-R /  Papier</v>
      </c>
      <c r="K8" s="168" t="str">
        <f>IF(ISNA(INDEX([1]ART!$D:$D,MATCH(I8,[1]ART!$B:$B,0))),"",INDEX([1]ART!$D:$D,MATCH(I8,[1]ART!$B:$B,0)))</f>
        <v>U</v>
      </c>
      <c r="L8" s="165">
        <v>5</v>
      </c>
      <c r="M8" s="165">
        <v>20</v>
      </c>
      <c r="N8" s="165">
        <f t="shared" si="2"/>
        <v>100</v>
      </c>
      <c r="O8" s="156">
        <f>Saisie[[#This Row],[N° Ordre]]</f>
        <v>1</v>
      </c>
      <c r="P8" s="166">
        <f t="shared" si="5"/>
        <v>0</v>
      </c>
      <c r="Q8" s="167"/>
      <c r="R8" s="165">
        <f>Saisie[[#This Row],[Montant HT Brut]]-Saisie[[#This Row],[Remise Montant]]</f>
        <v>100</v>
      </c>
      <c r="S8" s="168">
        <f>S5</f>
        <v>0.19</v>
      </c>
      <c r="T8" s="165">
        <f t="shared" si="3"/>
        <v>19</v>
      </c>
      <c r="U8" s="165">
        <f t="shared" si="4"/>
        <v>119</v>
      </c>
    </row>
    <row r="9" spans="1:21" ht="18" customHeight="1" x14ac:dyDescent="0.25">
      <c r="A9" s="156">
        <f t="shared" ref="A9:A25" si="6">A8</f>
        <v>1</v>
      </c>
      <c r="B9" s="157" t="str">
        <f t="shared" si="0"/>
        <v>03</v>
      </c>
      <c r="C9" s="158"/>
      <c r="D9" s="157">
        <f t="shared" si="1"/>
        <v>104</v>
      </c>
      <c r="E9" s="159"/>
      <c r="F9" s="160"/>
      <c r="G9" s="161">
        <f>IF(ISNA(INDEX([1]ART!$M:$M,MATCH(I9,[1]ART!$B:$B,0))),"",INDEX([1]ART!$M:$M,MATCH(I9,[1]ART!$B:$B,0)))</f>
        <v>0</v>
      </c>
      <c r="H9" s="162" t="s">
        <v>30</v>
      </c>
      <c r="I9" s="169" t="s">
        <v>55</v>
      </c>
      <c r="J9" s="164" t="str">
        <f>IF(ISNA(INDEX([1]ART!$C:$C,MATCH(I9,[1]ART!$B:$B,0))),"",INDEX([1]ART!$C:$C,MATCH(I9,[1]ART!$B:$B,0)))</f>
        <v>Numérisation Noir &amp; Blanc de plan ou carte</v>
      </c>
      <c r="K9" s="168" t="str">
        <f>IF(ISNA(INDEX([1]ART!$D:$D,MATCH(I9,[1]ART!$B:$B,0))),"",INDEX([1]ART!$D:$D,MATCH(I9,[1]ART!$B:$B,0)))</f>
        <v>ML</v>
      </c>
      <c r="L9" s="165">
        <v>2</v>
      </c>
      <c r="M9" s="165">
        <v>300</v>
      </c>
      <c r="N9" s="165">
        <f t="shared" si="2"/>
        <v>600</v>
      </c>
      <c r="O9" s="156">
        <f>Saisie[[#This Row],[N° Ordre]]</f>
        <v>1</v>
      </c>
      <c r="P9" s="166">
        <f t="shared" si="5"/>
        <v>0</v>
      </c>
      <c r="Q9" s="167"/>
      <c r="R9" s="165">
        <f>Saisie[[#This Row],[Montant HT Brut]]-Saisie[[#This Row],[Remise Montant]]</f>
        <v>600</v>
      </c>
      <c r="S9" s="168">
        <f>S6</f>
        <v>0.19</v>
      </c>
      <c r="T9" s="165">
        <f t="shared" si="3"/>
        <v>114</v>
      </c>
      <c r="U9" s="165">
        <f t="shared" si="4"/>
        <v>714</v>
      </c>
    </row>
    <row r="10" spans="1:21" s="2" customFormat="1" ht="18" customHeight="1" x14ac:dyDescent="0.25">
      <c r="A10" s="14">
        <f t="shared" si="6"/>
        <v>1</v>
      </c>
      <c r="B10" s="170" t="str">
        <f t="shared" ref="B10:B21" si="7">IF(C10&lt;&gt;"","",IF(B9="",B9,B9))</f>
        <v>03</v>
      </c>
      <c r="C10" s="15"/>
      <c r="D10" s="170">
        <f t="shared" ref="D10:D21" si="8">IF(E10&lt;&gt;"","",IF(D9="",E9,D9))</f>
        <v>104</v>
      </c>
      <c r="E10" s="31"/>
      <c r="F10" s="171"/>
      <c r="G10" s="23" t="str">
        <f>IF(ISNA(INDEX([1]ART!$M:$M,MATCH(I10,[1]ART!$B:$B,0))),"",INDEX([1]ART!$M:$M,MATCH(I10,[1]ART!$B:$B,0)))</f>
        <v/>
      </c>
      <c r="H10" s="172" t="s">
        <v>50</v>
      </c>
      <c r="I10" s="173" t="str">
        <f>IF(ISNA(INDEX([1]ART!$B:$B,MATCH(F10,[1]ART!$M:$M,0))),"",INDEX([1]ART!$B:$B,MATCH(F10,[1]ART!$M:$M,0)))</f>
        <v/>
      </c>
      <c r="J10" s="22" t="str">
        <f>IF(ISNA(INDEX([1]ART!$C:$C,MATCH(I10,[1]ART!$B:$B,0))),"",INDEX([1]ART!$C:$C,MATCH(I10,[1]ART!$B:$B,0)))</f>
        <v/>
      </c>
      <c r="K10" s="23" t="str">
        <f>IF(ISNA(INDEX([1]ART!$D:$D,MATCH(I10,[1]ART!$B:$B,0))),"",INDEX([1]ART!$D:$D,MATCH(I10,[1]ART!$B:$B,0)))</f>
        <v/>
      </c>
      <c r="L10" s="25"/>
      <c r="M10" s="25" t="str">
        <f ca="1">IF(ISERROR(VLOOKUP($I10,[1]ART!$B:$G,3+OFFSET($A:$A,MATCH($A10,$A:$A,0)-2,8,1,1),FALSE)),"",(VLOOKUP($I10,[1]ART!$B:$G,3+OFFSET($A:$A,MATCH($A10,$A:$A,0)-2,8,1,1),FALSE)))</f>
        <v/>
      </c>
      <c r="N10" s="25" t="str">
        <f t="shared" ref="N10:N21" ca="1" si="9">IFERROR(L10*M10,"")</f>
        <v/>
      </c>
      <c r="O10" s="174">
        <f t="shared" ref="O10:O21" si="10">A10</f>
        <v>1</v>
      </c>
      <c r="P10" s="175"/>
      <c r="Q10" s="25" t="str">
        <f t="shared" ref="Q10:Q21" ca="1" si="11">IFERROR(N10*P10,"")</f>
        <v/>
      </c>
      <c r="R10" s="25" t="str">
        <f t="shared" ref="R10:R21" ca="1" si="12">IFERROR(N10-Q10,"")</f>
        <v/>
      </c>
      <c r="S10" s="176" t="str">
        <f>IF(ISNA(INDEX([1]ART!$H:$H,MATCH(I10,[1]ART!$B:$B,0))),"",INDEX([1]ART!$H:$H,MATCH(I10,[1]ART!$B:$B,0)))</f>
        <v/>
      </c>
      <c r="T10" s="25"/>
      <c r="U10" s="25"/>
    </row>
    <row r="11" spans="1:21" ht="18" customHeight="1" x14ac:dyDescent="0.25">
      <c r="A11" s="14">
        <f t="shared" si="6"/>
        <v>1</v>
      </c>
      <c r="B11" s="170" t="str">
        <f t="shared" si="7"/>
        <v>03</v>
      </c>
      <c r="C11" s="15"/>
      <c r="D11" s="170">
        <f t="shared" si="8"/>
        <v>104</v>
      </c>
      <c r="E11" s="31"/>
      <c r="F11" s="171"/>
      <c r="G11" s="23" t="str">
        <f>IF(ISNA(INDEX([1]ART!$M:$M,MATCH(I11,[1]ART!$B:$B,0))),"",INDEX([1]ART!$M:$M,MATCH(I11,[1]ART!$B:$B,0)))</f>
        <v/>
      </c>
      <c r="H11" s="172" t="s">
        <v>32</v>
      </c>
      <c r="I11" s="173" t="str">
        <f>IF(ISNA(INDEX([1]ART!$B:$B,MATCH(F11,[1]ART!$M:$M,0))),"",INDEX([1]ART!$B:$B,MATCH(F11,[1]ART!$M:$M,0)))</f>
        <v/>
      </c>
      <c r="J11" s="22" t="str">
        <f>IF(ISNA(INDEX([1]ART!$C:$C,MATCH(I11,[1]ART!$B:$B,0))),"",INDEX([1]ART!$C:$C,MATCH(I11,[1]ART!$B:$B,0)))</f>
        <v/>
      </c>
      <c r="K11" s="23" t="str">
        <f>IF(ISNA(INDEX([1]ART!$D:$D,MATCH(I11,[1]ART!$B:$B,0))),"",INDEX([1]ART!$D:$D,MATCH(I11,[1]ART!$B:$B,0)))</f>
        <v/>
      </c>
      <c r="L11" s="25"/>
      <c r="M11" s="25" t="str">
        <f ca="1">IF(ISERROR(VLOOKUP($I11,[1]ART!$B:$G,3+OFFSET($A:$A,MATCH($A11,$A:$A,0)-2,8,1,1),FALSE)),"",(VLOOKUP($I11,[1]ART!$B:$G,3+OFFSET($A:$A,MATCH($A11,$A:$A,0)-2,8,1,1),FALSE)))</f>
        <v/>
      </c>
      <c r="N11" s="25" t="str">
        <f t="shared" ca="1" si="9"/>
        <v/>
      </c>
      <c r="O11" s="174">
        <f t="shared" si="10"/>
        <v>1</v>
      </c>
      <c r="P11" s="175"/>
      <c r="Q11" s="25" t="str">
        <f t="shared" ca="1" si="11"/>
        <v/>
      </c>
      <c r="R11" s="25" t="str">
        <f t="shared" ca="1" si="12"/>
        <v/>
      </c>
      <c r="S11" s="176" t="str">
        <f>IF(ISNA(INDEX([1]ART!$H:$H,MATCH(I11,[1]ART!$B:$B,0))),"",INDEX([1]ART!$H:$H,MATCH(I11,[1]ART!$B:$B,0)))</f>
        <v/>
      </c>
      <c r="T11" s="25"/>
      <c r="U11" s="25"/>
    </row>
    <row r="12" spans="1:21" ht="18" customHeight="1" x14ac:dyDescent="0.25">
      <c r="A12" s="14">
        <f t="shared" si="6"/>
        <v>1</v>
      </c>
      <c r="B12" s="170" t="str">
        <f t="shared" si="7"/>
        <v>03</v>
      </c>
      <c r="C12" s="15"/>
      <c r="D12" s="170">
        <f t="shared" si="8"/>
        <v>104</v>
      </c>
      <c r="E12" s="31"/>
      <c r="F12" s="171"/>
      <c r="G12" s="23" t="str">
        <f>IF(ISNA(INDEX([1]ART!$M:$M,MATCH(I12,[1]ART!$B:$B,0))),"",INDEX([1]ART!$M:$M,MATCH(I12,[1]ART!$B:$B,0)))</f>
        <v/>
      </c>
      <c r="H12" s="172" t="s">
        <v>34</v>
      </c>
      <c r="I12" s="173" t="str">
        <f>IF(ISNA(INDEX([1]ART!$B:$B,MATCH(F12,[1]ART!$M:$M,0))),"",INDEX([1]ART!$B:$B,MATCH(F12,[1]ART!$M:$M,0)))</f>
        <v/>
      </c>
      <c r="J12" s="22" t="str">
        <f>IF(ISNA(INDEX([1]ART!$C:$C,MATCH(I12,[1]ART!$B:$B,0))),"",INDEX([1]ART!$C:$C,MATCH(I12,[1]ART!$B:$B,0)))</f>
        <v/>
      </c>
      <c r="K12" s="23" t="str">
        <f>IF(ISNA(INDEX([1]ART!$D:$D,MATCH(I12,[1]ART!$B:$B,0))),"",INDEX([1]ART!$D:$D,MATCH(I12,[1]ART!$B:$B,0)))</f>
        <v/>
      </c>
      <c r="L12" s="25"/>
      <c r="M12" s="25" t="str">
        <f ca="1">IF(ISERROR(VLOOKUP($I12,[1]ART!$B:$G,3+OFFSET($A:$A,MATCH($A12,$A:$A,0)-2,8,1,1),FALSE)),"",(VLOOKUP($I12,[1]ART!$B:$G,3+OFFSET($A:$A,MATCH($A12,$A:$A,0)-2,8,1,1),FALSE)))</f>
        <v/>
      </c>
      <c r="N12" s="25" t="str">
        <f t="shared" ca="1" si="9"/>
        <v/>
      </c>
      <c r="O12" s="174">
        <f t="shared" si="10"/>
        <v>1</v>
      </c>
      <c r="P12" s="175"/>
      <c r="Q12" s="25" t="str">
        <f t="shared" ca="1" si="11"/>
        <v/>
      </c>
      <c r="R12" s="25" t="str">
        <f t="shared" ca="1" si="12"/>
        <v/>
      </c>
      <c r="S12" s="176" t="str">
        <f>IF(ISNA(INDEX([1]ART!$H:$H,MATCH(I12,[1]ART!$B:$B,0))),"",INDEX([1]ART!$H:$H,MATCH(I12,[1]ART!$B:$B,0)))</f>
        <v/>
      </c>
      <c r="T12" s="25"/>
      <c r="U12" s="25"/>
    </row>
    <row r="13" spans="1:21" ht="18" customHeight="1" x14ac:dyDescent="0.25">
      <c r="A13" s="14">
        <f t="shared" si="6"/>
        <v>1</v>
      </c>
      <c r="B13" s="170" t="str">
        <f t="shared" si="7"/>
        <v>03</v>
      </c>
      <c r="C13" s="15"/>
      <c r="D13" s="170">
        <f t="shared" si="8"/>
        <v>104</v>
      </c>
      <c r="E13" s="31"/>
      <c r="F13" s="171"/>
      <c r="G13" s="23" t="str">
        <f>IF(ISNA(INDEX([1]ART!$M:$M,MATCH(I13,[1]ART!$B:$B,0))),"",INDEX([1]ART!$M:$M,MATCH(I13,[1]ART!$B:$B,0)))</f>
        <v/>
      </c>
      <c r="H13" s="172" t="s">
        <v>36</v>
      </c>
      <c r="I13" s="173" t="str">
        <f>IF(ISNA(INDEX([1]ART!$B:$B,MATCH(F13,[1]ART!$M:$M,0))),"",INDEX([1]ART!$B:$B,MATCH(F13,[1]ART!$M:$M,0)))</f>
        <v/>
      </c>
      <c r="J13" s="22" t="str">
        <f>IF(ISNA(INDEX([1]ART!$C:$C,MATCH(I13,[1]ART!$B:$B,0))),"",INDEX([1]ART!$C:$C,MATCH(I13,[1]ART!$B:$B,0)))</f>
        <v/>
      </c>
      <c r="K13" s="23" t="str">
        <f>IF(ISNA(INDEX([1]ART!$D:$D,MATCH(I13,[1]ART!$B:$B,0))),"",INDEX([1]ART!$D:$D,MATCH(I13,[1]ART!$B:$B,0)))</f>
        <v/>
      </c>
      <c r="L13" s="25"/>
      <c r="M13" s="25" t="str">
        <f ca="1">IF(ISERROR(VLOOKUP($I13,[1]ART!$B:$G,3+OFFSET($A:$A,MATCH($A13,$A:$A,0)-2,8,1,1),FALSE)),"",(VLOOKUP($I13,[1]ART!$B:$G,3+OFFSET($A:$A,MATCH($A13,$A:$A,0)-2,8,1,1),FALSE)))</f>
        <v/>
      </c>
      <c r="N13" s="25" t="str">
        <f t="shared" ca="1" si="9"/>
        <v/>
      </c>
      <c r="O13" s="174">
        <f t="shared" si="10"/>
        <v>1</v>
      </c>
      <c r="P13" s="175"/>
      <c r="Q13" s="25" t="str">
        <f t="shared" ca="1" si="11"/>
        <v/>
      </c>
      <c r="R13" s="25" t="str">
        <f t="shared" ca="1" si="12"/>
        <v/>
      </c>
      <c r="S13" s="176" t="str">
        <f>IF(ISNA(INDEX([1]ART!$H:$H,MATCH(I13,[1]ART!$B:$B,0))),"",INDEX([1]ART!$H:$H,MATCH(I13,[1]ART!$B:$B,0)))</f>
        <v/>
      </c>
      <c r="T13" s="25"/>
      <c r="U13" s="25"/>
    </row>
    <row r="14" spans="1:21" ht="18" customHeight="1" x14ac:dyDescent="0.25">
      <c r="A14" s="14">
        <f t="shared" si="6"/>
        <v>1</v>
      </c>
      <c r="B14" s="170" t="str">
        <f t="shared" si="7"/>
        <v>03</v>
      </c>
      <c r="C14" s="15"/>
      <c r="D14" s="170">
        <f t="shared" si="8"/>
        <v>104</v>
      </c>
      <c r="E14" s="31"/>
      <c r="F14" s="171"/>
      <c r="G14" s="23" t="str">
        <f>IF(ISNA(INDEX([1]ART!$M:$M,MATCH(I14,[1]ART!$B:$B,0))),"",INDEX([1]ART!$M:$M,MATCH(I14,[1]ART!$B:$B,0)))</f>
        <v/>
      </c>
      <c r="H14" s="172" t="s">
        <v>37</v>
      </c>
      <c r="I14" s="173" t="str">
        <f>IF(ISNA(INDEX([1]ART!$B:$B,MATCH(F14,[1]ART!$M:$M,0))),"",INDEX([1]ART!$B:$B,MATCH(F14,[1]ART!$M:$M,0)))</f>
        <v/>
      </c>
      <c r="J14" s="22" t="str">
        <f>IF(ISNA(INDEX([1]ART!$C:$C,MATCH(I14,[1]ART!$B:$B,0))),"",INDEX([1]ART!$C:$C,MATCH(I14,[1]ART!$B:$B,0)))</f>
        <v/>
      </c>
      <c r="K14" s="23" t="str">
        <f>IF(ISNA(INDEX([1]ART!$D:$D,MATCH(I14,[1]ART!$B:$B,0))),"",INDEX([1]ART!$D:$D,MATCH(I14,[1]ART!$B:$B,0)))</f>
        <v/>
      </c>
      <c r="L14" s="25"/>
      <c r="M14" s="25" t="str">
        <f ca="1">IF(ISERROR(VLOOKUP($I14,[1]ART!$B:$G,3+OFFSET($A:$A,MATCH($A14,$A:$A,0)-2,8,1,1),FALSE)),"",(VLOOKUP($I14,[1]ART!$B:$G,3+OFFSET($A:$A,MATCH($A14,$A:$A,0)-2,8,1,1),FALSE)))</f>
        <v/>
      </c>
      <c r="N14" s="25" t="str">
        <f t="shared" ca="1" si="9"/>
        <v/>
      </c>
      <c r="O14" s="174">
        <f t="shared" si="10"/>
        <v>1</v>
      </c>
      <c r="P14" s="175"/>
      <c r="Q14" s="25" t="str">
        <f t="shared" ca="1" si="11"/>
        <v/>
      </c>
      <c r="R14" s="25" t="str">
        <f t="shared" ca="1" si="12"/>
        <v/>
      </c>
      <c r="S14" s="176" t="str">
        <f>IF(ISNA(INDEX([1]ART!$H:$H,MATCH(I14,[1]ART!$B:$B,0))),"",INDEX([1]ART!$H:$H,MATCH(I14,[1]ART!$B:$B,0)))</f>
        <v/>
      </c>
      <c r="T14" s="25"/>
      <c r="U14" s="25"/>
    </row>
    <row r="15" spans="1:21" s="2" customFormat="1" ht="18" customHeight="1" x14ac:dyDescent="0.25">
      <c r="A15" s="14">
        <f t="shared" si="6"/>
        <v>1</v>
      </c>
      <c r="B15" s="170" t="str">
        <f t="shared" si="7"/>
        <v>03</v>
      </c>
      <c r="C15" s="15"/>
      <c r="D15" s="170">
        <f t="shared" si="8"/>
        <v>104</v>
      </c>
      <c r="E15" s="31"/>
      <c r="F15" s="171"/>
      <c r="G15" s="23" t="str">
        <f>IF(ISNA(INDEX([1]ART!$M:$M,MATCH(I15,[1]ART!$B:$B,0))),"",INDEX([1]ART!$M:$M,MATCH(I15,[1]ART!$B:$B,0)))</f>
        <v/>
      </c>
      <c r="H15" s="172" t="s">
        <v>38</v>
      </c>
      <c r="I15" s="173" t="str">
        <f>IF(ISNA(INDEX([1]ART!$B:$B,MATCH(F15,[1]ART!$M:$M,0))),"",INDEX([1]ART!$B:$B,MATCH(F15,[1]ART!$M:$M,0)))</f>
        <v/>
      </c>
      <c r="J15" s="22" t="str">
        <f>IF(ISNA(INDEX([1]ART!$C:$C,MATCH(I15,[1]ART!$B:$B,0))),"",INDEX([1]ART!$C:$C,MATCH(I15,[1]ART!$B:$B,0)))</f>
        <v/>
      </c>
      <c r="K15" s="23" t="str">
        <f>IF(ISNA(INDEX([1]ART!$D:$D,MATCH(I15,[1]ART!$B:$B,0))),"",INDEX([1]ART!$D:$D,MATCH(I15,[1]ART!$B:$B,0)))</f>
        <v/>
      </c>
      <c r="L15" s="25"/>
      <c r="M15" s="25" t="str">
        <f ca="1">IF(ISERROR(VLOOKUP($I15,[1]ART!$B:$G,3+OFFSET($A:$A,MATCH($A15,$A:$A,0)-2,8,1,1),FALSE)),"",(VLOOKUP($I15,[1]ART!$B:$G,3+OFFSET($A:$A,MATCH($A15,$A:$A,0)-2,8,1,1),FALSE)))</f>
        <v/>
      </c>
      <c r="N15" s="25" t="str">
        <f t="shared" ca="1" si="9"/>
        <v/>
      </c>
      <c r="O15" s="174">
        <f t="shared" si="10"/>
        <v>1</v>
      </c>
      <c r="P15" s="175"/>
      <c r="Q15" s="25" t="str">
        <f t="shared" ca="1" si="11"/>
        <v/>
      </c>
      <c r="R15" s="25" t="str">
        <f t="shared" ca="1" si="12"/>
        <v/>
      </c>
      <c r="S15" s="176" t="str">
        <f>IF(ISNA(INDEX([1]ART!$H:$H,MATCH(I15,[1]ART!$B:$B,0))),"",INDEX([1]ART!$H:$H,MATCH(I15,[1]ART!$B:$B,0)))</f>
        <v/>
      </c>
      <c r="T15" s="25"/>
      <c r="U15" s="25"/>
    </row>
    <row r="16" spans="1:21" s="2" customFormat="1" ht="18" customHeight="1" x14ac:dyDescent="0.25">
      <c r="A16" s="14">
        <f t="shared" si="6"/>
        <v>1</v>
      </c>
      <c r="B16" s="170" t="str">
        <f t="shared" si="7"/>
        <v>03</v>
      </c>
      <c r="C16" s="15"/>
      <c r="D16" s="170">
        <f t="shared" si="8"/>
        <v>104</v>
      </c>
      <c r="E16" s="31"/>
      <c r="F16" s="171"/>
      <c r="G16" s="23" t="str">
        <f>IF(ISNA(INDEX([1]ART!$M:$M,MATCH(I16,[1]ART!$B:$B,0))),"",INDEX([1]ART!$M:$M,MATCH(I16,[1]ART!$B:$B,0)))</f>
        <v/>
      </c>
      <c r="H16" s="172" t="s">
        <v>53</v>
      </c>
      <c r="I16" s="173" t="str">
        <f>IF(ISNA(INDEX([1]ART!$B:$B,MATCH(F16,[1]ART!$M:$M,0))),"",INDEX([1]ART!$B:$B,MATCH(F16,[1]ART!$M:$M,0)))</f>
        <v/>
      </c>
      <c r="J16" s="22" t="str">
        <f>IF(ISNA(INDEX([1]ART!$C:$C,MATCH(I16,[1]ART!$B:$B,0))),"",INDEX([1]ART!$C:$C,MATCH(I16,[1]ART!$B:$B,0)))</f>
        <v/>
      </c>
      <c r="K16" s="23" t="str">
        <f>IF(ISNA(INDEX([1]ART!$D:$D,MATCH(I16,[1]ART!$B:$B,0))),"",INDEX([1]ART!$D:$D,MATCH(I16,[1]ART!$B:$B,0)))</f>
        <v/>
      </c>
      <c r="L16" s="25"/>
      <c r="M16" s="25" t="str">
        <f ca="1">IF(ISERROR(VLOOKUP($I16,[1]ART!$B:$G,3+OFFSET($A:$A,MATCH($A16,$A:$A,0)-2,8,1,1),FALSE)),"",(VLOOKUP($I16,[1]ART!$B:$G,3+OFFSET($A:$A,MATCH($A16,$A:$A,0)-2,8,1,1),FALSE)))</f>
        <v/>
      </c>
      <c r="N16" s="25" t="str">
        <f t="shared" ca="1" si="9"/>
        <v/>
      </c>
      <c r="O16" s="174">
        <f t="shared" si="10"/>
        <v>1</v>
      </c>
      <c r="P16" s="175"/>
      <c r="Q16" s="25" t="str">
        <f t="shared" ca="1" si="11"/>
        <v/>
      </c>
      <c r="R16" s="25" t="str">
        <f t="shared" ca="1" si="12"/>
        <v/>
      </c>
      <c r="S16" s="176" t="str">
        <f>IF(ISNA(INDEX([1]ART!$H:$H,MATCH(I16,[1]ART!$B:$B,0))),"",INDEX([1]ART!$H:$H,MATCH(I16,[1]ART!$B:$B,0)))</f>
        <v/>
      </c>
      <c r="T16" s="25"/>
      <c r="U16" s="25"/>
    </row>
    <row r="17" spans="1:21" ht="18" customHeight="1" x14ac:dyDescent="0.25">
      <c r="A17" s="14">
        <f t="shared" si="6"/>
        <v>1</v>
      </c>
      <c r="B17" s="170" t="str">
        <f t="shared" si="7"/>
        <v>03</v>
      </c>
      <c r="C17" s="15"/>
      <c r="D17" s="170">
        <f t="shared" si="8"/>
        <v>104</v>
      </c>
      <c r="E17" s="31"/>
      <c r="F17" s="171"/>
      <c r="G17" s="23" t="str">
        <f>IF(ISNA(INDEX([1]ART!$M:$M,MATCH(I17,[1]ART!$B:$B,0))),"",INDEX([1]ART!$M:$M,MATCH(I17,[1]ART!$B:$B,0)))</f>
        <v/>
      </c>
      <c r="H17" s="172" t="s">
        <v>40</v>
      </c>
      <c r="I17" s="173" t="str">
        <f>IF(ISNA(INDEX([1]ART!$B:$B,MATCH(F17,[1]ART!$M:$M,0))),"",INDEX([1]ART!$B:$B,MATCH(F17,[1]ART!$M:$M,0)))</f>
        <v/>
      </c>
      <c r="J17" s="22" t="str">
        <f>IF(ISNA(INDEX([1]ART!$C:$C,MATCH(I17,[1]ART!$B:$B,0))),"",INDEX([1]ART!$C:$C,MATCH(I17,[1]ART!$B:$B,0)))</f>
        <v/>
      </c>
      <c r="K17" s="23" t="str">
        <f>IF(ISNA(INDEX([1]ART!$D:$D,MATCH(I17,[1]ART!$B:$B,0))),"",INDEX([1]ART!$D:$D,MATCH(I17,[1]ART!$B:$B,0)))</f>
        <v/>
      </c>
      <c r="L17" s="25"/>
      <c r="M17" s="25" t="str">
        <f ca="1">IF(ISERROR(VLOOKUP($I17,[1]ART!$B:$G,3+OFFSET($A:$A,MATCH($A17,$A:$A,0)-2,8,1,1),FALSE)),"",(VLOOKUP($I17,[1]ART!$B:$G,3+OFFSET($A:$A,MATCH($A17,$A:$A,0)-2,8,1,1),FALSE)))</f>
        <v/>
      </c>
      <c r="N17" s="25" t="str">
        <f t="shared" ca="1" si="9"/>
        <v/>
      </c>
      <c r="O17" s="174">
        <f t="shared" si="10"/>
        <v>1</v>
      </c>
      <c r="P17" s="175"/>
      <c r="Q17" s="25" t="str">
        <f t="shared" ca="1" si="11"/>
        <v/>
      </c>
      <c r="R17" s="25" t="str">
        <f t="shared" ca="1" si="12"/>
        <v/>
      </c>
      <c r="S17" s="176" t="str">
        <f>IF(ISNA(INDEX([1]ART!$H:$H,MATCH(I17,[1]ART!$B:$B,0))),"",INDEX([1]ART!$H:$H,MATCH(I17,[1]ART!$B:$B,0)))</f>
        <v/>
      </c>
      <c r="T17" s="25"/>
      <c r="U17" s="25"/>
    </row>
    <row r="18" spans="1:21" ht="18" customHeight="1" x14ac:dyDescent="0.25">
      <c r="A18" s="14">
        <f t="shared" si="6"/>
        <v>1</v>
      </c>
      <c r="B18" s="170" t="str">
        <f t="shared" si="7"/>
        <v>03</v>
      </c>
      <c r="C18" s="15"/>
      <c r="D18" s="170">
        <f t="shared" si="8"/>
        <v>104</v>
      </c>
      <c r="E18" s="31"/>
      <c r="F18" s="171"/>
      <c r="G18" s="23" t="str">
        <f>IF(ISNA(INDEX([1]ART!$M:$M,MATCH(I18,[1]ART!$B:$B,0))),"",INDEX([1]ART!$M:$M,MATCH(I18,[1]ART!$B:$B,0)))</f>
        <v/>
      </c>
      <c r="H18" s="172" t="s">
        <v>41</v>
      </c>
      <c r="I18" s="173" t="str">
        <f>IF(ISNA(INDEX([1]ART!$B:$B,MATCH(F18,[1]ART!$M:$M,0))),"",INDEX([1]ART!$B:$B,MATCH(F18,[1]ART!$M:$M,0)))</f>
        <v/>
      </c>
      <c r="J18" s="22" t="str">
        <f>IF(ISNA(INDEX([1]ART!$C:$C,MATCH(I18,[1]ART!$B:$B,0))),"",INDEX([1]ART!$C:$C,MATCH(I18,[1]ART!$B:$B,0)))</f>
        <v/>
      </c>
      <c r="K18" s="23" t="str">
        <f>IF(ISNA(INDEX([1]ART!$D:$D,MATCH(I18,[1]ART!$B:$B,0))),"",INDEX([1]ART!$D:$D,MATCH(I18,[1]ART!$B:$B,0)))</f>
        <v/>
      </c>
      <c r="L18" s="25"/>
      <c r="M18" s="25" t="str">
        <f ca="1">IF(ISERROR(VLOOKUP($I18,[1]ART!$B:$G,3+OFFSET($A:$A,MATCH($A18,$A:$A,0)-2,8,1,1),FALSE)),"",(VLOOKUP($I18,[1]ART!$B:$G,3+OFFSET($A:$A,MATCH($A18,$A:$A,0)-2,8,1,1),FALSE)))</f>
        <v/>
      </c>
      <c r="N18" s="25" t="str">
        <f t="shared" ca="1" si="9"/>
        <v/>
      </c>
      <c r="O18" s="174">
        <f t="shared" si="10"/>
        <v>1</v>
      </c>
      <c r="P18" s="175"/>
      <c r="Q18" s="25" t="str">
        <f t="shared" ca="1" si="11"/>
        <v/>
      </c>
      <c r="R18" s="25" t="str">
        <f t="shared" ca="1" si="12"/>
        <v/>
      </c>
      <c r="S18" s="176" t="str">
        <f>IF(ISNA(INDEX([1]ART!$H:$H,MATCH(I18,[1]ART!$B:$B,0))),"",INDEX([1]ART!$H:$H,MATCH(I18,[1]ART!$B:$B,0)))</f>
        <v/>
      </c>
      <c r="T18" s="25"/>
      <c r="U18" s="25"/>
    </row>
    <row r="19" spans="1:21" ht="18" customHeight="1" x14ac:dyDescent="0.25">
      <c r="A19" s="14">
        <f t="shared" si="6"/>
        <v>1</v>
      </c>
      <c r="B19" s="170" t="str">
        <f t="shared" si="7"/>
        <v>03</v>
      </c>
      <c r="C19" s="15"/>
      <c r="D19" s="170">
        <f t="shared" si="8"/>
        <v>104</v>
      </c>
      <c r="E19" s="31"/>
      <c r="F19" s="171"/>
      <c r="G19" s="23" t="str">
        <f>IF(ISNA(INDEX([1]ART!$M:$M,MATCH(I19,[1]ART!$B:$B,0))),"",INDEX([1]ART!$M:$M,MATCH(I19,[1]ART!$B:$B,0)))</f>
        <v/>
      </c>
      <c r="H19" s="172" t="s">
        <v>42</v>
      </c>
      <c r="I19" s="173" t="str">
        <f>IF(ISNA(INDEX([1]ART!$B:$B,MATCH(F19,[1]ART!$M:$M,0))),"",INDEX([1]ART!$B:$B,MATCH(F19,[1]ART!$M:$M,0)))</f>
        <v/>
      </c>
      <c r="J19" s="22" t="str">
        <f>IF(ISNA(INDEX([1]ART!$C:$C,MATCH(I19,[1]ART!$B:$B,0))),"",INDEX([1]ART!$C:$C,MATCH(I19,[1]ART!$B:$B,0)))</f>
        <v/>
      </c>
      <c r="K19" s="23" t="str">
        <f>IF(ISNA(INDEX([1]ART!$D:$D,MATCH(I19,[1]ART!$B:$B,0))),"",INDEX([1]ART!$D:$D,MATCH(I19,[1]ART!$B:$B,0)))</f>
        <v/>
      </c>
      <c r="L19" s="25"/>
      <c r="M19" s="25" t="str">
        <f ca="1">IF(ISERROR(VLOOKUP($I19,[1]ART!$B:$G,3+OFFSET($A:$A,MATCH($A19,$A:$A,0)-2,8,1,1),FALSE)),"",(VLOOKUP($I19,[1]ART!$B:$G,3+OFFSET($A:$A,MATCH($A19,$A:$A,0)-2,8,1,1),FALSE)))</f>
        <v/>
      </c>
      <c r="N19" s="25" t="str">
        <f t="shared" ca="1" si="9"/>
        <v/>
      </c>
      <c r="O19" s="174">
        <f t="shared" si="10"/>
        <v>1</v>
      </c>
      <c r="P19" s="175"/>
      <c r="Q19" s="25" t="str">
        <f t="shared" ca="1" si="11"/>
        <v/>
      </c>
      <c r="R19" s="25" t="str">
        <f t="shared" ca="1" si="12"/>
        <v/>
      </c>
      <c r="S19" s="176" t="str">
        <f>IF(ISNA(INDEX([1]ART!$H:$H,MATCH(I19,[1]ART!$B:$B,0))),"",INDEX([1]ART!$H:$H,MATCH(I19,[1]ART!$B:$B,0)))</f>
        <v/>
      </c>
      <c r="T19" s="25"/>
      <c r="U19" s="25"/>
    </row>
    <row r="20" spans="1:21" s="2" customFormat="1" ht="18" customHeight="1" x14ac:dyDescent="0.25">
      <c r="A20" s="14">
        <f t="shared" si="6"/>
        <v>1</v>
      </c>
      <c r="B20" s="170" t="str">
        <f t="shared" si="7"/>
        <v>03</v>
      </c>
      <c r="C20" s="15"/>
      <c r="D20" s="170">
        <f t="shared" si="8"/>
        <v>104</v>
      </c>
      <c r="E20" s="31"/>
      <c r="F20" s="171"/>
      <c r="G20" s="23" t="str">
        <f>IF(ISNA(INDEX([1]ART!$M:$M,MATCH(I20,[1]ART!$B:$B,0))),"",INDEX([1]ART!$M:$M,MATCH(I20,[1]ART!$B:$B,0)))</f>
        <v/>
      </c>
      <c r="H20" s="172" t="s">
        <v>43</v>
      </c>
      <c r="I20" s="173" t="str">
        <f>IF(ISNA(INDEX([1]ART!$B:$B,MATCH(F20,[1]ART!$M:$M,0))),"",INDEX([1]ART!$B:$B,MATCH(F20,[1]ART!$M:$M,0)))</f>
        <v/>
      </c>
      <c r="J20" s="22" t="str">
        <f>IF(ISNA(INDEX([1]ART!$C:$C,MATCH(I20,[1]ART!$B:$B,0))),"",INDEX([1]ART!$C:$C,MATCH(I20,[1]ART!$B:$B,0)))</f>
        <v/>
      </c>
      <c r="K20" s="23" t="str">
        <f>IF(ISNA(INDEX([1]ART!$D:$D,MATCH(I20,[1]ART!$B:$B,0))),"",INDEX([1]ART!$D:$D,MATCH(I20,[1]ART!$B:$B,0)))</f>
        <v/>
      </c>
      <c r="L20" s="25"/>
      <c r="M20" s="25" t="str">
        <f ca="1">IF(ISERROR(VLOOKUP($I20,[1]ART!$B:$G,3+OFFSET($A:$A,MATCH($A20,$A:$A,0)-2,8,1,1),FALSE)),"",(VLOOKUP($I20,[1]ART!$B:$G,3+OFFSET($A:$A,MATCH($A20,$A:$A,0)-2,8,1,1),FALSE)))</f>
        <v/>
      </c>
      <c r="N20" s="25" t="str">
        <f t="shared" ca="1" si="9"/>
        <v/>
      </c>
      <c r="O20" s="174">
        <f t="shared" si="10"/>
        <v>1</v>
      </c>
      <c r="P20" s="175"/>
      <c r="Q20" s="25" t="str">
        <f t="shared" ca="1" si="11"/>
        <v/>
      </c>
      <c r="R20" s="25" t="str">
        <f t="shared" ca="1" si="12"/>
        <v/>
      </c>
      <c r="S20" s="176" t="str">
        <f>IF(ISNA(INDEX([1]ART!$H:$H,MATCH(I20,[1]ART!$B:$B,0))),"",INDEX([1]ART!$H:$H,MATCH(I20,[1]ART!$B:$B,0)))</f>
        <v/>
      </c>
      <c r="T20" s="25"/>
      <c r="U20" s="25"/>
    </row>
    <row r="21" spans="1:21" ht="18" customHeight="1" x14ac:dyDescent="0.25">
      <c r="A21" s="14">
        <f t="shared" si="6"/>
        <v>1</v>
      </c>
      <c r="B21" s="170" t="str">
        <f t="shared" si="7"/>
        <v>03</v>
      </c>
      <c r="C21" s="15"/>
      <c r="D21" s="170">
        <f t="shared" si="8"/>
        <v>104</v>
      </c>
      <c r="E21" s="31"/>
      <c r="F21" s="171"/>
      <c r="G21" s="23" t="str">
        <f>IF(ISNA(INDEX([1]ART!$M:$M,MATCH(I21,[1]ART!$B:$B,0))),"",INDEX([1]ART!$M:$M,MATCH(I21,[1]ART!$B:$B,0)))</f>
        <v/>
      </c>
      <c r="H21" s="172" t="s">
        <v>44</v>
      </c>
      <c r="I21" s="173" t="str">
        <f>IF(ISNA(INDEX([1]ART!$B:$B,MATCH(F21,[1]ART!$M:$M,0))),"",INDEX([1]ART!$B:$B,MATCH(F21,[1]ART!$M:$M,0)))</f>
        <v/>
      </c>
      <c r="J21" s="22" t="str">
        <f>IF(ISNA(INDEX([1]ART!$C:$C,MATCH(I21,[1]ART!$B:$B,0))),"",INDEX([1]ART!$C:$C,MATCH(I21,[1]ART!$B:$B,0)))</f>
        <v/>
      </c>
      <c r="K21" s="23" t="str">
        <f>IF(ISNA(INDEX([1]ART!$D:$D,MATCH(I21,[1]ART!$B:$B,0))),"",INDEX([1]ART!$D:$D,MATCH(I21,[1]ART!$B:$B,0)))</f>
        <v/>
      </c>
      <c r="L21" s="25"/>
      <c r="M21" s="25" t="str">
        <f ca="1">IF(ISERROR(VLOOKUP($I21,[1]ART!$B:$G,3+OFFSET($A:$A,MATCH($A21,$A:$A,0)-2,8,1,1),FALSE)),"",(VLOOKUP($I21,[1]ART!$B:$G,3+OFFSET($A:$A,MATCH($A21,$A:$A,0)-2,8,1,1),FALSE)))</f>
        <v/>
      </c>
      <c r="N21" s="25" t="str">
        <f t="shared" ca="1" si="9"/>
        <v/>
      </c>
      <c r="O21" s="174">
        <f t="shared" si="10"/>
        <v>1</v>
      </c>
      <c r="P21" s="175"/>
      <c r="Q21" s="25" t="str">
        <f t="shared" ca="1" si="11"/>
        <v/>
      </c>
      <c r="R21" s="25" t="str">
        <f t="shared" ca="1" si="12"/>
        <v/>
      </c>
      <c r="S21" s="176" t="str">
        <f>IF(ISNA(INDEX([1]ART!$H:$H,MATCH(I21,[1]ART!$B:$B,0))),"",INDEX([1]ART!$H:$H,MATCH(I21,[1]ART!$B:$B,0)))</f>
        <v/>
      </c>
      <c r="T21" s="25"/>
      <c r="U21" s="25"/>
    </row>
    <row r="22" spans="1:21" ht="18" customHeight="1" x14ac:dyDescent="0.25">
      <c r="A22" s="14">
        <f t="shared" si="6"/>
        <v>1</v>
      </c>
      <c r="B22" s="170" t="str">
        <f t="shared" si="0"/>
        <v>03</v>
      </c>
      <c r="C22" s="15"/>
      <c r="D22" s="170">
        <f t="shared" si="1"/>
        <v>104</v>
      </c>
      <c r="E22" s="31"/>
      <c r="F22" s="171"/>
      <c r="G22" s="23" t="str">
        <f>IF(ISNA(INDEX([1]ART!$M:$M,MATCH(I22,[1]ART!$B:$B,0))),"",INDEX([1]ART!$M:$M,MATCH(I22,[1]ART!$B:$B,0)))</f>
        <v/>
      </c>
      <c r="H22" s="172" t="s">
        <v>45</v>
      </c>
      <c r="I22" s="173" t="str">
        <f>IF(ISNA(INDEX([1]ART!$B:$B,MATCH(F22,[1]ART!$M:$M,0))),"",INDEX([1]ART!$B:$B,MATCH(F22,[1]ART!$M:$M,0)))</f>
        <v/>
      </c>
      <c r="J22" s="22" t="str">
        <f>IF(ISNA(INDEX([1]ART!$C:$C,MATCH(I22,[1]ART!$B:$B,0))),"",INDEX([1]ART!$C:$C,MATCH(I22,[1]ART!$B:$B,0)))</f>
        <v/>
      </c>
      <c r="K22" s="23" t="str">
        <f>IF(ISNA(INDEX([1]ART!$D:$D,MATCH(I22,[1]ART!$B:$B,0))),"",INDEX([1]ART!$D:$D,MATCH(I22,[1]ART!$B:$B,0)))</f>
        <v/>
      </c>
      <c r="L22" s="25"/>
      <c r="M22" s="25" t="str">
        <f ca="1">IF(ISERROR(VLOOKUP($I22,[1]ART!$B:$G,3+OFFSET($A:$A,MATCH($A22,$A:$A,0)-2,8,1,1),FALSE)),"",(VLOOKUP($I22,[1]ART!$B:$G,3+OFFSET($A:$A,MATCH($A22,$A:$A,0)-2,8,1,1),FALSE)))</f>
        <v/>
      </c>
      <c r="N22" s="25" t="str">
        <f t="shared" ref="N22:N25" ca="1" si="13">IFERROR(L22*M22,"")</f>
        <v/>
      </c>
      <c r="O22" s="174">
        <f t="shared" ref="O22:O25" si="14">A22</f>
        <v>1</v>
      </c>
      <c r="P22" s="175"/>
      <c r="Q22" s="25" t="str">
        <f t="shared" ref="Q22:Q25" ca="1" si="15">IFERROR(N22*P22,"")</f>
        <v/>
      </c>
      <c r="R22" s="25" t="str">
        <f t="shared" ref="R22:R25" ca="1" si="16">IFERROR(N22-Q22,"")</f>
        <v/>
      </c>
      <c r="S22" s="176" t="str">
        <f>IF(ISNA(INDEX([1]ART!$H:$H,MATCH(I22,[1]ART!$B:$B,0))),"",INDEX([1]ART!$H:$H,MATCH(I22,[1]ART!$B:$B,0)))</f>
        <v/>
      </c>
      <c r="T22" s="25"/>
      <c r="U22" s="25"/>
    </row>
    <row r="23" spans="1:21" ht="18" customHeight="1" x14ac:dyDescent="0.25">
      <c r="A23" s="14">
        <f t="shared" si="6"/>
        <v>1</v>
      </c>
      <c r="B23" s="170" t="str">
        <f t="shared" si="0"/>
        <v>03</v>
      </c>
      <c r="C23" s="15"/>
      <c r="D23" s="170">
        <f t="shared" si="1"/>
        <v>104</v>
      </c>
      <c r="E23" s="31"/>
      <c r="F23" s="171"/>
      <c r="G23" s="23" t="str">
        <f>IF(ISNA(INDEX([1]ART!$M:$M,MATCH(I23,[1]ART!$B:$B,0))),"",INDEX([1]ART!$M:$M,MATCH(I23,[1]ART!$B:$B,0)))</f>
        <v/>
      </c>
      <c r="H23" s="172" t="s">
        <v>46</v>
      </c>
      <c r="I23" s="173" t="str">
        <f>IF(ISNA(INDEX([1]ART!$B:$B,MATCH(F23,[1]ART!$M:$M,0))),"",INDEX([1]ART!$B:$B,MATCH(F23,[1]ART!$M:$M,0)))</f>
        <v/>
      </c>
      <c r="J23" s="22" t="str">
        <f>IF(ISNA(INDEX([1]ART!$C:$C,MATCH(I23,[1]ART!$B:$B,0))),"",INDEX([1]ART!$C:$C,MATCH(I23,[1]ART!$B:$B,0)))</f>
        <v/>
      </c>
      <c r="K23" s="23" t="str">
        <f>IF(ISNA(INDEX([1]ART!$D:$D,MATCH(I23,[1]ART!$B:$B,0))),"",INDEX([1]ART!$D:$D,MATCH(I23,[1]ART!$B:$B,0)))</f>
        <v/>
      </c>
      <c r="L23" s="25"/>
      <c r="M23" s="25" t="str">
        <f ca="1">IF(ISERROR(VLOOKUP($I23,[1]ART!$B:$G,3+OFFSET($A:$A,MATCH($A23,$A:$A,0)-2,8,1,1),FALSE)),"",(VLOOKUP($I23,[1]ART!$B:$G,3+OFFSET($A:$A,MATCH($A23,$A:$A,0)-2,8,1,1),FALSE)))</f>
        <v/>
      </c>
      <c r="N23" s="25" t="str">
        <f t="shared" ca="1" si="13"/>
        <v/>
      </c>
      <c r="O23" s="174">
        <f t="shared" si="14"/>
        <v>1</v>
      </c>
      <c r="P23" s="175"/>
      <c r="Q23" s="25" t="str">
        <f t="shared" ca="1" si="15"/>
        <v/>
      </c>
      <c r="R23" s="25" t="str">
        <f t="shared" ca="1" si="16"/>
        <v/>
      </c>
      <c r="S23" s="176" t="str">
        <f>IF(ISNA(INDEX([1]ART!$H:$H,MATCH(I23,[1]ART!$B:$B,0))),"",INDEX([1]ART!$H:$H,MATCH(I23,[1]ART!$B:$B,0)))</f>
        <v/>
      </c>
      <c r="T23" s="25"/>
      <c r="U23" s="25"/>
    </row>
    <row r="24" spans="1:21" ht="18" customHeight="1" x14ac:dyDescent="0.25">
      <c r="A24" s="14">
        <f t="shared" si="6"/>
        <v>1</v>
      </c>
      <c r="B24" s="170" t="str">
        <f t="shared" si="0"/>
        <v>03</v>
      </c>
      <c r="C24" s="15"/>
      <c r="D24" s="170">
        <f t="shared" si="1"/>
        <v>104</v>
      </c>
      <c r="E24" s="31"/>
      <c r="F24" s="171"/>
      <c r="G24" s="23" t="str">
        <f>IF(ISNA(INDEX([1]ART!$M:$M,MATCH(I24,[1]ART!$B:$B,0))),"",INDEX([1]ART!$M:$M,MATCH(I24,[1]ART!$B:$B,0)))</f>
        <v/>
      </c>
      <c r="H24" s="172" t="s">
        <v>47</v>
      </c>
      <c r="I24" s="173" t="str">
        <f>IF(ISNA(INDEX([1]ART!$B:$B,MATCH(F24,[1]ART!$M:$M,0))),"",INDEX([1]ART!$B:$B,MATCH(F24,[1]ART!$M:$M,0)))</f>
        <v/>
      </c>
      <c r="J24" s="22" t="str">
        <f>IF(ISNA(INDEX([1]ART!$C:$C,MATCH(I24,[1]ART!$B:$B,0))),"",INDEX([1]ART!$C:$C,MATCH(I24,[1]ART!$B:$B,0)))</f>
        <v/>
      </c>
      <c r="K24" s="23" t="str">
        <f>IF(ISNA(INDEX([1]ART!$D:$D,MATCH(I24,[1]ART!$B:$B,0))),"",INDEX([1]ART!$D:$D,MATCH(I24,[1]ART!$B:$B,0)))</f>
        <v/>
      </c>
      <c r="L24" s="25"/>
      <c r="M24" s="25" t="str">
        <f ca="1">IF(ISERROR(VLOOKUP($I24,[1]ART!$B:$G,3+OFFSET($A:$A,MATCH($A24,$A:$A,0)-2,8,1,1),FALSE)),"",(VLOOKUP($I24,[1]ART!$B:$G,3+OFFSET($A:$A,MATCH($A24,$A:$A,0)-2,8,1,1),FALSE)))</f>
        <v/>
      </c>
      <c r="N24" s="25" t="str">
        <f t="shared" ca="1" si="13"/>
        <v/>
      </c>
      <c r="O24" s="174">
        <f t="shared" si="14"/>
        <v>1</v>
      </c>
      <c r="P24" s="175"/>
      <c r="Q24" s="25" t="str">
        <f t="shared" ca="1" si="15"/>
        <v/>
      </c>
      <c r="R24" s="25" t="str">
        <f t="shared" ca="1" si="16"/>
        <v/>
      </c>
      <c r="S24" s="176" t="str">
        <f>IF(ISNA(INDEX([1]ART!$H:$H,MATCH(I24,[1]ART!$B:$B,0))),"",INDEX([1]ART!$H:$H,MATCH(I24,[1]ART!$B:$B,0)))</f>
        <v/>
      </c>
      <c r="T24" s="25"/>
      <c r="U24" s="25"/>
    </row>
    <row r="25" spans="1:21" ht="18" customHeight="1" x14ac:dyDescent="0.25">
      <c r="A25" s="14">
        <f t="shared" si="6"/>
        <v>1</v>
      </c>
      <c r="B25" s="170" t="str">
        <f t="shared" si="0"/>
        <v>03</v>
      </c>
      <c r="C25" s="15"/>
      <c r="D25" s="170">
        <f t="shared" si="1"/>
        <v>104</v>
      </c>
      <c r="E25" s="31"/>
      <c r="F25" s="171"/>
      <c r="G25" s="23" t="str">
        <f>IF(ISNA(INDEX([1]ART!$M:$M,MATCH(I25,[1]ART!$B:$B,0))),"",INDEX([1]ART!$M:$M,MATCH(I25,[1]ART!$B:$B,0)))</f>
        <v/>
      </c>
      <c r="H25" s="172" t="s">
        <v>48</v>
      </c>
      <c r="I25" s="173" t="str">
        <f>IF(ISNA(INDEX([1]ART!$B:$B,MATCH(F25,[1]ART!$M:$M,0))),"",INDEX([1]ART!$B:$B,MATCH(F25,[1]ART!$M:$M,0)))</f>
        <v/>
      </c>
      <c r="J25" s="22" t="str">
        <f>IF(ISNA(INDEX([1]ART!$C:$C,MATCH(I25,[1]ART!$B:$B,0))),"",INDEX([1]ART!$C:$C,MATCH(I25,[1]ART!$B:$B,0)))</f>
        <v/>
      </c>
      <c r="K25" s="23" t="str">
        <f>IF(ISNA(INDEX([1]ART!$D:$D,MATCH(I25,[1]ART!$B:$B,0))),"",INDEX([1]ART!$D:$D,MATCH(I25,[1]ART!$B:$B,0)))</f>
        <v/>
      </c>
      <c r="L25" s="25"/>
      <c r="M25" s="25" t="str">
        <f ca="1">IF(ISERROR(VLOOKUP($I25,[1]ART!$B:$G,3+OFFSET($A:$A,MATCH($A25,$A:$A,0)-2,8,1,1),FALSE)),"",(VLOOKUP($I25,[1]ART!$B:$G,3+OFFSET($A:$A,MATCH($A25,$A:$A,0)-2,8,1,1),FALSE)))</f>
        <v/>
      </c>
      <c r="N25" s="25" t="str">
        <f t="shared" ca="1" si="13"/>
        <v/>
      </c>
      <c r="O25" s="174">
        <f t="shared" si="14"/>
        <v>1</v>
      </c>
      <c r="P25" s="175"/>
      <c r="Q25" s="25" t="str">
        <f t="shared" ca="1" si="15"/>
        <v/>
      </c>
      <c r="R25" s="25" t="str">
        <f t="shared" ca="1" si="16"/>
        <v/>
      </c>
      <c r="S25" s="176" t="str">
        <f>IF(ISNA(INDEX([1]ART!$H:$H,MATCH(I25,[1]ART!$B:$B,0))),"",INDEX([1]ART!$H:$H,MATCH(I25,[1]ART!$B:$B,0)))</f>
        <v/>
      </c>
      <c r="T25" s="25"/>
      <c r="U25" s="25"/>
    </row>
  </sheetData>
  <pageMargins left="0.7" right="0.7" top="0.75" bottom="0.75" header="0.3" footer="0.3"/>
  <pageSetup paperSize="9" orientation="portrait" verticalDpi="0" r:id="rId1"/>
  <drawing r:id="rId2"/>
  <legacy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'[2017_Compta-17.08.xlsm]CLT'!#REF!</xm:f>
          </x14:formula1>
          <xm:sqref>F5:H5 F3:H3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W49"/>
  <sheetViews>
    <sheetView workbookViewId="0">
      <selection activeCell="X10" sqref="X10"/>
    </sheetView>
  </sheetViews>
  <sheetFormatPr baseColWidth="10" defaultRowHeight="15" x14ac:dyDescent="0.25"/>
  <cols>
    <col min="1" max="1" width="6.7109375" style="45" customWidth="1"/>
    <col min="2" max="2" width="7.28515625" customWidth="1"/>
    <col min="3" max="3" width="8.42578125" style="58" customWidth="1"/>
    <col min="4" max="4" width="7.5703125" hidden="1" customWidth="1"/>
    <col min="5" max="5" width="6.42578125" style="59" customWidth="1"/>
    <col min="6" max="6" width="15.42578125" style="60" customWidth="1"/>
    <col min="7" max="7" width="4.7109375" style="61" hidden="1" customWidth="1"/>
    <col min="8" max="8" width="4.7109375" style="62" hidden="1" customWidth="1"/>
    <col min="9" max="9" width="7.85546875" style="43" customWidth="1"/>
    <col min="10" max="10" width="45.5703125" style="58" customWidth="1"/>
    <col min="11" max="11" width="6.140625" style="63" customWidth="1"/>
    <col min="12" max="12" width="8.42578125" style="64" customWidth="1"/>
    <col min="13" max="13" width="9.28515625" style="58" customWidth="1"/>
    <col min="14" max="14" width="12.7109375" style="65" customWidth="1"/>
    <col min="15" max="15" width="6.140625" style="66" hidden="1" customWidth="1"/>
    <col min="16" max="16" width="7.42578125" style="58" customWidth="1"/>
    <col min="17" max="17" width="9.85546875" style="67" customWidth="1"/>
    <col min="18" max="18" width="12.28515625" style="44" customWidth="1"/>
    <col min="19" max="19" width="6.85546875" style="43" customWidth="1"/>
    <col min="20" max="20" width="11.140625" style="58" customWidth="1"/>
    <col min="21" max="21" width="10.140625" style="68" customWidth="1"/>
    <col min="22" max="22" width="10.7109375" style="43" customWidth="1"/>
    <col min="23" max="16384" width="11.42578125" style="43"/>
  </cols>
  <sheetData>
    <row r="1" spans="1:21" ht="30" customHeight="1" x14ac:dyDescent="0.25">
      <c r="A1" s="69"/>
      <c r="B1" s="152" t="s">
        <v>52</v>
      </c>
      <c r="C1" s="113"/>
      <c r="D1" s="114"/>
      <c r="E1" s="115"/>
      <c r="F1" s="116"/>
      <c r="G1" s="112"/>
      <c r="H1" s="71" t="s">
        <v>49</v>
      </c>
      <c r="I1" s="116"/>
      <c r="J1" s="75"/>
      <c r="K1" s="76"/>
      <c r="L1" s="117"/>
      <c r="M1" s="118"/>
      <c r="N1" s="118"/>
      <c r="O1" s="119"/>
      <c r="P1" s="120"/>
      <c r="Q1" s="121"/>
      <c r="R1" s="118"/>
      <c r="S1" s="118"/>
      <c r="T1" s="118"/>
      <c r="U1" s="118"/>
    </row>
    <row r="2" spans="1:21" s="146" customFormat="1" ht="18" customHeight="1" x14ac:dyDescent="0.25">
      <c r="A2" s="46"/>
      <c r="B2" s="135"/>
      <c r="C2" s="136"/>
      <c r="D2" s="46"/>
      <c r="E2" s="137"/>
      <c r="F2" s="138"/>
      <c r="G2" s="46"/>
      <c r="H2" s="135"/>
      <c r="I2" s="100"/>
      <c r="J2" s="101"/>
      <c r="K2" s="139"/>
      <c r="L2" s="140"/>
      <c r="M2" s="141"/>
      <c r="N2" s="142"/>
      <c r="O2" s="143"/>
      <c r="P2" s="144"/>
      <c r="Q2" s="145"/>
      <c r="R2" s="142"/>
      <c r="S2" s="145"/>
      <c r="T2" s="145"/>
      <c r="U2" s="145"/>
    </row>
    <row r="3" spans="1:21" s="147" customFormat="1" ht="18" customHeight="1" x14ac:dyDescent="0.25">
      <c r="A3" s="122"/>
      <c r="B3" s="123"/>
      <c r="C3" s="124"/>
      <c r="D3" s="125"/>
      <c r="E3" s="148"/>
      <c r="F3" s="149"/>
      <c r="G3" s="123"/>
      <c r="H3" s="123"/>
      <c r="I3" s="126"/>
      <c r="J3" s="127"/>
      <c r="K3" s="128"/>
      <c r="L3" s="118"/>
      <c r="M3" s="129"/>
      <c r="N3" s="130"/>
      <c r="O3" s="131"/>
      <c r="P3" s="132"/>
      <c r="Q3" s="133"/>
      <c r="R3" s="150"/>
      <c r="S3" s="134"/>
      <c r="T3" s="133"/>
      <c r="U3" s="151"/>
    </row>
    <row r="4" spans="1:21" s="56" customFormat="1" ht="30" customHeight="1" x14ac:dyDescent="0.25">
      <c r="A4" s="47" t="s">
        <v>2</v>
      </c>
      <c r="B4" s="49" t="s">
        <v>3</v>
      </c>
      <c r="C4" s="57" t="s">
        <v>4</v>
      </c>
      <c r="D4" s="50" t="s">
        <v>5</v>
      </c>
      <c r="E4" s="51" t="s">
        <v>6</v>
      </c>
      <c r="F4" s="51" t="s">
        <v>7</v>
      </c>
      <c r="G4" s="49" t="s">
        <v>8</v>
      </c>
      <c r="H4" s="48" t="s">
        <v>9</v>
      </c>
      <c r="I4" s="57" t="s">
        <v>10</v>
      </c>
      <c r="J4" s="57" t="s">
        <v>11</v>
      </c>
      <c r="K4" s="51" t="s">
        <v>12</v>
      </c>
      <c r="L4" s="51" t="s">
        <v>13</v>
      </c>
      <c r="M4" s="52" t="s">
        <v>14</v>
      </c>
      <c r="N4" s="57" t="s">
        <v>59</v>
      </c>
      <c r="O4" s="53" t="s">
        <v>16</v>
      </c>
      <c r="P4" s="54" t="s">
        <v>17</v>
      </c>
      <c r="Q4" s="57" t="s">
        <v>18</v>
      </c>
      <c r="R4" s="51" t="s">
        <v>19</v>
      </c>
      <c r="S4" s="55" t="s">
        <v>20</v>
      </c>
      <c r="T4" s="51" t="s">
        <v>21</v>
      </c>
      <c r="U4" s="57" t="s">
        <v>22</v>
      </c>
    </row>
    <row r="5" spans="1:21" s="2" customFormat="1" ht="18" customHeight="1" x14ac:dyDescent="0.25">
      <c r="A5" s="14" t="s">
        <v>23</v>
      </c>
      <c r="B5" s="19" t="s">
        <v>51</v>
      </c>
      <c r="C5" s="15">
        <v>42796</v>
      </c>
      <c r="D5" s="16"/>
      <c r="E5" s="17">
        <v>101</v>
      </c>
      <c r="F5" s="18" t="s">
        <v>1</v>
      </c>
      <c r="G5" s="19"/>
      <c r="H5" s="20"/>
      <c r="I5" s="21">
        <v>1</v>
      </c>
      <c r="J5" s="22" t="str">
        <f>IF(ISNA(INDEX([1]ART!$C:$C,MATCH(I5,[1]ART!$B:$B,0))),"",INDEX([1]ART!$C:$C,MATCH(I5,[1]ART!$B:$B,0)))</f>
        <v/>
      </c>
      <c r="K5" s="23" t="str">
        <f>IF(ISNA(INDEX([1]ART!$D:$D,MATCH(I5,[1]ART!$B:$B,0))),"",INDEX([1]ART!$D:$D,MATCH(I5,[1]ART!$B:$B,0)))</f>
        <v/>
      </c>
      <c r="L5" s="24"/>
      <c r="M5" s="25"/>
      <c r="N5" s="26">
        <f>SUMIF(A:A,O:O,N:N)</f>
        <v>2440</v>
      </c>
      <c r="O5" s="27">
        <f>O6</f>
        <v>1</v>
      </c>
      <c r="P5" s="28"/>
      <c r="Q5" s="29"/>
      <c r="R5" s="24">
        <f>N5-Q5</f>
        <v>2440</v>
      </c>
      <c r="S5" s="30">
        <f>S6</f>
        <v>0.19</v>
      </c>
      <c r="T5" s="24">
        <f>R5*S5</f>
        <v>463.6</v>
      </c>
      <c r="U5" s="24">
        <f>R5+T5</f>
        <v>2903.6</v>
      </c>
    </row>
    <row r="6" spans="1:21" s="1" customFormat="1" ht="18" customHeight="1" x14ac:dyDescent="0.25">
      <c r="A6" s="156">
        <v>1</v>
      </c>
      <c r="B6" s="157" t="str">
        <f t="shared" ref="B6:B17" si="0">IF(C6&lt;&gt;"","",IF(B5="",B5,B5))</f>
        <v>03</v>
      </c>
      <c r="C6" s="158"/>
      <c r="D6" s="157">
        <f t="shared" ref="D6:D17" si="1">IF(E6&lt;&gt;"","",IF(D5="",E5,D5))</f>
        <v>101</v>
      </c>
      <c r="E6" s="159"/>
      <c r="F6" s="160"/>
      <c r="G6" s="161">
        <f>IF(ISNA(INDEX([1]ART!$M:$M,MATCH(I6,[1]ART!$B:$B,0))),"",INDEX([1]ART!$M:$M,MATCH(I6,[1]ART!$B:$B,0)))</f>
        <v>0</v>
      </c>
      <c r="H6" s="162" t="s">
        <v>24</v>
      </c>
      <c r="I6" s="163" t="s">
        <v>25</v>
      </c>
      <c r="J6" s="164" t="str">
        <f>IF(ISNA(INDEX([1]ART!$C:$C,MATCH(I6,[1]ART!$B:$B,0))),"",INDEX([1]ART!$C:$C,MATCH(I6,[1]ART!$B:$B,0)))</f>
        <v xml:space="preserve">Copie Noir &amp; Blanc A3-R /  Papier </v>
      </c>
      <c r="K6" s="161" t="str">
        <f>IF(ISNA(INDEX([1]ART!$D:$D,MATCH(I6,[1]ART!$B:$B,0))),"",INDEX([1]ART!$D:$D,MATCH(I6,[1]ART!$B:$B,0)))</f>
        <v>U</v>
      </c>
      <c r="L6" s="165">
        <v>3</v>
      </c>
      <c r="M6" s="165">
        <v>10</v>
      </c>
      <c r="N6" s="165">
        <f t="shared" ref="N6:N11" si="2">L6*M6</f>
        <v>30</v>
      </c>
      <c r="O6" s="156">
        <f>CTS[[#This Row],[N° Ordre]]</f>
        <v>1</v>
      </c>
      <c r="P6" s="166">
        <f>Saisie[[#This Row],[Remise Montant]]/Saisie[[#This Row],[Montant HT Brut]]</f>
        <v>0</v>
      </c>
      <c r="Q6" s="167"/>
      <c r="R6" s="165">
        <f>CTS[[#This Row],[Montant HT  Brut]]-CTS[[#This Row],[Remise Montant]]</f>
        <v>30</v>
      </c>
      <c r="S6" s="168">
        <f>IF(ISNA(INDEX([1]ART!$H:$H,MATCH(I6,[1]ART!$B:$B,0))),"",INDEX([1]ART!$H:$H,MATCH(I6,[1]ART!$B:$B,0)))</f>
        <v>0.19</v>
      </c>
      <c r="T6" s="165">
        <f>CTS[[#This Row],[Montant HT Net]]*CTS[[#This Row],[Taux TVA]]</f>
        <v>5.7</v>
      </c>
      <c r="U6" s="165">
        <f>CTS[[#This Row],[Montant HT Net]]+CTS[[#This Row],[Montant TVA ]]</f>
        <v>35.700000000000003</v>
      </c>
    </row>
    <row r="7" spans="1:21" s="1" customFormat="1" ht="18" customHeight="1" x14ac:dyDescent="0.25">
      <c r="A7" s="156">
        <f>A6</f>
        <v>1</v>
      </c>
      <c r="B7" s="157" t="str">
        <f t="shared" si="0"/>
        <v>03</v>
      </c>
      <c r="C7" s="158"/>
      <c r="D7" s="157">
        <f t="shared" si="1"/>
        <v>101</v>
      </c>
      <c r="E7" s="159"/>
      <c r="F7" s="160"/>
      <c r="G7" s="161">
        <f>IF(ISNA(INDEX([1]ART!$M:$M,MATCH(I7,[1]ART!$B:$B,0))),"",INDEX([1]ART!$M:$M,MATCH(I7,[1]ART!$B:$B,0)))</f>
        <v>0</v>
      </c>
      <c r="H7" s="162" t="s">
        <v>26</v>
      </c>
      <c r="I7" s="163" t="s">
        <v>27</v>
      </c>
      <c r="J7" s="164" t="str">
        <f>IF(ISNA(INDEX([1]ART!$C:$C,MATCH(I7,[1]ART!$B:$B,0))),"",INDEX([1]ART!$C:$C,MATCH(I7,[1]ART!$B:$B,0)))</f>
        <v>Tirage Noir &amp; Blanc / Papier</v>
      </c>
      <c r="K7" s="161" t="str">
        <f>IF(ISNA(INDEX([1]ART!$D:$D,MATCH(I7,[1]ART!$B:$B,0))),"",INDEX([1]ART!$D:$D,MATCH(I7,[1]ART!$B:$B,0)))</f>
        <v>ML</v>
      </c>
      <c r="L7" s="165">
        <v>20</v>
      </c>
      <c r="M7" s="165">
        <v>80</v>
      </c>
      <c r="N7" s="165">
        <f t="shared" si="2"/>
        <v>1600</v>
      </c>
      <c r="O7" s="156">
        <f>CTS[[#This Row],[N° Ordre]]</f>
        <v>1</v>
      </c>
      <c r="P7" s="166">
        <f t="shared" ref="P7:P17" si="3">IF(E7&lt;&gt;"","",IF(P6="",P6,P6))</f>
        <v>0</v>
      </c>
      <c r="Q7" s="167"/>
      <c r="R7" s="165">
        <f>CTS[[#This Row],[Montant HT  Brut]]-CTS[[#This Row],[Remise Montant]]</f>
        <v>1600</v>
      </c>
      <c r="S7" s="168">
        <f>IF(ISNA(INDEX([1]ART!$H:$H,MATCH(I7,[1]ART!$B:$B,0))),"",INDEX([1]ART!$H:$H,MATCH(I7,[1]ART!$B:$B,0)))</f>
        <v>0.19</v>
      </c>
      <c r="T7" s="165">
        <f>CTS[[#This Row],[Montant HT Net]]*CTS[[#This Row],[Taux TVA]]</f>
        <v>304</v>
      </c>
      <c r="U7" s="165">
        <f>CTS[[#This Row],[Montant HT Net]]+CTS[[#This Row],[Montant TVA ]]</f>
        <v>1904</v>
      </c>
    </row>
    <row r="8" spans="1:21" s="1" customFormat="1" ht="18" customHeight="1" x14ac:dyDescent="0.25">
      <c r="A8" s="156">
        <f>A7</f>
        <v>1</v>
      </c>
      <c r="B8" s="157" t="str">
        <f t="shared" si="0"/>
        <v>03</v>
      </c>
      <c r="C8" s="158"/>
      <c r="D8" s="157">
        <f t="shared" si="1"/>
        <v>101</v>
      </c>
      <c r="E8" s="159"/>
      <c r="F8" s="160"/>
      <c r="G8" s="161">
        <f>IF(ISNA(INDEX([1]ART!$M:$M,MATCH(I8,[1]ART!$B:$B,0))),"",INDEX([1]ART!$M:$M,MATCH(I8,[1]ART!$B:$B,0)))</f>
        <v>0</v>
      </c>
      <c r="H8" s="162" t="s">
        <v>28</v>
      </c>
      <c r="I8" s="169" t="s">
        <v>29</v>
      </c>
      <c r="J8" s="164" t="str">
        <f>IF(ISNA(INDEX([1]ART!$C:$C,MATCH(I8,[1]ART!$B:$B,0))),"",INDEX([1]ART!$C:$C,MATCH(I8,[1]ART!$B:$B,0)))</f>
        <v xml:space="preserve">Traçage Noir &amp; Blanc / Papier </v>
      </c>
      <c r="K8" s="168" t="str">
        <f>IF(ISNA(INDEX([1]ART!$D:$D,MATCH(I8,[1]ART!$B:$B,0))),"",INDEX([1]ART!$D:$D,MATCH(I8,[1]ART!$B:$B,0)))</f>
        <v>ML</v>
      </c>
      <c r="L8" s="165">
        <v>5</v>
      </c>
      <c r="M8" s="165">
        <v>160</v>
      </c>
      <c r="N8" s="165">
        <f t="shared" si="2"/>
        <v>800</v>
      </c>
      <c r="O8" s="156">
        <f>CTS[[#This Row],[N° Ordre]]</f>
        <v>1</v>
      </c>
      <c r="P8" s="166">
        <f t="shared" si="3"/>
        <v>0</v>
      </c>
      <c r="Q8" s="167"/>
      <c r="R8" s="165">
        <f>CTS[[#This Row],[Montant HT  Brut]]-CTS[[#This Row],[Remise Montant]]</f>
        <v>800</v>
      </c>
      <c r="S8" s="168">
        <f>S5</f>
        <v>0.19</v>
      </c>
      <c r="T8" s="165">
        <f>CTS[[#This Row],[Montant HT Net]]*CTS[[#This Row],[Taux TVA]]</f>
        <v>152</v>
      </c>
      <c r="U8" s="165">
        <f>CTS[[#This Row],[Montant HT Net]]+CTS[[#This Row],[Montant TVA ]]</f>
        <v>952</v>
      </c>
    </row>
    <row r="9" spans="1:21" s="1" customFormat="1" ht="18" customHeight="1" x14ac:dyDescent="0.25">
      <c r="A9" s="156">
        <f t="shared" ref="A9:A15" si="4">A8</f>
        <v>1</v>
      </c>
      <c r="B9" s="157" t="str">
        <f t="shared" si="0"/>
        <v>03</v>
      </c>
      <c r="C9" s="158"/>
      <c r="D9" s="157">
        <f t="shared" si="1"/>
        <v>101</v>
      </c>
      <c r="E9" s="159"/>
      <c r="F9" s="160"/>
      <c r="G9" s="161">
        <f>IF(ISNA(INDEX([1]ART!$M:$M,MATCH(I9,[1]ART!$B:$B,0))),"",INDEX([1]ART!$M:$M,MATCH(I9,[1]ART!$B:$B,0)))</f>
        <v>0</v>
      </c>
      <c r="H9" s="162" t="s">
        <v>30</v>
      </c>
      <c r="I9" s="169" t="s">
        <v>31</v>
      </c>
      <c r="J9" s="164" t="str">
        <f>IF(ISNA(INDEX([1]ART!$C:$C,MATCH(I9,[1]ART!$B:$B,0))),"",INDEX([1]ART!$C:$C,MATCH(I9,[1]ART!$B:$B,0)))</f>
        <v>Copie Noir &amp; Blanc A4-R /  Papier</v>
      </c>
      <c r="K9" s="168" t="str">
        <f>IF(ISNA(INDEX([1]ART!$D:$D,MATCH(I9,[1]ART!$B:$B,0))),"",INDEX([1]ART!$D:$D,MATCH(I9,[1]ART!$B:$B,0)))</f>
        <v>U</v>
      </c>
      <c r="L9" s="165">
        <v>2</v>
      </c>
      <c r="M9" s="165">
        <v>5</v>
      </c>
      <c r="N9" s="165">
        <f t="shared" si="2"/>
        <v>10</v>
      </c>
      <c r="O9" s="156">
        <f>CTS[[#This Row],[N° Ordre]]</f>
        <v>1</v>
      </c>
      <c r="P9" s="166">
        <f t="shared" si="3"/>
        <v>0</v>
      </c>
      <c r="Q9" s="167"/>
      <c r="R9" s="165">
        <f>CTS[[#This Row],[Montant HT  Brut]]-CTS[[#This Row],[Remise Montant]]</f>
        <v>10</v>
      </c>
      <c r="S9" s="168">
        <f>S6</f>
        <v>0.19</v>
      </c>
      <c r="T9" s="165">
        <f>CTS[[#This Row],[Montant HT Net]]*CTS[[#This Row],[Taux TVA]]</f>
        <v>1.9</v>
      </c>
      <c r="U9" s="165">
        <f>CTS[[#This Row],[Montant HT Net]]+CTS[[#This Row],[Montant TVA ]]</f>
        <v>11.9</v>
      </c>
    </row>
    <row r="10" spans="1:21" s="2" customFormat="1" ht="18" customHeight="1" x14ac:dyDescent="0.25">
      <c r="A10" s="14" t="s">
        <v>23</v>
      </c>
      <c r="B10" s="19" t="s">
        <v>51</v>
      </c>
      <c r="C10" s="15">
        <v>42796</v>
      </c>
      <c r="D10" s="16"/>
      <c r="E10" s="31">
        <f>LOOKUP(9^9,E4:E9)+1</f>
        <v>102</v>
      </c>
      <c r="F10" s="18" t="s">
        <v>1</v>
      </c>
      <c r="G10" s="19"/>
      <c r="H10" s="20"/>
      <c r="I10" s="21">
        <v>1</v>
      </c>
      <c r="J10" s="22" t="str">
        <f>IF(ISNA(INDEX([1]ART!$C:$C,MATCH(I10,[1]ART!$B:$B,0))),"",INDEX([1]ART!$C:$C,MATCH(I10,[1]ART!$B:$B,0)))</f>
        <v/>
      </c>
      <c r="K10" s="23" t="str">
        <f>IF(ISNA(INDEX([1]ART!$D:$D,MATCH(I10,[1]ART!$B:$B,0))),"",INDEX([1]ART!$D:$D,MATCH(I10,[1]ART!$B:$B,0)))</f>
        <v/>
      </c>
      <c r="L10" s="24"/>
      <c r="M10" s="25"/>
      <c r="N10" s="26">
        <f>SUMIF(A:A,O:O,N:N)</f>
        <v>5250</v>
      </c>
      <c r="O10" s="14">
        <f>O11</f>
        <v>2</v>
      </c>
      <c r="P10" s="28"/>
      <c r="Q10" s="29"/>
      <c r="R10" s="24">
        <f>N10-Q10</f>
        <v>5250</v>
      </c>
      <c r="S10" s="30">
        <f>S11</f>
        <v>0.19</v>
      </c>
      <c r="T10" s="24">
        <f>R10*S10</f>
        <v>997.5</v>
      </c>
      <c r="U10" s="24">
        <f>R10+T10</f>
        <v>6247.5</v>
      </c>
    </row>
    <row r="11" spans="1:21" s="1" customFormat="1" ht="18" customHeight="1" x14ac:dyDescent="0.25">
      <c r="A11" s="156">
        <f>LOOKUP(9^9,A5:A10)+1</f>
        <v>2</v>
      </c>
      <c r="B11" s="157" t="str">
        <f t="shared" si="0"/>
        <v>03</v>
      </c>
      <c r="C11" s="158"/>
      <c r="D11" s="157">
        <f t="shared" si="1"/>
        <v>102</v>
      </c>
      <c r="E11" s="159"/>
      <c r="F11" s="160"/>
      <c r="G11" s="161">
        <f>IF(ISNA(INDEX([1]ART!$M:$M,MATCH(I11,[1]ART!$B:$B,0))),"",INDEX([1]ART!$M:$M,MATCH(I11,[1]ART!$B:$B,0)))</f>
        <v>0</v>
      </c>
      <c r="H11" s="162" t="s">
        <v>32</v>
      </c>
      <c r="I11" s="169" t="s">
        <v>33</v>
      </c>
      <c r="J11" s="164" t="str">
        <f>IF(ISNA(INDEX([1]ART!$C:$C,MATCH(I11,[1]ART!$B:$B,0))),"",INDEX([1]ART!$C:$C,MATCH(I11,[1]ART!$B:$B,0)))</f>
        <v>Papier A4 / 080 gr / 500 f. extra blanc Xeropap Bleu</v>
      </c>
      <c r="K11" s="168" t="str">
        <f>IF(ISNA(INDEX([1]ART!$D:$D,MATCH(I11,[1]ART!$B:$B,0))),"",INDEX([1]ART!$D:$D,MATCH(I11,[1]ART!$B:$B,0)))</f>
        <v>U</v>
      </c>
      <c r="L11" s="165">
        <v>6</v>
      </c>
      <c r="M11" s="165">
        <v>400</v>
      </c>
      <c r="N11" s="165">
        <f t="shared" si="2"/>
        <v>2400</v>
      </c>
      <c r="O11" s="156">
        <f>CTS[[#This Row],[N° Ordre]]</f>
        <v>2</v>
      </c>
      <c r="P11" s="166">
        <f t="shared" si="3"/>
        <v>0</v>
      </c>
      <c r="Q11" s="167"/>
      <c r="R11" s="165">
        <f>CTS[[#This Row],[Montant HT  Brut]]-CTS[[#This Row],[Remise Montant]]</f>
        <v>2400</v>
      </c>
      <c r="S11" s="168">
        <f>IF(ISNA(INDEX([1]ART!$H:$H,MATCH(I11,[1]ART!$B:$B,0))),"",INDEX([1]ART!$H:$H,MATCH(I11,[1]ART!$B:$B,0)))</f>
        <v>0.19</v>
      </c>
      <c r="T11" s="165">
        <f>CTS[[#This Row],[Montant HT Net]]*CTS[[#This Row],[Taux TVA]]</f>
        <v>456</v>
      </c>
      <c r="U11" s="165">
        <f>CTS[[#This Row],[Montant HT Net]]+CTS[[#This Row],[Montant TVA ]]</f>
        <v>2856</v>
      </c>
    </row>
    <row r="12" spans="1:21" s="1" customFormat="1" ht="18" customHeight="1" x14ac:dyDescent="0.25">
      <c r="A12" s="156">
        <f t="shared" si="4"/>
        <v>2</v>
      </c>
      <c r="B12" s="157" t="str">
        <f t="shared" si="0"/>
        <v>03</v>
      </c>
      <c r="C12" s="158"/>
      <c r="D12" s="157">
        <f t="shared" si="1"/>
        <v>102</v>
      </c>
      <c r="E12" s="159"/>
      <c r="F12" s="160"/>
      <c r="G12" s="161">
        <f>IF(ISNA(INDEX([1]ART!$M:$M,MATCH(I12,[1]ART!$B:$B,0))),"",INDEX([1]ART!$M:$M,MATCH(I12,[1]ART!$B:$B,0)))</f>
        <v>0</v>
      </c>
      <c r="H12" s="162" t="s">
        <v>34</v>
      </c>
      <c r="I12" s="163" t="s">
        <v>35</v>
      </c>
      <c r="J12" s="164" t="str">
        <f>IF(ISNA(INDEX([1]ART!$C:$C,MATCH(I12,[1]ART!$B:$B,0))),"",INDEX([1]ART!$C:$C,MATCH(I12,[1]ART!$B:$B,0)))</f>
        <v>Copie Noir &amp; Blanc A4-RV /  Papier</v>
      </c>
      <c r="K12" s="161" t="str">
        <f>IF(ISNA(INDEX([1]ART!$D:$D,MATCH(I12,[1]ART!$B:$B,0))),"",INDEX([1]ART!$D:$D,MATCH(I12,[1]ART!$B:$B,0)))</f>
        <v>U</v>
      </c>
      <c r="L12" s="165">
        <v>15</v>
      </c>
      <c r="M12" s="165">
        <v>10</v>
      </c>
      <c r="N12" s="165">
        <f>L12*M12</f>
        <v>150</v>
      </c>
      <c r="O12" s="156">
        <f>CTS[[#This Row],[N° Ordre]]</f>
        <v>2</v>
      </c>
      <c r="P12" s="166">
        <f t="shared" si="3"/>
        <v>0</v>
      </c>
      <c r="Q12" s="167"/>
      <c r="R12" s="165">
        <f>CTS[[#This Row],[Montant HT  Brut]]-CTS[[#This Row],[Remise Montant]]</f>
        <v>150</v>
      </c>
      <c r="S12" s="168">
        <f>IF(ISNA(INDEX([1]ART!$H:$H,MATCH(I12,[1]ART!$B:$B,0))),"",INDEX([1]ART!$H:$H,MATCH(I12,[1]ART!$B:$B,0)))</f>
        <v>0.19</v>
      </c>
      <c r="T12" s="165">
        <f>CTS[[#This Row],[Montant HT Net]]*CTS[[#This Row],[Taux TVA]]</f>
        <v>28.5</v>
      </c>
      <c r="U12" s="165">
        <f>CTS[[#This Row],[Montant HT Net]]+CTS[[#This Row],[Montant TVA ]]</f>
        <v>178.5</v>
      </c>
    </row>
    <row r="13" spans="1:21" s="1" customFormat="1" ht="18" customHeight="1" x14ac:dyDescent="0.25">
      <c r="A13" s="156">
        <f t="shared" si="4"/>
        <v>2</v>
      </c>
      <c r="B13" s="157" t="str">
        <f t="shared" si="0"/>
        <v>03</v>
      </c>
      <c r="C13" s="158"/>
      <c r="D13" s="157">
        <f t="shared" si="1"/>
        <v>102</v>
      </c>
      <c r="E13" s="159"/>
      <c r="F13" s="160"/>
      <c r="G13" s="161">
        <f>IF(ISNA(INDEX([1]ART!$M:$M,MATCH(I13,[1]ART!$B:$B,0))),"",INDEX([1]ART!$M:$M,MATCH(I13,[1]ART!$B:$B,0)))</f>
        <v>0</v>
      </c>
      <c r="H13" s="162" t="s">
        <v>36</v>
      </c>
      <c r="I13" s="163" t="s">
        <v>27</v>
      </c>
      <c r="J13" s="164" t="str">
        <f>IF(ISNA(INDEX([1]ART!$C:$C,MATCH(I13,[1]ART!$B:$B,0))),"",INDEX([1]ART!$C:$C,MATCH(I13,[1]ART!$B:$B,0)))</f>
        <v>Tirage Noir &amp; Blanc / Papier</v>
      </c>
      <c r="K13" s="161" t="str">
        <f>IF(ISNA(INDEX([1]ART!$D:$D,MATCH(I13,[1]ART!$B:$B,0))),"",INDEX([1]ART!$D:$D,MATCH(I13,[1]ART!$B:$B,0)))</f>
        <v>ML</v>
      </c>
      <c r="L13" s="165">
        <v>6</v>
      </c>
      <c r="M13" s="165">
        <v>80</v>
      </c>
      <c r="N13" s="165">
        <f>IFERROR(L13*M13,"")</f>
        <v>480</v>
      </c>
      <c r="O13" s="156">
        <f>CTS[[#This Row],[N° Ordre]]</f>
        <v>2</v>
      </c>
      <c r="P13" s="166">
        <f t="shared" si="3"/>
        <v>0</v>
      </c>
      <c r="Q13" s="165"/>
      <c r="R13" s="165">
        <f>CTS[[#This Row],[Montant HT  Brut]]-CTS[[#This Row],[Remise Montant]]</f>
        <v>480</v>
      </c>
      <c r="S13" s="168">
        <f>IF(ISNA(INDEX([1]ART!$H:$H,MATCH(I13,[1]ART!$B:$B,0))),"",INDEX([1]ART!$H:$H,MATCH(I13,[1]ART!$B:$B,0)))</f>
        <v>0.19</v>
      </c>
      <c r="T13" s="165">
        <f>CTS[[#This Row],[Montant HT Net]]*CTS[[#This Row],[Taux TVA]]</f>
        <v>91.2</v>
      </c>
      <c r="U13" s="165">
        <f>CTS[[#This Row],[Montant HT Net]]+CTS[[#This Row],[Montant TVA ]]</f>
        <v>571.20000000000005</v>
      </c>
    </row>
    <row r="14" spans="1:21" s="1" customFormat="1" ht="18" customHeight="1" x14ac:dyDescent="0.25">
      <c r="A14" s="156">
        <f t="shared" si="4"/>
        <v>2</v>
      </c>
      <c r="B14" s="157" t="str">
        <f t="shared" si="0"/>
        <v>03</v>
      </c>
      <c r="C14" s="158"/>
      <c r="D14" s="157">
        <f t="shared" si="1"/>
        <v>102</v>
      </c>
      <c r="E14" s="159"/>
      <c r="F14" s="160"/>
      <c r="G14" s="161">
        <f>IF(ISNA(INDEX([1]ART!$M:$M,MATCH(I14,[1]ART!$B:$B,0))),"",INDEX([1]ART!$M:$M,MATCH(I14,[1]ART!$B:$B,0)))</f>
        <v>0</v>
      </c>
      <c r="H14" s="162" t="s">
        <v>37</v>
      </c>
      <c r="I14" s="163" t="s">
        <v>29</v>
      </c>
      <c r="J14" s="164" t="str">
        <f>IF(ISNA(INDEX([1]ART!$C:$C,MATCH(I14,[1]ART!$B:$B,0))),"",INDEX([1]ART!$C:$C,MATCH(I14,[1]ART!$B:$B,0)))</f>
        <v xml:space="preserve">Traçage Noir &amp; Blanc / Papier </v>
      </c>
      <c r="K14" s="161" t="str">
        <f>IF(ISNA(INDEX([1]ART!$D:$D,MATCH(I14,[1]ART!$B:$B,0))),"",INDEX([1]ART!$D:$D,MATCH(I14,[1]ART!$B:$B,0)))</f>
        <v>ML</v>
      </c>
      <c r="L14" s="165">
        <v>12</v>
      </c>
      <c r="M14" s="165">
        <v>160</v>
      </c>
      <c r="N14" s="165">
        <f>IFERROR(L14*M14,"")</f>
        <v>1920</v>
      </c>
      <c r="O14" s="156">
        <f>CTS[[#This Row],[N° Ordre]]</f>
        <v>2</v>
      </c>
      <c r="P14" s="166">
        <f t="shared" si="3"/>
        <v>0</v>
      </c>
      <c r="Q14" s="165"/>
      <c r="R14" s="165">
        <f>CTS[[#This Row],[Montant HT  Brut]]-CTS[[#This Row],[Remise Montant]]</f>
        <v>1920</v>
      </c>
      <c r="S14" s="168">
        <f>IF(ISNA(INDEX([1]ART!$H:$H,MATCH(I14,[1]ART!$B:$B,0))),"",INDEX([1]ART!$H:$H,MATCH(I14,[1]ART!$B:$B,0)))</f>
        <v>0.19</v>
      </c>
      <c r="T14" s="165">
        <f>CTS[[#This Row],[Montant HT Net]]*CTS[[#This Row],[Taux TVA]]</f>
        <v>364.8</v>
      </c>
      <c r="U14" s="165">
        <f>CTS[[#This Row],[Montant HT Net]]+CTS[[#This Row],[Montant TVA ]]</f>
        <v>2284.8000000000002</v>
      </c>
    </row>
    <row r="15" spans="1:21" s="2" customFormat="1" ht="18" customHeight="1" x14ac:dyDescent="0.25">
      <c r="A15" s="156">
        <f t="shared" si="4"/>
        <v>2</v>
      </c>
      <c r="B15" s="157" t="str">
        <f t="shared" si="0"/>
        <v>03</v>
      </c>
      <c r="C15" s="158"/>
      <c r="D15" s="157">
        <f t="shared" si="1"/>
        <v>102</v>
      </c>
      <c r="E15" s="159"/>
      <c r="F15" s="160"/>
      <c r="G15" s="161">
        <f>IF(ISNA(INDEX([1]ART!$M:$M,MATCH(I15,[1]ART!$B:$B,0))),"",INDEX([1]ART!$M:$M,MATCH(I15,[1]ART!$B:$B,0)))</f>
        <v>0</v>
      </c>
      <c r="H15" s="162" t="s">
        <v>38</v>
      </c>
      <c r="I15" s="163" t="s">
        <v>39</v>
      </c>
      <c r="J15" s="164" t="str">
        <f>IF(ISNA(INDEX([1]ART!$C:$C,MATCH(I15,[1]ART!$B:$B,0))),"",INDEX([1]ART!$C:$C,MATCH(I15,[1]ART!$B:$B,0)))</f>
        <v>Numérisation Noir &amp; Blanc A3 à plat</v>
      </c>
      <c r="K15" s="161" t="str">
        <f>IF(ISNA(INDEX([1]ART!$D:$D,MATCH(I15,[1]ART!$B:$B,0))),"",INDEX([1]ART!$D:$D,MATCH(I15,[1]ART!$B:$B,0)))</f>
        <v>U</v>
      </c>
      <c r="L15" s="165">
        <v>5</v>
      </c>
      <c r="M15" s="165">
        <v>60</v>
      </c>
      <c r="N15" s="165">
        <f>IFERROR(L15*M15,"")</f>
        <v>300</v>
      </c>
      <c r="O15" s="156">
        <f>CTS[[#This Row],[N° Ordre]]</f>
        <v>2</v>
      </c>
      <c r="P15" s="166">
        <f t="shared" si="3"/>
        <v>0</v>
      </c>
      <c r="Q15" s="165"/>
      <c r="R15" s="165">
        <f>CTS[[#This Row],[Montant HT  Brut]]-CTS[[#This Row],[Remise Montant]]</f>
        <v>300</v>
      </c>
      <c r="S15" s="168">
        <f>IF(ISNA(INDEX([1]ART!$H:$H,MATCH(I15,[1]ART!$B:$B,0))),"",INDEX([1]ART!$H:$H,MATCH(I15,[1]ART!$B:$B,0)))</f>
        <v>0.19</v>
      </c>
      <c r="T15" s="165">
        <f>CTS[[#This Row],[Montant HT Net]]*CTS[[#This Row],[Taux TVA]]</f>
        <v>57</v>
      </c>
      <c r="U15" s="165">
        <f>CTS[[#This Row],[Montant HT Net]]+CTS[[#This Row],[Montant TVA ]]</f>
        <v>357</v>
      </c>
    </row>
    <row r="16" spans="1:21" s="2" customFormat="1" ht="18" customHeight="1" x14ac:dyDescent="0.25">
      <c r="A16" s="14" t="s">
        <v>23</v>
      </c>
      <c r="B16" s="19" t="s">
        <v>51</v>
      </c>
      <c r="C16" s="15">
        <v>42796</v>
      </c>
      <c r="D16" s="16"/>
      <c r="E16" s="31">
        <f>LOOKUP(9^9,E10:E15)+1</f>
        <v>103</v>
      </c>
      <c r="F16" s="18" t="s">
        <v>1</v>
      </c>
      <c r="G16" s="19"/>
      <c r="H16" s="20"/>
      <c r="I16" s="21">
        <v>1</v>
      </c>
      <c r="J16" s="22" t="str">
        <f>IF(ISNA(INDEX([1]ART!$C:$C,MATCH(I16,[1]ART!$B:$B,0))),"",INDEX([1]ART!$C:$C,MATCH(I16,[1]ART!$B:$B,0)))</f>
        <v/>
      </c>
      <c r="K16" s="23" t="str">
        <f>IF(ISNA(INDEX([1]ART!$D:$D,MATCH(I16,[1]ART!$B:$B,0))),"",INDEX([1]ART!$D:$D,MATCH(I16,[1]ART!$B:$B,0)))</f>
        <v/>
      </c>
      <c r="L16" s="24"/>
      <c r="M16" s="25"/>
      <c r="N16" s="26">
        <f>SUMIF(A:A,O:O,N:N)</f>
        <v>250</v>
      </c>
      <c r="O16" s="14">
        <f>O17</f>
        <v>3</v>
      </c>
      <c r="P16" s="28"/>
      <c r="Q16" s="29"/>
      <c r="R16" s="24">
        <f>N16-Q16</f>
        <v>250</v>
      </c>
      <c r="S16" s="30">
        <f>S17</f>
        <v>0.19</v>
      </c>
      <c r="T16" s="24">
        <f>R16*S16</f>
        <v>47.5</v>
      </c>
      <c r="U16" s="24">
        <f>R16+T16</f>
        <v>297.5</v>
      </c>
    </row>
    <row r="17" spans="1:23" s="1" customFormat="1" ht="18" customHeight="1" x14ac:dyDescent="0.25">
      <c r="A17" s="156">
        <f>LOOKUP(9^9,A11:A16)+1</f>
        <v>3</v>
      </c>
      <c r="B17" s="157" t="str">
        <f t="shared" si="0"/>
        <v>03</v>
      </c>
      <c r="C17" s="158"/>
      <c r="D17" s="157">
        <f t="shared" si="1"/>
        <v>103</v>
      </c>
      <c r="E17" s="159"/>
      <c r="F17" s="160"/>
      <c r="G17" s="161">
        <f>IF(ISNA(INDEX([1]ART!$M:$M,MATCH(I17,[1]ART!$B:$B,0))),"",INDEX([1]ART!$M:$M,MATCH(I17,[1]ART!$B:$B,0)))</f>
        <v>0</v>
      </c>
      <c r="H17" s="162" t="s">
        <v>40</v>
      </c>
      <c r="I17" s="163" t="s">
        <v>31</v>
      </c>
      <c r="J17" s="164" t="str">
        <f>IF(ISNA(INDEX([1]ART!$C:$C,MATCH(I17,[1]ART!$B:$B,0))),"",INDEX([1]ART!$C:$C,MATCH(I17,[1]ART!$B:$B,0)))</f>
        <v>Copie Noir &amp; Blanc A4-R /  Papier</v>
      </c>
      <c r="K17" s="161" t="str">
        <f>IF(ISNA(INDEX([1]ART!$D:$D,MATCH(I17,[1]ART!$B:$B,0))),"",INDEX([1]ART!$D:$D,MATCH(I17,[1]ART!$B:$B,0)))</f>
        <v>U</v>
      </c>
      <c r="L17" s="165">
        <v>50</v>
      </c>
      <c r="M17" s="165">
        <v>5</v>
      </c>
      <c r="N17" s="165">
        <f>IFERROR(L17*M17,"")</f>
        <v>250</v>
      </c>
      <c r="O17" s="156">
        <f>CTS[[#This Row],[N° Ordre]]</f>
        <v>3</v>
      </c>
      <c r="P17" s="166">
        <f t="shared" si="3"/>
        <v>0</v>
      </c>
      <c r="Q17" s="165"/>
      <c r="R17" s="165">
        <f>CTS[[#This Row],[Montant HT  Brut]]-CTS[[#This Row],[Remise Montant]]</f>
        <v>250</v>
      </c>
      <c r="S17" s="168">
        <f>IF(ISNA(INDEX([1]ART!$H:$H,MATCH(I17,[1]ART!$B:$B,0))),"",INDEX([1]ART!$H:$H,MATCH(I17,[1]ART!$B:$B,0)))</f>
        <v>0.19</v>
      </c>
      <c r="T17" s="165">
        <f>CTS[[#This Row],[Montant HT Net]]*CTS[[#This Row],[Taux TVA]]</f>
        <v>47.5</v>
      </c>
      <c r="U17" s="165">
        <f>CTS[[#This Row],[Montant HT Net]]+CTS[[#This Row],[Montant TVA ]]</f>
        <v>297.5</v>
      </c>
    </row>
    <row r="18" spans="1:23" s="1" customFormat="1" ht="18" customHeight="1" x14ac:dyDescent="0.25">
      <c r="A18" s="14"/>
      <c r="B18" s="170"/>
      <c r="C18" s="15"/>
      <c r="D18" s="170"/>
      <c r="E18" s="31"/>
      <c r="F18" s="171"/>
      <c r="G18" s="23"/>
      <c r="H18" s="172"/>
      <c r="I18" s="173"/>
      <c r="J18" s="22"/>
      <c r="K18" s="23"/>
      <c r="L18" s="25"/>
      <c r="M18" s="25"/>
      <c r="N18" s="25"/>
      <c r="O18" s="14"/>
      <c r="P18" s="177"/>
      <c r="Q18" s="32"/>
      <c r="R18" s="25"/>
      <c r="S18" s="176"/>
      <c r="T18" s="25"/>
      <c r="U18" s="25"/>
      <c r="W18" s="153" t="s">
        <v>56</v>
      </c>
    </row>
    <row r="19" spans="1:23" s="1" customFormat="1" ht="18" customHeight="1" x14ac:dyDescent="0.25">
      <c r="A19" s="14"/>
      <c r="B19" s="170"/>
      <c r="C19" s="15"/>
      <c r="D19" s="170"/>
      <c r="E19" s="31"/>
      <c r="F19" s="171"/>
      <c r="G19" s="23"/>
      <c r="H19" s="172"/>
      <c r="I19" s="173"/>
      <c r="J19" s="22"/>
      <c r="K19" s="23"/>
      <c r="L19" s="25"/>
      <c r="M19" s="25"/>
      <c r="N19" s="25"/>
      <c r="O19" s="14"/>
      <c r="P19" s="177"/>
      <c r="Q19" s="32"/>
      <c r="R19" s="25"/>
      <c r="S19" s="176"/>
      <c r="T19" s="25"/>
      <c r="U19" s="25"/>
    </row>
    <row r="20" spans="1:23" s="1" customFormat="1" ht="18" customHeight="1" x14ac:dyDescent="0.25">
      <c r="A20" s="14"/>
      <c r="B20" s="170"/>
      <c r="C20" s="15"/>
      <c r="D20" s="170"/>
      <c r="E20" s="31"/>
      <c r="F20" s="171"/>
      <c r="G20" s="23"/>
      <c r="H20" s="172"/>
      <c r="I20" s="173"/>
      <c r="J20" s="22"/>
      <c r="K20" s="23"/>
      <c r="L20" s="25"/>
      <c r="M20" s="25"/>
      <c r="N20" s="25"/>
      <c r="O20" s="14"/>
      <c r="P20" s="177"/>
      <c r="Q20" s="32"/>
      <c r="R20" s="25"/>
      <c r="S20" s="176"/>
      <c r="T20" s="25"/>
      <c r="U20" s="25"/>
    </row>
    <row r="21" spans="1:23" s="1" customFormat="1" ht="18" customHeight="1" x14ac:dyDescent="0.25">
      <c r="A21" s="14"/>
      <c r="B21" s="170"/>
      <c r="C21" s="15"/>
      <c r="D21" s="170"/>
      <c r="E21" s="31"/>
      <c r="F21" s="171"/>
      <c r="G21" s="23"/>
      <c r="H21" s="172"/>
      <c r="I21" s="173"/>
      <c r="J21" s="22"/>
      <c r="K21" s="23"/>
      <c r="L21" s="25"/>
      <c r="M21" s="25"/>
      <c r="N21" s="25"/>
      <c r="O21" s="14"/>
      <c r="P21" s="177"/>
      <c r="Q21" s="32"/>
      <c r="R21" s="25"/>
      <c r="S21" s="176"/>
      <c r="T21" s="25"/>
      <c r="U21" s="25"/>
    </row>
    <row r="22" spans="1:23" s="1" customFormat="1" ht="18" customHeight="1" x14ac:dyDescent="0.25">
      <c r="A22" s="14"/>
      <c r="B22" s="170"/>
      <c r="C22" s="15"/>
      <c r="D22" s="170"/>
      <c r="E22" s="31"/>
      <c r="F22" s="171"/>
      <c r="G22" s="23"/>
      <c r="H22" s="172"/>
      <c r="I22" s="173"/>
      <c r="J22" s="22"/>
      <c r="K22" s="23"/>
      <c r="L22" s="25"/>
      <c r="M22" s="25"/>
      <c r="N22" s="25"/>
      <c r="O22" s="14"/>
      <c r="P22" s="177"/>
      <c r="Q22" s="32"/>
      <c r="R22" s="25"/>
      <c r="S22" s="176"/>
      <c r="T22" s="25"/>
      <c r="U22" s="25"/>
    </row>
    <row r="23" spans="1:23" s="1" customFormat="1" ht="18" customHeight="1" x14ac:dyDescent="0.25">
      <c r="A23" s="14"/>
      <c r="B23" s="170"/>
      <c r="C23" s="15"/>
      <c r="D23" s="170"/>
      <c r="E23" s="31"/>
      <c r="F23" s="171"/>
      <c r="G23" s="23"/>
      <c r="H23" s="172"/>
      <c r="I23" s="173"/>
      <c r="J23" s="22"/>
      <c r="K23" s="23"/>
      <c r="L23" s="25"/>
      <c r="M23" s="25"/>
      <c r="N23" s="25"/>
      <c r="O23" s="14"/>
      <c r="P23" s="177"/>
      <c r="Q23" s="32"/>
      <c r="R23" s="25"/>
      <c r="S23" s="176"/>
      <c r="T23" s="25"/>
      <c r="U23" s="25"/>
    </row>
    <row r="24" spans="1:23" s="1" customFormat="1" ht="18" customHeight="1" x14ac:dyDescent="0.25">
      <c r="A24" s="14"/>
      <c r="B24" s="170"/>
      <c r="C24" s="15"/>
      <c r="D24" s="170"/>
      <c r="E24" s="31"/>
      <c r="F24" s="171"/>
      <c r="G24" s="23"/>
      <c r="H24" s="172"/>
      <c r="I24" s="173"/>
      <c r="J24" s="22"/>
      <c r="K24" s="23"/>
      <c r="L24" s="25"/>
      <c r="M24" s="25"/>
      <c r="N24" s="25"/>
      <c r="O24" s="14"/>
      <c r="P24" s="177"/>
      <c r="Q24" s="32"/>
      <c r="R24" s="25"/>
      <c r="S24" s="176"/>
      <c r="T24" s="25"/>
      <c r="U24" s="25"/>
    </row>
    <row r="25" spans="1:23" s="1" customFormat="1" ht="18" customHeight="1" x14ac:dyDescent="0.25">
      <c r="A25" s="14"/>
      <c r="B25" s="170"/>
      <c r="C25" s="15"/>
      <c r="D25" s="170"/>
      <c r="E25" s="31"/>
      <c r="F25" s="171"/>
      <c r="G25" s="23"/>
      <c r="H25" s="172"/>
      <c r="I25" s="173"/>
      <c r="J25" s="22"/>
      <c r="K25" s="23"/>
      <c r="L25" s="25"/>
      <c r="M25" s="25"/>
      <c r="N25" s="25"/>
      <c r="O25" s="14"/>
      <c r="P25" s="177"/>
      <c r="Q25" s="32"/>
      <c r="R25" s="25"/>
      <c r="S25" s="176"/>
      <c r="T25" s="25"/>
      <c r="U25" s="25"/>
    </row>
    <row r="26" spans="1:23" ht="12.75" x14ac:dyDescent="0.2">
      <c r="B26" s="43"/>
      <c r="D26" s="43"/>
    </row>
    <row r="27" spans="1:23" ht="12.75" x14ac:dyDescent="0.2">
      <c r="B27" s="43"/>
      <c r="D27" s="43"/>
    </row>
    <row r="28" spans="1:23" ht="12.75" x14ac:dyDescent="0.2">
      <c r="B28" s="43"/>
      <c r="D28" s="43"/>
    </row>
    <row r="29" spans="1:23" ht="12.75" x14ac:dyDescent="0.2">
      <c r="B29" s="43"/>
      <c r="D29" s="43"/>
    </row>
    <row r="30" spans="1:23" ht="12.75" x14ac:dyDescent="0.2">
      <c r="B30" s="43"/>
      <c r="D30" s="43"/>
    </row>
    <row r="31" spans="1:23" ht="12.75" x14ac:dyDescent="0.2">
      <c r="B31" s="43"/>
      <c r="D31" s="43"/>
    </row>
    <row r="32" spans="1:23" ht="12.75" x14ac:dyDescent="0.2">
      <c r="B32" s="43"/>
      <c r="D32" s="43"/>
    </row>
    <row r="33" spans="2:4" ht="12.75" x14ac:dyDescent="0.2">
      <c r="B33" s="43"/>
      <c r="D33" s="43"/>
    </row>
    <row r="34" spans="2:4" ht="12.75" x14ac:dyDescent="0.2">
      <c r="B34" s="43"/>
      <c r="D34" s="43"/>
    </row>
    <row r="35" spans="2:4" ht="12.75" x14ac:dyDescent="0.2">
      <c r="B35" s="43"/>
      <c r="D35" s="43"/>
    </row>
    <row r="36" spans="2:4" ht="12.75" x14ac:dyDescent="0.2">
      <c r="B36" s="43"/>
      <c r="D36" s="43"/>
    </row>
    <row r="37" spans="2:4" ht="12.75" x14ac:dyDescent="0.2">
      <c r="B37" s="43"/>
      <c r="D37" s="43"/>
    </row>
    <row r="38" spans="2:4" ht="12.75" x14ac:dyDescent="0.2">
      <c r="B38" s="43"/>
      <c r="D38" s="43"/>
    </row>
    <row r="39" spans="2:4" ht="12.75" x14ac:dyDescent="0.2">
      <c r="B39" s="43"/>
      <c r="D39" s="43"/>
    </row>
    <row r="40" spans="2:4" ht="12.75" x14ac:dyDescent="0.2">
      <c r="B40" s="43"/>
      <c r="D40" s="43"/>
    </row>
    <row r="41" spans="2:4" ht="12.75" x14ac:dyDescent="0.2">
      <c r="B41" s="43"/>
      <c r="D41" s="43"/>
    </row>
    <row r="42" spans="2:4" ht="12.75" x14ac:dyDescent="0.2">
      <c r="B42" s="43"/>
      <c r="D42" s="43"/>
    </row>
    <row r="43" spans="2:4" ht="12.75" x14ac:dyDescent="0.2">
      <c r="B43" s="43"/>
      <c r="D43" s="43"/>
    </row>
    <row r="44" spans="2:4" ht="12.75" x14ac:dyDescent="0.2">
      <c r="B44" s="43"/>
      <c r="D44" s="43"/>
    </row>
    <row r="45" spans="2:4" ht="12.75" x14ac:dyDescent="0.2">
      <c r="B45" s="43"/>
      <c r="D45" s="43"/>
    </row>
    <row r="46" spans="2:4" ht="12.75" x14ac:dyDescent="0.2">
      <c r="B46" s="43"/>
      <c r="D46" s="43"/>
    </row>
    <row r="47" spans="2:4" ht="12.75" x14ac:dyDescent="0.2">
      <c r="B47" s="43"/>
      <c r="D47" s="43"/>
    </row>
    <row r="48" spans="2:4" ht="12.75" x14ac:dyDescent="0.2">
      <c r="B48" s="43"/>
      <c r="D48" s="43"/>
    </row>
    <row r="49" spans="2:4" ht="12.75" x14ac:dyDescent="0.2">
      <c r="B49" s="43"/>
      <c r="D49" s="43"/>
    </row>
  </sheetData>
  <dataValidations disablePrompts="1" count="1">
    <dataValidation type="list" allowBlank="1" showInputMessage="1" sqref="J2">
      <formula1>IF(J2&lt;&gt;"",OFFSET(L_Articles,MATCH(J2&amp;"*",L_Articles,0)-1,,COUNTIF(L_Articles,J2&amp;"*"),1),L_Articles)</formula1>
    </dataValidation>
  </dataValidations>
  <pageMargins left="0.7" right="0.7" top="0.75" bottom="0.75" header="0.3" footer="0.3"/>
  <drawing r:id="rId1"/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'[2017_Compta-17.08.xlsm]CLT'!#REF!</xm:f>
          </x14:formula1>
          <xm:sqref>F18:H18 F25:H25 F3:H3 F5:H5 F10:H10 F16:H16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Report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Fathallah</dc:creator>
  <cp:lastModifiedBy>Fathallah</cp:lastModifiedBy>
  <dcterms:created xsi:type="dcterms:W3CDTF">2017-08-25T18:57:24Z</dcterms:created>
  <dcterms:modified xsi:type="dcterms:W3CDTF">2017-08-25T19:39:16Z</dcterms:modified>
</cp:coreProperties>
</file>