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7660" windowHeight="1261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Feuil1!$A$1:$W$32</definedName>
  </definedNames>
  <calcPr calcId="124519"/>
</workbook>
</file>

<file path=xl/calcChain.xml><?xml version="1.0" encoding="utf-8"?>
<calcChain xmlns="http://schemas.openxmlformats.org/spreadsheetml/2006/main">
  <c r="E7" i="2"/>
  <c r="J4" i="1"/>
  <c r="J5"/>
  <c r="AP30" s="1"/>
  <c r="D7"/>
  <c r="M8" s="1"/>
  <c r="P8" s="1"/>
  <c r="Q8" s="1"/>
  <c r="B7"/>
  <c r="L8" s="1"/>
  <c r="E15" i="2" l="1"/>
  <c r="E37"/>
  <c r="AP13" i="1"/>
  <c r="AP21"/>
  <c r="AP25"/>
  <c r="AP29"/>
  <c r="E8" i="2"/>
  <c r="E12"/>
  <c r="E16"/>
  <c r="E20"/>
  <c r="E24"/>
  <c r="E28"/>
  <c r="E38"/>
  <c r="E42"/>
  <c r="E46"/>
  <c r="AQ7" i="1"/>
  <c r="AQ9"/>
  <c r="AQ11"/>
  <c r="AQ13"/>
  <c r="AQ15"/>
  <c r="AQ17"/>
  <c r="AQ19"/>
  <c r="AQ21"/>
  <c r="AQ23"/>
  <c r="AQ25"/>
  <c r="AQ27"/>
  <c r="AQ29"/>
  <c r="E19" i="2"/>
  <c r="E41"/>
  <c r="AP7" i="1"/>
  <c r="AP15"/>
  <c r="AP19"/>
  <c r="AP27"/>
  <c r="E5" i="2"/>
  <c r="E31" s="1"/>
  <c r="E10"/>
  <c r="E14"/>
  <c r="E18"/>
  <c r="E22"/>
  <c r="E26"/>
  <c r="E36"/>
  <c r="E40"/>
  <c r="E44"/>
  <c r="E48"/>
  <c r="AP6" i="1"/>
  <c r="AQ8"/>
  <c r="AQ10"/>
  <c r="AQ12"/>
  <c r="AQ14"/>
  <c r="AQ16"/>
  <c r="AQ18"/>
  <c r="AQ20"/>
  <c r="AQ22"/>
  <c r="AQ24"/>
  <c r="AQ26"/>
  <c r="AQ28"/>
  <c r="AQ30"/>
  <c r="E11" i="2"/>
  <c r="E23"/>
  <c r="E27"/>
  <c r="E45"/>
  <c r="AP9" i="1"/>
  <c r="AP11"/>
  <c r="AP17"/>
  <c r="AP23"/>
  <c r="N8"/>
  <c r="Q11" s="1"/>
  <c r="Q13" s="1"/>
  <c r="E6" i="2"/>
  <c r="E9"/>
  <c r="E13"/>
  <c r="E17"/>
  <c r="E21"/>
  <c r="E25"/>
  <c r="E29"/>
  <c r="E39"/>
  <c r="E43"/>
  <c r="E47"/>
  <c r="AQ6" i="1"/>
  <c r="AP8"/>
  <c r="AP10"/>
  <c r="AP12"/>
  <c r="AP14"/>
  <c r="AP16"/>
  <c r="AP18"/>
  <c r="AP20"/>
  <c r="AP22"/>
  <c r="AP24"/>
  <c r="AP26"/>
  <c r="AP28"/>
  <c r="W32"/>
  <c r="E53" i="2" l="1"/>
  <c r="AQ32" i="1"/>
  <c r="AP32"/>
</calcChain>
</file>

<file path=xl/sharedStrings.xml><?xml version="1.0" encoding="utf-8"?>
<sst xmlns="http://schemas.openxmlformats.org/spreadsheetml/2006/main" count="116" uniqueCount="74">
  <si>
    <t>TOTAL</t>
  </si>
  <si>
    <t>QUANTITE</t>
  </si>
  <si>
    <t>COÛT € HT</t>
  </si>
  <si>
    <t>QUANTITÉ</t>
  </si>
  <si>
    <t>L</t>
  </si>
  <si>
    <t>H</t>
  </si>
  <si>
    <t>Nombre poses
sur LAIZE</t>
  </si>
  <si>
    <t>Nombre de poses
sur Longueur</t>
  </si>
  <si>
    <t xml:space="preserve">POSES
Nbre total </t>
  </si>
  <si>
    <t>Surface
Impression (m²)</t>
  </si>
  <si>
    <t>AVEC BORDS PERDUS
Format étiquette (mm)</t>
  </si>
  <si>
    <t>COÛT QUANTITÉ</t>
  </si>
  <si>
    <t>COÛT UNITAIRE</t>
  </si>
  <si>
    <t>SOLNET 2 D : FRAISE 100 13X15</t>
  </si>
  <si>
    <t>SOLNET 2D PAMPLEMOUSSE 100   13X15</t>
  </si>
  <si>
    <t>SOLNET 2D POMME VERTE  100   13X15</t>
  </si>
  <si>
    <t>SOLNET 2D CITRON 100   13X15</t>
  </si>
  <si>
    <t>SOLNET 3D DAVANIA 100   13X15</t>
  </si>
  <si>
    <t>SOLNET 3D CARRISSIMA 50  13X15</t>
  </si>
  <si>
    <t>SOLNET 3D EAU ESSENTIELLE  50   13X15</t>
  </si>
  <si>
    <t>DOSENET AGRUMES   50</t>
  </si>
  <si>
    <t xml:space="preserve">DOSENET PROVENCE  50 </t>
  </si>
  <si>
    <t>DOSENET AMBIANCE  50</t>
  </si>
  <si>
    <t>DOSENET CITRON VERT  50</t>
  </si>
  <si>
    <t>DOSENET FLORALE  50</t>
  </si>
  <si>
    <t>DETARNET</t>
  </si>
  <si>
    <t>DESIGNATIONS</t>
  </si>
  <si>
    <t>MARGE</t>
  </si>
  <si>
    <t>COUT D'IMPRESSION</t>
  </si>
  <si>
    <t>Laize d'impression (mm)</t>
  </si>
  <si>
    <t>Coût
d'impression</t>
  </si>
  <si>
    <t>Longueur d'impression (mm)</t>
  </si>
  <si>
    <t>Largeur</t>
  </si>
  <si>
    <t>Hauteur</t>
  </si>
  <si>
    <t>FORMAT</t>
  </si>
  <si>
    <t>Largeur
mm</t>
  </si>
  <si>
    <t>Hauteur
mm</t>
  </si>
  <si>
    <t>FORMAT ETIQUETTE (mm)</t>
  </si>
  <si>
    <t>CALCULATEUR</t>
  </si>
  <si>
    <t>LISTING</t>
  </si>
  <si>
    <t>COMMANDE N°2 du 22/09/2015</t>
  </si>
  <si>
    <t>AGRIPNET</t>
  </si>
  <si>
    <t>CARNET</t>
  </si>
  <si>
    <t>DEBOUCHFORT</t>
  </si>
  <si>
    <t>DETARNET RECTO</t>
  </si>
  <si>
    <t>DETARNET VERSO</t>
  </si>
  <si>
    <t>DIFFAMBIANCE DAVANIA</t>
  </si>
  <si>
    <t>DIFFAMBIANCE FRUITS ROUGES</t>
  </si>
  <si>
    <t>DIFFAMBIANCE MENTHOL</t>
  </si>
  <si>
    <t>DIFFAMBIANCE MISTRAL</t>
  </si>
  <si>
    <t>DIFFAMBIANCE NOCTURNE</t>
  </si>
  <si>
    <t>AIRNET ÉTÉ INDIEN</t>
  </si>
  <si>
    <t>AIRNET METAL</t>
  </si>
  <si>
    <t>MAGINET RECTO</t>
  </si>
  <si>
    <t>MAGINET VERSO</t>
  </si>
  <si>
    <t>DIFFAMBIANCE POUVOIR FRAIS</t>
  </si>
  <si>
    <t>DIFFAMBIANCE FRUIDO</t>
  </si>
  <si>
    <t>DIFFAMBIANCE TENTATION</t>
  </si>
  <si>
    <t>DIFFAMBIANCE CARISSIMA</t>
  </si>
  <si>
    <t>DIFFAMBIANCE INSECTICIDE</t>
  </si>
  <si>
    <t>ENROVIT</t>
  </si>
  <si>
    <t>AIRNET MEDITERRANEE</t>
  </si>
  <si>
    <t>AIRNET COQUELICOT</t>
  </si>
  <si>
    <t>AIRNET MANGUE</t>
  </si>
  <si>
    <t>VITRONET SPRAY RECTO</t>
  </si>
  <si>
    <t>VITRONET SPRAY VERSO</t>
  </si>
  <si>
    <t>Préparation des fichiers</t>
  </si>
  <si>
    <t xml:space="preserve">COMMANDE N°1 du </t>
  </si>
  <si>
    <t>_</t>
  </si>
  <si>
    <t>CHIFFRAGE AUTOMATIQUE</t>
  </si>
  <si>
    <t>cout dans le sens de la Largeur</t>
  </si>
  <si>
    <t>cout dans le sens de la hauteur</t>
  </si>
  <si>
    <t>COUT AU m²
non plastifié</t>
  </si>
  <si>
    <t>COUT AU m²
plastifié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</si>
</sst>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0.000"/>
    <numFmt numFmtId="166" formatCode="#,##0.000\ &quot;€&quot;"/>
    <numFmt numFmtId="167" formatCode="#,##0\ &quot;€&quot;"/>
  </numFmts>
  <fonts count="20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5"/>
      <color theme="9"/>
      <name val="Calibri"/>
      <family val="2"/>
      <scheme val="minor"/>
    </font>
    <font>
      <b/>
      <sz val="25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5"/>
      <color theme="9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3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Border="1"/>
    <xf numFmtId="0" fontId="0" fillId="0" borderId="16" xfId="0" applyBorder="1"/>
    <xf numFmtId="167" fontId="0" fillId="0" borderId="27" xfId="0" applyNumberFormat="1" applyBorder="1"/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0" fillId="0" borderId="16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6" fontId="0" fillId="0" borderId="16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164" fontId="6" fillId="0" borderId="6" xfId="0" applyNumberFormat="1" applyFon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0" fontId="16" fillId="0" borderId="14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0" fontId="1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 wrapText="1"/>
    </xf>
    <xf numFmtId="2" fontId="0" fillId="3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6" fontId="0" fillId="4" borderId="16" xfId="0" applyNumberForma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167" fontId="5" fillId="5" borderId="16" xfId="0" applyNumberFormat="1" applyFont="1" applyFill="1" applyBorder="1" applyAlignment="1">
      <alignment horizontal="center" vertical="center"/>
    </xf>
    <xf numFmtId="167" fontId="0" fillId="0" borderId="0" xfId="0" applyNumberFormat="1" applyBorder="1"/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" fillId="0" borderId="25" xfId="0" applyFont="1" applyBorder="1"/>
    <xf numFmtId="0" fontId="2" fillId="0" borderId="3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/>
    <xf numFmtId="0" fontId="0" fillId="0" borderId="0" xfId="0" applyFill="1" applyBorder="1" applyAlignment="1">
      <alignment horizontal="center" vertical="center"/>
    </xf>
    <xf numFmtId="49" fontId="0" fillId="9" borderId="0" xfId="0" applyNumberFormat="1" applyFill="1" applyBorder="1" applyAlignment="1">
      <alignment horizontal="center" vertical="center"/>
    </xf>
    <xf numFmtId="164" fontId="0" fillId="9" borderId="0" xfId="0" applyNumberFormat="1" applyFill="1" applyBorder="1" applyAlignment="1">
      <alignment horizontal="center" vertical="center"/>
    </xf>
    <xf numFmtId="166" fontId="0" fillId="4" borderId="0" xfId="0" applyNumberFormat="1" applyFill="1" applyBorder="1" applyAlignment="1">
      <alignment horizontal="center" vertical="center"/>
    </xf>
    <xf numFmtId="167" fontId="5" fillId="5" borderId="0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7" fillId="7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7" fontId="0" fillId="0" borderId="41" xfId="0" applyNumberFormat="1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right" indent="1"/>
    </xf>
    <xf numFmtId="0" fontId="2" fillId="0" borderId="8" xfId="0" applyFont="1" applyBorder="1" applyAlignment="1">
      <alignment horizontal="right" indent="1"/>
    </xf>
    <xf numFmtId="0" fontId="2" fillId="0" borderId="9" xfId="0" applyFont="1" applyBorder="1" applyAlignment="1">
      <alignment horizontal="right" indent="1"/>
    </xf>
    <xf numFmtId="0" fontId="2" fillId="0" borderId="40" xfId="0" applyFont="1" applyFill="1" applyBorder="1" applyAlignment="1">
      <alignment horizontal="right" indent="1"/>
    </xf>
    <xf numFmtId="0" fontId="2" fillId="0" borderId="39" xfId="0" applyFont="1" applyFill="1" applyBorder="1" applyAlignment="1">
      <alignment horizontal="right" indent="1"/>
    </xf>
    <xf numFmtId="0" fontId="2" fillId="0" borderId="37" xfId="0" applyFont="1" applyFill="1" applyBorder="1" applyAlignment="1">
      <alignment horizontal="right" inden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/>
    </xf>
    <xf numFmtId="0" fontId="17" fillId="7" borderId="11" xfId="0" applyFont="1" applyFill="1" applyBorder="1" applyAlignment="1">
      <alignment horizontal="center"/>
    </xf>
    <xf numFmtId="0" fontId="17" fillId="7" borderId="12" xfId="0" applyFont="1" applyFill="1" applyBorder="1" applyAlignment="1">
      <alignment horizontal="center"/>
    </xf>
    <xf numFmtId="0" fontId="0" fillId="6" borderId="2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55"/>
  <sheetViews>
    <sheetView tabSelected="1" view="pageBreakPreview" zoomScale="80" zoomScaleSheetLayoutView="80" workbookViewId="0">
      <selection activeCell="T6" sqref="T6"/>
    </sheetView>
  </sheetViews>
  <sheetFormatPr baseColWidth="10" defaultRowHeight="15"/>
  <cols>
    <col min="1" max="1" width="10.85546875" customWidth="1"/>
    <col min="2" max="2" width="10" style="1" customWidth="1"/>
    <col min="3" max="3" width="11.42578125" style="2" customWidth="1"/>
    <col min="4" max="4" width="10" style="1" customWidth="1"/>
    <col min="5" max="5" width="2.5703125" style="1" customWidth="1"/>
    <col min="6" max="6" width="3.7109375" style="1" customWidth="1"/>
    <col min="7" max="8" width="3.7109375" customWidth="1"/>
    <col min="9" max="9" width="10" customWidth="1"/>
    <col min="10" max="10" width="16.85546875" customWidth="1"/>
    <col min="11" max="11" width="16.85546875" style="5" customWidth="1"/>
    <col min="12" max="12" width="16.85546875" customWidth="1"/>
    <col min="13" max="13" width="20.7109375" customWidth="1"/>
    <col min="15" max="15" width="2.42578125" customWidth="1"/>
    <col min="16" max="16" width="17.140625" customWidth="1"/>
    <col min="17" max="17" width="17" customWidth="1"/>
    <col min="18" max="18" width="3" customWidth="1"/>
    <col min="19" max="19" width="37.7109375" style="22" customWidth="1"/>
    <col min="20" max="21" width="9.140625" customWidth="1"/>
    <col min="23" max="24" width="11.140625" customWidth="1"/>
    <col min="42" max="43" width="13" style="24" customWidth="1"/>
  </cols>
  <sheetData>
    <row r="1" spans="1:43" ht="48.75" customHeight="1">
      <c r="A1" s="127" t="s">
        <v>38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9"/>
      <c r="S1" s="130" t="s">
        <v>39</v>
      </c>
      <c r="T1" s="131"/>
      <c r="U1" s="131"/>
      <c r="V1" s="131"/>
      <c r="W1" s="132"/>
      <c r="X1" s="80"/>
      <c r="AA1" s="79"/>
      <c r="AQ1" s="85"/>
    </row>
    <row r="2" spans="1:43" ht="15.75" thickBot="1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45"/>
      <c r="S2" s="23"/>
      <c r="T2" s="24"/>
      <c r="U2" s="24"/>
      <c r="V2" s="24"/>
      <c r="W2" s="25"/>
      <c r="X2" s="24"/>
      <c r="AP2" s="104"/>
    </row>
    <row r="3" spans="1:43" ht="36" customHeight="1" thickBot="1">
      <c r="A3" s="123" t="s">
        <v>37</v>
      </c>
      <c r="B3" s="124"/>
      <c r="C3" s="124"/>
      <c r="D3" s="125"/>
      <c r="E3" s="28"/>
      <c r="F3" s="121" t="s">
        <v>3</v>
      </c>
      <c r="G3" s="122"/>
      <c r="H3" s="122"/>
      <c r="I3" s="122"/>
      <c r="J3" s="8">
        <v>50</v>
      </c>
      <c r="K3" s="44" t="s">
        <v>27</v>
      </c>
      <c r="L3" s="24"/>
      <c r="M3" s="31"/>
      <c r="N3" s="46"/>
      <c r="O3" s="47"/>
      <c r="P3" s="48"/>
      <c r="Q3" s="49"/>
      <c r="S3" s="99" t="s">
        <v>67</v>
      </c>
      <c r="T3" s="100"/>
      <c r="U3" s="100"/>
      <c r="V3" s="100"/>
      <c r="W3" s="101"/>
      <c r="X3" s="82"/>
      <c r="AP3" s="104"/>
    </row>
    <row r="4" spans="1:43" ht="36.75" customHeight="1" thickBot="1">
      <c r="A4" s="9" t="s">
        <v>32</v>
      </c>
      <c r="B4" s="10">
        <v>170</v>
      </c>
      <c r="C4" s="11" t="s">
        <v>33</v>
      </c>
      <c r="D4" s="12">
        <v>90</v>
      </c>
      <c r="E4" s="28"/>
      <c r="F4" s="102" t="s">
        <v>72</v>
      </c>
      <c r="G4" s="103"/>
      <c r="H4" s="103"/>
      <c r="I4" s="103"/>
      <c r="J4" s="39">
        <f>$K$4*4.07</f>
        <v>5.4945000000000004</v>
      </c>
      <c r="K4" s="38">
        <v>1.35</v>
      </c>
      <c r="L4" s="24"/>
      <c r="M4" s="31"/>
      <c r="N4" s="17"/>
      <c r="O4" s="46"/>
      <c r="P4" s="20"/>
      <c r="Q4" s="50"/>
      <c r="S4" s="107" t="s">
        <v>26</v>
      </c>
      <c r="T4" s="109" t="s">
        <v>34</v>
      </c>
      <c r="U4" s="110"/>
      <c r="V4" s="111" t="s">
        <v>1</v>
      </c>
      <c r="W4" s="113" t="s">
        <v>2</v>
      </c>
      <c r="X4" s="81"/>
      <c r="AP4" s="106" t="s">
        <v>70</v>
      </c>
      <c r="AQ4" s="106" t="s">
        <v>71</v>
      </c>
    </row>
    <row r="5" spans="1:43" ht="36.75" customHeight="1" thickBot="1">
      <c r="A5" s="27"/>
      <c r="B5" s="28"/>
      <c r="C5" s="28"/>
      <c r="D5" s="28"/>
      <c r="E5" s="28"/>
      <c r="F5" s="102" t="s">
        <v>73</v>
      </c>
      <c r="G5" s="103"/>
      <c r="H5" s="103"/>
      <c r="I5" s="103"/>
      <c r="J5" s="39">
        <f>$K$4*9.08</f>
        <v>12.258000000000001</v>
      </c>
      <c r="K5" s="51"/>
      <c r="L5" s="28"/>
      <c r="M5" s="28"/>
      <c r="N5" s="28"/>
      <c r="O5" s="28"/>
      <c r="P5" s="28"/>
      <c r="Q5" s="45"/>
      <c r="S5" s="108"/>
      <c r="T5" s="42" t="s">
        <v>35</v>
      </c>
      <c r="U5" s="43" t="s">
        <v>36</v>
      </c>
      <c r="V5" s="112"/>
      <c r="W5" s="114"/>
      <c r="X5" s="81"/>
      <c r="AP5" s="106"/>
      <c r="AQ5" s="106"/>
    </row>
    <row r="6" spans="1:43" ht="13.5" customHeight="1" thickBot="1">
      <c r="A6" s="118" t="s">
        <v>10</v>
      </c>
      <c r="B6" s="119"/>
      <c r="C6" s="119"/>
      <c r="D6" s="120"/>
      <c r="E6" s="28"/>
      <c r="F6" s="105"/>
      <c r="G6" s="105"/>
      <c r="H6" s="105"/>
      <c r="I6" s="105"/>
      <c r="J6" s="64"/>
      <c r="K6" s="64"/>
      <c r="L6" s="37"/>
      <c r="M6" s="37"/>
      <c r="N6" s="37"/>
      <c r="O6" s="37"/>
      <c r="P6" s="37"/>
      <c r="Q6" s="52"/>
      <c r="S6" s="65" t="s">
        <v>41</v>
      </c>
      <c r="T6" s="66">
        <v>190</v>
      </c>
      <c r="U6" s="67">
        <v>215</v>
      </c>
      <c r="V6" s="67">
        <v>50</v>
      </c>
      <c r="W6" s="26"/>
      <c r="X6" s="84"/>
      <c r="AP6" s="59">
        <f t="shared" ref="AP6:AP30" si="0">ROUNDUP((((1600*(105+((ROUNDDOWN($L$11/(U6+6),0))*(U6+6)+105))/1000000)*$J$5)/((ROUNDDOWN($L$13/(T6+6),0))*(ROUNDDOWN($L$11/(U6+6),0))))*V6,0)</f>
        <v>36</v>
      </c>
      <c r="AQ6" s="24">
        <f t="shared" ref="AQ6:AQ30" si="1">ROUNDUP((((1600*(105+((ROUNDDOWN($L$11/(T6+6),0))*(T6+6)+105))/1000000)*$J$5)/((ROUNDDOWN($L$13/(U6+6),0))*(ROUNDDOWN($L$11/(T6+6),0))))*V6,0)</f>
        <v>37</v>
      </c>
    </row>
    <row r="7" spans="1:43" ht="29.25" customHeight="1" thickBot="1">
      <c r="A7" s="9" t="s">
        <v>4</v>
      </c>
      <c r="B7" s="14">
        <f>B4+6</f>
        <v>176</v>
      </c>
      <c r="C7" s="11" t="s">
        <v>5</v>
      </c>
      <c r="D7" s="15">
        <f>D4+6</f>
        <v>96</v>
      </c>
      <c r="E7" s="28"/>
      <c r="F7" s="64"/>
      <c r="G7" s="64"/>
      <c r="H7" s="64"/>
      <c r="I7" s="64"/>
      <c r="J7" s="28"/>
      <c r="K7" s="28"/>
      <c r="L7" s="48" t="s">
        <v>6</v>
      </c>
      <c r="M7" s="48" t="s">
        <v>7</v>
      </c>
      <c r="N7" s="48" t="s">
        <v>8</v>
      </c>
      <c r="O7" s="48"/>
      <c r="P7" s="48" t="s">
        <v>9</v>
      </c>
      <c r="Q7" s="18" t="s">
        <v>30</v>
      </c>
      <c r="S7" s="3" t="s">
        <v>42</v>
      </c>
      <c r="T7" s="68">
        <v>150</v>
      </c>
      <c r="U7" s="4">
        <v>210</v>
      </c>
      <c r="V7" s="4">
        <v>20</v>
      </c>
      <c r="W7" s="26"/>
      <c r="X7" s="59"/>
      <c r="AP7" s="59">
        <f t="shared" si="0"/>
        <v>11</v>
      </c>
      <c r="AQ7" s="24">
        <f t="shared" si="1"/>
        <v>11</v>
      </c>
    </row>
    <row r="8" spans="1:43" ht="12.75" customHeight="1" thickBot="1">
      <c r="A8" s="27"/>
      <c r="B8" s="28"/>
      <c r="C8" s="28"/>
      <c r="D8" s="28"/>
      <c r="E8" s="126" t="s">
        <v>68</v>
      </c>
      <c r="F8" s="126"/>
      <c r="G8" s="126"/>
      <c r="H8" s="126"/>
      <c r="I8" s="64"/>
      <c r="J8" s="133" t="s">
        <v>28</v>
      </c>
      <c r="K8" s="134"/>
      <c r="L8" s="20">
        <f>ROUNDDOWN(L13/$B$7,0)</f>
        <v>8</v>
      </c>
      <c r="M8" s="53">
        <f>ROUNDDOWN(L11/$D$7,0)</f>
        <v>15</v>
      </c>
      <c r="N8" s="20">
        <f>L8*M8</f>
        <v>120</v>
      </c>
      <c r="O8" s="20"/>
      <c r="P8" s="54">
        <f>(1600*(105+(M8*$D$7)+105))/1000000</f>
        <v>2.64</v>
      </c>
      <c r="Q8" s="40">
        <f>P8*$J$5</f>
        <v>32.361120000000007</v>
      </c>
      <c r="S8" s="3" t="s">
        <v>43</v>
      </c>
      <c r="T8" s="68">
        <v>190</v>
      </c>
      <c r="U8" s="4">
        <v>100</v>
      </c>
      <c r="V8" s="4">
        <v>50</v>
      </c>
      <c r="W8" s="26"/>
      <c r="X8" s="59"/>
      <c r="AP8" s="59">
        <f t="shared" si="0"/>
        <v>17</v>
      </c>
      <c r="AQ8" s="24">
        <f t="shared" si="1"/>
        <v>16</v>
      </c>
    </row>
    <row r="9" spans="1:43" ht="13.5" customHeight="1">
      <c r="A9" s="27"/>
      <c r="B9" s="28"/>
      <c r="C9" s="28"/>
      <c r="D9" s="28"/>
      <c r="E9" s="126"/>
      <c r="F9" s="126"/>
      <c r="G9" s="126"/>
      <c r="H9" s="126"/>
      <c r="I9" s="64"/>
      <c r="J9" s="28"/>
      <c r="K9" s="28"/>
      <c r="L9" s="64"/>
      <c r="M9" s="64"/>
      <c r="N9" s="64"/>
      <c r="O9" s="64"/>
      <c r="P9" s="19"/>
      <c r="Q9" s="32"/>
      <c r="S9" s="3" t="s">
        <v>44</v>
      </c>
      <c r="T9" s="68">
        <v>90</v>
      </c>
      <c r="U9" s="4">
        <v>80</v>
      </c>
      <c r="V9" s="4">
        <v>100</v>
      </c>
      <c r="W9" s="26"/>
      <c r="X9" s="59"/>
      <c r="AP9" s="59">
        <f t="shared" si="0"/>
        <v>13</v>
      </c>
      <c r="AQ9" s="24">
        <f t="shared" si="1"/>
        <v>13</v>
      </c>
    </row>
    <row r="10" spans="1:43" ht="13.5" customHeight="1">
      <c r="A10" s="27"/>
      <c r="B10" s="28"/>
      <c r="C10" s="28"/>
      <c r="D10" s="28"/>
      <c r="E10" s="28"/>
      <c r="F10" s="64"/>
      <c r="G10" s="64"/>
      <c r="H10" s="64"/>
      <c r="I10" s="64"/>
      <c r="J10" s="28"/>
      <c r="K10" s="28"/>
      <c r="L10" s="64"/>
      <c r="M10" s="64"/>
      <c r="N10" s="64"/>
      <c r="O10" s="28"/>
      <c r="P10" s="16"/>
      <c r="Q10" s="50"/>
      <c r="S10" s="3" t="s">
        <v>45</v>
      </c>
      <c r="T10" s="68">
        <v>90</v>
      </c>
      <c r="U10" s="4">
        <v>80</v>
      </c>
      <c r="V10" s="4">
        <v>100</v>
      </c>
      <c r="W10" s="26"/>
      <c r="X10" s="59"/>
      <c r="AP10" s="59">
        <f t="shared" si="0"/>
        <v>13</v>
      </c>
      <c r="AQ10" s="24">
        <f t="shared" si="1"/>
        <v>13</v>
      </c>
    </row>
    <row r="11" spans="1:43" ht="14.25" customHeight="1">
      <c r="A11" s="27"/>
      <c r="B11" s="28"/>
      <c r="C11" s="28"/>
      <c r="D11" s="28"/>
      <c r="E11" s="28"/>
      <c r="F11" s="64"/>
      <c r="G11" s="64"/>
      <c r="H11" s="64"/>
      <c r="I11" s="64"/>
      <c r="J11" s="116" t="s">
        <v>31</v>
      </c>
      <c r="K11" s="117"/>
      <c r="L11" s="35">
        <v>1500</v>
      </c>
      <c r="M11" s="35"/>
      <c r="N11" s="64"/>
      <c r="O11" s="28"/>
      <c r="P11" s="55" t="s">
        <v>12</v>
      </c>
      <c r="Q11" s="56">
        <f>Q8/N8</f>
        <v>0.26967600000000008</v>
      </c>
      <c r="S11" s="3" t="s">
        <v>46</v>
      </c>
      <c r="T11" s="68">
        <v>90</v>
      </c>
      <c r="U11" s="4">
        <v>170</v>
      </c>
      <c r="V11" s="4">
        <v>100</v>
      </c>
      <c r="W11" s="26"/>
      <c r="X11" s="59"/>
      <c r="AP11" s="59">
        <f t="shared" si="0"/>
        <v>25</v>
      </c>
      <c r="AQ11" s="24">
        <f t="shared" si="1"/>
        <v>27</v>
      </c>
    </row>
    <row r="12" spans="1:43" ht="14.25" customHeight="1">
      <c r="A12" s="27"/>
      <c r="B12" s="28"/>
      <c r="C12" s="28"/>
      <c r="D12" s="28"/>
      <c r="E12" s="28"/>
      <c r="F12" s="64"/>
      <c r="G12" s="64"/>
      <c r="H12" s="64"/>
      <c r="I12" s="64"/>
      <c r="J12" s="28"/>
      <c r="K12" s="28"/>
      <c r="L12" s="64"/>
      <c r="M12" s="64"/>
      <c r="N12" s="64"/>
      <c r="O12" s="28"/>
      <c r="P12" s="64"/>
      <c r="Q12" s="36"/>
      <c r="S12" s="3" t="s">
        <v>47</v>
      </c>
      <c r="T12" s="68">
        <v>90</v>
      </c>
      <c r="U12" s="4">
        <v>170</v>
      </c>
      <c r="V12" s="4">
        <v>50</v>
      </c>
      <c r="W12" s="26"/>
      <c r="X12" s="59"/>
      <c r="AP12" s="59">
        <f t="shared" si="0"/>
        <v>13</v>
      </c>
      <c r="AQ12" s="24">
        <f t="shared" si="1"/>
        <v>14</v>
      </c>
    </row>
    <row r="13" spans="1:43" ht="14.25" customHeight="1">
      <c r="A13" s="27"/>
      <c r="B13" s="28"/>
      <c r="C13" s="28"/>
      <c r="D13" s="28"/>
      <c r="E13" s="28"/>
      <c r="F13" s="64"/>
      <c r="G13" s="64"/>
      <c r="H13" s="64"/>
      <c r="I13" s="64"/>
      <c r="J13" s="116" t="s">
        <v>29</v>
      </c>
      <c r="K13" s="117"/>
      <c r="L13" s="35">
        <v>1545</v>
      </c>
      <c r="M13" s="35"/>
      <c r="N13" s="64"/>
      <c r="O13" s="28"/>
      <c r="P13" s="57" t="s">
        <v>11</v>
      </c>
      <c r="Q13" s="58">
        <f>$J$3*Q11</f>
        <v>13.483800000000004</v>
      </c>
      <c r="S13" s="3" t="s">
        <v>48</v>
      </c>
      <c r="T13" s="68">
        <v>90</v>
      </c>
      <c r="U13" s="4">
        <v>170</v>
      </c>
      <c r="V13" s="4">
        <v>50</v>
      </c>
      <c r="W13" s="26"/>
      <c r="X13" s="59"/>
      <c r="AP13" s="59">
        <f t="shared" si="0"/>
        <v>13</v>
      </c>
      <c r="AQ13" s="24">
        <f t="shared" si="1"/>
        <v>14</v>
      </c>
    </row>
    <row r="14" spans="1:43" ht="13.5" customHeight="1">
      <c r="A14" s="27"/>
      <c r="B14" s="28"/>
      <c r="C14" s="28"/>
      <c r="D14" s="28"/>
      <c r="E14" s="28"/>
      <c r="F14" s="64"/>
      <c r="G14" s="64"/>
      <c r="H14" s="64"/>
      <c r="I14" s="64"/>
      <c r="J14" s="37"/>
      <c r="K14" s="37"/>
      <c r="L14" s="33"/>
      <c r="M14" s="33"/>
      <c r="N14" s="33"/>
      <c r="O14" s="33"/>
      <c r="P14" s="34"/>
      <c r="Q14" s="32"/>
      <c r="S14" s="3" t="s">
        <v>49</v>
      </c>
      <c r="T14" s="68">
        <v>90</v>
      </c>
      <c r="U14" s="4">
        <v>170</v>
      </c>
      <c r="V14" s="4">
        <v>50</v>
      </c>
      <c r="W14" s="26"/>
      <c r="X14" s="59"/>
      <c r="AP14" s="59">
        <f t="shared" si="0"/>
        <v>13</v>
      </c>
      <c r="AQ14" s="24">
        <f t="shared" si="1"/>
        <v>14</v>
      </c>
    </row>
    <row r="15" spans="1:43" ht="13.5" customHeight="1">
      <c r="A15" s="27"/>
      <c r="B15" s="28"/>
      <c r="C15" s="28"/>
      <c r="D15" s="28"/>
      <c r="E15" s="28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19"/>
      <c r="Q15" s="32"/>
      <c r="S15" s="3" t="s">
        <v>50</v>
      </c>
      <c r="T15" s="68">
        <v>90</v>
      </c>
      <c r="U15" s="4">
        <v>170</v>
      </c>
      <c r="V15" s="4">
        <v>100</v>
      </c>
      <c r="W15" s="26"/>
      <c r="X15" s="59"/>
      <c r="AP15" s="59">
        <f t="shared" si="0"/>
        <v>25</v>
      </c>
      <c r="AQ15" s="24">
        <f t="shared" si="1"/>
        <v>27</v>
      </c>
    </row>
    <row r="16" spans="1:43" ht="34.5" customHeight="1">
      <c r="A16" s="27"/>
      <c r="B16" s="28"/>
      <c r="C16" s="28"/>
      <c r="D16" s="28"/>
      <c r="E16" s="74"/>
      <c r="F16" s="74"/>
      <c r="G16" s="74"/>
      <c r="H16" s="74"/>
      <c r="I16" s="74"/>
      <c r="J16" s="74"/>
      <c r="K16" s="74"/>
      <c r="L16" s="37"/>
      <c r="M16" s="37"/>
      <c r="N16" s="37"/>
      <c r="O16" s="37"/>
      <c r="P16" s="37"/>
      <c r="Q16" s="37"/>
      <c r="S16" s="3" t="s">
        <v>51</v>
      </c>
      <c r="T16" s="68">
        <v>127</v>
      </c>
      <c r="U16" s="4">
        <v>160</v>
      </c>
      <c r="V16" s="4">
        <v>100</v>
      </c>
      <c r="W16" s="26"/>
      <c r="X16" s="59"/>
      <c r="AP16" s="59">
        <f t="shared" si="0"/>
        <v>34</v>
      </c>
      <c r="AQ16" s="24">
        <f t="shared" si="1"/>
        <v>34</v>
      </c>
    </row>
    <row r="17" spans="1:43" ht="12.75" customHeight="1">
      <c r="A17" s="27"/>
      <c r="B17" s="28"/>
      <c r="C17" s="28"/>
      <c r="D17" s="28"/>
      <c r="E17" s="74"/>
      <c r="F17" s="74"/>
      <c r="G17" s="105"/>
      <c r="H17" s="105"/>
      <c r="I17" s="74"/>
      <c r="J17" s="115"/>
      <c r="K17" s="115"/>
      <c r="L17" s="33"/>
      <c r="M17" s="33"/>
      <c r="N17" s="33"/>
      <c r="O17" s="33"/>
      <c r="P17" s="34"/>
      <c r="Q17" s="88"/>
      <c r="S17" s="3" t="s">
        <v>52</v>
      </c>
      <c r="T17" s="68">
        <v>127</v>
      </c>
      <c r="U17" s="4">
        <v>160</v>
      </c>
      <c r="V17" s="4">
        <v>100</v>
      </c>
      <c r="W17" s="26"/>
      <c r="X17" s="59"/>
      <c r="AP17" s="59">
        <f t="shared" si="0"/>
        <v>34</v>
      </c>
      <c r="AQ17" s="24">
        <f t="shared" si="1"/>
        <v>34</v>
      </c>
    </row>
    <row r="18" spans="1:43" ht="13.5" customHeight="1">
      <c r="A18" s="27"/>
      <c r="B18" s="28"/>
      <c r="C18" s="28"/>
      <c r="D18" s="28"/>
      <c r="E18" s="74"/>
      <c r="F18" s="74"/>
      <c r="G18" s="105"/>
      <c r="H18" s="105"/>
      <c r="I18" s="74"/>
      <c r="J18" s="74"/>
      <c r="K18" s="74"/>
      <c r="L18" s="74"/>
      <c r="M18" s="74"/>
      <c r="N18" s="74"/>
      <c r="O18" s="74"/>
      <c r="P18" s="19"/>
      <c r="Q18" s="88"/>
      <c r="S18" s="3" t="s">
        <v>53</v>
      </c>
      <c r="T18" s="68">
        <v>90</v>
      </c>
      <c r="U18" s="4">
        <v>80</v>
      </c>
      <c r="V18" s="4">
        <v>100</v>
      </c>
      <c r="W18" s="26"/>
      <c r="X18" s="59"/>
      <c r="AP18" s="59">
        <f t="shared" si="0"/>
        <v>13</v>
      </c>
      <c r="AQ18" s="24">
        <f t="shared" si="1"/>
        <v>13</v>
      </c>
    </row>
    <row r="19" spans="1:43" ht="13.5" customHeight="1">
      <c r="A19" s="27"/>
      <c r="B19" s="28"/>
      <c r="C19" s="28"/>
      <c r="D19" s="28"/>
      <c r="E19" s="74"/>
      <c r="F19" s="74"/>
      <c r="G19" s="105"/>
      <c r="H19" s="105"/>
      <c r="I19" s="74"/>
      <c r="J19" s="74"/>
      <c r="K19" s="74"/>
      <c r="L19" s="74"/>
      <c r="M19" s="74"/>
      <c r="N19" s="74"/>
      <c r="O19" s="74"/>
      <c r="P19" s="19"/>
      <c r="Q19" s="33"/>
      <c r="S19" s="3" t="s">
        <v>54</v>
      </c>
      <c r="T19" s="68">
        <v>90</v>
      </c>
      <c r="U19" s="4">
        <v>80</v>
      </c>
      <c r="V19" s="4">
        <v>100</v>
      </c>
      <c r="W19" s="26"/>
      <c r="X19" s="59"/>
      <c r="AP19" s="59">
        <f t="shared" si="0"/>
        <v>13</v>
      </c>
      <c r="AQ19" s="24">
        <f t="shared" si="1"/>
        <v>13</v>
      </c>
    </row>
    <row r="20" spans="1:43" ht="14.25" customHeight="1">
      <c r="A20" s="27"/>
      <c r="B20" s="28"/>
      <c r="C20" s="28"/>
      <c r="D20" s="28"/>
      <c r="E20" s="74"/>
      <c r="F20" s="74"/>
      <c r="G20" s="105"/>
      <c r="H20" s="105"/>
      <c r="I20" s="74"/>
      <c r="J20" s="97"/>
      <c r="K20" s="98"/>
      <c r="L20" s="35"/>
      <c r="M20" s="35"/>
      <c r="N20" s="74"/>
      <c r="O20" s="74"/>
      <c r="P20" s="74"/>
      <c r="Q20" s="89"/>
      <c r="S20" s="3" t="s">
        <v>55</v>
      </c>
      <c r="T20" s="68">
        <v>90</v>
      </c>
      <c r="U20" s="4">
        <v>170</v>
      </c>
      <c r="V20" s="4">
        <v>50</v>
      </c>
      <c r="W20" s="26"/>
      <c r="X20" s="59"/>
      <c r="AP20" s="59">
        <f t="shared" si="0"/>
        <v>13</v>
      </c>
      <c r="AQ20" s="24">
        <f t="shared" si="1"/>
        <v>14</v>
      </c>
    </row>
    <row r="21" spans="1:43" ht="14.25" customHeight="1">
      <c r="A21" s="27"/>
      <c r="B21" s="28"/>
      <c r="C21" s="28"/>
      <c r="D21" s="28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89"/>
      <c r="S21" s="3" t="s">
        <v>56</v>
      </c>
      <c r="T21" s="68">
        <v>90</v>
      </c>
      <c r="U21" s="4">
        <v>170</v>
      </c>
      <c r="V21" s="4">
        <v>50</v>
      </c>
      <c r="W21" s="26"/>
      <c r="X21" s="59"/>
      <c r="AP21" s="59">
        <f t="shared" si="0"/>
        <v>13</v>
      </c>
      <c r="AQ21" s="24">
        <f t="shared" si="1"/>
        <v>14</v>
      </c>
    </row>
    <row r="22" spans="1:43" ht="14.25" customHeight="1">
      <c r="A22" s="27"/>
      <c r="B22" s="28"/>
      <c r="C22" s="28"/>
      <c r="D22" s="28"/>
      <c r="E22" s="74"/>
      <c r="F22" s="74"/>
      <c r="G22" s="74"/>
      <c r="H22" s="74"/>
      <c r="I22" s="74"/>
      <c r="J22" s="97"/>
      <c r="K22" s="98"/>
      <c r="L22" s="35"/>
      <c r="M22" s="35"/>
      <c r="N22" s="74"/>
      <c r="O22" s="74"/>
      <c r="P22" s="87"/>
      <c r="Q22" s="90"/>
      <c r="S22" s="3" t="s">
        <v>57</v>
      </c>
      <c r="T22" s="68">
        <v>90</v>
      </c>
      <c r="U22" s="4">
        <v>170</v>
      </c>
      <c r="V22" s="4">
        <v>100</v>
      </c>
      <c r="W22" s="26"/>
      <c r="X22" s="59"/>
      <c r="AP22" s="59">
        <f t="shared" si="0"/>
        <v>25</v>
      </c>
      <c r="AQ22" s="24">
        <f t="shared" si="1"/>
        <v>27</v>
      </c>
    </row>
    <row r="23" spans="1:43" ht="13.5" customHeight="1">
      <c r="A23" s="27"/>
      <c r="B23" s="28"/>
      <c r="C23" s="28"/>
      <c r="D23" s="28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19"/>
      <c r="Q23" s="88"/>
      <c r="S23" s="3" t="s">
        <v>58</v>
      </c>
      <c r="T23" s="68">
        <v>90</v>
      </c>
      <c r="U23" s="4">
        <v>170</v>
      </c>
      <c r="V23" s="4">
        <v>100</v>
      </c>
      <c r="W23" s="26"/>
      <c r="X23" s="59"/>
      <c r="AP23" s="59">
        <f t="shared" si="0"/>
        <v>25</v>
      </c>
      <c r="AQ23" s="24">
        <f t="shared" si="1"/>
        <v>27</v>
      </c>
    </row>
    <row r="24" spans="1:43" ht="13.5" customHeight="1" thickBot="1">
      <c r="A24" s="29"/>
      <c r="B24" s="30"/>
      <c r="C24" s="30"/>
      <c r="D24" s="30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S24" s="3" t="s">
        <v>59</v>
      </c>
      <c r="T24" s="68">
        <v>90</v>
      </c>
      <c r="U24" s="4">
        <v>170</v>
      </c>
      <c r="V24" s="4">
        <v>50</v>
      </c>
      <c r="W24" s="26"/>
      <c r="X24" s="59"/>
      <c r="AP24" s="59">
        <f t="shared" si="0"/>
        <v>13</v>
      </c>
      <c r="AQ24" s="24">
        <f t="shared" si="1"/>
        <v>14</v>
      </c>
    </row>
    <row r="25" spans="1:43" ht="51" customHeight="1">
      <c r="A25" s="28"/>
      <c r="B25" s="28"/>
      <c r="C25" s="28"/>
      <c r="D25" s="28"/>
      <c r="E25" s="74"/>
      <c r="F25" s="74"/>
      <c r="G25" s="37"/>
      <c r="H25" s="37"/>
      <c r="I25" s="33"/>
      <c r="J25" s="33"/>
      <c r="K25" s="33"/>
      <c r="L25" s="33"/>
      <c r="M25" s="33"/>
      <c r="N25" s="33"/>
      <c r="O25" s="34"/>
      <c r="P25" s="88"/>
      <c r="Q25" s="88"/>
      <c r="S25" s="3" t="s">
        <v>60</v>
      </c>
      <c r="T25" s="68">
        <v>90</v>
      </c>
      <c r="U25" s="4">
        <v>170</v>
      </c>
      <c r="V25" s="4">
        <v>50</v>
      </c>
      <c r="W25" s="26"/>
      <c r="X25" s="59"/>
      <c r="AP25" s="59">
        <f t="shared" si="0"/>
        <v>13</v>
      </c>
      <c r="AQ25" s="24">
        <f t="shared" si="1"/>
        <v>14</v>
      </c>
    </row>
    <row r="26" spans="1:43" ht="13.5" customHeight="1">
      <c r="A26" s="28"/>
      <c r="B26" s="28"/>
      <c r="C26" s="28"/>
      <c r="D26" s="28"/>
      <c r="E26" s="64"/>
      <c r="F26" s="64"/>
      <c r="G26" s="28"/>
      <c r="H26" s="28"/>
      <c r="I26" s="64"/>
      <c r="J26" s="64"/>
      <c r="K26" s="64"/>
      <c r="L26" s="64"/>
      <c r="M26" s="64"/>
      <c r="N26" s="64"/>
      <c r="O26" s="75"/>
      <c r="P26" s="76"/>
      <c r="Q26" s="76"/>
      <c r="S26" s="3" t="s">
        <v>61</v>
      </c>
      <c r="T26" s="68">
        <v>127</v>
      </c>
      <c r="U26" s="4">
        <v>160</v>
      </c>
      <c r="V26" s="4">
        <v>50</v>
      </c>
      <c r="W26" s="26"/>
      <c r="X26" s="59"/>
      <c r="AP26" s="59">
        <f t="shared" si="0"/>
        <v>17</v>
      </c>
      <c r="AQ26" s="24">
        <f t="shared" si="1"/>
        <v>17</v>
      </c>
    </row>
    <row r="27" spans="1:43" ht="51" customHeight="1">
      <c r="A27" s="28"/>
      <c r="B27" s="28"/>
      <c r="C27" s="28"/>
      <c r="D27" s="28"/>
      <c r="E27" s="64"/>
      <c r="F27" s="64"/>
      <c r="G27" s="28"/>
      <c r="H27" s="28"/>
      <c r="I27" s="64"/>
      <c r="J27" s="64"/>
      <c r="K27" s="64"/>
      <c r="L27" s="64"/>
      <c r="M27" s="64"/>
      <c r="N27" s="28"/>
      <c r="O27" s="28"/>
      <c r="P27" s="76"/>
      <c r="Q27" s="28"/>
      <c r="S27" s="3" t="s">
        <v>62</v>
      </c>
      <c r="T27" s="68">
        <v>127</v>
      </c>
      <c r="U27" s="4">
        <v>160</v>
      </c>
      <c r="V27" s="4">
        <v>50</v>
      </c>
      <c r="W27" s="26"/>
      <c r="X27" s="59"/>
      <c r="AP27" s="59">
        <f t="shared" si="0"/>
        <v>17</v>
      </c>
      <c r="AQ27" s="24">
        <f t="shared" si="1"/>
        <v>17</v>
      </c>
    </row>
    <row r="28" spans="1:43" ht="13.5" customHeight="1">
      <c r="A28" s="28"/>
      <c r="B28" s="28"/>
      <c r="C28" s="28"/>
      <c r="D28" s="28"/>
      <c r="E28" s="64"/>
      <c r="F28" s="64"/>
      <c r="G28" s="28"/>
      <c r="H28" s="28"/>
      <c r="I28" s="64"/>
      <c r="J28" s="64"/>
      <c r="K28" s="64"/>
      <c r="L28" s="64"/>
      <c r="M28" s="64"/>
      <c r="N28" s="28"/>
      <c r="O28" s="55"/>
      <c r="P28" s="76"/>
      <c r="Q28" s="77"/>
      <c r="S28" s="3" t="s">
        <v>63</v>
      </c>
      <c r="T28" s="68">
        <v>127</v>
      </c>
      <c r="U28" s="4">
        <v>160</v>
      </c>
      <c r="V28" s="4">
        <v>50</v>
      </c>
      <c r="W28" s="26"/>
      <c r="X28" s="59"/>
      <c r="AP28" s="59">
        <f t="shared" si="0"/>
        <v>17</v>
      </c>
      <c r="AQ28" s="24">
        <f t="shared" si="1"/>
        <v>17</v>
      </c>
    </row>
    <row r="29" spans="1:43" ht="13.5" customHeight="1">
      <c r="A29" s="28"/>
      <c r="B29" s="28"/>
      <c r="C29" s="28"/>
      <c r="D29" s="28"/>
      <c r="E29" s="64"/>
      <c r="F29" s="64"/>
      <c r="G29" s="28"/>
      <c r="H29" s="28"/>
      <c r="I29" s="64"/>
      <c r="J29" s="64"/>
      <c r="K29" s="64"/>
      <c r="L29" s="64"/>
      <c r="M29" s="64"/>
      <c r="N29" s="28"/>
      <c r="O29" s="28"/>
      <c r="P29" s="28"/>
      <c r="Q29" s="28"/>
      <c r="S29" s="3" t="s">
        <v>64</v>
      </c>
      <c r="T29" s="68">
        <v>90</v>
      </c>
      <c r="U29" s="4">
        <v>80</v>
      </c>
      <c r="V29" s="4">
        <v>100</v>
      </c>
      <c r="W29" s="26"/>
      <c r="X29" s="59"/>
      <c r="AP29" s="59">
        <f t="shared" si="0"/>
        <v>13</v>
      </c>
      <c r="AQ29" s="24">
        <f t="shared" si="1"/>
        <v>13</v>
      </c>
    </row>
    <row r="30" spans="1:43" ht="13.5" customHeight="1">
      <c r="A30" s="28"/>
      <c r="B30" s="28"/>
      <c r="C30" s="28"/>
      <c r="D30" s="28"/>
      <c r="E30" s="64"/>
      <c r="F30" s="64"/>
      <c r="G30" s="28"/>
      <c r="H30" s="28"/>
      <c r="I30" s="64"/>
      <c r="J30" s="64"/>
      <c r="K30" s="64"/>
      <c r="L30" s="64"/>
      <c r="M30" s="64"/>
      <c r="N30" s="28"/>
      <c r="O30" s="57"/>
      <c r="P30" s="78"/>
      <c r="Q30" s="78"/>
      <c r="S30" s="3" t="s">
        <v>65</v>
      </c>
      <c r="T30" s="68">
        <v>90</v>
      </c>
      <c r="U30" s="4">
        <v>80</v>
      </c>
      <c r="V30" s="4">
        <v>100</v>
      </c>
      <c r="W30" s="26"/>
      <c r="X30" s="59"/>
      <c r="AP30" s="59">
        <f t="shared" si="0"/>
        <v>13</v>
      </c>
      <c r="AQ30" s="24">
        <f t="shared" si="1"/>
        <v>13</v>
      </c>
    </row>
    <row r="31" spans="1:43" ht="13.5" customHeight="1">
      <c r="A31" s="28"/>
      <c r="B31" s="28"/>
      <c r="C31" s="28"/>
      <c r="D31" s="28"/>
      <c r="E31" s="64"/>
      <c r="F31" s="64"/>
      <c r="G31" s="64"/>
      <c r="H31" s="64"/>
      <c r="I31" s="64"/>
      <c r="J31" s="24"/>
      <c r="K31" s="72"/>
      <c r="L31" s="24"/>
      <c r="M31" s="24"/>
      <c r="N31" s="24"/>
      <c r="O31" s="24"/>
      <c r="P31" s="24"/>
      <c r="Q31" s="24"/>
      <c r="S31" s="94" t="s">
        <v>66</v>
      </c>
      <c r="T31" s="95"/>
      <c r="U31" s="95"/>
      <c r="V31" s="96"/>
      <c r="W31" s="69">
        <v>45</v>
      </c>
      <c r="X31" s="72"/>
    </row>
    <row r="32" spans="1:43" ht="15.75" thickBot="1">
      <c r="A32" s="7"/>
      <c r="B32" s="7"/>
      <c r="C32" s="7"/>
      <c r="D32" s="7"/>
      <c r="E32" s="13"/>
      <c r="F32" s="21"/>
      <c r="G32" s="21"/>
      <c r="H32" s="21"/>
      <c r="I32" s="21"/>
      <c r="J32" s="41"/>
      <c r="S32" s="91" t="s">
        <v>0</v>
      </c>
      <c r="T32" s="92"/>
      <c r="U32" s="92"/>
      <c r="V32" s="93"/>
      <c r="W32" s="6">
        <f>SUM(W6:W31)</f>
        <v>45</v>
      </c>
      <c r="X32" s="72"/>
      <c r="AP32" s="59">
        <f>SUM(AP6:AP31)</f>
        <v>452</v>
      </c>
      <c r="AQ32" s="86">
        <f>SUM(AQ6:AQ31)</f>
        <v>467</v>
      </c>
    </row>
    <row r="33" spans="1:43" ht="19.5">
      <c r="A33" s="7"/>
      <c r="B33" s="7"/>
      <c r="C33" s="7"/>
      <c r="D33" s="7"/>
      <c r="E33" s="13"/>
      <c r="F33" s="21"/>
      <c r="G33" s="21"/>
      <c r="H33" s="21"/>
      <c r="I33" s="21"/>
      <c r="J33" s="41"/>
      <c r="S33" s="82"/>
      <c r="T33" s="24"/>
      <c r="U33" s="24"/>
      <c r="AP33"/>
      <c r="AQ33"/>
    </row>
    <row r="34" spans="1:43">
      <c r="A34" s="7"/>
      <c r="B34" s="7"/>
      <c r="C34" s="7"/>
      <c r="D34" s="7"/>
      <c r="E34" s="13"/>
      <c r="F34" s="21"/>
      <c r="G34" s="21"/>
      <c r="H34" s="21"/>
      <c r="I34" s="21"/>
      <c r="J34" s="41"/>
      <c r="S34" s="81"/>
      <c r="T34" s="24"/>
      <c r="U34" s="24"/>
      <c r="AP34"/>
      <c r="AQ34"/>
    </row>
    <row r="35" spans="1:43">
      <c r="E35" s="7"/>
      <c r="F35" s="7"/>
      <c r="G35" s="7"/>
      <c r="H35" s="7"/>
      <c r="I35" s="7"/>
      <c r="S35" s="81"/>
      <c r="T35" s="24"/>
      <c r="U35" s="24"/>
      <c r="AP35"/>
      <c r="AQ35"/>
    </row>
    <row r="36" spans="1:43">
      <c r="S36" s="59"/>
      <c r="T36" s="24"/>
      <c r="U36" s="24"/>
      <c r="AP36"/>
      <c r="AQ36"/>
    </row>
    <row r="37" spans="1:43">
      <c r="F37" s="71"/>
      <c r="G37" s="24"/>
      <c r="H37" s="24"/>
      <c r="I37" s="24"/>
      <c r="J37" s="24"/>
      <c r="K37" s="72"/>
      <c r="S37" s="59"/>
      <c r="T37" s="24"/>
      <c r="U37" s="24"/>
      <c r="AP37"/>
      <c r="AQ37"/>
    </row>
    <row r="38" spans="1:43">
      <c r="F38" s="71"/>
      <c r="G38" s="24"/>
      <c r="H38" s="24"/>
      <c r="I38" s="24"/>
      <c r="J38" s="24"/>
      <c r="K38" s="72"/>
      <c r="S38" s="59"/>
      <c r="T38" s="24"/>
      <c r="U38" s="24"/>
      <c r="AP38"/>
      <c r="AQ38"/>
    </row>
    <row r="39" spans="1:43" ht="45.75" customHeight="1">
      <c r="F39" s="71"/>
      <c r="G39" s="24"/>
      <c r="H39" s="73"/>
      <c r="I39" s="41"/>
      <c r="J39" s="24"/>
      <c r="K39" s="72"/>
      <c r="S39" s="59"/>
      <c r="T39" s="24"/>
      <c r="U39" s="24"/>
      <c r="AP39"/>
      <c r="AQ39"/>
    </row>
    <row r="40" spans="1:43" ht="54.75" customHeight="1">
      <c r="F40" s="71"/>
      <c r="G40" s="24"/>
      <c r="H40" s="73"/>
      <c r="I40" s="41"/>
      <c r="J40" s="24"/>
      <c r="K40" s="72"/>
      <c r="S40" s="59"/>
      <c r="T40" s="24"/>
      <c r="U40" s="24"/>
      <c r="AP40"/>
      <c r="AQ40"/>
    </row>
    <row r="41" spans="1:43">
      <c r="F41" s="71"/>
      <c r="G41" s="24"/>
      <c r="H41" s="73"/>
      <c r="I41" s="41"/>
      <c r="J41" s="24"/>
      <c r="K41" s="72"/>
      <c r="S41" s="59"/>
      <c r="T41" s="24"/>
      <c r="U41" s="24"/>
      <c r="AP41"/>
      <c r="AQ41"/>
    </row>
    <row r="42" spans="1:43">
      <c r="F42" s="71"/>
      <c r="G42" s="24"/>
      <c r="H42" s="24"/>
      <c r="I42" s="24"/>
      <c r="J42" s="24"/>
      <c r="K42" s="72"/>
      <c r="S42" s="59"/>
      <c r="T42" s="24"/>
      <c r="U42" s="24"/>
      <c r="AP42"/>
      <c r="AQ42"/>
    </row>
    <row r="43" spans="1:43">
      <c r="F43" s="71"/>
      <c r="G43" s="24"/>
      <c r="H43" s="24"/>
      <c r="I43" s="24"/>
      <c r="J43" s="24"/>
      <c r="K43" s="72"/>
      <c r="S43" s="59"/>
      <c r="T43" s="24"/>
      <c r="U43" s="24"/>
      <c r="AP43"/>
      <c r="AQ43"/>
    </row>
    <row r="44" spans="1:43">
      <c r="F44" s="71"/>
      <c r="G44" s="24"/>
      <c r="H44" s="24"/>
      <c r="I44" s="24"/>
      <c r="J44" s="24"/>
      <c r="K44" s="72"/>
      <c r="S44" s="59"/>
      <c r="T44" s="24"/>
      <c r="U44" s="24"/>
      <c r="AP44"/>
      <c r="AQ44"/>
    </row>
    <row r="45" spans="1:43">
      <c r="S45" s="59"/>
      <c r="T45" s="24"/>
      <c r="U45" s="24"/>
      <c r="AP45"/>
      <c r="AQ45"/>
    </row>
    <row r="46" spans="1:43">
      <c r="S46" s="59"/>
      <c r="T46" s="24"/>
      <c r="U46" s="24"/>
      <c r="AP46"/>
      <c r="AQ46"/>
    </row>
    <row r="47" spans="1:43">
      <c r="S47" s="59"/>
      <c r="T47" s="24"/>
      <c r="U47" s="24"/>
      <c r="AP47"/>
      <c r="AQ47"/>
    </row>
    <row r="48" spans="1:43">
      <c r="S48" s="59"/>
      <c r="T48" s="24"/>
      <c r="U48" s="24"/>
      <c r="AP48"/>
      <c r="AQ48"/>
    </row>
    <row r="49" spans="19:43">
      <c r="S49" s="24"/>
      <c r="T49" s="24"/>
      <c r="U49" s="24"/>
      <c r="AP49"/>
      <c r="AQ49"/>
    </row>
    <row r="50" spans="19:43">
      <c r="S50" s="24"/>
      <c r="T50" s="24"/>
      <c r="U50" s="24"/>
      <c r="AP50"/>
      <c r="AQ50"/>
    </row>
    <row r="51" spans="19:43">
      <c r="S51" s="24"/>
      <c r="T51" s="24"/>
      <c r="U51" s="24"/>
      <c r="AP51"/>
      <c r="AQ51"/>
    </row>
    <row r="52" spans="19:43">
      <c r="S52" s="72"/>
      <c r="T52" s="24"/>
      <c r="U52" s="24"/>
      <c r="AP52"/>
      <c r="AQ52"/>
    </row>
    <row r="53" spans="19:43">
      <c r="S53" s="83"/>
      <c r="T53" s="24"/>
      <c r="U53" s="24"/>
      <c r="AP53"/>
      <c r="AQ53"/>
    </row>
    <row r="54" spans="19:43">
      <c r="S54"/>
      <c r="T54" s="24"/>
      <c r="U54" s="24"/>
      <c r="AP54"/>
      <c r="AQ54"/>
    </row>
    <row r="55" spans="19:43">
      <c r="S55"/>
      <c r="T55" s="24"/>
      <c r="U55" s="24"/>
      <c r="AP55"/>
      <c r="AQ55"/>
    </row>
  </sheetData>
  <mergeCells count="26">
    <mergeCell ref="A1:Q1"/>
    <mergeCell ref="S1:W1"/>
    <mergeCell ref="J8:K8"/>
    <mergeCell ref="J11:K11"/>
    <mergeCell ref="A6:D6"/>
    <mergeCell ref="F3:I3"/>
    <mergeCell ref="A3:D3"/>
    <mergeCell ref="E8:H9"/>
    <mergeCell ref="AQ4:AQ5"/>
    <mergeCell ref="F4:I4"/>
    <mergeCell ref="AP2:AP3"/>
    <mergeCell ref="G17:H20"/>
    <mergeCell ref="AP4:AP5"/>
    <mergeCell ref="S4:S5"/>
    <mergeCell ref="T4:U4"/>
    <mergeCell ref="V4:V5"/>
    <mergeCell ref="W4:W5"/>
    <mergeCell ref="J17:K17"/>
    <mergeCell ref="J13:K13"/>
    <mergeCell ref="F5:I5"/>
    <mergeCell ref="F6:I6"/>
    <mergeCell ref="S32:V32"/>
    <mergeCell ref="S31:V31"/>
    <mergeCell ref="J20:K20"/>
    <mergeCell ref="J22:K22"/>
    <mergeCell ref="S3:W3"/>
  </mergeCells>
  <conditionalFormatting sqref="Q13">
    <cfRule type="cellIs" dxfId="0" priority="2" operator="lessThan">
      <formula>$Q$22</formula>
    </cfRule>
  </conditionalFormatting>
  <pageMargins left="0.70866141732283472" right="0.70866141732283472" top="0.74803149606299213" bottom="0.74803149606299213" header="0.31496062992125984" footer="0.31496062992125984"/>
  <pageSetup paperSize="9" scale="2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3"/>
  <sheetViews>
    <sheetView workbookViewId="0">
      <selection activeCell="B10" sqref="B10"/>
    </sheetView>
  </sheetViews>
  <sheetFormatPr baseColWidth="10" defaultRowHeight="15"/>
  <cols>
    <col min="1" max="1" width="32.85546875" customWidth="1"/>
  </cols>
  <sheetData>
    <row r="1" spans="1:5" ht="43.5" customHeight="1" thickBot="1">
      <c r="A1" s="135" t="s">
        <v>69</v>
      </c>
      <c r="B1" s="135"/>
      <c r="C1" s="135"/>
      <c r="D1" s="135"/>
      <c r="E1" s="135"/>
    </row>
    <row r="2" spans="1:5" ht="20.25" thickBot="1">
      <c r="A2" s="99" t="s">
        <v>67</v>
      </c>
      <c r="B2" s="100"/>
      <c r="C2" s="100"/>
      <c r="D2" s="100"/>
      <c r="E2" s="101"/>
    </row>
    <row r="3" spans="1:5" ht="15.75" thickBot="1">
      <c r="A3" s="107" t="s">
        <v>26</v>
      </c>
      <c r="B3" s="109" t="s">
        <v>34</v>
      </c>
      <c r="C3" s="110"/>
      <c r="D3" s="111" t="s">
        <v>1</v>
      </c>
      <c r="E3" s="113" t="s">
        <v>2</v>
      </c>
    </row>
    <row r="4" spans="1:5" ht="30.75" thickBot="1">
      <c r="A4" s="108"/>
      <c r="B4" s="42" t="s">
        <v>35</v>
      </c>
      <c r="C4" s="43" t="s">
        <v>36</v>
      </c>
      <c r="D4" s="112"/>
      <c r="E4" s="114"/>
    </row>
    <row r="5" spans="1:5">
      <c r="A5" s="65" t="s">
        <v>41</v>
      </c>
      <c r="B5" s="66">
        <v>190</v>
      </c>
      <c r="C5" s="67">
        <v>215</v>
      </c>
      <c r="D5" s="67">
        <v>50</v>
      </c>
      <c r="E5" s="26">
        <f>ROUNDUP((((1600*(105+((ROUNDDOWN((Feuil1!$L$11)/(C5+6),0))*(C5+6)+105))/1000000)*(Feuil1!$J$5))/((ROUNDDOWN((Feuil1!$L$13)/(B5+6),0))*(ROUNDDOWN((Feuil1!$L$11)/(C5+6),0))))*D5,0)</f>
        <v>36</v>
      </c>
    </row>
    <row r="6" spans="1:5">
      <c r="A6" s="3" t="s">
        <v>42</v>
      </c>
      <c r="B6" s="68">
        <v>150</v>
      </c>
      <c r="C6" s="4">
        <v>210</v>
      </c>
      <c r="D6" s="4">
        <v>20</v>
      </c>
      <c r="E6" s="26">
        <f>ROUNDUP((((1600*(105+((ROUNDDOWN((Feuil1!$L$11)/(C6+6),0))*(C6+6)+105))/1000000)*(Feuil1!$J$5))/((ROUNDDOWN((Feuil1!$L$13)/(B6+6),0))*(ROUNDDOWN((Feuil1!$L$11)/(C6+6),0))))*D6,0)</f>
        <v>11</v>
      </c>
    </row>
    <row r="7" spans="1:5">
      <c r="A7" s="3" t="s">
        <v>43</v>
      </c>
      <c r="B7" s="68">
        <v>190</v>
      </c>
      <c r="C7" s="4">
        <v>100</v>
      </c>
      <c r="D7" s="4">
        <v>50</v>
      </c>
      <c r="E7" s="26">
        <f>ROUNDUP((((1600*(105+((ROUNDDOWN((Feuil1!$L$11)/(C7+6),0))*(C7+6)+105))/1000000)*(Feuil1!$J$5))/((ROUNDDOWN((Feuil1!$L$13)/(B7+6),0))*(ROUNDDOWN((Feuil1!$L$11)/(C7+6),0))))*D7,0)</f>
        <v>17</v>
      </c>
    </row>
    <row r="8" spans="1:5">
      <c r="A8" s="3" t="s">
        <v>44</v>
      </c>
      <c r="B8" s="68">
        <v>90</v>
      </c>
      <c r="C8" s="4">
        <v>80</v>
      </c>
      <c r="D8" s="4">
        <v>100</v>
      </c>
      <c r="E8" s="26">
        <f>ROUNDUP((((1600*(105+((ROUNDDOWN((Feuil1!$L$11)/(C8+6),0))*(C8+6)+105))/1000000)*(Feuil1!$J$5))/((ROUNDDOWN((Feuil1!$L$13)/(B8+6),0))*(ROUNDDOWN((Feuil1!$L$11)/(C8+6),0))))*D8,0)</f>
        <v>13</v>
      </c>
    </row>
    <row r="9" spans="1:5">
      <c r="A9" s="3" t="s">
        <v>45</v>
      </c>
      <c r="B9" s="68">
        <v>90</v>
      </c>
      <c r="C9" s="4">
        <v>80</v>
      </c>
      <c r="D9" s="4">
        <v>100</v>
      </c>
      <c r="E9" s="26">
        <f>ROUNDUP((((1600*(105+((ROUNDDOWN((Feuil1!$L$11)/(C9+6),0))*(C9+6)+105))/1000000)*(Feuil1!$J$5))/((ROUNDDOWN((Feuil1!$L$13)/(B9+6),0))*(ROUNDDOWN((Feuil1!$L$11)/(C9+6),0))))*D9,0)</f>
        <v>13</v>
      </c>
    </row>
    <row r="10" spans="1:5">
      <c r="A10" s="3" t="s">
        <v>46</v>
      </c>
      <c r="B10" s="68">
        <v>90</v>
      </c>
      <c r="C10" s="4">
        <v>170</v>
      </c>
      <c r="D10" s="4">
        <v>100</v>
      </c>
      <c r="E10" s="26">
        <f>ROUNDUP((((1600*(105+((ROUNDDOWN((Feuil1!$L$11)/(C10+6),0))*(C10+6)+105))/1000000)*(Feuil1!$J$5))/((ROUNDDOWN((Feuil1!$L$13)/(B10+6),0))*(ROUNDDOWN((Feuil1!$L$11)/(C10+6),0))))*D10,0)</f>
        <v>25</v>
      </c>
    </row>
    <row r="11" spans="1:5">
      <c r="A11" s="3" t="s">
        <v>47</v>
      </c>
      <c r="B11" s="68">
        <v>90</v>
      </c>
      <c r="C11" s="4">
        <v>170</v>
      </c>
      <c r="D11" s="4">
        <v>50</v>
      </c>
      <c r="E11" s="26">
        <f>ROUNDUP((((1600*(105+((ROUNDDOWN((Feuil1!$L$11)/(C11+6),0))*(C11+6)+105))/1000000)*(Feuil1!$J$5))/((ROUNDDOWN((Feuil1!$L$13)/(B11+6),0))*(ROUNDDOWN((Feuil1!$L$11)/(C11+6),0))))*D11,0)</f>
        <v>13</v>
      </c>
    </row>
    <row r="12" spans="1:5">
      <c r="A12" s="3" t="s">
        <v>48</v>
      </c>
      <c r="B12" s="68">
        <v>90</v>
      </c>
      <c r="C12" s="4">
        <v>170</v>
      </c>
      <c r="D12" s="4">
        <v>50</v>
      </c>
      <c r="E12" s="26">
        <f>ROUNDUP((((1600*(105+((ROUNDDOWN((Feuil1!$L$11)/(C12+6),0))*(C12+6)+105))/1000000)*(Feuil1!$J$5))/((ROUNDDOWN((Feuil1!$L$13)/(B12+6),0))*(ROUNDDOWN((Feuil1!$L$11)/(C12+6),0))))*D12,0)</f>
        <v>13</v>
      </c>
    </row>
    <row r="13" spans="1:5">
      <c r="A13" s="3" t="s">
        <v>49</v>
      </c>
      <c r="B13" s="68">
        <v>90</v>
      </c>
      <c r="C13" s="4">
        <v>170</v>
      </c>
      <c r="D13" s="4">
        <v>50</v>
      </c>
      <c r="E13" s="26">
        <f>ROUNDUP((((1600*(105+((ROUNDDOWN((Feuil1!$L$11)/(C13+6),0))*(C13+6)+105))/1000000)*(Feuil1!$J$5))/((ROUNDDOWN((Feuil1!$L$13)/(B13+6),0))*(ROUNDDOWN((Feuil1!$L$11)/(C13+6),0))))*D13,0)</f>
        <v>13</v>
      </c>
    </row>
    <row r="14" spans="1:5">
      <c r="A14" s="3" t="s">
        <v>50</v>
      </c>
      <c r="B14" s="68">
        <v>90</v>
      </c>
      <c r="C14" s="4">
        <v>170</v>
      </c>
      <c r="D14" s="4">
        <v>100</v>
      </c>
      <c r="E14" s="26">
        <f>ROUNDUP((((1600*(105+((ROUNDDOWN((Feuil1!$L$11)/(C14+6),0))*(C14+6)+105))/1000000)*(Feuil1!$J$5))/((ROUNDDOWN((Feuil1!$L$13)/(B14+6),0))*(ROUNDDOWN((Feuil1!$L$11)/(C14+6),0))))*D14,0)</f>
        <v>25</v>
      </c>
    </row>
    <row r="15" spans="1:5">
      <c r="A15" s="3" t="s">
        <v>51</v>
      </c>
      <c r="B15" s="68">
        <v>127</v>
      </c>
      <c r="C15" s="4">
        <v>160</v>
      </c>
      <c r="D15" s="4">
        <v>100</v>
      </c>
      <c r="E15" s="26">
        <f>ROUNDUP((((1600*(105+((ROUNDDOWN((Feuil1!$L$11)/(C15+6),0))*(C15+6)+105))/1000000)*(Feuil1!$J$5))/((ROUNDDOWN((Feuil1!$L$13)/(B15+6),0))*(ROUNDDOWN((Feuil1!$L$11)/(C15+6),0))))*D15,0)</f>
        <v>34</v>
      </c>
    </row>
    <row r="16" spans="1:5">
      <c r="A16" s="3" t="s">
        <v>52</v>
      </c>
      <c r="B16" s="68">
        <v>127</v>
      </c>
      <c r="C16" s="4">
        <v>160</v>
      </c>
      <c r="D16" s="4">
        <v>100</v>
      </c>
      <c r="E16" s="26">
        <f>ROUNDUP((((1600*(105+((ROUNDDOWN((Feuil1!$L$11)/(C16+6),0))*(C16+6)+105))/1000000)*(Feuil1!$J$5))/((ROUNDDOWN((Feuil1!$L$13)/(B16+6),0))*(ROUNDDOWN((Feuil1!$L$11)/(C16+6),0))))*D16,0)</f>
        <v>34</v>
      </c>
    </row>
    <row r="17" spans="1:5">
      <c r="A17" s="3" t="s">
        <v>53</v>
      </c>
      <c r="B17" s="68">
        <v>90</v>
      </c>
      <c r="C17" s="4">
        <v>80</v>
      </c>
      <c r="D17" s="4">
        <v>100</v>
      </c>
      <c r="E17" s="26">
        <f>ROUNDUP((((1600*(105+((ROUNDDOWN((Feuil1!$L$11)/(C17+6),0))*(C17+6)+105))/1000000)*(Feuil1!$J$5))/((ROUNDDOWN((Feuil1!$L$13)/(B17+6),0))*(ROUNDDOWN((Feuil1!$L$11)/(C17+6),0))))*D17,0)</f>
        <v>13</v>
      </c>
    </row>
    <row r="18" spans="1:5">
      <c r="A18" s="3" t="s">
        <v>54</v>
      </c>
      <c r="B18" s="68">
        <v>90</v>
      </c>
      <c r="C18" s="4">
        <v>80</v>
      </c>
      <c r="D18" s="4">
        <v>100</v>
      </c>
      <c r="E18" s="26">
        <f>ROUNDUP((((1600*(105+((ROUNDDOWN((Feuil1!$L$11)/(C18+6),0))*(C18+6)+105))/1000000)*(Feuil1!$J$5))/((ROUNDDOWN((Feuil1!$L$13)/(B18+6),0))*(ROUNDDOWN((Feuil1!$L$11)/(C18+6),0))))*D18,0)</f>
        <v>13</v>
      </c>
    </row>
    <row r="19" spans="1:5">
      <c r="A19" s="3" t="s">
        <v>55</v>
      </c>
      <c r="B19" s="68">
        <v>90</v>
      </c>
      <c r="C19" s="4">
        <v>170</v>
      </c>
      <c r="D19" s="4">
        <v>50</v>
      </c>
      <c r="E19" s="26">
        <f>ROUNDUP((((1600*(105+((ROUNDDOWN((Feuil1!$L$11)/(C19+6),0))*(C19+6)+105))/1000000)*(Feuil1!$J$5))/((ROUNDDOWN((Feuil1!$L$13)/(B19+6),0))*(ROUNDDOWN((Feuil1!$L$11)/(C19+6),0))))*D19,0)</f>
        <v>13</v>
      </c>
    </row>
    <row r="20" spans="1:5">
      <c r="A20" s="3" t="s">
        <v>56</v>
      </c>
      <c r="B20" s="68">
        <v>90</v>
      </c>
      <c r="C20" s="4">
        <v>170</v>
      </c>
      <c r="D20" s="4">
        <v>50</v>
      </c>
      <c r="E20" s="26">
        <f>ROUNDUP((((1600*(105+((ROUNDDOWN((Feuil1!$L$11)/(C20+6),0))*(C20+6)+105))/1000000)*(Feuil1!$J$5))/((ROUNDDOWN((Feuil1!$L$13)/(B20+6),0))*(ROUNDDOWN((Feuil1!$L$11)/(C20+6),0))))*D20,0)</f>
        <v>13</v>
      </c>
    </row>
    <row r="21" spans="1:5">
      <c r="A21" s="3" t="s">
        <v>57</v>
      </c>
      <c r="B21" s="68">
        <v>90</v>
      </c>
      <c r="C21" s="4">
        <v>170</v>
      </c>
      <c r="D21" s="4">
        <v>100</v>
      </c>
      <c r="E21" s="26">
        <f>ROUNDUP((((1600*(105+((ROUNDDOWN((Feuil1!$L$11)/(C21+6),0))*(C21+6)+105))/1000000)*(Feuil1!$J$5))/((ROUNDDOWN((Feuil1!$L$13)/(B21+6),0))*(ROUNDDOWN((Feuil1!$L$11)/(C21+6),0))))*D21,0)</f>
        <v>25</v>
      </c>
    </row>
    <row r="22" spans="1:5">
      <c r="A22" s="3" t="s">
        <v>58</v>
      </c>
      <c r="B22" s="68">
        <v>90</v>
      </c>
      <c r="C22" s="4">
        <v>170</v>
      </c>
      <c r="D22" s="4">
        <v>100</v>
      </c>
      <c r="E22" s="26">
        <f>ROUNDUP((((1600*(105+((ROUNDDOWN((Feuil1!$L$11)/(C22+6),0))*(C22+6)+105))/1000000)*(Feuil1!$J$5))/((ROUNDDOWN((Feuil1!$L$13)/(B22+6),0))*(ROUNDDOWN((Feuil1!$L$11)/(C22+6),0))))*D22,0)</f>
        <v>25</v>
      </c>
    </row>
    <row r="23" spans="1:5">
      <c r="A23" s="3" t="s">
        <v>59</v>
      </c>
      <c r="B23" s="68">
        <v>90</v>
      </c>
      <c r="C23" s="4">
        <v>170</v>
      </c>
      <c r="D23" s="4">
        <v>50</v>
      </c>
      <c r="E23" s="26">
        <f>ROUNDUP((((1600*(105+((ROUNDDOWN((Feuil1!$L$11)/(C23+6),0))*(C23+6)+105))/1000000)*(Feuil1!$J$5))/((ROUNDDOWN((Feuil1!$L$13)/(B23+6),0))*(ROUNDDOWN((Feuil1!$L$11)/(C23+6),0))))*D23,0)</f>
        <v>13</v>
      </c>
    </row>
    <row r="24" spans="1:5">
      <c r="A24" s="3" t="s">
        <v>60</v>
      </c>
      <c r="B24" s="68">
        <v>90</v>
      </c>
      <c r="C24" s="4">
        <v>170</v>
      </c>
      <c r="D24" s="4">
        <v>50</v>
      </c>
      <c r="E24" s="26">
        <f>ROUNDUP((((1600*(105+((ROUNDDOWN((Feuil1!$L$11)/(C24+6),0))*(C24+6)+105))/1000000)*(Feuil1!$J$5))/((ROUNDDOWN((Feuil1!$L$13)/(B24+6),0))*(ROUNDDOWN((Feuil1!$L$11)/(C24+6),0))))*D24,0)</f>
        <v>13</v>
      </c>
    </row>
    <row r="25" spans="1:5">
      <c r="A25" s="3" t="s">
        <v>61</v>
      </c>
      <c r="B25" s="68">
        <v>127</v>
      </c>
      <c r="C25" s="4">
        <v>160</v>
      </c>
      <c r="D25" s="4">
        <v>50</v>
      </c>
      <c r="E25" s="26">
        <f>ROUNDUP((((1600*(105+((ROUNDDOWN((Feuil1!$L$11)/(C25+6),0))*(C25+6)+105))/1000000)*(Feuil1!$J$5))/((ROUNDDOWN((Feuil1!$L$13)/(B25+6),0))*(ROUNDDOWN((Feuil1!$L$11)/(C25+6),0))))*D25,0)</f>
        <v>17</v>
      </c>
    </row>
    <row r="26" spans="1:5">
      <c r="A26" s="3" t="s">
        <v>62</v>
      </c>
      <c r="B26" s="68">
        <v>127</v>
      </c>
      <c r="C26" s="4">
        <v>160</v>
      </c>
      <c r="D26" s="4">
        <v>50</v>
      </c>
      <c r="E26" s="26">
        <f>ROUNDUP((((1600*(105+((ROUNDDOWN((Feuil1!$L$11)/(C26+6),0))*(C26+6)+105))/1000000)*(Feuil1!$J$5))/((ROUNDDOWN((Feuil1!$L$13)/(B26+6),0))*(ROUNDDOWN((Feuil1!$L$11)/(C26+6),0))))*D26,0)</f>
        <v>17</v>
      </c>
    </row>
    <row r="27" spans="1:5">
      <c r="A27" s="3" t="s">
        <v>63</v>
      </c>
      <c r="B27" s="68">
        <v>127</v>
      </c>
      <c r="C27" s="4">
        <v>160</v>
      </c>
      <c r="D27" s="4">
        <v>50</v>
      </c>
      <c r="E27" s="26">
        <f>ROUNDUP((((1600*(105+((ROUNDDOWN((Feuil1!$L$11)/(C27+6),0))*(C27+6)+105))/1000000)*(Feuil1!$J$5))/((ROUNDDOWN((Feuil1!$L$13)/(B27+6),0))*(ROUNDDOWN((Feuil1!$L$11)/(C27+6),0))))*D27,0)</f>
        <v>17</v>
      </c>
    </row>
    <row r="28" spans="1:5">
      <c r="A28" s="3" t="s">
        <v>64</v>
      </c>
      <c r="B28" s="68">
        <v>90</v>
      </c>
      <c r="C28" s="4">
        <v>80</v>
      </c>
      <c r="D28" s="4">
        <v>100</v>
      </c>
      <c r="E28" s="26">
        <f>ROUNDUP((((1600*(105+((ROUNDDOWN((Feuil1!$L$11)/(C28+6),0))*(C28+6)+105))/1000000)*(Feuil1!$J$5))/((ROUNDDOWN((Feuil1!$L$13)/(B28+6),0))*(ROUNDDOWN((Feuil1!$L$11)/(C28+6),0))))*D28,0)</f>
        <v>13</v>
      </c>
    </row>
    <row r="29" spans="1:5">
      <c r="A29" s="3" t="s">
        <v>65</v>
      </c>
      <c r="B29" s="68">
        <v>90</v>
      </c>
      <c r="C29" s="4">
        <v>80</v>
      </c>
      <c r="D29" s="4">
        <v>100</v>
      </c>
      <c r="E29" s="26">
        <f>ROUNDUP((((1600*(105+((ROUNDDOWN((Feuil1!$L$11)/(C29+6),0))*(C29+6)+105))/1000000)*(Feuil1!$J$5))/((ROUNDDOWN((Feuil1!$L$13)/(B29+6),0))*(ROUNDDOWN((Feuil1!$L$11)/(C29+6),0))))*D29,0)</f>
        <v>13</v>
      </c>
    </row>
    <row r="30" spans="1:5">
      <c r="A30" s="94" t="s">
        <v>66</v>
      </c>
      <c r="B30" s="95"/>
      <c r="C30" s="95"/>
      <c r="D30" s="96"/>
      <c r="E30" s="69">
        <v>45</v>
      </c>
    </row>
    <row r="31" spans="1:5" ht="15.75" thickBot="1">
      <c r="A31" s="91" t="s">
        <v>0</v>
      </c>
      <c r="B31" s="92"/>
      <c r="C31" s="92"/>
      <c r="D31" s="93"/>
      <c r="E31" s="6">
        <f>SUM(E5:E30)</f>
        <v>497</v>
      </c>
    </row>
    <row r="32" spans="1:5" ht="15.75" thickBot="1"/>
    <row r="33" spans="1:5" ht="20.25" thickBot="1">
      <c r="A33" s="99" t="s">
        <v>40</v>
      </c>
      <c r="B33" s="100"/>
      <c r="C33" s="100"/>
      <c r="D33" s="100"/>
      <c r="E33" s="101"/>
    </row>
    <row r="34" spans="1:5" ht="15.75" thickBot="1">
      <c r="A34" s="107" t="s">
        <v>26</v>
      </c>
      <c r="B34" s="109" t="s">
        <v>34</v>
      </c>
      <c r="C34" s="110"/>
      <c r="D34" s="111" t="s">
        <v>1</v>
      </c>
      <c r="E34" s="113" t="s">
        <v>2</v>
      </c>
    </row>
    <row r="35" spans="1:5" ht="30.75" thickBot="1">
      <c r="A35" s="108"/>
      <c r="B35" s="42" t="s">
        <v>35</v>
      </c>
      <c r="C35" s="43" t="s">
        <v>36</v>
      </c>
      <c r="D35" s="112"/>
      <c r="E35" s="114"/>
    </row>
    <row r="36" spans="1:5">
      <c r="A36" s="62" t="s">
        <v>13</v>
      </c>
      <c r="B36" s="60">
        <v>130</v>
      </c>
      <c r="C36" s="60">
        <v>150</v>
      </c>
      <c r="D36" s="60">
        <v>100</v>
      </c>
      <c r="E36" s="26">
        <f>ROUNDUP((((1600*(105+((ROUNDDOWN((Feuil1!$L$11)/(C36+6),0))*(C36+6)+105))/1000000)*(Feuil1!$J$5))/((ROUNDDOWN((Feuil1!$L$13)/(B36+6),0))*(ROUNDDOWN((Feuil1!$L$11)/(C36+6),0))))*D36,0)</f>
        <v>32</v>
      </c>
    </row>
    <row r="37" spans="1:5">
      <c r="A37" s="63" t="s">
        <v>14</v>
      </c>
      <c r="B37" s="61">
        <v>130</v>
      </c>
      <c r="C37" s="61">
        <v>150</v>
      </c>
      <c r="D37" s="61">
        <v>100</v>
      </c>
      <c r="E37" s="26">
        <f>ROUNDUP((((1600*(105+((ROUNDDOWN((Feuil1!$L$11)/(C37+6),0))*(C37+6)+105))/1000000)*(Feuil1!$J$5))/((ROUNDDOWN((Feuil1!$L$13)/(B37+6),0))*(ROUNDDOWN((Feuil1!$L$11)/(C37+6),0))))*D37,0)</f>
        <v>32</v>
      </c>
    </row>
    <row r="38" spans="1:5">
      <c r="A38" s="63" t="s">
        <v>15</v>
      </c>
      <c r="B38" s="61">
        <v>130</v>
      </c>
      <c r="C38" s="61">
        <v>150</v>
      </c>
      <c r="D38" s="61">
        <v>100</v>
      </c>
      <c r="E38" s="26">
        <f>ROUNDUP((((1600*(105+((ROUNDDOWN((Feuil1!$L$11)/(C38+6),0))*(C38+6)+105))/1000000)*(Feuil1!$J$5))/((ROUNDDOWN((Feuil1!$L$13)/(B38+6),0))*(ROUNDDOWN((Feuil1!$L$11)/(C38+6),0))))*D38,0)</f>
        <v>32</v>
      </c>
    </row>
    <row r="39" spans="1:5">
      <c r="A39" s="63" t="s">
        <v>16</v>
      </c>
      <c r="B39" s="61">
        <v>130</v>
      </c>
      <c r="C39" s="61">
        <v>150</v>
      </c>
      <c r="D39" s="61">
        <v>100</v>
      </c>
      <c r="E39" s="26">
        <f>ROUNDUP((((1600*(105+((ROUNDDOWN((Feuil1!$L$11)/(C39+6),0))*(C39+6)+105))/1000000)*(Feuil1!$J$5))/((ROUNDDOWN((Feuil1!$L$13)/(B39+6),0))*(ROUNDDOWN((Feuil1!$L$11)/(C39+6),0))))*D39,0)</f>
        <v>32</v>
      </c>
    </row>
    <row r="40" spans="1:5">
      <c r="A40" s="63" t="s">
        <v>17</v>
      </c>
      <c r="B40" s="61">
        <v>130</v>
      </c>
      <c r="C40" s="61">
        <v>150</v>
      </c>
      <c r="D40" s="61">
        <v>100</v>
      </c>
      <c r="E40" s="26">
        <f>ROUNDUP((((1600*(105+((ROUNDDOWN((Feuil1!$L$11)/(C40+6),0))*(C40+6)+105))/1000000)*(Feuil1!$J$5))/((ROUNDDOWN((Feuil1!$L$13)/(B40+6),0))*(ROUNDDOWN((Feuil1!$L$11)/(C40+6),0))))*D40,0)</f>
        <v>32</v>
      </c>
    </row>
    <row r="41" spans="1:5">
      <c r="A41" s="63" t="s">
        <v>18</v>
      </c>
      <c r="B41" s="61">
        <v>130</v>
      </c>
      <c r="C41" s="61">
        <v>150</v>
      </c>
      <c r="D41" s="61">
        <v>50</v>
      </c>
      <c r="E41" s="26">
        <f>ROUNDUP((((1600*(105+((ROUNDDOWN((Feuil1!$L$11)/(C41+6),0))*(C41+6)+105))/1000000)*(Feuil1!$J$5))/((ROUNDDOWN((Feuil1!$L$13)/(B41+6),0))*(ROUNDDOWN((Feuil1!$L$11)/(C41+6),0))))*D41,0)</f>
        <v>16</v>
      </c>
    </row>
    <row r="42" spans="1:5">
      <c r="A42" s="63" t="s">
        <v>19</v>
      </c>
      <c r="B42" s="61">
        <v>130</v>
      </c>
      <c r="C42" s="61">
        <v>150</v>
      </c>
      <c r="D42" s="61">
        <v>50</v>
      </c>
      <c r="E42" s="26">
        <f>ROUNDUP((((1600*(105+((ROUNDDOWN((Feuil1!$L$11)/(C42+6),0))*(C42+6)+105))/1000000)*(Feuil1!$J$5))/((ROUNDDOWN((Feuil1!$L$13)/(B42+6),0))*(ROUNDDOWN((Feuil1!$L$11)/(C42+6),0))))*D42,0)</f>
        <v>16</v>
      </c>
    </row>
    <row r="43" spans="1:5">
      <c r="A43" s="63" t="s">
        <v>20</v>
      </c>
      <c r="B43" s="61">
        <v>170</v>
      </c>
      <c r="C43" s="61">
        <v>90</v>
      </c>
      <c r="D43" s="61">
        <v>50</v>
      </c>
      <c r="E43" s="26">
        <f>ROUNDUP((((1600*(105+((ROUNDDOWN((Feuil1!$L$11)/(C43+6),0))*(C43+6)+105))/1000000)*(Feuil1!$J$5))/((ROUNDDOWN((Feuil1!$L$13)/(B43+6),0))*(ROUNDDOWN((Feuil1!$L$11)/(C43+6),0))))*D43,0)</f>
        <v>14</v>
      </c>
    </row>
    <row r="44" spans="1:5">
      <c r="A44" s="63" t="s">
        <v>21</v>
      </c>
      <c r="B44" s="61">
        <v>170</v>
      </c>
      <c r="C44" s="61">
        <v>90</v>
      </c>
      <c r="D44" s="61">
        <v>50</v>
      </c>
      <c r="E44" s="26">
        <f>ROUNDUP((((1600*(105+((ROUNDDOWN((Feuil1!$L$11)/(C44+6),0))*(C44+6)+105))/1000000)*(Feuil1!$J$5))/((ROUNDDOWN((Feuil1!$L$13)/(B44+6),0))*(ROUNDDOWN((Feuil1!$L$11)/(C44+6),0))))*D44,0)</f>
        <v>14</v>
      </c>
    </row>
    <row r="45" spans="1:5">
      <c r="A45" s="63" t="s">
        <v>22</v>
      </c>
      <c r="B45" s="61">
        <v>170</v>
      </c>
      <c r="C45" s="61">
        <v>90</v>
      </c>
      <c r="D45" s="61">
        <v>50</v>
      </c>
      <c r="E45" s="26">
        <f>ROUNDUP((((1600*(105+((ROUNDDOWN((Feuil1!$L$11)/(C45+6),0))*(C45+6)+105))/1000000)*(Feuil1!$J$5))/((ROUNDDOWN((Feuil1!$L$13)/(B45+6),0))*(ROUNDDOWN((Feuil1!$L$11)/(C45+6),0))))*D45,0)</f>
        <v>14</v>
      </c>
    </row>
    <row r="46" spans="1:5">
      <c r="A46" s="63" t="s">
        <v>23</v>
      </c>
      <c r="B46" s="61">
        <v>170</v>
      </c>
      <c r="C46" s="61">
        <v>90</v>
      </c>
      <c r="D46" s="61">
        <v>50</v>
      </c>
      <c r="E46" s="26">
        <f>ROUNDUP((((1600*(105+((ROUNDDOWN((Feuil1!$L$11)/(C46+6),0))*(C46+6)+105))/1000000)*(Feuil1!$J$5))/((ROUNDDOWN((Feuil1!$L$13)/(B46+6),0))*(ROUNDDOWN((Feuil1!$L$11)/(C46+6),0))))*D46,0)</f>
        <v>14</v>
      </c>
    </row>
    <row r="47" spans="1:5">
      <c r="A47" s="63" t="s">
        <v>24</v>
      </c>
      <c r="B47" s="61">
        <v>170</v>
      </c>
      <c r="C47" s="61">
        <v>90</v>
      </c>
      <c r="D47" s="61">
        <v>50</v>
      </c>
      <c r="E47" s="26">
        <f>ROUNDUP((((1600*(105+((ROUNDDOWN((Feuil1!$L$11)/(C47+6),0))*(C47+6)+105))/1000000)*(Feuil1!$J$5))/((ROUNDDOWN((Feuil1!$L$13)/(B47+6),0))*(ROUNDDOWN((Feuil1!$L$11)/(C47+6),0))))*D47,0)</f>
        <v>14</v>
      </c>
    </row>
    <row r="48" spans="1:5">
      <c r="A48" s="63" t="s">
        <v>25</v>
      </c>
      <c r="B48" s="61">
        <v>138</v>
      </c>
      <c r="C48" s="61">
        <v>126</v>
      </c>
      <c r="D48" s="61">
        <v>100</v>
      </c>
      <c r="E48" s="26">
        <f>ROUNDUP((((1600*(105+((ROUNDDOWN((Feuil1!$L$11)/(C48+6),0))*(C48+6)+105))/1000000)*(Feuil1!$J$5))/((ROUNDDOWN((Feuil1!$L$13)/(B48+6),0))*(ROUNDDOWN((Feuil1!$L$11)/(C48+6),0))))*D48,0)</f>
        <v>30</v>
      </c>
    </row>
    <row r="49" spans="1:5">
      <c r="A49" s="23"/>
      <c r="B49" s="24"/>
      <c r="C49" s="24"/>
      <c r="D49" s="24"/>
      <c r="E49" s="25"/>
    </row>
    <row r="50" spans="1:5">
      <c r="A50" s="23"/>
      <c r="B50" s="24"/>
      <c r="C50" s="24"/>
      <c r="D50" s="24"/>
      <c r="E50" s="25"/>
    </row>
    <row r="51" spans="1:5">
      <c r="A51" s="23"/>
      <c r="B51" s="24"/>
      <c r="C51" s="24"/>
      <c r="D51" s="24"/>
      <c r="E51" s="25"/>
    </row>
    <row r="52" spans="1:5">
      <c r="A52" s="94" t="s">
        <v>66</v>
      </c>
      <c r="B52" s="95"/>
      <c r="C52" s="95"/>
      <c r="D52" s="96"/>
      <c r="E52" s="69">
        <v>24</v>
      </c>
    </row>
    <row r="53" spans="1:5" ht="15.75" thickBot="1">
      <c r="A53" s="91" t="s">
        <v>0</v>
      </c>
      <c r="B53" s="92"/>
      <c r="C53" s="92"/>
      <c r="D53" s="93"/>
      <c r="E53" s="70">
        <f>SUM(E36:E52)</f>
        <v>316</v>
      </c>
    </row>
  </sheetData>
  <mergeCells count="15">
    <mergeCell ref="A30:D30"/>
    <mergeCell ref="A1:E1"/>
    <mergeCell ref="A2:E2"/>
    <mergeCell ref="A3:A4"/>
    <mergeCell ref="B3:C3"/>
    <mergeCell ref="D3:D4"/>
    <mergeCell ref="E3:E4"/>
    <mergeCell ref="A52:D52"/>
    <mergeCell ref="A53:D53"/>
    <mergeCell ref="A31:D31"/>
    <mergeCell ref="A33:E33"/>
    <mergeCell ref="A34:A35"/>
    <mergeCell ref="B34:C34"/>
    <mergeCell ref="D34:D35"/>
    <mergeCell ref="E34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Solene</cp:lastModifiedBy>
  <cp:lastPrinted>2015-08-12T10:35:16Z</cp:lastPrinted>
  <dcterms:created xsi:type="dcterms:W3CDTF">2015-07-29T13:45:53Z</dcterms:created>
  <dcterms:modified xsi:type="dcterms:W3CDTF">2015-09-24T08:02:31Z</dcterms:modified>
</cp:coreProperties>
</file>