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.   CEA\26 05\"/>
    </mc:Choice>
  </mc:AlternateContent>
  <bookViews>
    <workbookView xWindow="0" yWindow="0" windowWidth="22956" windowHeight="3828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3" i="1" l="1"/>
  <c r="AC4" i="1"/>
  <c r="R4" i="1" s="1"/>
  <c r="AC5" i="1"/>
  <c r="X5" i="1" s="1"/>
  <c r="AC6" i="1"/>
  <c r="Z6" i="1" s="1"/>
  <c r="AC7" i="1"/>
  <c r="AC9" i="1"/>
  <c r="AC10" i="1"/>
  <c r="AC11" i="1"/>
  <c r="AC12" i="1"/>
  <c r="AC13" i="1"/>
  <c r="AC15" i="1"/>
  <c r="AC16" i="1"/>
  <c r="AC17" i="1"/>
  <c r="Z17" i="1" s="1"/>
  <c r="AC18" i="1"/>
  <c r="AC19" i="1"/>
  <c r="R19" i="1" s="1"/>
  <c r="AC21" i="1"/>
  <c r="AC22" i="1"/>
  <c r="AC23" i="1"/>
  <c r="Z23" i="1" s="1"/>
  <c r="AC24" i="1"/>
  <c r="Z24" i="1" s="1"/>
  <c r="AC25" i="1"/>
  <c r="X25" i="1" s="1"/>
  <c r="AA25" i="1"/>
  <c r="Y25" i="1"/>
  <c r="W25" i="1"/>
  <c r="U25" i="1"/>
  <c r="S25" i="1"/>
  <c r="Q25" i="1"/>
  <c r="O25" i="1"/>
  <c r="M25" i="1"/>
  <c r="K25" i="1"/>
  <c r="I25" i="1"/>
  <c r="B25" i="1"/>
  <c r="C25" i="1" s="1"/>
  <c r="C26" i="1" s="1"/>
  <c r="AA24" i="1"/>
  <c r="Y24" i="1"/>
  <c r="W24" i="1"/>
  <c r="U24" i="1"/>
  <c r="S24" i="1"/>
  <c r="Q24" i="1"/>
  <c r="O24" i="1"/>
  <c r="M24" i="1"/>
  <c r="K24" i="1"/>
  <c r="I24" i="1"/>
  <c r="B24" i="1"/>
  <c r="C24" i="1" s="1"/>
  <c r="AA23" i="1"/>
  <c r="Y23" i="1"/>
  <c r="W23" i="1"/>
  <c r="U23" i="1"/>
  <c r="S23" i="1"/>
  <c r="Q23" i="1"/>
  <c r="O23" i="1"/>
  <c r="M23" i="1"/>
  <c r="K23" i="1"/>
  <c r="I23" i="1"/>
  <c r="B23" i="1"/>
  <c r="C23" i="1" s="1"/>
  <c r="Z22" i="1"/>
  <c r="AA22" i="1"/>
  <c r="Y22" i="1"/>
  <c r="W22" i="1"/>
  <c r="U22" i="1"/>
  <c r="S22" i="1"/>
  <c r="Q22" i="1"/>
  <c r="O22" i="1"/>
  <c r="M22" i="1"/>
  <c r="K22" i="1"/>
  <c r="I22" i="1"/>
  <c r="B22" i="1"/>
  <c r="C22" i="1" s="1"/>
  <c r="Z21" i="1"/>
  <c r="K21" i="1"/>
  <c r="I21" i="1"/>
  <c r="C21" i="1"/>
  <c r="AB19" i="1"/>
  <c r="AA19" i="1"/>
  <c r="Y19" i="1"/>
  <c r="W19" i="1"/>
  <c r="U19" i="1"/>
  <c r="S19" i="1"/>
  <c r="Q19" i="1"/>
  <c r="O19" i="1"/>
  <c r="M19" i="1"/>
  <c r="K19" i="1"/>
  <c r="I19" i="1"/>
  <c r="B19" i="1"/>
  <c r="C19" i="1" s="1"/>
  <c r="C20" i="1" s="1"/>
  <c r="AA18" i="1"/>
  <c r="Y18" i="1"/>
  <c r="W18" i="1"/>
  <c r="U18" i="1"/>
  <c r="S18" i="1"/>
  <c r="Q18" i="1"/>
  <c r="O18" i="1"/>
  <c r="M18" i="1"/>
  <c r="K18" i="1"/>
  <c r="I18" i="1"/>
  <c r="B18" i="1"/>
  <c r="C18" i="1" s="1"/>
  <c r="AA17" i="1"/>
  <c r="Y17" i="1"/>
  <c r="W17" i="1"/>
  <c r="U17" i="1"/>
  <c r="S17" i="1"/>
  <c r="Q17" i="1"/>
  <c r="O17" i="1"/>
  <c r="M17" i="1"/>
  <c r="K17" i="1"/>
  <c r="I17" i="1"/>
  <c r="B17" i="1"/>
  <c r="C17" i="1" s="1"/>
  <c r="AA16" i="1"/>
  <c r="Y16" i="1"/>
  <c r="W16" i="1"/>
  <c r="U16" i="1"/>
  <c r="S16" i="1"/>
  <c r="Q16" i="1"/>
  <c r="O16" i="1"/>
  <c r="M16" i="1"/>
  <c r="K16" i="1"/>
  <c r="L16" i="1" s="1"/>
  <c r="I16" i="1"/>
  <c r="B16" i="1"/>
  <c r="C16" i="1" s="1"/>
  <c r="AA15" i="1"/>
  <c r="Y15" i="1"/>
  <c r="W15" i="1"/>
  <c r="U15" i="1"/>
  <c r="S15" i="1"/>
  <c r="Q15" i="1"/>
  <c r="O15" i="1"/>
  <c r="M15" i="1"/>
  <c r="K15" i="1"/>
  <c r="I15" i="1"/>
  <c r="C15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B10" i="1"/>
  <c r="B11" i="1" s="1"/>
  <c r="C9" i="1"/>
  <c r="AA7" i="1"/>
  <c r="Y7" i="1"/>
  <c r="W7" i="1"/>
  <c r="U7" i="1"/>
  <c r="S7" i="1"/>
  <c r="Q7" i="1"/>
  <c r="O7" i="1"/>
  <c r="M7" i="1"/>
  <c r="K7" i="1"/>
  <c r="I7" i="1"/>
  <c r="B7" i="1"/>
  <c r="C7" i="1" s="1"/>
  <c r="C8" i="1" s="1"/>
  <c r="AA6" i="1"/>
  <c r="Y6" i="1"/>
  <c r="W6" i="1"/>
  <c r="U6" i="1"/>
  <c r="S6" i="1"/>
  <c r="R6" i="1"/>
  <c r="Q6" i="1"/>
  <c r="O6" i="1"/>
  <c r="M6" i="1"/>
  <c r="K6" i="1"/>
  <c r="I6" i="1"/>
  <c r="B6" i="1"/>
  <c r="C6" i="1" s="1"/>
  <c r="AB5" i="1"/>
  <c r="AA5" i="1"/>
  <c r="Y5" i="1"/>
  <c r="W5" i="1"/>
  <c r="U5" i="1"/>
  <c r="S5" i="1"/>
  <c r="Q5" i="1"/>
  <c r="O5" i="1"/>
  <c r="M5" i="1"/>
  <c r="K5" i="1"/>
  <c r="I5" i="1"/>
  <c r="B5" i="1"/>
  <c r="C5" i="1" s="1"/>
  <c r="AA4" i="1"/>
  <c r="Y4" i="1"/>
  <c r="W4" i="1"/>
  <c r="U4" i="1"/>
  <c r="S4" i="1"/>
  <c r="Q4" i="1"/>
  <c r="O4" i="1"/>
  <c r="M4" i="1"/>
  <c r="K4" i="1"/>
  <c r="I4" i="1"/>
  <c r="B4" i="1"/>
  <c r="C4" i="1" s="1"/>
  <c r="AA3" i="1"/>
  <c r="Y3" i="1"/>
  <c r="W3" i="1"/>
  <c r="U3" i="1"/>
  <c r="S3" i="1"/>
  <c r="Q3" i="1"/>
  <c r="O3" i="1"/>
  <c r="M3" i="1"/>
  <c r="K3" i="1"/>
  <c r="I3" i="1"/>
  <c r="C3" i="1"/>
  <c r="AA26" i="1" l="1"/>
  <c r="AB3" i="1"/>
  <c r="N4" i="1"/>
  <c r="J7" i="1"/>
  <c r="Z7" i="1"/>
  <c r="V7" i="1"/>
  <c r="N24" i="1"/>
  <c r="R24" i="1"/>
  <c r="J24" i="1"/>
  <c r="R15" i="1"/>
  <c r="K20" i="1"/>
  <c r="V15" i="1"/>
  <c r="U8" i="1"/>
  <c r="Q26" i="1"/>
  <c r="Y26" i="1"/>
  <c r="W26" i="1"/>
  <c r="N15" i="1"/>
  <c r="K26" i="1"/>
  <c r="L5" i="1"/>
  <c r="I20" i="1"/>
  <c r="I26" i="1"/>
  <c r="U26" i="1"/>
  <c r="J23" i="1"/>
  <c r="L24" i="1"/>
  <c r="P24" i="1"/>
  <c r="T24" i="1"/>
  <c r="X24" i="1"/>
  <c r="AB24" i="1"/>
  <c r="O26" i="1"/>
  <c r="V3" i="1"/>
  <c r="R7" i="1"/>
  <c r="V24" i="1"/>
  <c r="T25" i="1"/>
  <c r="T21" i="1"/>
  <c r="P5" i="1"/>
  <c r="L6" i="1"/>
  <c r="V6" i="1"/>
  <c r="J15" i="1"/>
  <c r="Z15" i="1"/>
  <c r="M20" i="1"/>
  <c r="AB16" i="1"/>
  <c r="L17" i="1"/>
  <c r="P17" i="1"/>
  <c r="T17" i="1"/>
  <c r="X17" i="1"/>
  <c r="AB17" i="1"/>
  <c r="V19" i="1"/>
  <c r="R21" i="1"/>
  <c r="AB21" i="1"/>
  <c r="L22" i="1"/>
  <c r="P22" i="1"/>
  <c r="T22" i="1"/>
  <c r="X22" i="1"/>
  <c r="AB22" i="1"/>
  <c r="N23" i="1"/>
  <c r="M26" i="1"/>
  <c r="N6" i="1"/>
  <c r="W20" i="1"/>
  <c r="Q20" i="1"/>
  <c r="Y20" i="1"/>
  <c r="J17" i="1"/>
  <c r="N17" i="1"/>
  <c r="R17" i="1"/>
  <c r="V17" i="1"/>
  <c r="U20" i="1"/>
  <c r="N19" i="1"/>
  <c r="L21" i="1"/>
  <c r="V21" i="1"/>
  <c r="J22" i="1"/>
  <c r="N22" i="1"/>
  <c r="R22" i="1"/>
  <c r="V22" i="1"/>
  <c r="Y8" i="1"/>
  <c r="J6" i="1"/>
  <c r="M8" i="1"/>
  <c r="S20" i="1"/>
  <c r="T16" i="1"/>
  <c r="J19" i="1"/>
  <c r="Z19" i="1"/>
  <c r="N21" i="1"/>
  <c r="S26" i="1"/>
  <c r="B12" i="1"/>
  <c r="C11" i="1"/>
  <c r="Q8" i="1"/>
  <c r="R3" i="1"/>
  <c r="AB4" i="1"/>
  <c r="X4" i="1"/>
  <c r="T4" i="1"/>
  <c r="P4" i="1"/>
  <c r="L4" i="1"/>
  <c r="C10" i="1"/>
  <c r="AB18" i="1"/>
  <c r="X18" i="1"/>
  <c r="T18" i="1"/>
  <c r="P18" i="1"/>
  <c r="L18" i="1"/>
  <c r="N18" i="1"/>
  <c r="R18" i="1"/>
  <c r="V18" i="1"/>
  <c r="I8" i="1"/>
  <c r="N3" i="1"/>
  <c r="J4" i="1"/>
  <c r="Z4" i="1"/>
  <c r="Z5" i="1"/>
  <c r="V5" i="1"/>
  <c r="R5" i="1"/>
  <c r="N5" i="1"/>
  <c r="J5" i="1"/>
  <c r="AB7" i="1"/>
  <c r="X7" i="1"/>
  <c r="T7" i="1"/>
  <c r="P7" i="1"/>
  <c r="L7" i="1"/>
  <c r="O20" i="1"/>
  <c r="AA20" i="1"/>
  <c r="AB15" i="1"/>
  <c r="J18" i="1"/>
  <c r="J3" i="1"/>
  <c r="Z3" i="1"/>
  <c r="V4" i="1"/>
  <c r="T5" i="1"/>
  <c r="N7" i="1"/>
  <c r="L15" i="1"/>
  <c r="P15" i="1"/>
  <c r="T15" i="1"/>
  <c r="X15" i="1"/>
  <c r="X16" i="1"/>
  <c r="Z18" i="1"/>
  <c r="AB23" i="1"/>
  <c r="X23" i="1"/>
  <c r="T23" i="1"/>
  <c r="P23" i="1"/>
  <c r="L23" i="1"/>
  <c r="Z25" i="1"/>
  <c r="Z26" i="1" s="1"/>
  <c r="V25" i="1"/>
  <c r="R25" i="1"/>
  <c r="N25" i="1"/>
  <c r="J25" i="1"/>
  <c r="K8" i="1"/>
  <c r="O8" i="1"/>
  <c r="S8" i="1"/>
  <c r="W8" i="1"/>
  <c r="AA8" i="1"/>
  <c r="Z16" i="1"/>
  <c r="V16" i="1"/>
  <c r="R16" i="1"/>
  <c r="N16" i="1"/>
  <c r="J16" i="1"/>
  <c r="V23" i="1"/>
  <c r="P25" i="1"/>
  <c r="L3" i="1"/>
  <c r="P3" i="1"/>
  <c r="T3" i="1"/>
  <c r="X3" i="1"/>
  <c r="AB6" i="1"/>
  <c r="X6" i="1"/>
  <c r="T6" i="1"/>
  <c r="P6" i="1"/>
  <c r="P16" i="1"/>
  <c r="L19" i="1"/>
  <c r="P19" i="1"/>
  <c r="T19" i="1"/>
  <c r="X19" i="1"/>
  <c r="X21" i="1"/>
  <c r="P21" i="1"/>
  <c r="J21" i="1"/>
  <c r="R23" i="1"/>
  <c r="L25" i="1"/>
  <c r="AB25" i="1"/>
  <c r="R20" i="1" l="1"/>
  <c r="Z20" i="1"/>
  <c r="L26" i="1"/>
  <c r="AB26" i="1"/>
  <c r="J20" i="1"/>
  <c r="V8" i="1"/>
  <c r="N20" i="1"/>
  <c r="X26" i="1"/>
  <c r="R26" i="1"/>
  <c r="L8" i="1"/>
  <c r="T26" i="1"/>
  <c r="R8" i="1"/>
  <c r="P26" i="1"/>
  <c r="V26" i="1"/>
  <c r="N26" i="1"/>
  <c r="T8" i="1"/>
  <c r="P20" i="1"/>
  <c r="P8" i="1"/>
  <c r="L20" i="1"/>
  <c r="X20" i="1"/>
  <c r="Z8" i="1"/>
  <c r="AB20" i="1"/>
  <c r="N8" i="1"/>
  <c r="B13" i="1"/>
  <c r="C13" i="1" s="1"/>
  <c r="C14" i="1" s="1"/>
  <c r="C12" i="1"/>
  <c r="J26" i="1"/>
  <c r="X8" i="1"/>
  <c r="V20" i="1"/>
  <c r="T20" i="1"/>
  <c r="J8" i="1"/>
  <c r="AB8" i="1"/>
  <c r="G24" i="1" l="1"/>
  <c r="H13" i="1"/>
  <c r="H23" i="1"/>
  <c r="H6" i="1"/>
  <c r="H16" i="1"/>
  <c r="H19" i="1"/>
  <c r="H4" i="1"/>
  <c r="G17" i="1"/>
  <c r="H7" i="1"/>
  <c r="H11" i="1"/>
  <c r="G18" i="1"/>
  <c r="G23" i="1"/>
  <c r="G7" i="1"/>
  <c r="G16" i="1"/>
  <c r="H25" i="1"/>
  <c r="G6" i="1"/>
  <c r="H10" i="1"/>
  <c r="G19" i="1"/>
  <c r="G4" i="1"/>
  <c r="G5" i="1"/>
  <c r="G14" i="1"/>
  <c r="H5" i="1"/>
  <c r="H18" i="1"/>
  <c r="H12" i="1"/>
  <c r="G25" i="1"/>
  <c r="H24" i="1"/>
  <c r="H22" i="1"/>
  <c r="H17" i="1"/>
  <c r="G22" i="1"/>
  <c r="F12" i="1"/>
  <c r="F10" i="1"/>
  <c r="E11" i="1"/>
  <c r="F16" i="1"/>
  <c r="E19" i="1"/>
  <c r="F13" i="1"/>
  <c r="F7" i="1"/>
  <c r="E17" i="1"/>
  <c r="F24" i="1"/>
  <c r="E14" i="1"/>
  <c r="F5" i="1"/>
  <c r="E6" i="1"/>
  <c r="F6" i="1"/>
  <c r="F25" i="1"/>
  <c r="G13" i="1"/>
  <c r="G10" i="1"/>
  <c r="E16" i="1"/>
  <c r="F11" i="1"/>
  <c r="F22" i="1"/>
  <c r="F18" i="1"/>
  <c r="F23" i="1"/>
  <c r="G12" i="1"/>
  <c r="E4" i="1"/>
  <c r="E12" i="1"/>
  <c r="G11" i="1"/>
  <c r="F19" i="1"/>
  <c r="E7" i="1"/>
  <c r="E22" i="1"/>
  <c r="E13" i="1"/>
  <c r="F17" i="1"/>
  <c r="E23" i="1"/>
  <c r="E10" i="1"/>
  <c r="F4" i="1"/>
  <c r="E24" i="1"/>
  <c r="E25" i="1"/>
  <c r="E18" i="1"/>
  <c r="E5" i="1"/>
  <c r="G21" i="1"/>
  <c r="G26" i="1"/>
  <c r="E3" i="1"/>
  <c r="E8" i="1"/>
  <c r="H21" i="1"/>
  <c r="H26" i="1"/>
  <c r="F21" i="1"/>
  <c r="F26" i="1"/>
  <c r="H15" i="1"/>
  <c r="H20" i="1"/>
  <c r="G15" i="1"/>
  <c r="G20" i="1"/>
  <c r="E15" i="1"/>
  <c r="E20" i="1"/>
  <c r="F3" i="1"/>
  <c r="F8" i="1"/>
  <c r="E21" i="1"/>
  <c r="E26" i="1"/>
  <c r="H3" i="1"/>
  <c r="H8" i="1"/>
  <c r="H9" i="1"/>
  <c r="H14" i="1"/>
  <c r="F15" i="1"/>
  <c r="F20" i="1"/>
  <c r="G9" i="1"/>
  <c r="G3" i="1"/>
  <c r="G8" i="1"/>
  <c r="E9" i="1"/>
  <c r="F9" i="1"/>
  <c r="F14" i="1"/>
</calcChain>
</file>

<file path=xl/comments1.xml><?xml version="1.0" encoding="utf-8"?>
<comments xmlns="http://schemas.openxmlformats.org/spreadsheetml/2006/main">
  <authors>
    <author>Caroline</author>
  </authors>
  <commentList>
    <comment ref="D21" authorId="0" shapeId="0">
      <text>
        <r>
          <rPr>
            <b/>
            <sz val="9"/>
            <color indexed="81"/>
            <rFont val="Tahoma"/>
            <family val="2"/>
          </rPr>
          <t>Caroline:</t>
        </r>
        <r>
          <rPr>
            <sz val="9"/>
            <color indexed="81"/>
            <rFont val="Tahoma"/>
            <family val="2"/>
          </rPr>
          <t xml:space="preserve">
imputer un petit peu en fonction des missions
(voir selon le nb de jours passés en mission! 
Exemple :
en janvier 2 jours de missions donc 7,97h *2 = 15h94 passées sur ce projet
donc on l'impute à 15%
ce qui donne 0,15*127,83 = 19h17
On impute un peu de % selon les missions (chaque mois de mission imputer un petit %, sinon 0)
</t>
        </r>
      </text>
    </comment>
  </commentList>
</comments>
</file>

<file path=xl/sharedStrings.xml><?xml version="1.0" encoding="utf-8"?>
<sst xmlns="http://schemas.openxmlformats.org/spreadsheetml/2006/main" count="45" uniqueCount="19">
  <si>
    <t>RESILIENT</t>
  </si>
  <si>
    <t>GIL QUIJANO</t>
  </si>
  <si>
    <t xml:space="preserve">TOTAL </t>
  </si>
  <si>
    <t>BEAT</t>
  </si>
  <si>
    <t>TRIA</t>
  </si>
  <si>
    <t>BIOFENCE</t>
  </si>
  <si>
    <t>ABOULKASSIMI</t>
  </si>
  <si>
    <t>NIKOLOVSKI</t>
  </si>
  <si>
    <t>COGITO</t>
  </si>
  <si>
    <t>ROBISSON</t>
  </si>
  <si>
    <t>N20 ? (si oui cocher avec un "x")</t>
  </si>
  <si>
    <t>PROJET</t>
  </si>
  <si>
    <t>OS PROJET</t>
  </si>
  <si>
    <t>NOM SALARIE</t>
  </si>
  <si>
    <t>09</t>
  </si>
  <si>
    <t>10</t>
  </si>
  <si>
    <t>TAUX DE MO</t>
  </si>
  <si>
    <t>Heures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</si>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</sst>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62">
    <xf numFmtId="0" fontId="0" fillId="0" borderId="0" xfId="0"/>
    <xf numFmtId="0" fontId="0" fillId="0" borderId="1" xfId="0" applyBorder="1" applyProtection="1"/>
    <xf numFmtId="43" fontId="2" fillId="2" borderId="2" xfId="1" applyFont="1" applyFill="1" applyBorder="1" applyProtection="1"/>
    <xf numFmtId="43" fontId="0" fillId="0" borderId="3" xfId="1" applyFont="1" applyBorder="1" applyProtection="1"/>
    <xf numFmtId="43" fontId="0" fillId="0" borderId="2" xfId="1" applyFont="1" applyBorder="1" applyProtection="1"/>
    <xf numFmtId="43" fontId="4" fillId="0" borderId="4" xfId="1" applyFont="1" applyFill="1" applyBorder="1" applyProtection="1"/>
    <xf numFmtId="43" fontId="4" fillId="0" borderId="5" xfId="1" applyFont="1" applyFill="1" applyBorder="1" applyProtection="1"/>
    <xf numFmtId="43" fontId="4" fillId="0" borderId="6" xfId="1" applyFont="1" applyFill="1" applyBorder="1" applyProtection="1"/>
    <xf numFmtId="43" fontId="4" fillId="0" borderId="2" xfId="1" applyFont="1" applyFill="1" applyBorder="1" applyAlignment="1" applyProtection="1">
      <alignment horizontal="right"/>
    </xf>
    <xf numFmtId="0" fontId="0" fillId="0" borderId="0" xfId="0" applyProtection="1"/>
    <xf numFmtId="0" fontId="0" fillId="0" borderId="9" xfId="0" applyBorder="1" applyProtection="1"/>
    <xf numFmtId="43" fontId="3" fillId="3" borderId="10" xfId="1" applyFont="1" applyFill="1" applyBorder="1" applyProtection="1"/>
    <xf numFmtId="43" fontId="3" fillId="0" borderId="11" xfId="1" applyFont="1" applyBorder="1" applyProtection="1"/>
    <xf numFmtId="43" fontId="0" fillId="0" borderId="10" xfId="1" applyFont="1" applyBorder="1" applyProtection="1"/>
    <xf numFmtId="43" fontId="4" fillId="0" borderId="12" xfId="1" applyFont="1" applyFill="1" applyBorder="1" applyProtection="1"/>
    <xf numFmtId="43" fontId="4" fillId="0" borderId="13" xfId="1" applyFont="1" applyFill="1" applyBorder="1" applyProtection="1"/>
    <xf numFmtId="43" fontId="4" fillId="0" borderId="14" xfId="1" applyFont="1" applyFill="1" applyBorder="1" applyProtection="1"/>
    <xf numFmtId="43" fontId="4" fillId="0" borderId="10" xfId="1" applyFont="1" applyFill="1" applyBorder="1" applyProtection="1"/>
    <xf numFmtId="43" fontId="4" fillId="0" borderId="11" xfId="1" applyFont="1" applyFill="1" applyBorder="1" applyProtection="1"/>
    <xf numFmtId="43" fontId="4" fillId="0" borderId="10" xfId="1" applyFont="1" applyFill="1" applyBorder="1" applyAlignment="1" applyProtection="1">
      <alignment horizontal="right"/>
    </xf>
    <xf numFmtId="43" fontId="2" fillId="4" borderId="15" xfId="1" applyFont="1" applyFill="1" applyBorder="1" applyProtection="1"/>
    <xf numFmtId="43" fontId="2" fillId="4" borderId="16" xfId="1" applyFont="1" applyFill="1" applyBorder="1" applyProtection="1"/>
    <xf numFmtId="43" fontId="2" fillId="4" borderId="17" xfId="1" applyFont="1" applyFill="1" applyBorder="1" applyProtection="1"/>
    <xf numFmtId="43" fontId="2" fillId="4" borderId="18" xfId="1" applyFont="1" applyFill="1" applyBorder="1" applyProtection="1"/>
    <xf numFmtId="43" fontId="2" fillId="4" borderId="19" xfId="1" applyFont="1" applyFill="1" applyBorder="1" applyProtection="1"/>
    <xf numFmtId="43" fontId="2" fillId="5" borderId="15" xfId="1" applyFont="1" applyFill="1" applyBorder="1" applyProtection="1"/>
    <xf numFmtId="0" fontId="0" fillId="0" borderId="20" xfId="0" applyBorder="1" applyProtection="1"/>
    <xf numFmtId="43" fontId="2" fillId="2" borderId="21" xfId="1" applyFont="1" applyFill="1" applyBorder="1" applyProtection="1"/>
    <xf numFmtId="43" fontId="0" fillId="0" borderId="22" xfId="1" applyFont="1" applyBorder="1" applyProtection="1"/>
    <xf numFmtId="43" fontId="5" fillId="0" borderId="23" xfId="1" applyFont="1" applyFill="1" applyBorder="1" applyProtection="1"/>
    <xf numFmtId="43" fontId="4" fillId="5" borderId="6" xfId="1" applyFont="1" applyFill="1" applyBorder="1" applyProtection="1"/>
    <xf numFmtId="43" fontId="4" fillId="5" borderId="20" xfId="1" applyFont="1" applyFill="1" applyBorder="1" applyProtection="1"/>
    <xf numFmtId="43" fontId="4" fillId="5" borderId="24" xfId="1" applyFont="1" applyFill="1" applyBorder="1" applyProtection="1"/>
    <xf numFmtId="43" fontId="4" fillId="5" borderId="22" xfId="1" applyFont="1" applyFill="1" applyBorder="1" applyProtection="1"/>
    <xf numFmtId="43" fontId="4" fillId="0" borderId="23" xfId="1" applyFont="1" applyFill="1" applyBorder="1" applyAlignment="1" applyProtection="1">
      <alignment horizontal="right"/>
    </xf>
    <xf numFmtId="0" fontId="0" fillId="0" borderId="14" xfId="0" applyBorder="1" applyProtection="1"/>
    <xf numFmtId="43" fontId="3" fillId="3" borderId="25" xfId="1" applyFont="1" applyFill="1" applyBorder="1" applyProtection="1"/>
    <xf numFmtId="43" fontId="4" fillId="5" borderId="13" xfId="1" applyFont="1" applyFill="1" applyBorder="1" applyProtection="1"/>
    <xf numFmtId="43" fontId="4" fillId="5" borderId="14" xfId="1" applyFont="1" applyFill="1" applyBorder="1" applyProtection="1"/>
    <xf numFmtId="43" fontId="4" fillId="5" borderId="4" xfId="1" applyFont="1" applyFill="1" applyBorder="1" applyProtection="1"/>
    <xf numFmtId="43" fontId="4" fillId="5" borderId="12" xfId="1" applyFont="1" applyFill="1" applyBorder="1" applyProtection="1"/>
    <xf numFmtId="43" fontId="4" fillId="5" borderId="11" xfId="1" applyFont="1" applyFill="1" applyBorder="1" applyProtection="1"/>
    <xf numFmtId="43" fontId="2" fillId="4" borderId="26" xfId="1" applyFont="1" applyFill="1" applyBorder="1" applyProtection="1"/>
    <xf numFmtId="43" fontId="2" fillId="2" borderId="7" xfId="1" applyFont="1" applyFill="1" applyBorder="1" applyProtection="1"/>
    <xf numFmtId="43" fontId="5" fillId="0" borderId="2" xfId="1" applyFont="1" applyFill="1" applyBorder="1" applyProtection="1"/>
    <xf numFmtId="43" fontId="0" fillId="0" borderId="10" xfId="1" applyFont="1" applyFill="1" applyBorder="1" applyProtection="1"/>
    <xf numFmtId="43" fontId="2" fillId="4" borderId="27" xfId="1" applyFont="1" applyFill="1" applyBorder="1" applyProtection="1"/>
    <xf numFmtId="43" fontId="0" fillId="0" borderId="2" xfId="1" applyFont="1" applyFill="1" applyBorder="1" applyProtection="1"/>
    <xf numFmtId="0" fontId="8" fillId="6" borderId="8" xfId="2" applyFont="1" applyFill="1" applyBorder="1" applyAlignment="1" applyProtection="1">
      <alignment horizontal="center" vertical="center" wrapText="1"/>
    </xf>
    <xf numFmtId="0" fontId="8" fillId="6" borderId="28" xfId="2" applyFont="1" applyFill="1" applyBorder="1" applyAlignment="1" applyProtection="1">
      <alignment horizontal="center" vertical="center" wrapText="1"/>
    </xf>
    <xf numFmtId="49" fontId="8" fillId="6" borderId="8" xfId="2" applyNumberFormat="1" applyFont="1" applyFill="1" applyBorder="1" applyAlignment="1" applyProtection="1">
      <alignment horizontal="center" vertical="center" wrapText="1"/>
    </xf>
    <xf numFmtId="1" fontId="8" fillId="6" borderId="1" xfId="1" applyNumberFormat="1" applyFont="1" applyFill="1" applyBorder="1" applyAlignment="1" applyProtection="1">
      <alignment horizontal="center" vertical="center"/>
    </xf>
    <xf numFmtId="49" fontId="8" fillId="6" borderId="7" xfId="1" applyNumberFormat="1" applyFont="1" applyFill="1" applyBorder="1" applyAlignment="1" applyProtection="1">
      <alignment vertical="center"/>
    </xf>
    <xf numFmtId="0" fontId="8" fillId="6" borderId="8" xfId="2" applyFont="1" applyFill="1" applyBorder="1" applyAlignment="1" applyProtection="1">
      <alignment horizontal="right" vertical="center" wrapText="1"/>
    </xf>
    <xf numFmtId="0" fontId="8" fillId="6" borderId="29" xfId="2" applyFont="1" applyFill="1" applyBorder="1" applyAlignment="1" applyProtection="1">
      <alignment horizontal="center" vertical="center" wrapText="1"/>
    </xf>
    <xf numFmtId="0" fontId="8" fillId="6" borderId="30" xfId="2" applyFont="1" applyFill="1" applyBorder="1" applyAlignment="1" applyProtection="1">
      <alignment horizontal="center" vertical="center" wrapText="1"/>
    </xf>
    <xf numFmtId="49" fontId="8" fillId="6" borderId="29" xfId="2" applyNumberFormat="1" applyFont="1" applyFill="1" applyBorder="1" applyAlignment="1" applyProtection="1">
      <alignment horizontal="center" vertical="center" wrapText="1"/>
    </xf>
    <xf numFmtId="43" fontId="8" fillId="6" borderId="31" xfId="1" applyFont="1" applyFill="1" applyBorder="1" applyAlignment="1" applyProtection="1">
      <alignment horizontal="center"/>
    </xf>
    <xf numFmtId="43" fontId="8" fillId="6" borderId="32" xfId="1" applyFont="1" applyFill="1" applyBorder="1" applyAlignment="1" applyProtection="1">
      <alignment horizontal="center"/>
    </xf>
    <xf numFmtId="43" fontId="8" fillId="6" borderId="33" xfId="1" applyFont="1" applyFill="1" applyBorder="1" applyAlignment="1" applyProtection="1">
      <alignment horizontal="center"/>
    </xf>
    <xf numFmtId="43" fontId="8" fillId="6" borderId="34" xfId="1" applyFont="1" applyFill="1" applyBorder="1" applyAlignment="1" applyProtection="1">
      <alignment horizontal="center"/>
    </xf>
    <xf numFmtId="0" fontId="8" fillId="6" borderId="29" xfId="2" applyFont="1" applyFill="1" applyBorder="1" applyAlignment="1" applyProtection="1">
      <alignment horizontal="right" vertical="center" wrapText="1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atmandou\share\145-CEA_Tech_Regions\145.25-PACA\BUDGET\BUDGET%202016\SUIVI%20MO\Projections%20et%20suivi%20MO%202016%20-%20MAJ%20CT%20du%2011%20m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 WEBI -&gt; AVRIL 2016"/>
      <sheetName val="PROJETS"/>
      <sheetName val="AGENTS"/>
      <sheetName val="TAUX DE MO"/>
      <sheetName val="SUIVI MO REEL"/>
      <sheetName val="PROJECTION MO"/>
      <sheetName val="NOTICE"/>
      <sheetName val="ne pas modifier"/>
    </sheetNames>
    <sheetDataSet>
      <sheetData sheetId="0"/>
      <sheetData sheetId="1">
        <row r="1">
          <cell r="A1" t="str">
            <v>PROJET</v>
          </cell>
          <cell r="B1" t="str">
            <v>OS</v>
          </cell>
          <cell r="C1" t="str">
            <v>Assiette</v>
          </cell>
          <cell r="D1" t="str">
            <v>Taux FG</v>
          </cell>
          <cell r="E1" t="str">
            <v>N30 (€)</v>
          </cell>
          <cell r="F1" t="str">
            <v>N60 (€)</v>
          </cell>
        </row>
        <row r="2">
          <cell r="A2" t="str">
            <v>VINCI</v>
          </cell>
          <cell r="B2" t="str">
            <v>LOC7R4VINCIz</v>
          </cell>
          <cell r="C2">
            <v>21300</v>
          </cell>
          <cell r="D2">
            <v>1.6116999999999999</v>
          </cell>
          <cell r="E2">
            <v>10500</v>
          </cell>
          <cell r="F2">
            <v>3000</v>
          </cell>
        </row>
        <row r="3">
          <cell r="A3" t="str">
            <v>L-IOT</v>
          </cell>
          <cell r="B3" t="str">
            <v>CARNOTPSSIOT</v>
          </cell>
          <cell r="C3">
            <v>18100</v>
          </cell>
          <cell r="D3">
            <v>1.2</v>
          </cell>
        </row>
        <row r="4">
          <cell r="A4" t="str">
            <v>PHOCOTER</v>
          </cell>
          <cell r="B4" t="str">
            <v>LOC7AVENEPME</v>
          </cell>
          <cell r="C4">
            <v>67000</v>
          </cell>
          <cell r="D4">
            <v>1.5974999999999999</v>
          </cell>
          <cell r="E4">
            <v>17000</v>
          </cell>
          <cell r="F4">
            <v>0</v>
          </cell>
        </row>
        <row r="5">
          <cell r="A5" t="str">
            <v>RAYFLEX</v>
          </cell>
          <cell r="B5" t="str">
            <v>LOC7AVENEPME</v>
          </cell>
          <cell r="C5">
            <v>67000</v>
          </cell>
          <cell r="D5">
            <v>1.5974999999999999</v>
          </cell>
          <cell r="E5">
            <v>17000</v>
          </cell>
          <cell r="F5">
            <v>0</v>
          </cell>
        </row>
        <row r="6">
          <cell r="A6" t="str">
            <v>RESILIENT</v>
          </cell>
          <cell r="B6" t="str">
            <v>EUR772314671</v>
          </cell>
          <cell r="C6" t="str">
            <v>pas besoin</v>
          </cell>
          <cell r="D6">
            <v>1.6</v>
          </cell>
        </row>
        <row r="7">
          <cell r="A7" t="str">
            <v>ALSOLEN SUP</v>
          </cell>
          <cell r="B7" t="str">
            <v>LOC7N6413387</v>
          </cell>
          <cell r="C7" t="str">
            <v>pas besoin</v>
          </cell>
          <cell r="D7">
            <v>1.5974999999999999</v>
          </cell>
          <cell r="F7">
            <v>4</v>
          </cell>
        </row>
        <row r="8">
          <cell r="A8" t="str">
            <v>ALSOLEN MT</v>
          </cell>
          <cell r="B8" t="str">
            <v>LOC7N6414230</v>
          </cell>
          <cell r="C8" t="str">
            <v>pas besoin</v>
          </cell>
          <cell r="D8">
            <v>1.5974999999999999</v>
          </cell>
        </row>
        <row r="9">
          <cell r="A9" t="str">
            <v>BEAT</v>
          </cell>
          <cell r="B9" t="str">
            <v>EUR771284989</v>
          </cell>
          <cell r="C9">
            <v>15000</v>
          </cell>
          <cell r="D9">
            <v>1.5974999999999999</v>
          </cell>
          <cell r="F9">
            <v>1208</v>
          </cell>
        </row>
        <row r="10">
          <cell r="A10" t="str">
            <v>BIOFENCE</v>
          </cell>
          <cell r="B10" t="str">
            <v>ANR73BIOFENC</v>
          </cell>
          <cell r="C10">
            <v>138000</v>
          </cell>
          <cell r="D10">
            <v>1.68</v>
          </cell>
        </row>
        <row r="11">
          <cell r="A11" t="str">
            <v>CFAST STOCK</v>
          </cell>
          <cell r="B11" t="str">
            <v>LOC7R4CFASTA</v>
          </cell>
          <cell r="C11">
            <v>37500</v>
          </cell>
          <cell r="D11">
            <v>1.68</v>
          </cell>
        </row>
        <row r="12">
          <cell r="A12" t="str">
            <v>FLOWBOX</v>
          </cell>
          <cell r="B12" t="str">
            <v>KICIE_FLOWBO</v>
          </cell>
          <cell r="C12">
            <v>18750</v>
          </cell>
          <cell r="D12">
            <v>1.25</v>
          </cell>
        </row>
        <row r="13">
          <cell r="A13" t="str">
            <v>MAGE</v>
          </cell>
          <cell r="B13" t="str">
            <v>IADIVMAGESTE</v>
          </cell>
          <cell r="C13">
            <v>25000</v>
          </cell>
          <cell r="D13">
            <v>1.68</v>
          </cell>
        </row>
        <row r="14">
          <cell r="A14" t="str">
            <v>MO AVENE</v>
          </cell>
          <cell r="B14" t="str">
            <v>LOC7AVENEPME</v>
          </cell>
          <cell r="C14">
            <v>194869.47</v>
          </cell>
          <cell r="D14">
            <v>1.5974999999999999</v>
          </cell>
          <cell r="F14">
            <v>79</v>
          </cell>
        </row>
        <row r="15">
          <cell r="A15" t="str">
            <v>MOBITRUST</v>
          </cell>
          <cell r="B15" t="str">
            <v>LOC7TMOBITRU</v>
          </cell>
          <cell r="C15">
            <v>445000</v>
          </cell>
          <cell r="D15">
            <v>1.68</v>
          </cell>
          <cell r="E15">
            <v>1323</v>
          </cell>
          <cell r="F15">
            <v>1138</v>
          </cell>
        </row>
        <row r="16">
          <cell r="A16" t="str">
            <v>PANDORE</v>
          </cell>
          <cell r="B16" t="str">
            <v>ANR74PANDORE</v>
          </cell>
          <cell r="C16">
            <v>150000</v>
          </cell>
          <cell r="D16">
            <v>1.68</v>
          </cell>
        </row>
        <row r="17">
          <cell r="A17" t="str">
            <v>PCAS</v>
          </cell>
          <cell r="B17" t="str">
            <v>EUR773610713</v>
          </cell>
          <cell r="C17">
            <v>74666.666666666672</v>
          </cell>
          <cell r="D17">
            <v>1.5974999999999999</v>
          </cell>
          <cell r="F17">
            <v>122</v>
          </cell>
        </row>
        <row r="18">
          <cell r="A18" t="str">
            <v>BATIMENT</v>
          </cell>
          <cell r="B18" t="str">
            <v>LOC7AVENEPME</v>
          </cell>
          <cell r="C18">
            <v>88415.757121439281</v>
          </cell>
          <cell r="D18">
            <v>1.5974999999999999</v>
          </cell>
          <cell r="E18">
            <v>15000</v>
          </cell>
          <cell r="F18">
            <v>0</v>
          </cell>
        </row>
        <row r="19">
          <cell r="A19" t="str">
            <v>PROSECCO</v>
          </cell>
          <cell r="B19" t="str">
            <v>ANR75PROSECC</v>
          </cell>
          <cell r="C19">
            <v>24000</v>
          </cell>
          <cell r="D19">
            <v>1.68</v>
          </cell>
          <cell r="F19">
            <v>66</v>
          </cell>
        </row>
        <row r="20">
          <cell r="A20" t="str">
            <v>SESAME</v>
          </cell>
          <cell r="B20" t="str">
            <v>ANR72SESAMEZ</v>
          </cell>
          <cell r="C20">
            <v>4000</v>
          </cell>
          <cell r="D20">
            <v>1.68</v>
          </cell>
        </row>
        <row r="21">
          <cell r="A21" t="str">
            <v>COGITO</v>
          </cell>
          <cell r="B21" t="str">
            <v>ANR73COGITOZ</v>
          </cell>
          <cell r="C21">
            <v>3000</v>
          </cell>
          <cell r="D21">
            <v>1.68</v>
          </cell>
          <cell r="F21">
            <v>130</v>
          </cell>
        </row>
        <row r="22">
          <cell r="A22" t="str">
            <v>DEVISE</v>
          </cell>
          <cell r="B22" t="str">
            <v>LOC7RADEVISE</v>
          </cell>
          <cell r="C22">
            <v>25000</v>
          </cell>
          <cell r="E22">
            <v>487</v>
          </cell>
        </row>
        <row r="23">
          <cell r="A23" t="str">
            <v>BIODEFI</v>
          </cell>
          <cell r="B23" t="str">
            <v>LOC7R4BIODEF</v>
          </cell>
          <cell r="C23">
            <v>20000</v>
          </cell>
        </row>
        <row r="24">
          <cell r="A24" t="str">
            <v>SABA</v>
          </cell>
          <cell r="B24" t="str">
            <v>LOC7R4PRODIB</v>
          </cell>
          <cell r="C24">
            <v>41000</v>
          </cell>
          <cell r="E24">
            <v>93</v>
          </cell>
        </row>
        <row r="25">
          <cell r="A25" t="str">
            <v>EPASS</v>
          </cell>
          <cell r="B25" t="str">
            <v>projet non signé</v>
          </cell>
        </row>
        <row r="26">
          <cell r="A26" t="str">
            <v>ICEMOC</v>
          </cell>
          <cell r="B26" t="str">
            <v>projet non signé</v>
          </cell>
        </row>
        <row r="27">
          <cell r="A27" t="str">
            <v>STEM CELTIC</v>
          </cell>
          <cell r="B27" t="str">
            <v>projet non signé</v>
          </cell>
        </row>
        <row r="28">
          <cell r="A28" t="str">
            <v>VASCO 2</v>
          </cell>
          <cell r="B28" t="str">
            <v>LOC7N7514275</v>
          </cell>
          <cell r="C28">
            <v>33870.967741935485</v>
          </cell>
          <cell r="D28">
            <v>1.25</v>
          </cell>
        </row>
        <row r="29">
          <cell r="A29" t="str">
            <v>WASCOP</v>
          </cell>
          <cell r="B29" t="str">
            <v>EUR875654479</v>
          </cell>
          <cell r="C29">
            <v>6000</v>
          </cell>
          <cell r="D29">
            <v>1.25</v>
          </cell>
          <cell r="F29">
            <v>312</v>
          </cell>
        </row>
        <row r="30">
          <cell r="A30" t="str">
            <v>SOUND ENERGY</v>
          </cell>
          <cell r="B30" t="str">
            <v>LOC7AVENEPME</v>
          </cell>
          <cell r="C30">
            <v>4371.5014249287542</v>
          </cell>
          <cell r="D30">
            <v>1.5974999999999999</v>
          </cell>
          <cell r="F30">
            <v>426</v>
          </cell>
        </row>
      </sheetData>
      <sheetData sheetId="2">
        <row r="2">
          <cell r="B2" t="str">
            <v>NOM</v>
          </cell>
          <cell r="C2" t="str">
            <v>PRENOM</v>
          </cell>
          <cell r="D2" t="str">
            <v>TAUX DE MO pour N10- OU -Salaire moyen pour N20</v>
          </cell>
          <cell r="G2" t="str">
            <v>SANSOS</v>
          </cell>
          <cell r="H2" t="str">
            <v>LOC7R4VINCIz</v>
          </cell>
          <cell r="I2" t="str">
            <v>CARNOTPSSIOT</v>
          </cell>
          <cell r="J2" t="str">
            <v>EUR772314671</v>
          </cell>
          <cell r="K2" t="str">
            <v>LOC7N6414230</v>
          </cell>
          <cell r="L2" t="str">
            <v>KICIE_FLOWBO</v>
          </cell>
          <cell r="M2" t="str">
            <v>LOC7N6413387</v>
          </cell>
          <cell r="N2" t="str">
            <v>EUR875654479</v>
          </cell>
          <cell r="O2" t="str">
            <v>LOC7N7514275</v>
          </cell>
          <cell r="P2" t="str">
            <v>EPASS</v>
          </cell>
          <cell r="Q2" t="str">
            <v>ICEMOC</v>
          </cell>
          <cell r="R2" t="str">
            <v>STEM CELTIC</v>
          </cell>
          <cell r="S2" t="str">
            <v>EUR771284989</v>
          </cell>
          <cell r="T2" t="str">
            <v>ANR73BIOFENC</v>
          </cell>
          <cell r="U2" t="str">
            <v>LOC7R4CFASTA</v>
          </cell>
          <cell r="V2" t="str">
            <v>IADIVMAGESTE</v>
          </cell>
          <cell r="W2" t="str">
            <v>LOC7AVENEPME</v>
          </cell>
          <cell r="X2" t="str">
            <v>LOC7TMOBITRU</v>
          </cell>
          <cell r="Y2" t="str">
            <v>ANR74PANDORE</v>
          </cell>
          <cell r="Z2" t="str">
            <v>EUR773610713</v>
          </cell>
          <cell r="AA2" t="str">
            <v>ANR75PROSECC</v>
          </cell>
          <cell r="AB2" t="str">
            <v>ANR72SESAMEZ</v>
          </cell>
          <cell r="AC2" t="str">
            <v>LOC7R4BIODEF</v>
          </cell>
          <cell r="AD2" t="str">
            <v>LOC7R4DEVISE</v>
          </cell>
          <cell r="AE2" t="str">
            <v>LOC7R4PRODIB</v>
          </cell>
          <cell r="AF2" t="str">
            <v>ANR73COGITOZ</v>
          </cell>
        </row>
        <row r="3">
          <cell r="B3" t="str">
            <v>ABOULKASSIMI</v>
          </cell>
          <cell r="C3" t="str">
            <v>DRISS</v>
          </cell>
          <cell r="D3">
            <v>45.74</v>
          </cell>
          <cell r="G3">
            <v>0</v>
          </cell>
          <cell r="T3">
            <v>0.45</v>
          </cell>
          <cell r="X3">
            <v>0</v>
          </cell>
          <cell r="Y3">
            <v>0.17</v>
          </cell>
          <cell r="Z3">
            <v>0.38</v>
          </cell>
        </row>
        <row r="4">
          <cell r="B4" t="str">
            <v>ADOMNICAI</v>
          </cell>
          <cell r="C4" t="str">
            <v>Alexandre</v>
          </cell>
          <cell r="G4">
            <v>1</v>
          </cell>
        </row>
        <row r="5">
          <cell r="B5" t="str">
            <v>ALVAREZ DIAZ</v>
          </cell>
          <cell r="C5" t="str">
            <v>Pablo</v>
          </cell>
          <cell r="D5">
            <v>4146</v>
          </cell>
          <cell r="AC5">
            <v>1</v>
          </cell>
        </row>
        <row r="6">
          <cell r="B6" t="str">
            <v>AURIAC</v>
          </cell>
          <cell r="C6" t="str">
            <v>NICOLAS</v>
          </cell>
          <cell r="D6">
            <v>45.74</v>
          </cell>
          <cell r="G6">
            <v>0.49</v>
          </cell>
          <cell r="W6">
            <v>0.51</v>
          </cell>
        </row>
        <row r="7">
          <cell r="B7" t="str">
            <v>BARRY</v>
          </cell>
          <cell r="C7" t="str">
            <v>THIERNO</v>
          </cell>
          <cell r="G7">
            <v>1</v>
          </cell>
        </row>
        <row r="8">
          <cell r="B8" t="str">
            <v>BEAUSIRE</v>
          </cell>
          <cell r="C8" t="str">
            <v>Virginie</v>
          </cell>
          <cell r="D8">
            <v>1264</v>
          </cell>
          <cell r="G8">
            <v>1</v>
          </cell>
        </row>
        <row r="9">
          <cell r="B9" t="str">
            <v>BLAISE</v>
          </cell>
          <cell r="C9" t="str">
            <v>ANTHONY</v>
          </cell>
          <cell r="D9">
            <v>36.72</v>
          </cell>
          <cell r="G9">
            <v>1</v>
          </cell>
        </row>
        <row r="10">
          <cell r="B10" t="str">
            <v>BREGEARD</v>
          </cell>
          <cell r="C10" t="str">
            <v>ETIENNE</v>
          </cell>
          <cell r="D10">
            <v>72.930000000000007</v>
          </cell>
          <cell r="M10">
            <v>1</v>
          </cell>
        </row>
        <row r="11">
          <cell r="B11" t="str">
            <v>CHOUVEL-SAYE</v>
          </cell>
          <cell r="C11" t="str">
            <v>ALEXANDRE</v>
          </cell>
          <cell r="D11">
            <v>36.72</v>
          </cell>
          <cell r="G11">
            <v>1</v>
          </cell>
        </row>
        <row r="12">
          <cell r="B12" t="str">
            <v>CORNESSE</v>
          </cell>
          <cell r="C12" t="str">
            <v>CHRISTIAN</v>
          </cell>
          <cell r="G12">
            <v>1</v>
          </cell>
        </row>
        <row r="13">
          <cell r="B13" t="str">
            <v>DELRUE</v>
          </cell>
          <cell r="C13" t="str">
            <v>FLORIAN</v>
          </cell>
          <cell r="D13">
            <v>45.74</v>
          </cell>
          <cell r="G13">
            <v>0.35</v>
          </cell>
          <cell r="W13">
            <v>0.65</v>
          </cell>
        </row>
        <row r="14">
          <cell r="B14" t="str">
            <v>DUMAS</v>
          </cell>
          <cell r="C14" t="str">
            <v>CHRISTOPHE</v>
          </cell>
          <cell r="D14">
            <v>58.91</v>
          </cell>
          <cell r="G14">
            <v>0.97</v>
          </cell>
          <cell r="W14">
            <v>0.03</v>
          </cell>
        </row>
        <row r="15">
          <cell r="B15" t="str">
            <v>FON SING</v>
          </cell>
          <cell r="C15" t="str">
            <v xml:space="preserve">Sophie </v>
          </cell>
          <cell r="G15">
            <v>1</v>
          </cell>
        </row>
        <row r="16">
          <cell r="B16" t="str">
            <v>FOURNIER</v>
          </cell>
          <cell r="C16" t="str">
            <v>JACQUES</v>
          </cell>
          <cell r="D16">
            <v>58.91</v>
          </cell>
          <cell r="G16">
            <v>0.1</v>
          </cell>
          <cell r="T16">
            <v>0</v>
          </cell>
          <cell r="X16">
            <v>0.42</v>
          </cell>
          <cell r="Y16">
            <v>0.3</v>
          </cell>
          <cell r="AA16">
            <v>0.18</v>
          </cell>
        </row>
        <row r="17">
          <cell r="B17" t="str">
            <v>GHRIBI</v>
          </cell>
          <cell r="C17" t="str">
            <v>Khaoula</v>
          </cell>
          <cell r="G17">
            <v>1</v>
          </cell>
        </row>
        <row r="18">
          <cell r="B18" t="str">
            <v>GIL QUIJANO</v>
          </cell>
          <cell r="C18" t="str">
            <v>JESUS-JAVIER</v>
          </cell>
          <cell r="D18">
            <v>45.74</v>
          </cell>
          <cell r="G18">
            <v>0.6</v>
          </cell>
          <cell r="J18">
            <v>0.4</v>
          </cell>
        </row>
        <row r="19">
          <cell r="B19" t="str">
            <v>GRILLET</v>
          </cell>
          <cell r="C19" t="str">
            <v>VALENTIN</v>
          </cell>
          <cell r="D19">
            <v>1700</v>
          </cell>
          <cell r="G19">
            <v>1</v>
          </cell>
        </row>
        <row r="20">
          <cell r="B20" t="str">
            <v>FLEURY</v>
          </cell>
          <cell r="C20" t="str">
            <v>GATIEN</v>
          </cell>
          <cell r="D20">
            <v>58.91</v>
          </cell>
          <cell r="G20">
            <v>0.45</v>
          </cell>
          <cell r="W20">
            <v>0.55000000000000004</v>
          </cell>
        </row>
        <row r="21">
          <cell r="B21" t="str">
            <v>GUERIN DE MONTGA</v>
          </cell>
          <cell r="C21" t="str">
            <v>ANTOINE</v>
          </cell>
          <cell r="D21">
            <v>72.930000000000007</v>
          </cell>
          <cell r="G21">
            <v>1</v>
          </cell>
        </row>
        <row r="22">
          <cell r="B22" t="str">
            <v>GUILLO</v>
          </cell>
          <cell r="C22" t="str">
            <v>Bernard</v>
          </cell>
          <cell r="D22">
            <v>3531</v>
          </cell>
          <cell r="G22">
            <v>1</v>
          </cell>
        </row>
        <row r="23">
          <cell r="B23" t="str">
            <v>HELSEN</v>
          </cell>
          <cell r="C23" t="str">
            <v>ERIC</v>
          </cell>
          <cell r="D23">
            <v>45.74</v>
          </cell>
          <cell r="G23">
            <v>0.94</v>
          </cell>
          <cell r="W23">
            <v>0.06</v>
          </cell>
        </row>
        <row r="24">
          <cell r="B24" t="str">
            <v>JAUVART</v>
          </cell>
          <cell r="C24" t="str">
            <v>DAMIEN</v>
          </cell>
          <cell r="D24">
            <v>2800</v>
          </cell>
          <cell r="G24">
            <v>1</v>
          </cell>
        </row>
        <row r="25">
          <cell r="B25" t="str">
            <v>JOUBERT</v>
          </cell>
          <cell r="C25" t="str">
            <v>PIERRE</v>
          </cell>
          <cell r="D25">
            <v>72.930000000000007</v>
          </cell>
          <cell r="G25">
            <v>0.7</v>
          </cell>
          <cell r="W25">
            <v>0.3</v>
          </cell>
        </row>
        <row r="26">
          <cell r="B26" t="str">
            <v>KRAKOVINSKY</v>
          </cell>
          <cell r="C26" t="str">
            <v>ALEXIS</v>
          </cell>
          <cell r="D26">
            <v>2806</v>
          </cell>
          <cell r="X26">
            <v>1</v>
          </cell>
        </row>
        <row r="27">
          <cell r="B27" t="str">
            <v>LAC</v>
          </cell>
          <cell r="C27" t="str">
            <v>BENJAMIN</v>
          </cell>
          <cell r="G27">
            <v>1</v>
          </cell>
        </row>
        <row r="28">
          <cell r="B28" t="str">
            <v>LECOMTE</v>
          </cell>
          <cell r="C28" t="str">
            <v>MAXIME</v>
          </cell>
          <cell r="D28">
            <v>2922</v>
          </cell>
          <cell r="G28">
            <v>1</v>
          </cell>
        </row>
        <row r="29">
          <cell r="B29" t="str">
            <v>MANZONI</v>
          </cell>
          <cell r="C29" t="str">
            <v>Matthieu</v>
          </cell>
          <cell r="D29">
            <v>1706</v>
          </cell>
          <cell r="G29">
            <v>1</v>
          </cell>
        </row>
        <row r="30">
          <cell r="B30" t="str">
            <v>MARTIN</v>
          </cell>
          <cell r="C30" t="str">
            <v>JEAN-LUC</v>
          </cell>
          <cell r="D30">
            <v>45.74</v>
          </cell>
          <cell r="G30">
            <v>1</v>
          </cell>
        </row>
        <row r="31">
          <cell r="B31" t="str">
            <v>MAURINE</v>
          </cell>
          <cell r="C31" t="str">
            <v>PHILIPPE</v>
          </cell>
          <cell r="D31">
            <v>58.91</v>
          </cell>
          <cell r="G31">
            <v>1</v>
          </cell>
        </row>
        <row r="32">
          <cell r="B32" t="str">
            <v>MEZZASALMA</v>
          </cell>
          <cell r="C32" t="str">
            <v>FREDERIC</v>
          </cell>
          <cell r="D32">
            <v>36.72</v>
          </cell>
          <cell r="G32">
            <v>1</v>
          </cell>
        </row>
        <row r="33">
          <cell r="B33" t="str">
            <v>MIGNONAC</v>
          </cell>
          <cell r="C33" t="str">
            <v>ALEXANDRE</v>
          </cell>
          <cell r="D33">
            <v>45.74</v>
          </cell>
          <cell r="G33">
            <v>0.7</v>
          </cell>
          <cell r="L33">
            <v>0.3</v>
          </cell>
        </row>
        <row r="34">
          <cell r="B34" t="str">
            <v>NIKOLOVSKI</v>
          </cell>
          <cell r="C34" t="str">
            <v>JEAN-PIERRE</v>
          </cell>
          <cell r="D34">
            <v>58.91</v>
          </cell>
          <cell r="G34">
            <v>0.15</v>
          </cell>
          <cell r="X34">
            <v>0.7</v>
          </cell>
          <cell r="Y34">
            <v>0.15</v>
          </cell>
        </row>
        <row r="35">
          <cell r="B35" t="str">
            <v>PERFEZOU</v>
          </cell>
          <cell r="C35" t="str">
            <v>FRANCOIS</v>
          </cell>
          <cell r="D35">
            <v>72.930000000000007</v>
          </cell>
          <cell r="G35">
            <v>1</v>
          </cell>
        </row>
        <row r="36">
          <cell r="B36" t="str">
            <v>PIRIOU</v>
          </cell>
          <cell r="C36" t="str">
            <v>CHRISTELE</v>
          </cell>
          <cell r="D36">
            <v>58.91</v>
          </cell>
          <cell r="W36">
            <v>1</v>
          </cell>
        </row>
        <row r="37">
          <cell r="B37" t="str">
            <v>RENOU</v>
          </cell>
          <cell r="C37" t="str">
            <v>Quentin</v>
          </cell>
          <cell r="D37">
            <v>1264</v>
          </cell>
          <cell r="AD37">
            <v>1</v>
          </cell>
        </row>
        <row r="38">
          <cell r="B38" t="str">
            <v>ROBISSON</v>
          </cell>
          <cell r="C38" t="str">
            <v>BRUNO</v>
          </cell>
          <cell r="D38">
            <v>72.930000000000007</v>
          </cell>
          <cell r="X38">
            <v>0.35</v>
          </cell>
          <cell r="Y38">
            <v>0.46</v>
          </cell>
          <cell r="Z38">
            <v>0.15</v>
          </cell>
          <cell r="AA38">
            <v>0.04</v>
          </cell>
          <cell r="AF38">
            <v>0</v>
          </cell>
        </row>
        <row r="39">
          <cell r="B39" t="str">
            <v>SASSI</v>
          </cell>
          <cell r="C39" t="str">
            <v>JEAN-FRANCOIS</v>
          </cell>
          <cell r="D39">
            <v>72.930000000000007</v>
          </cell>
          <cell r="G39">
            <v>0.7</v>
          </cell>
          <cell r="O39">
            <v>0.3</v>
          </cell>
        </row>
        <row r="40">
          <cell r="B40" t="str">
            <v>TRIA</v>
          </cell>
          <cell r="C40" t="str">
            <v>ASSIA</v>
          </cell>
          <cell r="D40">
            <v>72.930000000000007</v>
          </cell>
          <cell r="G40">
            <v>0</v>
          </cell>
          <cell r="S40">
            <v>0</v>
          </cell>
          <cell r="T40">
            <v>0.6</v>
          </cell>
          <cell r="X40">
            <v>0.39999999999999991</v>
          </cell>
        </row>
        <row r="41">
          <cell r="B41" t="str">
            <v>WACQUEZ</v>
          </cell>
          <cell r="C41" t="str">
            <v>ROMAIN</v>
          </cell>
          <cell r="D41">
            <v>45.74</v>
          </cell>
          <cell r="G41">
            <v>0</v>
          </cell>
          <cell r="I41">
            <v>0.3</v>
          </cell>
          <cell r="T41">
            <v>0</v>
          </cell>
          <cell r="V41">
            <v>0.05</v>
          </cell>
          <cell r="X41">
            <v>0.45</v>
          </cell>
          <cell r="Z41">
            <v>0.2</v>
          </cell>
          <cell r="AB41">
            <v>0</v>
          </cell>
        </row>
        <row r="42">
          <cell r="B42" t="str">
            <v>ZUNINO</v>
          </cell>
          <cell r="C42" t="str">
            <v>KARINE</v>
          </cell>
          <cell r="D42">
            <v>72.930000000000007</v>
          </cell>
          <cell r="G42">
            <v>0.94</v>
          </cell>
          <cell r="W42">
            <v>0.06</v>
          </cell>
        </row>
        <row r="43">
          <cell r="B43" t="str">
            <v>CAMUS</v>
          </cell>
          <cell r="C43" t="str">
            <v>ADRIEN</v>
          </cell>
          <cell r="D43">
            <v>45.74</v>
          </cell>
          <cell r="K43">
            <v>0.7</v>
          </cell>
          <cell r="N43">
            <v>0.3</v>
          </cell>
        </row>
        <row r="44">
          <cell r="B44" t="str">
            <v>NIEL</v>
          </cell>
          <cell r="C44" t="str">
            <v>CAROLE</v>
          </cell>
          <cell r="D44">
            <v>45.74</v>
          </cell>
          <cell r="G44">
            <v>1</v>
          </cell>
        </row>
        <row r="45">
          <cell r="B45" t="str">
            <v>LAURINO</v>
          </cell>
          <cell r="C45" t="str">
            <v>Eliane</v>
          </cell>
          <cell r="G45">
            <v>1</v>
          </cell>
        </row>
        <row r="46">
          <cell r="B46" t="str">
            <v>DELEPINE</v>
          </cell>
          <cell r="C46" t="str">
            <v>Jean</v>
          </cell>
          <cell r="G46">
            <v>1</v>
          </cell>
        </row>
        <row r="47">
          <cell r="B47" t="str">
            <v>MURRISCH</v>
          </cell>
          <cell r="C47" t="str">
            <v>Patricia</v>
          </cell>
          <cell r="G47">
            <v>1</v>
          </cell>
        </row>
      </sheetData>
      <sheetData sheetId="3"/>
      <sheetData sheetId="4">
        <row r="1">
          <cell r="E1">
            <v>0</v>
          </cell>
          <cell r="F1" t="str">
            <v/>
          </cell>
          <cell r="G1">
            <v>0</v>
          </cell>
          <cell r="H1" t="str">
            <v/>
          </cell>
          <cell r="I1">
            <v>0</v>
          </cell>
          <cell r="J1" t="str">
            <v/>
          </cell>
          <cell r="K1">
            <v>0</v>
          </cell>
          <cell r="L1" t="str">
            <v/>
          </cell>
          <cell r="M1">
            <v>0</v>
          </cell>
          <cell r="N1" t="str">
            <v/>
          </cell>
          <cell r="O1">
            <v>0</v>
          </cell>
          <cell r="P1" t="str">
            <v/>
          </cell>
          <cell r="Q1">
            <v>0</v>
          </cell>
          <cell r="R1" t="str">
            <v/>
          </cell>
          <cell r="S1">
            <v>0</v>
          </cell>
          <cell r="T1" t="str">
            <v/>
          </cell>
          <cell r="U1">
            <v>0</v>
          </cell>
          <cell r="V1" t="str">
            <v/>
          </cell>
          <cell r="W1">
            <v>0</v>
          </cell>
          <cell r="X1" t="str">
            <v/>
          </cell>
          <cell r="Y1">
            <v>0</v>
          </cell>
          <cell r="Z1" t="str">
            <v/>
          </cell>
          <cell r="AA1">
            <v>0</v>
          </cell>
          <cell r="AB1" t="str">
            <v/>
          </cell>
        </row>
        <row r="2">
          <cell r="E2">
            <v>0</v>
          </cell>
          <cell r="F2" t="str">
            <v/>
          </cell>
          <cell r="G2">
            <v>0</v>
          </cell>
          <cell r="H2" t="str">
            <v/>
          </cell>
          <cell r="I2">
            <v>0</v>
          </cell>
          <cell r="J2" t="str">
            <v/>
          </cell>
          <cell r="K2">
            <v>0</v>
          </cell>
          <cell r="L2" t="str">
            <v/>
          </cell>
          <cell r="M2">
            <v>0</v>
          </cell>
          <cell r="N2" t="str">
            <v/>
          </cell>
          <cell r="O2">
            <v>0</v>
          </cell>
          <cell r="P2" t="str">
            <v/>
          </cell>
          <cell r="Q2">
            <v>0</v>
          </cell>
          <cell r="R2" t="str">
            <v/>
          </cell>
          <cell r="S2">
            <v>0</v>
          </cell>
          <cell r="T2" t="str">
            <v/>
          </cell>
          <cell r="U2">
            <v>0</v>
          </cell>
          <cell r="V2" t="str">
            <v/>
          </cell>
          <cell r="W2">
            <v>0</v>
          </cell>
          <cell r="X2" t="str">
            <v/>
          </cell>
          <cell r="Y2">
            <v>0</v>
          </cell>
          <cell r="Z2" t="str">
            <v/>
          </cell>
          <cell r="AA2">
            <v>0</v>
          </cell>
          <cell r="AB2" t="str">
            <v/>
          </cell>
        </row>
        <row r="3">
          <cell r="E3">
            <v>0</v>
          </cell>
          <cell r="F3" t="str">
            <v/>
          </cell>
          <cell r="G3">
            <v>0</v>
          </cell>
          <cell r="H3" t="str">
            <v/>
          </cell>
          <cell r="I3">
            <v>0</v>
          </cell>
          <cell r="J3" t="str">
            <v/>
          </cell>
          <cell r="K3">
            <v>0</v>
          </cell>
          <cell r="L3" t="str">
            <v/>
          </cell>
          <cell r="M3">
            <v>0</v>
          </cell>
          <cell r="N3" t="str">
            <v/>
          </cell>
          <cell r="O3">
            <v>0</v>
          </cell>
          <cell r="P3" t="str">
            <v/>
          </cell>
          <cell r="Q3">
            <v>0</v>
          </cell>
          <cell r="R3" t="str">
            <v/>
          </cell>
          <cell r="S3">
            <v>0</v>
          </cell>
          <cell r="T3" t="str">
            <v/>
          </cell>
          <cell r="U3">
            <v>0</v>
          </cell>
          <cell r="V3" t="str">
            <v/>
          </cell>
          <cell r="W3">
            <v>0</v>
          </cell>
          <cell r="X3" t="str">
            <v/>
          </cell>
          <cell r="Y3">
            <v>0</v>
          </cell>
          <cell r="Z3" t="str">
            <v/>
          </cell>
          <cell r="AA3">
            <v>0</v>
          </cell>
          <cell r="AB3" t="str">
            <v/>
          </cell>
        </row>
        <row r="4">
          <cell r="E4">
            <v>0</v>
          </cell>
          <cell r="F4" t="str">
            <v/>
          </cell>
          <cell r="G4">
            <v>0</v>
          </cell>
          <cell r="H4" t="str">
            <v/>
          </cell>
          <cell r="I4">
            <v>0</v>
          </cell>
          <cell r="J4" t="str">
            <v/>
          </cell>
          <cell r="K4">
            <v>0</v>
          </cell>
          <cell r="L4" t="str">
            <v/>
          </cell>
          <cell r="M4">
            <v>0</v>
          </cell>
          <cell r="N4" t="str">
            <v/>
          </cell>
          <cell r="O4">
            <v>0</v>
          </cell>
          <cell r="P4" t="str">
            <v/>
          </cell>
          <cell r="Q4">
            <v>0</v>
          </cell>
          <cell r="R4" t="str">
            <v/>
          </cell>
          <cell r="S4">
            <v>0</v>
          </cell>
          <cell r="T4" t="str">
            <v/>
          </cell>
          <cell r="U4">
            <v>0</v>
          </cell>
          <cell r="V4" t="str">
            <v/>
          </cell>
          <cell r="W4">
            <v>0</v>
          </cell>
          <cell r="X4" t="str">
            <v/>
          </cell>
          <cell r="Y4">
            <v>0</v>
          </cell>
          <cell r="Z4" t="str">
            <v/>
          </cell>
          <cell r="AA4">
            <v>0</v>
          </cell>
          <cell r="AB4" t="str">
            <v/>
          </cell>
        </row>
        <row r="5">
          <cell r="E5">
            <v>0</v>
          </cell>
          <cell r="F5" t="str">
            <v/>
          </cell>
          <cell r="G5">
            <v>0</v>
          </cell>
          <cell r="H5" t="str">
            <v/>
          </cell>
          <cell r="I5">
            <v>0</v>
          </cell>
          <cell r="J5" t="str">
            <v/>
          </cell>
          <cell r="K5">
            <v>0</v>
          </cell>
          <cell r="L5" t="str">
            <v/>
          </cell>
          <cell r="M5">
            <v>0</v>
          </cell>
          <cell r="N5" t="str">
            <v/>
          </cell>
          <cell r="O5">
            <v>0</v>
          </cell>
          <cell r="P5" t="str">
            <v/>
          </cell>
          <cell r="Q5">
            <v>0</v>
          </cell>
          <cell r="R5" t="str">
            <v/>
          </cell>
          <cell r="S5">
            <v>0</v>
          </cell>
          <cell r="T5" t="str">
            <v/>
          </cell>
          <cell r="U5">
            <v>0</v>
          </cell>
          <cell r="V5" t="str">
            <v/>
          </cell>
          <cell r="W5">
            <v>0</v>
          </cell>
          <cell r="X5" t="str">
            <v/>
          </cell>
          <cell r="Y5">
            <v>0</v>
          </cell>
          <cell r="Z5" t="str">
            <v/>
          </cell>
          <cell r="AA5">
            <v>0</v>
          </cell>
          <cell r="AB5" t="str">
            <v/>
          </cell>
        </row>
        <row r="7">
          <cell r="E7">
            <v>1</v>
          </cell>
          <cell r="G7">
            <v>2</v>
          </cell>
        </row>
        <row r="8">
          <cell r="E8" t="str">
            <v>Heures</v>
          </cell>
          <cell r="F8" t="str">
            <v>Montant</v>
          </cell>
          <cell r="G8" t="str">
            <v>Heures</v>
          </cell>
          <cell r="H8" t="str">
            <v>Montant</v>
          </cell>
        </row>
        <row r="9">
          <cell r="E9">
            <v>0</v>
          </cell>
          <cell r="F9" t="str">
            <v/>
          </cell>
          <cell r="G9">
            <v>0</v>
          </cell>
          <cell r="H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</row>
        <row r="11">
          <cell r="E11">
            <v>0</v>
          </cell>
          <cell r="F11">
            <v>0</v>
          </cell>
          <cell r="G11">
            <v>0</v>
          </cell>
          <cell r="H11">
            <v>0</v>
          </cell>
        </row>
        <row r="13"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</row>
        <row r="15">
          <cell r="E15">
            <v>147.44</v>
          </cell>
          <cell r="F15">
            <v>5413.9967999999999</v>
          </cell>
          <cell r="G15">
            <v>135.49</v>
          </cell>
          <cell r="H15">
            <v>4975.1927999999998</v>
          </cell>
          <cell r="I15">
            <v>135.49</v>
          </cell>
          <cell r="J15">
            <v>4975.1927999999998</v>
          </cell>
          <cell r="K15">
            <v>167.37</v>
          </cell>
          <cell r="L15">
            <v>6145.8263999999999</v>
          </cell>
          <cell r="M15">
            <v>0</v>
          </cell>
          <cell r="N15" t="str">
            <v/>
          </cell>
          <cell r="O15">
            <v>0</v>
          </cell>
          <cell r="P15" t="str">
            <v/>
          </cell>
          <cell r="Q15">
            <v>0</v>
          </cell>
          <cell r="R15" t="str">
            <v/>
          </cell>
          <cell r="S15">
            <v>0</v>
          </cell>
          <cell r="T15" t="str">
            <v/>
          </cell>
          <cell r="U15">
            <v>0</v>
          </cell>
          <cell r="V15" t="str">
            <v/>
          </cell>
          <cell r="W15">
            <v>0</v>
          </cell>
          <cell r="X15" t="str">
            <v/>
          </cell>
          <cell r="Y15">
            <v>0</v>
          </cell>
          <cell r="Z15" t="str">
            <v/>
          </cell>
          <cell r="AA15">
            <v>0</v>
          </cell>
          <cell r="AB15" t="str">
            <v/>
          </cell>
        </row>
        <row r="16">
          <cell r="E16">
            <v>0</v>
          </cell>
          <cell r="F16" t="str">
            <v/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 t="str">
            <v/>
          </cell>
          <cell r="O16">
            <v>0</v>
          </cell>
          <cell r="P16" t="str">
            <v/>
          </cell>
          <cell r="Q16">
            <v>0</v>
          </cell>
          <cell r="R16" t="str">
            <v/>
          </cell>
          <cell r="S16">
            <v>0</v>
          </cell>
          <cell r="T16" t="str">
            <v/>
          </cell>
          <cell r="U16">
            <v>0</v>
          </cell>
          <cell r="V16" t="str">
            <v/>
          </cell>
          <cell r="W16">
            <v>0</v>
          </cell>
          <cell r="X16" t="str">
            <v/>
          </cell>
          <cell r="Y16">
            <v>0</v>
          </cell>
          <cell r="Z16" t="str">
            <v/>
          </cell>
          <cell r="AA16">
            <v>0</v>
          </cell>
          <cell r="AB16" t="str">
            <v/>
          </cell>
        </row>
        <row r="17">
          <cell r="E17">
            <v>143.46</v>
          </cell>
          <cell r="F17">
            <v>5267.8512000000001</v>
          </cell>
          <cell r="G17">
            <v>159.4</v>
          </cell>
          <cell r="H17">
            <v>5853.1679999999997</v>
          </cell>
          <cell r="I17">
            <v>171.35</v>
          </cell>
          <cell r="J17">
            <v>6291.9719999999998</v>
          </cell>
          <cell r="K17">
            <v>159.4</v>
          </cell>
          <cell r="L17">
            <v>5853.1679999999997</v>
          </cell>
          <cell r="M17">
            <v>0</v>
          </cell>
          <cell r="N17" t="str">
            <v/>
          </cell>
          <cell r="O17">
            <v>0</v>
          </cell>
          <cell r="P17" t="str">
            <v/>
          </cell>
          <cell r="Q17">
            <v>0</v>
          </cell>
          <cell r="R17" t="str">
            <v/>
          </cell>
          <cell r="S17">
            <v>0</v>
          </cell>
          <cell r="T17" t="str">
            <v/>
          </cell>
          <cell r="U17">
            <v>0</v>
          </cell>
          <cell r="V17" t="str">
            <v/>
          </cell>
          <cell r="W17">
            <v>0</v>
          </cell>
          <cell r="X17" t="str">
            <v/>
          </cell>
          <cell r="Y17">
            <v>0</v>
          </cell>
          <cell r="Z17" t="str">
            <v/>
          </cell>
          <cell r="AA17">
            <v>0</v>
          </cell>
          <cell r="AB17" t="str">
            <v/>
          </cell>
        </row>
        <row r="19">
          <cell r="E19">
            <v>77.8</v>
          </cell>
          <cell r="F19">
            <v>3558.5720000000001</v>
          </cell>
          <cell r="G19">
            <v>77.8</v>
          </cell>
          <cell r="H19">
            <v>3558.5720000000001</v>
          </cell>
          <cell r="I19">
            <v>85.78</v>
          </cell>
          <cell r="J19">
            <v>3923.5772000000002</v>
          </cell>
          <cell r="K19">
            <v>15.34</v>
          </cell>
          <cell r="L19">
            <v>701.65160000000003</v>
          </cell>
          <cell r="N19" t="str">
            <v/>
          </cell>
          <cell r="P19" t="str">
            <v/>
          </cell>
          <cell r="R19" t="str">
            <v/>
          </cell>
          <cell r="T19" t="str">
            <v/>
          </cell>
          <cell r="V19" t="str">
            <v/>
          </cell>
          <cell r="X19" t="str">
            <v/>
          </cell>
          <cell r="Z19" t="str">
            <v/>
          </cell>
          <cell r="AB19" t="str">
            <v/>
          </cell>
        </row>
        <row r="20">
          <cell r="E20">
            <v>155.57</v>
          </cell>
          <cell r="F20">
            <v>9164.6286999999993</v>
          </cell>
          <cell r="G20">
            <v>107.74</v>
          </cell>
          <cell r="H20">
            <v>6346.9633999999996</v>
          </cell>
          <cell r="I20">
            <v>100.49</v>
          </cell>
          <cell r="J20">
            <v>5919.8658999999998</v>
          </cell>
          <cell r="K20">
            <v>162.33000000000001</v>
          </cell>
          <cell r="L20">
            <v>9562.8603000000003</v>
          </cell>
          <cell r="M20">
            <v>0</v>
          </cell>
          <cell r="N20" t="str">
            <v/>
          </cell>
          <cell r="O20">
            <v>0</v>
          </cell>
          <cell r="P20" t="str">
            <v/>
          </cell>
          <cell r="Q20">
            <v>0</v>
          </cell>
          <cell r="R20" t="str">
            <v/>
          </cell>
          <cell r="S20">
            <v>0</v>
          </cell>
          <cell r="T20" t="str">
            <v/>
          </cell>
          <cell r="U20">
            <v>0</v>
          </cell>
          <cell r="V20" t="str">
            <v/>
          </cell>
          <cell r="W20">
            <v>0</v>
          </cell>
          <cell r="X20" t="str">
            <v/>
          </cell>
          <cell r="Y20">
            <v>0</v>
          </cell>
          <cell r="Z20" t="str">
            <v/>
          </cell>
          <cell r="AA20">
            <v>0</v>
          </cell>
          <cell r="AB20" t="str">
            <v/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</row>
        <row r="22">
          <cell r="E22">
            <v>0</v>
          </cell>
          <cell r="F22" t="str">
            <v/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14</v>
          </cell>
          <cell r="L22">
            <v>824.74</v>
          </cell>
          <cell r="M22">
            <v>0</v>
          </cell>
          <cell r="N22" t="str">
            <v/>
          </cell>
          <cell r="O22">
            <v>0</v>
          </cell>
          <cell r="P22" t="str">
            <v/>
          </cell>
          <cell r="Q22">
            <v>0</v>
          </cell>
          <cell r="R22" t="str">
            <v/>
          </cell>
          <cell r="S22">
            <v>0</v>
          </cell>
          <cell r="T22" t="str">
            <v/>
          </cell>
          <cell r="U22">
            <v>0</v>
          </cell>
          <cell r="V22" t="str">
            <v/>
          </cell>
          <cell r="W22">
            <v>0</v>
          </cell>
          <cell r="X22" t="str">
            <v/>
          </cell>
          <cell r="Y22">
            <v>0</v>
          </cell>
          <cell r="Z22" t="str">
            <v/>
          </cell>
          <cell r="AA22">
            <v>0</v>
          </cell>
          <cell r="AB22" t="str">
            <v/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</row>
      </sheetData>
      <sheetData sheetId="5">
        <row r="1">
          <cell r="C1" t="e">
            <v>#N/A</v>
          </cell>
        </row>
        <row r="2">
          <cell r="C2" t="e">
            <v>#N/A</v>
          </cell>
        </row>
        <row r="3">
          <cell r="C3" t="e">
            <v>#N/A</v>
          </cell>
        </row>
        <row r="4">
          <cell r="C4" t="e">
            <v>#N/A</v>
          </cell>
        </row>
        <row r="5">
          <cell r="C5" t="e">
            <v>#N/A</v>
          </cell>
        </row>
        <row r="7">
          <cell r="C7" t="str">
            <v>OS PROJET</v>
          </cell>
          <cell r="D7" t="str">
            <v>NOM SALARIE</v>
          </cell>
        </row>
        <row r="9">
          <cell r="C9" t="str">
            <v>SANSOS</v>
          </cell>
          <cell r="D9" t="str">
            <v>ABOULKASSIMI</v>
          </cell>
        </row>
        <row r="10">
          <cell r="C10" t="str">
            <v>SANSOS</v>
          </cell>
          <cell r="D10" t="str">
            <v>ADOMNICAI</v>
          </cell>
        </row>
        <row r="11">
          <cell r="C11" t="str">
            <v>SANSOS</v>
          </cell>
          <cell r="D11" t="str">
            <v>ALVAREZ DIAZ</v>
          </cell>
        </row>
        <row r="13">
          <cell r="C13" t="str">
            <v>SANSOS</v>
          </cell>
          <cell r="D13" t="str">
            <v>BARRY</v>
          </cell>
        </row>
        <row r="14">
          <cell r="C14" t="str">
            <v>SANSOS</v>
          </cell>
          <cell r="D14" t="str">
            <v>BEAUSIRE</v>
          </cell>
        </row>
        <row r="15">
          <cell r="C15" t="str">
            <v>SANSOS</v>
          </cell>
          <cell r="D15" t="str">
            <v>BLAISE</v>
          </cell>
        </row>
        <row r="16">
          <cell r="C16" t="str">
            <v>SANSOS</v>
          </cell>
          <cell r="D16" t="str">
            <v>BREGEARD</v>
          </cell>
        </row>
        <row r="17">
          <cell r="C17" t="str">
            <v>SANSOS</v>
          </cell>
          <cell r="D17" t="str">
            <v>CHOUVEL-SAYE</v>
          </cell>
        </row>
        <row r="19">
          <cell r="C19" t="str">
            <v>SANSOS</v>
          </cell>
          <cell r="D19" t="str">
            <v>DELRUE</v>
          </cell>
        </row>
        <row r="20">
          <cell r="C20" t="str">
            <v>SANSOS</v>
          </cell>
          <cell r="D20" t="str">
            <v>DUMAS</v>
          </cell>
        </row>
        <row r="21">
          <cell r="C21" t="str">
            <v>SANSOS</v>
          </cell>
          <cell r="D21" t="str">
            <v>FON SING</v>
          </cell>
        </row>
        <row r="22">
          <cell r="C22" t="str">
            <v>SANSOS</v>
          </cell>
          <cell r="D22" t="str">
            <v>FOURNIER</v>
          </cell>
        </row>
        <row r="23">
          <cell r="C23" t="str">
            <v>SANSOS</v>
          </cell>
          <cell r="D23" t="str">
            <v>GHRIBI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C26"/>
  <sheetViews>
    <sheetView tabSelected="1" topLeftCell="B1" zoomScale="70" zoomScaleNormal="70" workbookViewId="0">
      <selection activeCell="F18" sqref="F18"/>
    </sheetView>
  </sheetViews>
  <sheetFormatPr baseColWidth="10" defaultRowHeight="14.4" x14ac:dyDescent="0.3"/>
  <cols>
    <col min="1" max="1" width="0" hidden="1" customWidth="1"/>
    <col min="3" max="3" width="17.109375" customWidth="1"/>
    <col min="8" max="8" width="15.21875" customWidth="1"/>
    <col min="10" max="10" width="14.44140625" customWidth="1"/>
  </cols>
  <sheetData>
    <row r="1" spans="1:29" s="9" customFormat="1" ht="48" customHeight="1" x14ac:dyDescent="0.3">
      <c r="A1" s="48" t="s">
        <v>10</v>
      </c>
      <c r="B1" s="49" t="s">
        <v>11</v>
      </c>
      <c r="C1" s="49" t="s">
        <v>12</v>
      </c>
      <c r="D1" s="50" t="s">
        <v>13</v>
      </c>
      <c r="E1" s="51">
        <v>1</v>
      </c>
      <c r="F1" s="52"/>
      <c r="G1" s="51">
        <v>2</v>
      </c>
      <c r="H1" s="52"/>
      <c r="I1" s="51">
        <v>3</v>
      </c>
      <c r="J1" s="52"/>
      <c r="K1" s="51">
        <v>4</v>
      </c>
      <c r="L1" s="52"/>
      <c r="M1" s="51">
        <v>5</v>
      </c>
      <c r="N1" s="52"/>
      <c r="O1" s="51">
        <v>6</v>
      </c>
      <c r="P1" s="52"/>
      <c r="Q1" s="51">
        <v>7</v>
      </c>
      <c r="R1" s="52"/>
      <c r="S1" s="51">
        <v>8</v>
      </c>
      <c r="T1" s="52"/>
      <c r="U1" s="51" t="s">
        <v>14</v>
      </c>
      <c r="V1" s="52"/>
      <c r="W1" s="51" t="s">
        <v>15</v>
      </c>
      <c r="X1" s="52"/>
      <c r="Y1" s="51">
        <v>11</v>
      </c>
      <c r="Z1" s="52"/>
      <c r="AA1" s="51">
        <v>12</v>
      </c>
      <c r="AB1" s="52"/>
      <c r="AC1" s="53" t="s">
        <v>16</v>
      </c>
    </row>
    <row r="2" spans="1:29" s="9" customFormat="1" ht="15" thickBot="1" x14ac:dyDescent="0.35">
      <c r="A2" s="54"/>
      <c r="B2" s="55"/>
      <c r="C2" s="55"/>
      <c r="D2" s="56"/>
      <c r="E2" s="57" t="s">
        <v>17</v>
      </c>
      <c r="F2" s="58" t="s">
        <v>18</v>
      </c>
      <c r="G2" s="57" t="s">
        <v>17</v>
      </c>
      <c r="H2" s="58" t="s">
        <v>18</v>
      </c>
      <c r="I2" s="59" t="s">
        <v>17</v>
      </c>
      <c r="J2" s="60" t="s">
        <v>18</v>
      </c>
      <c r="K2" s="57" t="s">
        <v>17</v>
      </c>
      <c r="L2" s="58" t="s">
        <v>18</v>
      </c>
      <c r="M2" s="59" t="s">
        <v>17</v>
      </c>
      <c r="N2" s="60" t="s">
        <v>18</v>
      </c>
      <c r="O2" s="57" t="s">
        <v>17</v>
      </c>
      <c r="P2" s="58" t="s">
        <v>18</v>
      </c>
      <c r="Q2" s="59" t="s">
        <v>17</v>
      </c>
      <c r="R2" s="60" t="s">
        <v>18</v>
      </c>
      <c r="S2" s="57" t="s">
        <v>17</v>
      </c>
      <c r="T2" s="58" t="s">
        <v>18</v>
      </c>
      <c r="U2" s="59" t="s">
        <v>17</v>
      </c>
      <c r="V2" s="60" t="s">
        <v>18</v>
      </c>
      <c r="W2" s="57" t="s">
        <v>17</v>
      </c>
      <c r="X2" s="58" t="s">
        <v>18</v>
      </c>
      <c r="Y2" s="59" t="s">
        <v>17</v>
      </c>
      <c r="Z2" s="60" t="s">
        <v>18</v>
      </c>
      <c r="AA2" s="57" t="s">
        <v>17</v>
      </c>
      <c r="AB2" s="58" t="s">
        <v>18</v>
      </c>
      <c r="AC2" s="61"/>
    </row>
    <row r="3" spans="1:29" s="9" customFormat="1" ht="14.4" customHeight="1" x14ac:dyDescent="0.3">
      <c r="A3" s="1"/>
      <c r="B3" s="2" t="s">
        <v>0</v>
      </c>
      <c r="C3" s="3" t="str">
        <f>VLOOKUP(B3,[1]PROJETS!A:F,2,FALSE)</f>
        <v>EUR772314671</v>
      </c>
      <c r="D3" s="4" t="s">
        <v>1</v>
      </c>
      <c r="E3" s="5">
        <f ca="1">IF(MONTH(TODAY())&gt;$E$9,'[1]SUIVI MO REEL'!E1,1534*SUMPRODUCT(([1]AGENTS!$G$3:$AF$55)*(([1]AGENTS!$G$2:$AF$2)='[1]PROJECTION MO'!$C1)*(([1]AGENTS!$B$3:$B$55)='[1]PROJECTION MO'!$D1))/12)</f>
        <v>46.25</v>
      </c>
      <c r="F3" s="6">
        <f ca="1">IF(AND($A3="x",OR(MONTH(TODAY())&gt;E$9,MONTH(TODAY())=E$9)),'[1]SUIVI MO REEL'!F1,IF(AND($A3="x",MONTH(TODAY())&lt;E$9),VLOOKUP($D3,[1]AGENTS!$B$2:$D$55,3,FALSE),IF(OR(ISBLANK($D3),ISBLANK($AC3)),"",E3*$AC3)))</f>
        <v>2115.4749999999999</v>
      </c>
      <c r="G3" s="7">
        <f ca="1">IF(MONTH(TODAY())&gt;$G$9,'[1]SUIVI MO REEL'!$G1,((1534*SUMPRODUCT(([1]AGENTS!$G$3:$AF$55)*(([1]AGENTS!$G$2:$AF$2)='[1]PROJECTION MO'!$C1)*(([1]AGENTS!$B$3:$B$55)='[1]PROJECTION MO'!$D1)))-E3)/11)</f>
        <v>54.22</v>
      </c>
      <c r="H3" s="6">
        <f ca="1">IF(AND($A3="x",OR(MONTH(TODAY())&gt;G$9,MONTH(TODAY())=G$9)),'[1]SUIVI MO REEL'!H1,IF(AND($A3="x",MONTH(TODAY())&lt;G$9),VLOOKUP($D3,[1]AGENTS!$B$2:$D$55,3,FALSE),IF(OR(ISBLANK($D3),ISBLANK($AC3)),"",G3*$AC3)))</f>
        <v>2480.0228000000002</v>
      </c>
      <c r="I3" s="7">
        <f ca="1">IF(MONTH(TODAY())&gt;$I$9,'[1]SUIVI MO REEL'!$I1,((1534*SUMPRODUCT(([1]AGENTS!$G$3:$AF$55)*(([1]AGENTS!$G$2:$AF$2)='[1]PROJECTION MO'!$C1)*(([1]AGENTS!$B$3:$B$55)='[1]PROJECTION MO'!$D1)))-E3-G3)/10)</f>
        <v>0</v>
      </c>
      <c r="J3" s="6">
        <f ca="1">IF(AND($A3="x",OR(MONTH(TODAY())&gt;I$9,MONTH(TODAY())=I$9)),'[1]SUIVI MO REEL'!J1,IF(AND($A3="x",MONTH(TODAY())&lt;I$9),VLOOKUP($D3,[1]AGENTS!$B$2:$D$55,3,FALSE),IF(OR(ISBLANK($D3),ISBLANK($AC3)),"",I3*$AC3)))</f>
        <v>0</v>
      </c>
      <c r="K3" s="7">
        <f ca="1">IF(MONTH(TODAY())&gt;$K$9,'[1]SUIVI MO REEL'!$K1,((1534*SUMPRODUCT(([1]AGENTS!$G$3:$AF$55)*(([1]AGENTS!$G$2:$AF$2)='[1]PROJECTION MO'!$C1)*(([1]AGENTS!$B$3:$B$55)='[1]PROJECTION MO'!$D1)))-E3-G3-I3)/9)</f>
        <v>0</v>
      </c>
      <c r="L3" s="6">
        <f ca="1">IF(AND($A3="x",OR(MONTH(TODAY())&gt;K$9,MONTH(TODAY())=K$9)),'[1]SUIVI MO REEL'!L1,IF(AND($A3="x",MONTH(TODAY())&lt;K$9),VLOOKUP($D3,[1]AGENTS!$B$2:$D$55,3,FALSE),IF(OR(ISBLANK($D3),ISBLANK($AC3)),"",K3*$AC3)))</f>
        <v>0</v>
      </c>
      <c r="M3" s="7">
        <f ca="1">IF(MONTH(TODAY())&gt;$M$9,'[1]SUIVI MO REEL'!$M1,((1534*SUMPRODUCT(([1]AGENTS!$G$3:$AF$55)*(([1]AGENTS!$G$2:$AF$2)='[1]PROJECTION MO'!$C1)*(([1]AGENTS!$B$3:$B$55)='[1]PROJECTION MO'!$D1)))-E3-G3-I3-K3)/8)</f>
        <v>0</v>
      </c>
      <c r="N3" s="6">
        <f ca="1">IF(AND($A3="x",OR(MONTH(TODAY())&gt;M$9,MONTH(TODAY())=M$9)),'[1]SUIVI MO REEL'!N1,IF(AND($A3="x",MONTH(TODAY())&lt;M$9),VLOOKUP($D3,[1]AGENTS!$B$2:$D$55,3,FALSE),IF(OR(ISBLANK($D3),ISBLANK($AC3)),"",M3*$AC3)))</f>
        <v>0</v>
      </c>
      <c r="O3" s="7">
        <f ca="1">IF(MONTH(TODAY())&gt;$O$9,'[1]SUIVI MO REEL'!$O1,((1534*SUMPRODUCT(([1]AGENTS!$G$3:$AF$55)*(([1]AGENTS!$G$2:$AF$2)='[1]PROJECTION MO'!$C1)*(([1]AGENTS!$B$3:$B$55)='[1]PROJECTION MO'!$D1)))-E3-G3-I3-K3-M3)/7)</f>
        <v>0</v>
      </c>
      <c r="P3" s="6">
        <f ca="1">IF(AND($A3="x",OR(MONTH(TODAY())&gt;O$9,MONTH(TODAY())=O$9)),'[1]SUIVI MO REEL'!P1,IF(AND($A3="x",MONTH(TODAY())&lt;O$9),VLOOKUP($D3,[1]AGENTS!$B$2:$D$55,3,FALSE),IF(OR(ISBLANK($D3),ISBLANK($AC3)),"",O3*$AC3)))</f>
        <v>0</v>
      </c>
      <c r="Q3" s="7">
        <f ca="1">IF(MONTH(TODAY())&gt;$Q$9,'[1]SUIVI MO REEL'!$Q1,((1534*SUMPRODUCT(([1]AGENTS!$G$3:$AF$55)*(([1]AGENTS!$G$2:$AF$2)='[1]PROJECTION MO'!$C1)*(([1]AGENTS!$B$3:$B$55)='[1]PROJECTION MO'!$D1)))-E3-G3-I3-K3-M3-O3)/6)</f>
        <v>0</v>
      </c>
      <c r="R3" s="6">
        <f ca="1">IF(AND($A3="x",OR(MONTH(TODAY())&gt;Q$9,MONTH(TODAY())=Q$9)),'[1]SUIVI MO REEL'!R1,IF(AND($A3="x",MONTH(TODAY())&lt;Q$9),VLOOKUP($D3,[1]AGENTS!$B$2:$D$55,3,FALSE),IF(OR(ISBLANK($D3),ISBLANK($AC3)),"",Q3*$AC3)))</f>
        <v>0</v>
      </c>
      <c r="S3" s="7">
        <f ca="1">IF(MONTH(TODAY())&gt;$S$9,'[1]SUIVI MO REEL'!$S1,((1534*SUMPRODUCT(([1]AGENTS!$G$3:$AF$55)*(([1]AGENTS!$G$2:$AF$2)='[1]PROJECTION MO'!$C1)*(([1]AGENTS!$B$3:$B$55)='[1]PROJECTION MO'!$D1)))-E3-G3-I3-K3-M3-O3-Q3)/5)</f>
        <v>0</v>
      </c>
      <c r="T3" s="6">
        <f ca="1">IF(AND($A3="x",OR(MONTH(TODAY())&gt;S$9,MONTH(TODAY())=S$9)),'[1]SUIVI MO REEL'!T1,IF(AND($A3="x",MONTH(TODAY())&lt;S$9),VLOOKUP($D3,[1]AGENTS!$B$2:$D$55,3,FALSE),IF(OR(ISBLANK($D3),ISBLANK($AC3)),"",S3*$AC3)))</f>
        <v>0</v>
      </c>
      <c r="U3" s="7">
        <f ca="1">IF(MONTH(TODAY())&gt;$U$9,'[1]SUIVI MO REEL'!$U1,((1534*SUMPRODUCT(([1]AGENTS!$G$3:$AF$55)*(([1]AGENTS!$G$2:$AF$2)='[1]PROJECTION MO'!$C1)*(([1]AGENTS!$B$3:$B$55)='[1]PROJECTION MO'!$D1)))-E3-G3-I3-K3-M3-O3-Q3-S3)/4)</f>
        <v>0</v>
      </c>
      <c r="V3" s="6">
        <f ca="1">IF(AND($A3="x",OR(MONTH(TODAY())&gt;U$9,MONTH(TODAY())=U$9)),'[1]SUIVI MO REEL'!V1,IF(AND($A3="x",MONTH(TODAY())&lt;U$9),VLOOKUP($D3,[1]AGENTS!$B$2:$D$55,3,FALSE),IF(OR(ISBLANK($D3),ISBLANK($AC3)),"",U3*$AC3)))</f>
        <v>0</v>
      </c>
      <c r="W3" s="7">
        <f ca="1">IF(MONTH(TODAY())&gt;$W$9,'[1]SUIVI MO REEL'!$W1,((1534*SUMPRODUCT(([1]AGENTS!$G$3:$AF$55)*(([1]AGENTS!$G$2:$AF$2)='[1]PROJECTION MO'!$C1)*(([1]AGENTS!$B$3:$B$55)='[1]PROJECTION MO'!$D1)))-E3-G3-I3-K3-M3-O3-Q3-S3-U3)/3)</f>
        <v>0</v>
      </c>
      <c r="X3" s="6">
        <f ca="1">IF(AND($A3="x",OR(MONTH(TODAY())&gt;W$9,MONTH(TODAY())=W$9)),'[1]SUIVI MO REEL'!X1,IF(AND($A3="x",MONTH(TODAY())&lt;W$9),VLOOKUP($D3,[1]AGENTS!$B$2:$D$55,3,FALSE),IF(OR(ISBLANK($D3),ISBLANK($AC3)),"",W3*$AC3)))</f>
        <v>0</v>
      </c>
      <c r="Y3" s="7">
        <f ca="1">IF(MONTH(TODAY())&gt;$Y$9,'[1]SUIVI MO REEL'!$Y1,((1534*SUMPRODUCT(([1]AGENTS!$G$3:$AF$55)*(([1]AGENTS!$G$2:$AF$2)='[1]PROJECTION MO'!$C1)*(([1]AGENTS!$B$3:$B$55)='[1]PROJECTION MO'!$D1)))-E3-G3-I3-K3-M3-O3-Q3-S3-U3-W3)/2)</f>
        <v>0</v>
      </c>
      <c r="Z3" s="6">
        <f ca="1">IF(AND($A3="x",OR(MONTH(TODAY())&gt;Y$9,MONTH(TODAY())=Y$9)),'[1]SUIVI MO REEL'!Z1,IF(AND($A3="x",MONTH(TODAY())&lt;Y$9),VLOOKUP($D3,[1]AGENTS!$B$2:$D$55,3,FALSE),IF(OR(ISBLANK($D3),ISBLANK($AC3)),"",Y3*$AC3)))</f>
        <v>0</v>
      </c>
      <c r="AA3" s="7">
        <f ca="1">IF(MONTH(TODAY())&gt;$AA$9,'[1]SUIVI MO REEL'!$AA1,((1534*SUMPRODUCT(([1]AGENTS!$G$3:$AF$55)*(([1]AGENTS!$G$2:$AF$2)='[1]PROJECTION MO'!$C1)*(([1]AGENTS!$B$3:$B$55)='[1]PROJECTION MO'!$D1)))-E3-G3-I3-K3-M3-O3-Q3-S3-U3-W3-Y3))</f>
        <v>0</v>
      </c>
      <c r="AB3" s="6">
        <f ca="1">IF(AND($A3="x",OR(MONTH(TODAY())&gt;AA$9,MONTH(TODAY())=AA$9)),'[1]SUIVI MO REEL'!AB1,IF(AND($A3="x",MONTH(TODAY())&lt;AA$9),VLOOKUP($D3,[1]AGENTS!$B$2:$D$55,3,FALSE),IF(OR(ISBLANK($D3),ISBLANK($AC3)),"",AA3*$AC3)))</f>
        <v>0</v>
      </c>
      <c r="AC3" s="8">
        <f>IF(ISERROR(VLOOKUP(D3,[1]AGENTS!$B$3:$D$55,3,FALSE)),"",VLOOKUP(D3,[1]AGENTS!$B$3:$D$55,3,FALSE))</f>
        <v>45.74</v>
      </c>
    </row>
    <row r="4" spans="1:29" s="9" customFormat="1" ht="14.4" customHeight="1" x14ac:dyDescent="0.3">
      <c r="A4" s="10"/>
      <c r="B4" s="11" t="str">
        <f>B3</f>
        <v>RESILIENT</v>
      </c>
      <c r="C4" s="12" t="str">
        <f>VLOOKUP(B4,[1]PROJETS!A:F,2,FALSE)</f>
        <v>EUR772314671</v>
      </c>
      <c r="D4" s="13"/>
      <c r="E4" s="5">
        <f ca="1">IF(MONTH(TODAY())&gt;$E$9,'[1]SUIVI MO REEL'!E2,1534*SUMPRODUCT(([1]AGENTS!$G$3:$AF$55)*(([1]AGENTS!$G$2:$AF$2)='[1]PROJECTION MO'!$C2)*(([1]AGENTS!$B$3:$B$55)='[1]PROJECTION MO'!$D2))/12)</f>
        <v>0</v>
      </c>
      <c r="F4" s="14" t="str">
        <f ca="1">IF(AND($A4="x",OR(MONTH(TODAY())&gt;E$9,MONTH(TODAY())=E$9)),'[1]SUIVI MO REEL'!F2,IF(AND($A4="x",MONTH(TODAY())&lt;E$9),VLOOKUP($D4,[1]AGENTS!$B$2:$D$55,3,FALSE),IF(OR(ISBLANK($D4),ISBLANK($AC4)),"",E4*$AC4)))</f>
        <v/>
      </c>
      <c r="G4" s="15">
        <f ca="1">IF(MONTH(TODAY())&gt;$G$9,'[1]SUIVI MO REEL'!$G2,((1534*SUMPRODUCT(([1]AGENTS!$G$3:$AF$55)*(([1]AGENTS!$G$2:$AF$2)='[1]PROJECTION MO'!$C2)*(([1]AGENTS!$B$3:$B$55)='[1]PROJECTION MO'!$D2)))-E4)/11)</f>
        <v>0</v>
      </c>
      <c r="H4" s="16" t="str">
        <f ca="1">IF(AND($A4="x",OR(MONTH(TODAY())&gt;G$9,MONTH(TODAY())=G$9)),'[1]SUIVI MO REEL'!H2,IF(AND($A4="x",MONTH(TODAY())&lt;G$9),VLOOKUP($D4,[1]AGENTS!$B$2:$D$55,3,FALSE),IF(OR(ISBLANK($D4),ISBLANK($AC4)),"",G4*$AC4)))</f>
        <v/>
      </c>
      <c r="I4" s="15">
        <f ca="1">IF(MONTH(TODAY())&gt;$I$9,'[1]SUIVI MO REEL'!$I2,((1534*SUMPRODUCT(([1]AGENTS!$G$3:$AF$55)*(([1]AGENTS!$G$2:$AF$2)='[1]PROJECTION MO'!$C2)*(([1]AGENTS!$B$3:$B$55)='[1]PROJECTION MO'!$D2)))-E4-G4)/10)</f>
        <v>0</v>
      </c>
      <c r="J4" s="16" t="str">
        <f ca="1">IF(AND($A4="x",OR(MONTH(TODAY())&gt;I$9,MONTH(TODAY())=I$9)),'[1]SUIVI MO REEL'!J2,IF(AND($A4="x",MONTH(TODAY())&lt;I$9),VLOOKUP($D4,[1]AGENTS!$B$2:$D$55,3,FALSE),IF(OR(ISBLANK($D4),ISBLANK($AC4)),"",I4*$AC4)))</f>
        <v/>
      </c>
      <c r="K4" s="5">
        <f ca="1">IF(MONTH(TODAY())&gt;$K$9,'[1]SUIVI MO REEL'!$K2,((1534*SUMPRODUCT(([1]AGENTS!$G$3:$AF$55)*(([1]AGENTS!$G$2:$AF$2)='[1]PROJECTION MO'!$C2)*(([1]AGENTS!$B$3:$B$55)='[1]PROJECTION MO'!$D2)))-E4-G4-I4)/9)</f>
        <v>0</v>
      </c>
      <c r="L4" s="14" t="str">
        <f ca="1">IF(AND($A4="x",OR(MONTH(TODAY())&gt;K$9,MONTH(TODAY())=K$9)),'[1]SUIVI MO REEL'!L2,IF(AND($A4="x",MONTH(TODAY())&lt;K$9),VLOOKUP($D4,[1]AGENTS!$B$2:$D$55,3,FALSE),IF(OR(ISBLANK($D4),ISBLANK($AC4)),"",K4*$AC4)))</f>
        <v/>
      </c>
      <c r="M4" s="15">
        <f ca="1">IF(MONTH(TODAY())&gt;$M$9,'[1]SUIVI MO REEL'!$M2,((1534*SUMPRODUCT(([1]AGENTS!$G$3:$AF$55)*(([1]AGENTS!$G$2:$AF$2)='[1]PROJECTION MO'!$C2)*(([1]AGENTS!$B$3:$B$55)='[1]PROJECTION MO'!$D2)))-E4-G4-I4-K4)/8)</f>
        <v>0</v>
      </c>
      <c r="N4" s="16" t="str">
        <f ca="1">IF(AND($A4="x",OR(MONTH(TODAY())&gt;M$9,MONTH(TODAY())=M$9)),'[1]SUIVI MO REEL'!N2,IF(AND($A4="x",MONTH(TODAY())&lt;M$9),VLOOKUP($D4,[1]AGENTS!$B$2:$D$55,3,FALSE),IF(OR(ISBLANK($D4),ISBLANK($AC4)),"",M4*$AC4)))</f>
        <v/>
      </c>
      <c r="O4" s="5">
        <f ca="1">IF(MONTH(TODAY())&gt;$O$9,'[1]SUIVI MO REEL'!$O2,((1534*SUMPRODUCT(([1]AGENTS!$G$3:$AF$55)*(([1]AGENTS!$G$2:$AF$2)='[1]PROJECTION MO'!$C2)*(([1]AGENTS!$B$3:$B$55)='[1]PROJECTION MO'!$D2)))-E4-G4-I4-K4-M4)/7)</f>
        <v>0</v>
      </c>
      <c r="P4" s="14" t="str">
        <f ca="1">IF(AND($A4="x",OR(MONTH(TODAY())&gt;O$9,MONTH(TODAY())=O$9)),'[1]SUIVI MO REEL'!P2,IF(AND($A4="x",MONTH(TODAY())&lt;O$9),VLOOKUP($D4,[1]AGENTS!$B$2:$D$55,3,FALSE),IF(OR(ISBLANK($D4),ISBLANK($AC4)),"",O4*$AC4)))</f>
        <v/>
      </c>
      <c r="Q4" s="15">
        <f ca="1">IF(MONTH(TODAY())&gt;$Q$9,'[1]SUIVI MO REEL'!$Q2,((1534*SUMPRODUCT(([1]AGENTS!$G$3:$AF$55)*(([1]AGENTS!$G$2:$AF$2)='[1]PROJECTION MO'!$C2)*(([1]AGENTS!$B$3:$B$55)='[1]PROJECTION MO'!$D2)))-E4-G4-I4-K4-M4-O4)/6)</f>
        <v>0</v>
      </c>
      <c r="R4" s="16" t="str">
        <f ca="1">IF(AND($A4="x",OR(MONTH(TODAY())&gt;Q$9,MONTH(TODAY())=Q$9)),'[1]SUIVI MO REEL'!R2,IF(AND($A4="x",MONTH(TODAY())&lt;Q$9),VLOOKUP($D4,[1]AGENTS!$B$2:$D$55,3,FALSE),IF(OR(ISBLANK($D4),ISBLANK($AC4)),"",Q4*$AC4)))</f>
        <v/>
      </c>
      <c r="S4" s="5">
        <f ca="1">IF(MONTH(TODAY())&gt;$S$9,'[1]SUIVI MO REEL'!$S2,((1534*SUMPRODUCT(([1]AGENTS!$G$3:$AF$55)*(([1]AGENTS!$G$2:$AF$2)='[1]PROJECTION MO'!$C2)*(([1]AGENTS!$B$3:$B$55)='[1]PROJECTION MO'!$D2)))-E4-G4-I4-K4-M4-O4-Q4)/5)</f>
        <v>0</v>
      </c>
      <c r="T4" s="14" t="str">
        <f ca="1">IF(AND($A4="x",OR(MONTH(TODAY())&gt;S$9,MONTH(TODAY())=S$9)),'[1]SUIVI MO REEL'!T2,IF(AND($A4="x",MONTH(TODAY())&lt;S$9),VLOOKUP($D4,[1]AGENTS!$B$2:$D$55,3,FALSE),IF(OR(ISBLANK($D4),ISBLANK($AC4)),"",S4*$AC4)))</f>
        <v/>
      </c>
      <c r="U4" s="15">
        <f ca="1">IF(MONTH(TODAY())&gt;$U$9,'[1]SUIVI MO REEL'!$U2,((1534*SUMPRODUCT(([1]AGENTS!$G$3:$AF$55)*(([1]AGENTS!$G$2:$AF$2)='[1]PROJECTION MO'!$C2)*(([1]AGENTS!$B$3:$B$55)='[1]PROJECTION MO'!$D2)))-E4-G4-I4-K4-M4-O4-Q4-S4)/4)</f>
        <v>0</v>
      </c>
      <c r="V4" s="16" t="str">
        <f ca="1">IF(AND($A4="x",OR(MONTH(TODAY())&gt;U$9,MONTH(TODAY())=U$9)),'[1]SUIVI MO REEL'!V2,IF(AND($A4="x",MONTH(TODAY())&lt;U$9),VLOOKUP($D4,[1]AGENTS!$B$2:$D$55,3,FALSE),IF(OR(ISBLANK($D4),ISBLANK($AC4)),"",U4*$AC4)))</f>
        <v/>
      </c>
      <c r="W4" s="5">
        <f ca="1">IF(MONTH(TODAY())&gt;$W$9,'[1]SUIVI MO REEL'!$W2,((1534*SUMPRODUCT(([1]AGENTS!$G$3:$AF$55)*(([1]AGENTS!$G$2:$AF$2)='[1]PROJECTION MO'!$C2)*(([1]AGENTS!$B$3:$B$55)='[1]PROJECTION MO'!$D2)))-E4-G4-I4-K4-M4-O4-Q4-S4-U4)/3)</f>
        <v>0</v>
      </c>
      <c r="X4" s="14" t="str">
        <f ca="1">IF(AND($A4="x",OR(MONTH(TODAY())&gt;W$9,MONTH(TODAY())=W$9)),'[1]SUIVI MO REEL'!X2,IF(AND($A4="x",MONTH(TODAY())&lt;W$9),VLOOKUP($D4,[1]AGENTS!$B$2:$D$55,3,FALSE),IF(OR(ISBLANK($D4),ISBLANK($AC4)),"",W4*$AC4)))</f>
        <v/>
      </c>
      <c r="Y4" s="15">
        <f ca="1">IF(MONTH(TODAY())&gt;$Y$9,'[1]SUIVI MO REEL'!$Y2,((1534*SUMPRODUCT(([1]AGENTS!$G$3:$AF$55)*(([1]AGENTS!$G$2:$AF$2)='[1]PROJECTION MO'!$C2)*(([1]AGENTS!$B$3:$B$55)='[1]PROJECTION MO'!$D2)))-E4-G4-I4-K4-M4-O4-Q4-S4-U4-W4)/2)</f>
        <v>0</v>
      </c>
      <c r="Z4" s="14" t="str">
        <f ca="1">IF(AND($A4="x",OR(MONTH(TODAY())&gt;Y$9,MONTH(TODAY())=Y$9)),'[1]SUIVI MO REEL'!Z2,IF(AND($A4="x",MONTH(TODAY())&lt;Y$9),VLOOKUP($D4,[1]AGENTS!$B$2:$D$55,3,FALSE),IF(OR(ISBLANK($D4),ISBLANK($AC4)),"",Y4*$AC4)))</f>
        <v/>
      </c>
      <c r="AA4" s="17">
        <f ca="1">IF(MONTH(TODAY())&gt;$AA$9,'[1]SUIVI MO REEL'!$AA2,((1534*SUMPRODUCT(([1]AGENTS!$G$3:$AF$55)*(([1]AGENTS!$G$2:$AF$2)='[1]PROJECTION MO'!$C2)*(([1]AGENTS!$B$3:$B$55)='[1]PROJECTION MO'!$D2)))-E4-G4-I4-K4-M4-O4-Q4-S4-U4-W4-Y4))</f>
        <v>0</v>
      </c>
      <c r="AB4" s="18" t="str">
        <f ca="1">IF(AND($A4="x",OR(MONTH(TODAY())&gt;AA$9,MONTH(TODAY())=AA$9)),'[1]SUIVI MO REEL'!AB2,IF(AND($A4="x",MONTH(TODAY())&lt;AA$9),VLOOKUP($D4,[1]AGENTS!$B$2:$D$55,3,FALSE),IF(OR(ISBLANK($D4),ISBLANK($AC4)),"",AA4*$AC4)))</f>
        <v/>
      </c>
      <c r="AC4" s="19" t="str">
        <f>IF(ISERROR(VLOOKUP(D4,[1]AGENTS!$B$3:$D$55,3,FALSE)),"",VLOOKUP(D4,[1]AGENTS!$B$3:$D$55,3,FALSE))</f>
        <v/>
      </c>
    </row>
    <row r="5" spans="1:29" s="9" customFormat="1" ht="14.4" customHeight="1" x14ac:dyDescent="0.3">
      <c r="A5" s="10"/>
      <c r="B5" s="11" t="str">
        <f>B3</f>
        <v>RESILIENT</v>
      </c>
      <c r="C5" s="12" t="str">
        <f>VLOOKUP(B5,[1]PROJETS!A:F,2,FALSE)</f>
        <v>EUR772314671</v>
      </c>
      <c r="D5" s="13"/>
      <c r="E5" s="5">
        <f ca="1">IF(MONTH(TODAY())&gt;$E$9,'[1]SUIVI MO REEL'!E3,1534*SUMPRODUCT(([1]AGENTS!$G$3:$AF$55)*(([1]AGENTS!$G$2:$AF$2)='[1]PROJECTION MO'!$C3)*(([1]AGENTS!$B$3:$B$55)='[1]PROJECTION MO'!$D3))/12)</f>
        <v>0</v>
      </c>
      <c r="F5" s="14" t="str">
        <f ca="1">IF(AND($A5="x",OR(MONTH(TODAY())&gt;E$9,MONTH(TODAY())=E$9)),'[1]SUIVI MO REEL'!F3,IF(AND($A5="x",MONTH(TODAY())&lt;E$9),VLOOKUP($D5,[1]AGENTS!$B$2:$D$55,3,FALSE),IF(OR(ISBLANK($D5),ISBLANK($AC5)),"",E5*$AC5)))</f>
        <v/>
      </c>
      <c r="G5" s="15">
        <f ca="1">IF(MONTH(TODAY())&gt;$G$9,'[1]SUIVI MO REEL'!$G3,((1534*SUMPRODUCT(([1]AGENTS!$G$3:$AF$55)*(([1]AGENTS!$G$2:$AF$2)='[1]PROJECTION MO'!$C3)*(([1]AGENTS!$B$3:$B$55)='[1]PROJECTION MO'!$D3)))-E5)/11)</f>
        <v>0</v>
      </c>
      <c r="H5" s="16" t="str">
        <f ca="1">IF(AND($A5="x",OR(MONTH(TODAY())&gt;G$9,MONTH(TODAY())=G$9)),'[1]SUIVI MO REEL'!H3,IF(AND($A5="x",MONTH(TODAY())&lt;G$9),VLOOKUP($D5,[1]AGENTS!$B$2:$D$55,3,FALSE),IF(OR(ISBLANK($D5),ISBLANK($AC5)),"",G5*$AC5)))</f>
        <v/>
      </c>
      <c r="I5" s="15">
        <f ca="1">IF(MONTH(TODAY())&gt;$I$9,'[1]SUIVI MO REEL'!$I3,((1534*SUMPRODUCT(([1]AGENTS!$G$3:$AF$55)*(([1]AGENTS!$G$2:$AF$2)='[1]PROJECTION MO'!$C3)*(([1]AGENTS!$B$3:$B$55)='[1]PROJECTION MO'!$D3)))-E5-G5)/10)</f>
        <v>0</v>
      </c>
      <c r="J5" s="16" t="str">
        <f ca="1">IF(AND($A5="x",OR(MONTH(TODAY())&gt;I$9,MONTH(TODAY())=I$9)),'[1]SUIVI MO REEL'!J3,IF(AND($A5="x",MONTH(TODAY())&lt;I$9),VLOOKUP($D5,[1]AGENTS!$B$2:$D$55,3,FALSE),IF(OR(ISBLANK($D5),ISBLANK($AC5)),"",I5*$AC5)))</f>
        <v/>
      </c>
      <c r="K5" s="5">
        <f ca="1">IF(MONTH(TODAY())&gt;$K$9,'[1]SUIVI MO REEL'!$K3,((1534*SUMPRODUCT(([1]AGENTS!$G$3:$AF$55)*(([1]AGENTS!$G$2:$AF$2)='[1]PROJECTION MO'!$C3)*(([1]AGENTS!$B$3:$B$55)='[1]PROJECTION MO'!$D3)))-E5-G5-I5)/9)</f>
        <v>0</v>
      </c>
      <c r="L5" s="14" t="str">
        <f ca="1">IF(AND($A5="x",OR(MONTH(TODAY())&gt;K$9,MONTH(TODAY())=K$9)),'[1]SUIVI MO REEL'!L3,IF(AND($A5="x",MONTH(TODAY())&lt;K$9),VLOOKUP($D5,[1]AGENTS!$B$2:$D$55,3,FALSE),IF(OR(ISBLANK($D5),ISBLANK($AC5)),"",K5*$AC5)))</f>
        <v/>
      </c>
      <c r="M5" s="15">
        <f ca="1">IF(MONTH(TODAY())&gt;$M$9,'[1]SUIVI MO REEL'!$M3,((1534*SUMPRODUCT(([1]AGENTS!$G$3:$AF$55)*(([1]AGENTS!$G$2:$AF$2)='[1]PROJECTION MO'!$C3)*(([1]AGENTS!$B$3:$B$55)='[1]PROJECTION MO'!$D3)))-E5-G5-I5-K5)/8)</f>
        <v>0</v>
      </c>
      <c r="N5" s="16" t="str">
        <f ca="1">IF(AND($A5="x",OR(MONTH(TODAY())&gt;M$9,MONTH(TODAY())=M$9)),'[1]SUIVI MO REEL'!N3,IF(AND($A5="x",MONTH(TODAY())&lt;M$9),VLOOKUP($D5,[1]AGENTS!$B$2:$D$55,3,FALSE),IF(OR(ISBLANK($D5),ISBLANK($AC5)),"",M5*$AC5)))</f>
        <v/>
      </c>
      <c r="O5" s="5">
        <f ca="1">IF(MONTH(TODAY())&gt;$O$9,'[1]SUIVI MO REEL'!$O3,((1534*SUMPRODUCT(([1]AGENTS!$G$3:$AF$55)*(([1]AGENTS!$G$2:$AF$2)='[1]PROJECTION MO'!$C3)*(([1]AGENTS!$B$3:$B$55)='[1]PROJECTION MO'!$D3)))-E5-G5-I5-K5-M5)/7)</f>
        <v>0</v>
      </c>
      <c r="P5" s="14" t="str">
        <f ca="1">IF(AND($A5="x",OR(MONTH(TODAY())&gt;O$9,MONTH(TODAY())=O$9)),'[1]SUIVI MO REEL'!P3,IF(AND($A5="x",MONTH(TODAY())&lt;O$9),VLOOKUP($D5,[1]AGENTS!$B$2:$D$55,3,FALSE),IF(OR(ISBLANK($D5),ISBLANK($AC5)),"",O5*$AC5)))</f>
        <v/>
      </c>
      <c r="Q5" s="15">
        <f ca="1">IF(MONTH(TODAY())&gt;$Q$9,'[1]SUIVI MO REEL'!$Q3,((1534*SUMPRODUCT(([1]AGENTS!$G$3:$AF$55)*(([1]AGENTS!$G$2:$AF$2)='[1]PROJECTION MO'!$C3)*(([1]AGENTS!$B$3:$B$55)='[1]PROJECTION MO'!$D3)))-E5-G5-I5-K5-M5-O5)/6)</f>
        <v>0</v>
      </c>
      <c r="R5" s="16" t="str">
        <f ca="1">IF(AND($A5="x",OR(MONTH(TODAY())&gt;Q$9,MONTH(TODAY())=Q$9)),'[1]SUIVI MO REEL'!R3,IF(AND($A5="x",MONTH(TODAY())&lt;Q$9),VLOOKUP($D5,[1]AGENTS!$B$2:$D$55,3,FALSE),IF(OR(ISBLANK($D5),ISBLANK($AC5)),"",Q5*$AC5)))</f>
        <v/>
      </c>
      <c r="S5" s="5">
        <f ca="1">IF(MONTH(TODAY())&gt;$S$9,'[1]SUIVI MO REEL'!$S3,((1534*SUMPRODUCT(([1]AGENTS!$G$3:$AF$55)*(([1]AGENTS!$G$2:$AF$2)='[1]PROJECTION MO'!$C3)*(([1]AGENTS!$B$3:$B$55)='[1]PROJECTION MO'!$D3)))-E5-G5-I5-K5-M5-O5-Q5)/5)</f>
        <v>0</v>
      </c>
      <c r="T5" s="14" t="str">
        <f ca="1">IF(AND($A5="x",OR(MONTH(TODAY())&gt;S$9,MONTH(TODAY())=S$9)),'[1]SUIVI MO REEL'!T3,IF(AND($A5="x",MONTH(TODAY())&lt;S$9),VLOOKUP($D5,[1]AGENTS!$B$2:$D$55,3,FALSE),IF(OR(ISBLANK($D5),ISBLANK($AC5)),"",S5*$AC5)))</f>
        <v/>
      </c>
      <c r="U5" s="15">
        <f ca="1">IF(MONTH(TODAY())&gt;$U$9,'[1]SUIVI MO REEL'!$U3,((1534*SUMPRODUCT(([1]AGENTS!$G$3:$AF$55)*(([1]AGENTS!$G$2:$AF$2)='[1]PROJECTION MO'!$C3)*(([1]AGENTS!$B$3:$B$55)='[1]PROJECTION MO'!$D3)))-E5-G5-I5-K5-M5-O5-Q5-S5)/4)</f>
        <v>0</v>
      </c>
      <c r="V5" s="16" t="str">
        <f ca="1">IF(AND($A5="x",OR(MONTH(TODAY())&gt;U$9,MONTH(TODAY())=U$9)),'[1]SUIVI MO REEL'!V3,IF(AND($A5="x",MONTH(TODAY())&lt;U$9),VLOOKUP($D5,[1]AGENTS!$B$2:$D$55,3,FALSE),IF(OR(ISBLANK($D5),ISBLANK($AC5)),"",U5*$AC5)))</f>
        <v/>
      </c>
      <c r="W5" s="5">
        <f ca="1">IF(MONTH(TODAY())&gt;$W$9,'[1]SUIVI MO REEL'!$W3,((1534*SUMPRODUCT(([1]AGENTS!$G$3:$AF$55)*(([1]AGENTS!$G$2:$AF$2)='[1]PROJECTION MO'!$C3)*(([1]AGENTS!$B$3:$B$55)='[1]PROJECTION MO'!$D3)))-E5-G5-I5-K5-M5-O5-Q5-S5-U5)/3)</f>
        <v>0</v>
      </c>
      <c r="X5" s="14" t="str">
        <f ca="1">IF(AND($A5="x",OR(MONTH(TODAY())&gt;W$9,MONTH(TODAY())=W$9)),'[1]SUIVI MO REEL'!X3,IF(AND($A5="x",MONTH(TODAY())&lt;W$9),VLOOKUP($D5,[1]AGENTS!$B$2:$D$55,3,FALSE),IF(OR(ISBLANK($D5),ISBLANK($AC5)),"",W5*$AC5)))</f>
        <v/>
      </c>
      <c r="Y5" s="15">
        <f ca="1">IF(MONTH(TODAY())&gt;$Y$9,'[1]SUIVI MO REEL'!$Y3,((1534*SUMPRODUCT(([1]AGENTS!$G$3:$AF$55)*(([1]AGENTS!$G$2:$AF$2)='[1]PROJECTION MO'!$C3)*(([1]AGENTS!$B$3:$B$55)='[1]PROJECTION MO'!$D3)))-E5-G5-I5-K5-M5-O5-Q5-S5-U5-W5)/2)</f>
        <v>0</v>
      </c>
      <c r="Z5" s="14" t="str">
        <f ca="1">IF(AND($A5="x",OR(MONTH(TODAY())&gt;Y$9,MONTH(TODAY())=Y$9)),'[1]SUIVI MO REEL'!Z3,IF(AND($A5="x",MONTH(TODAY())&lt;Y$9),VLOOKUP($D5,[1]AGENTS!$B$2:$D$55,3,FALSE),IF(OR(ISBLANK($D5),ISBLANK($AC5)),"",Y5*$AC5)))</f>
        <v/>
      </c>
      <c r="AA5" s="17">
        <f ca="1">IF(MONTH(TODAY())&gt;$AA$9,'[1]SUIVI MO REEL'!$AA3,((1534*SUMPRODUCT(([1]AGENTS!$G$3:$AF$55)*(([1]AGENTS!$G$2:$AF$2)='[1]PROJECTION MO'!$C3)*(([1]AGENTS!$B$3:$B$55)='[1]PROJECTION MO'!$D3)))-E5-G5-I5-K5-M5-O5-Q5-S5-U5-W5-Y5))</f>
        <v>0</v>
      </c>
      <c r="AB5" s="18" t="str">
        <f ca="1">IF(AND($A5="x",OR(MONTH(TODAY())&gt;AA$9,MONTH(TODAY())=AA$9)),'[1]SUIVI MO REEL'!AB3,IF(AND($A5="x",MONTH(TODAY())&lt;AA$9),VLOOKUP($D5,[1]AGENTS!$B$2:$D$55,3,FALSE),IF(OR(ISBLANK($D5),ISBLANK($AC5)),"",AA5*$AC5)))</f>
        <v/>
      </c>
      <c r="AC5" s="19" t="str">
        <f>IF(ISERROR(VLOOKUP(D5,[1]AGENTS!$B$3:$D$55,3,FALSE)),"",VLOOKUP(D5,[1]AGENTS!$B$3:$D$55,3,FALSE))</f>
        <v/>
      </c>
    </row>
    <row r="6" spans="1:29" s="9" customFormat="1" ht="14.4" customHeight="1" x14ac:dyDescent="0.3">
      <c r="A6" s="10"/>
      <c r="B6" s="11" t="str">
        <f>B3</f>
        <v>RESILIENT</v>
      </c>
      <c r="C6" s="12" t="str">
        <f>VLOOKUP(B6,[1]PROJETS!A:F,2,FALSE)</f>
        <v>EUR772314671</v>
      </c>
      <c r="D6" s="13"/>
      <c r="E6" s="5">
        <f ca="1">IF(MONTH(TODAY())&gt;$E$9,'[1]SUIVI MO REEL'!E4,1534*SUMPRODUCT(([1]AGENTS!$G$3:$AF$55)*(([1]AGENTS!$G$2:$AF$2)='[1]PROJECTION MO'!$C4)*(([1]AGENTS!$B$3:$B$55)='[1]PROJECTION MO'!$D4))/12)</f>
        <v>0</v>
      </c>
      <c r="F6" s="14" t="str">
        <f ca="1">IF(AND($A6="x",OR(MONTH(TODAY())&gt;E$9,MONTH(TODAY())=E$9)),'[1]SUIVI MO REEL'!F4,IF(AND($A6="x",MONTH(TODAY())&lt;E$9),VLOOKUP($D6,[1]AGENTS!$B$2:$D$55,3,FALSE),IF(OR(ISBLANK($D6),ISBLANK($AC6)),"",E6*$AC6)))</f>
        <v/>
      </c>
      <c r="G6" s="15">
        <f ca="1">IF(MONTH(TODAY())&gt;$G$9,'[1]SUIVI MO REEL'!$G4,((1534*SUMPRODUCT(([1]AGENTS!$G$3:$AF$55)*(([1]AGENTS!$G$2:$AF$2)='[1]PROJECTION MO'!$C4)*(([1]AGENTS!$B$3:$B$55)='[1]PROJECTION MO'!$D4)))-E6)/11)</f>
        <v>0</v>
      </c>
      <c r="H6" s="16" t="str">
        <f ca="1">IF(AND($A6="x",OR(MONTH(TODAY())&gt;G$9,MONTH(TODAY())=G$9)),'[1]SUIVI MO REEL'!H4,IF(AND($A6="x",MONTH(TODAY())&lt;G$9),VLOOKUP($D6,[1]AGENTS!$B$2:$D$55,3,FALSE),IF(OR(ISBLANK($D6),ISBLANK($AC6)),"",G6*$AC6)))</f>
        <v/>
      </c>
      <c r="I6" s="15">
        <f ca="1">IF(MONTH(TODAY())&gt;$I$9,'[1]SUIVI MO REEL'!$I4,((1534*SUMPRODUCT(([1]AGENTS!$G$3:$AF$55)*(([1]AGENTS!$G$2:$AF$2)='[1]PROJECTION MO'!$C4)*(([1]AGENTS!$B$3:$B$55)='[1]PROJECTION MO'!$D4)))-E6-G6)/10)</f>
        <v>0</v>
      </c>
      <c r="J6" s="16" t="str">
        <f ca="1">IF(AND($A6="x",OR(MONTH(TODAY())&gt;I$9,MONTH(TODAY())=I$9)),'[1]SUIVI MO REEL'!J4,IF(AND($A6="x",MONTH(TODAY())&lt;I$9),VLOOKUP($D6,[1]AGENTS!$B$2:$D$55,3,FALSE),IF(OR(ISBLANK($D6),ISBLANK($AC6)),"",I6*$AC6)))</f>
        <v/>
      </c>
      <c r="K6" s="5">
        <f ca="1">IF(MONTH(TODAY())&gt;$K$9,'[1]SUIVI MO REEL'!$K4,((1534*SUMPRODUCT(([1]AGENTS!$G$3:$AF$55)*(([1]AGENTS!$G$2:$AF$2)='[1]PROJECTION MO'!$C4)*(([1]AGENTS!$B$3:$B$55)='[1]PROJECTION MO'!$D4)))-E6-G6-I6)/9)</f>
        <v>0</v>
      </c>
      <c r="L6" s="14" t="str">
        <f ca="1">IF(AND($A6="x",OR(MONTH(TODAY())&gt;K$9,MONTH(TODAY())=K$9)),'[1]SUIVI MO REEL'!L4,IF(AND($A6="x",MONTH(TODAY())&lt;K$9),VLOOKUP($D6,[1]AGENTS!$B$2:$D$55,3,FALSE),IF(OR(ISBLANK($D6),ISBLANK($AC6)),"",K6*$AC6)))</f>
        <v/>
      </c>
      <c r="M6" s="15">
        <f ca="1">IF(MONTH(TODAY())&gt;$M$9,'[1]SUIVI MO REEL'!$M4,((1534*SUMPRODUCT(([1]AGENTS!$G$3:$AF$55)*(([1]AGENTS!$G$2:$AF$2)='[1]PROJECTION MO'!$C4)*(([1]AGENTS!$B$3:$B$55)='[1]PROJECTION MO'!$D4)))-E6-G6-I6-K6)/8)</f>
        <v>0</v>
      </c>
      <c r="N6" s="16" t="str">
        <f ca="1">IF(AND($A6="x",OR(MONTH(TODAY())&gt;M$9,MONTH(TODAY())=M$9)),'[1]SUIVI MO REEL'!N4,IF(AND($A6="x",MONTH(TODAY())&lt;M$9),VLOOKUP($D6,[1]AGENTS!$B$2:$D$55,3,FALSE),IF(OR(ISBLANK($D6),ISBLANK($AC6)),"",M6*$AC6)))</f>
        <v/>
      </c>
      <c r="O6" s="5">
        <f ca="1">IF(MONTH(TODAY())&gt;$O$9,'[1]SUIVI MO REEL'!$O4,((1534*SUMPRODUCT(([1]AGENTS!$G$3:$AF$55)*(([1]AGENTS!$G$2:$AF$2)='[1]PROJECTION MO'!$C4)*(([1]AGENTS!$B$3:$B$55)='[1]PROJECTION MO'!$D4)))-E6-G6-I6-K6-M6)/7)</f>
        <v>0</v>
      </c>
      <c r="P6" s="14" t="str">
        <f ca="1">IF(AND($A6="x",OR(MONTH(TODAY())&gt;O$9,MONTH(TODAY())=O$9)),'[1]SUIVI MO REEL'!P4,IF(AND($A6="x",MONTH(TODAY())&lt;O$9),VLOOKUP($D6,[1]AGENTS!$B$2:$D$55,3,FALSE),IF(OR(ISBLANK($D6),ISBLANK($AC6)),"",O6*$AC6)))</f>
        <v/>
      </c>
      <c r="Q6" s="15">
        <f ca="1">IF(MONTH(TODAY())&gt;$Q$9,'[1]SUIVI MO REEL'!$Q4,((1534*SUMPRODUCT(([1]AGENTS!$G$3:$AF$55)*(([1]AGENTS!$G$2:$AF$2)='[1]PROJECTION MO'!$C4)*(([1]AGENTS!$B$3:$B$55)='[1]PROJECTION MO'!$D4)))-E6-G6-I6-K6-M6-O6)/6)</f>
        <v>0</v>
      </c>
      <c r="R6" s="16" t="str">
        <f ca="1">IF(AND($A6="x",OR(MONTH(TODAY())&gt;Q$9,MONTH(TODAY())=Q$9)),'[1]SUIVI MO REEL'!R4,IF(AND($A6="x",MONTH(TODAY())&lt;Q$9),VLOOKUP($D6,[1]AGENTS!$B$2:$D$55,3,FALSE),IF(OR(ISBLANK($D6),ISBLANK($AC6)),"",Q6*$AC6)))</f>
        <v/>
      </c>
      <c r="S6" s="5">
        <f ca="1">IF(MONTH(TODAY())&gt;$S$9,'[1]SUIVI MO REEL'!$S4,((1534*SUMPRODUCT(([1]AGENTS!$G$3:$AF$55)*(([1]AGENTS!$G$2:$AF$2)='[1]PROJECTION MO'!$C4)*(([1]AGENTS!$B$3:$B$55)='[1]PROJECTION MO'!$D4)))-E6-G6-I6-K6-M6-O6-Q6)/5)</f>
        <v>0</v>
      </c>
      <c r="T6" s="14" t="str">
        <f ca="1">IF(AND($A6="x",OR(MONTH(TODAY())&gt;S$9,MONTH(TODAY())=S$9)),'[1]SUIVI MO REEL'!T4,IF(AND($A6="x",MONTH(TODAY())&lt;S$9),VLOOKUP($D6,[1]AGENTS!$B$2:$D$55,3,FALSE),IF(OR(ISBLANK($D6),ISBLANK($AC6)),"",S6*$AC6)))</f>
        <v/>
      </c>
      <c r="U6" s="15">
        <f ca="1">IF(MONTH(TODAY())&gt;$U$9,'[1]SUIVI MO REEL'!$U4,((1534*SUMPRODUCT(([1]AGENTS!$G$3:$AF$55)*(([1]AGENTS!$G$2:$AF$2)='[1]PROJECTION MO'!$C4)*(([1]AGENTS!$B$3:$B$55)='[1]PROJECTION MO'!$D4)))-E6-G6-I6-K6-M6-O6-Q6-S6)/4)</f>
        <v>0</v>
      </c>
      <c r="V6" s="16" t="str">
        <f ca="1">IF(AND($A6="x",OR(MONTH(TODAY())&gt;U$9,MONTH(TODAY())=U$9)),'[1]SUIVI MO REEL'!V4,IF(AND($A6="x",MONTH(TODAY())&lt;U$9),VLOOKUP($D6,[1]AGENTS!$B$2:$D$55,3,FALSE),IF(OR(ISBLANK($D6),ISBLANK($AC6)),"",U6*$AC6)))</f>
        <v/>
      </c>
      <c r="W6" s="5">
        <f ca="1">IF(MONTH(TODAY())&gt;$W$9,'[1]SUIVI MO REEL'!$W4,((1534*SUMPRODUCT(([1]AGENTS!$G$3:$AF$55)*(([1]AGENTS!$G$2:$AF$2)='[1]PROJECTION MO'!$C4)*(([1]AGENTS!$B$3:$B$55)='[1]PROJECTION MO'!$D4)))-E6-G6-I6-K6-M6-O6-Q6-S6-U6)/3)</f>
        <v>0</v>
      </c>
      <c r="X6" s="14" t="str">
        <f ca="1">IF(AND($A6="x",OR(MONTH(TODAY())&gt;W$9,MONTH(TODAY())=W$9)),'[1]SUIVI MO REEL'!X4,IF(AND($A6="x",MONTH(TODAY())&lt;W$9),VLOOKUP($D6,[1]AGENTS!$B$2:$D$55,3,FALSE),IF(OR(ISBLANK($D6),ISBLANK($AC6)),"",W6*$AC6)))</f>
        <v/>
      </c>
      <c r="Y6" s="15">
        <f ca="1">IF(MONTH(TODAY())&gt;$Y$9,'[1]SUIVI MO REEL'!$Y4,((1534*SUMPRODUCT(([1]AGENTS!$G$3:$AF$55)*(([1]AGENTS!$G$2:$AF$2)='[1]PROJECTION MO'!$C4)*(([1]AGENTS!$B$3:$B$55)='[1]PROJECTION MO'!$D4)))-E6-G6-I6-K6-M6-O6-Q6-S6-U6-W6)/2)</f>
        <v>0</v>
      </c>
      <c r="Z6" s="14" t="str">
        <f ca="1">IF(AND($A6="x",OR(MONTH(TODAY())&gt;Y$9,MONTH(TODAY())=Y$9)),'[1]SUIVI MO REEL'!Z4,IF(AND($A6="x",MONTH(TODAY())&lt;Y$9),VLOOKUP($D6,[1]AGENTS!$B$2:$D$55,3,FALSE),IF(OR(ISBLANK($D6),ISBLANK($AC6)),"",Y6*$AC6)))</f>
        <v/>
      </c>
      <c r="AA6" s="17">
        <f ca="1">IF(MONTH(TODAY())&gt;$AA$9,'[1]SUIVI MO REEL'!$AA4,((1534*SUMPRODUCT(([1]AGENTS!$G$3:$AF$55)*(([1]AGENTS!$G$2:$AF$2)='[1]PROJECTION MO'!$C4)*(([1]AGENTS!$B$3:$B$55)='[1]PROJECTION MO'!$D4)))-E6-G6-I6-K6-M6-O6-Q6-S6-U6-W6-Y6))</f>
        <v>0</v>
      </c>
      <c r="AB6" s="18" t="str">
        <f ca="1">IF(AND($A6="x",OR(MONTH(TODAY())&gt;AA$9,MONTH(TODAY())=AA$9)),'[1]SUIVI MO REEL'!AB4,IF(AND($A6="x",MONTH(TODAY())&lt;AA$9),VLOOKUP($D6,[1]AGENTS!$B$2:$D$55,3,FALSE),IF(OR(ISBLANK($D6),ISBLANK($AC6)),"",AA6*$AC6)))</f>
        <v/>
      </c>
      <c r="AC6" s="19" t="str">
        <f>IF(ISERROR(VLOOKUP(D6,[1]AGENTS!$B$3:$D$55,3,FALSE)),"",VLOOKUP(D6,[1]AGENTS!$B$3:$D$55,3,FALSE))</f>
        <v/>
      </c>
    </row>
    <row r="7" spans="1:29" s="9" customFormat="1" ht="14.4" customHeight="1" x14ac:dyDescent="0.3">
      <c r="A7" s="10"/>
      <c r="B7" s="11" t="str">
        <f>B3</f>
        <v>RESILIENT</v>
      </c>
      <c r="C7" s="12" t="str">
        <f>VLOOKUP(B7,[1]PROJETS!A:F,2,FALSE)</f>
        <v>EUR772314671</v>
      </c>
      <c r="D7" s="13"/>
      <c r="E7" s="5">
        <f ca="1">IF(MONTH(TODAY())&gt;$E$9,'[1]SUIVI MO REEL'!E5,1534*SUMPRODUCT(([1]AGENTS!$G$3:$AF$55)*(([1]AGENTS!$G$2:$AF$2)='[1]PROJECTION MO'!$C5)*(([1]AGENTS!$B$3:$B$55)='[1]PROJECTION MO'!$D5))/12)</f>
        <v>0</v>
      </c>
      <c r="F7" s="14" t="str">
        <f ca="1">IF(AND($A7="x",OR(MONTH(TODAY())&gt;E$9,MONTH(TODAY())=E$9)),'[1]SUIVI MO REEL'!F5,IF(AND($A7="x",MONTH(TODAY())&lt;E$9),VLOOKUP($D7,[1]AGENTS!$B$2:$D$55,3,FALSE),IF(OR(ISBLANK($D7),ISBLANK($AC7)),"",E7*$AC7)))</f>
        <v/>
      </c>
      <c r="G7" s="15">
        <f ca="1">IF(MONTH(TODAY())&gt;$G$9,'[1]SUIVI MO REEL'!$G5,((1534*SUMPRODUCT(([1]AGENTS!$G$3:$AF$55)*(([1]AGENTS!$G$2:$AF$2)='[1]PROJECTION MO'!$C5)*(([1]AGENTS!$B$3:$B$55)='[1]PROJECTION MO'!$D5)))-E7)/11)</f>
        <v>0</v>
      </c>
      <c r="H7" s="16" t="str">
        <f ca="1">IF(AND($A7="x",OR(MONTH(TODAY())&gt;G$9,MONTH(TODAY())=G$9)),'[1]SUIVI MO REEL'!H5,IF(AND($A7="x",MONTH(TODAY())&lt;G$9),VLOOKUP($D7,[1]AGENTS!$B$2:$D$55,3,FALSE),IF(OR(ISBLANK($D7),ISBLANK($AC7)),"",G7*$AC7)))</f>
        <v/>
      </c>
      <c r="I7" s="15">
        <f ca="1">IF(MONTH(TODAY())&gt;$I$9,'[1]SUIVI MO REEL'!$I5,((1534*SUMPRODUCT(([1]AGENTS!$G$3:$AF$55)*(([1]AGENTS!$G$2:$AF$2)='[1]PROJECTION MO'!$C5)*(([1]AGENTS!$B$3:$B$55)='[1]PROJECTION MO'!$D5)))-E7-G7)/10)</f>
        <v>0</v>
      </c>
      <c r="J7" s="16" t="str">
        <f ca="1">IF(AND($A7="x",OR(MONTH(TODAY())&gt;I$9,MONTH(TODAY())=I$9)),'[1]SUIVI MO REEL'!J5,IF(AND($A7="x",MONTH(TODAY())&lt;I$9),VLOOKUP($D7,[1]AGENTS!$B$2:$D$55,3,FALSE),IF(OR(ISBLANK($D7),ISBLANK($AC7)),"",I7*$AC7)))</f>
        <v/>
      </c>
      <c r="K7" s="5">
        <f ca="1">IF(MONTH(TODAY())&gt;$K$9,'[1]SUIVI MO REEL'!$K5,((1534*SUMPRODUCT(([1]AGENTS!$G$3:$AF$55)*(([1]AGENTS!$G$2:$AF$2)='[1]PROJECTION MO'!$C5)*(([1]AGENTS!$B$3:$B$55)='[1]PROJECTION MO'!$D5)))-E7-G7-I7)/9)</f>
        <v>0</v>
      </c>
      <c r="L7" s="14" t="str">
        <f ca="1">IF(AND($A7="x",OR(MONTH(TODAY())&gt;K$9,MONTH(TODAY())=K$9)),'[1]SUIVI MO REEL'!L5,IF(AND($A7="x",MONTH(TODAY())&lt;K$9),VLOOKUP($D7,[1]AGENTS!$B$2:$D$55,3,FALSE),IF(OR(ISBLANK($D7),ISBLANK($AC7)),"",K7*$AC7)))</f>
        <v/>
      </c>
      <c r="M7" s="15">
        <f ca="1">IF(MONTH(TODAY())&gt;$M$9,'[1]SUIVI MO REEL'!$M5,((1534*SUMPRODUCT(([1]AGENTS!$G$3:$AF$55)*(([1]AGENTS!$G$2:$AF$2)='[1]PROJECTION MO'!$C5)*(([1]AGENTS!$B$3:$B$55)='[1]PROJECTION MO'!$D5)))-E7-G7-I7-K7)/8)</f>
        <v>0</v>
      </c>
      <c r="N7" s="16" t="str">
        <f ca="1">IF(AND($A7="x",OR(MONTH(TODAY())&gt;M$9,MONTH(TODAY())=M$9)),'[1]SUIVI MO REEL'!N5,IF(AND($A7="x",MONTH(TODAY())&lt;M$9),VLOOKUP($D7,[1]AGENTS!$B$2:$D$55,3,FALSE),IF(OR(ISBLANK($D7),ISBLANK($AC7)),"",M7*$AC7)))</f>
        <v/>
      </c>
      <c r="O7" s="5">
        <f ca="1">IF(MONTH(TODAY())&gt;$O$9,'[1]SUIVI MO REEL'!$O5,((1534*SUMPRODUCT(([1]AGENTS!$G$3:$AF$55)*(([1]AGENTS!$G$2:$AF$2)='[1]PROJECTION MO'!$C5)*(([1]AGENTS!$B$3:$B$55)='[1]PROJECTION MO'!$D5)))-E7-G7-I7-K7-M7)/7)</f>
        <v>0</v>
      </c>
      <c r="P7" s="14" t="str">
        <f ca="1">IF(AND($A7="x",OR(MONTH(TODAY())&gt;O$9,MONTH(TODAY())=O$9)),'[1]SUIVI MO REEL'!P5,IF(AND($A7="x",MONTH(TODAY())&lt;O$9),VLOOKUP($D7,[1]AGENTS!$B$2:$D$55,3,FALSE),IF(OR(ISBLANK($D7),ISBLANK($AC7)),"",O7*$AC7)))</f>
        <v/>
      </c>
      <c r="Q7" s="15">
        <f ca="1">IF(MONTH(TODAY())&gt;$Q$9,'[1]SUIVI MO REEL'!$Q5,((1534*SUMPRODUCT(([1]AGENTS!$G$3:$AF$55)*(([1]AGENTS!$G$2:$AF$2)='[1]PROJECTION MO'!$C5)*(([1]AGENTS!$B$3:$B$55)='[1]PROJECTION MO'!$D5)))-E7-G7-I7-K7-M7-O7)/6)</f>
        <v>0</v>
      </c>
      <c r="R7" s="16" t="str">
        <f ca="1">IF(AND($A7="x",OR(MONTH(TODAY())&gt;Q$9,MONTH(TODAY())=Q$9)),'[1]SUIVI MO REEL'!R5,IF(AND($A7="x",MONTH(TODAY())&lt;Q$9),VLOOKUP($D7,[1]AGENTS!$B$2:$D$55,3,FALSE),IF(OR(ISBLANK($D7),ISBLANK($AC7)),"",Q7*$AC7)))</f>
        <v/>
      </c>
      <c r="S7" s="5">
        <f ca="1">IF(MONTH(TODAY())&gt;$S$9,'[1]SUIVI MO REEL'!$S5,((1534*SUMPRODUCT(([1]AGENTS!$G$3:$AF$55)*(([1]AGENTS!$G$2:$AF$2)='[1]PROJECTION MO'!$C5)*(([1]AGENTS!$B$3:$B$55)='[1]PROJECTION MO'!$D5)))-E7-G7-I7-K7-M7-O7-Q7)/5)</f>
        <v>0</v>
      </c>
      <c r="T7" s="14" t="str">
        <f ca="1">IF(AND($A7="x",OR(MONTH(TODAY())&gt;S$9,MONTH(TODAY())=S$9)),'[1]SUIVI MO REEL'!T5,IF(AND($A7="x",MONTH(TODAY())&lt;S$9),VLOOKUP($D7,[1]AGENTS!$B$2:$D$55,3,FALSE),IF(OR(ISBLANK($D7),ISBLANK($AC7)),"",S7*$AC7)))</f>
        <v/>
      </c>
      <c r="U7" s="15">
        <f ca="1">IF(MONTH(TODAY())&gt;$U$9,'[1]SUIVI MO REEL'!$U5,((1534*SUMPRODUCT(([1]AGENTS!$G$3:$AF$55)*(([1]AGENTS!$G$2:$AF$2)='[1]PROJECTION MO'!$C5)*(([1]AGENTS!$B$3:$B$55)='[1]PROJECTION MO'!$D5)))-E7-G7-I7-K7-M7-O7-Q7-S7)/4)</f>
        <v>0</v>
      </c>
      <c r="V7" s="16" t="str">
        <f ca="1">IF(AND($A7="x",OR(MONTH(TODAY())&gt;U$9,MONTH(TODAY())=U$9)),'[1]SUIVI MO REEL'!V5,IF(AND($A7="x",MONTH(TODAY())&lt;U$9),VLOOKUP($D7,[1]AGENTS!$B$2:$D$55,3,FALSE),IF(OR(ISBLANK($D7),ISBLANK($AC7)),"",U7*$AC7)))</f>
        <v/>
      </c>
      <c r="W7" s="5">
        <f ca="1">IF(MONTH(TODAY())&gt;$W$9,'[1]SUIVI MO REEL'!$W5,((1534*SUMPRODUCT(([1]AGENTS!$G$3:$AF$55)*(([1]AGENTS!$G$2:$AF$2)='[1]PROJECTION MO'!$C5)*(([1]AGENTS!$B$3:$B$55)='[1]PROJECTION MO'!$D5)))-E7-G7-I7-K7-M7-O7-Q7-S7-U7)/3)</f>
        <v>0</v>
      </c>
      <c r="X7" s="14" t="str">
        <f ca="1">IF(AND($A7="x",OR(MONTH(TODAY())&gt;W$9,MONTH(TODAY())=W$9)),'[1]SUIVI MO REEL'!X5,IF(AND($A7="x",MONTH(TODAY())&lt;W$9),VLOOKUP($D7,[1]AGENTS!$B$2:$D$55,3,FALSE),IF(OR(ISBLANK($D7),ISBLANK($AC7)),"",W7*$AC7)))</f>
        <v/>
      </c>
      <c r="Y7" s="15">
        <f ca="1">IF(MONTH(TODAY())&gt;$Y$9,'[1]SUIVI MO REEL'!$Y5,((1534*SUMPRODUCT(([1]AGENTS!$G$3:$AF$55)*(([1]AGENTS!$G$2:$AF$2)='[1]PROJECTION MO'!$C5)*(([1]AGENTS!$B$3:$B$55)='[1]PROJECTION MO'!$D5)))-E7-G7-I7-K7-M7-O7-Q7-S7-U7-W7)/2)</f>
        <v>0</v>
      </c>
      <c r="Z7" s="14" t="str">
        <f ca="1">IF(AND($A7="x",OR(MONTH(TODAY())&gt;Y$9,MONTH(TODAY())=Y$9)),'[1]SUIVI MO REEL'!Z5,IF(AND($A7="x",MONTH(TODAY())&lt;Y$9),VLOOKUP($D7,[1]AGENTS!$B$2:$D$55,3,FALSE),IF(OR(ISBLANK($D7),ISBLANK($AC7)),"",Y7*$AC7)))</f>
        <v/>
      </c>
      <c r="AA7" s="17">
        <f ca="1">IF(MONTH(TODAY())&gt;$AA$9,'[1]SUIVI MO REEL'!$AA5,((1534*SUMPRODUCT(([1]AGENTS!$G$3:$AF$55)*(([1]AGENTS!$G$2:$AF$2)='[1]PROJECTION MO'!$C5)*(([1]AGENTS!$B$3:$B$55)='[1]PROJECTION MO'!$D5)))-E7-G7-I7-K7-M7-O7-Q7-S7-U7-W7-Y7))</f>
        <v>0</v>
      </c>
      <c r="AB7" s="18" t="str">
        <f ca="1">IF(AND($A7="x",OR(MONTH(TODAY())&gt;AA$9,MONTH(TODAY())=AA$9)),'[1]SUIVI MO REEL'!AB5,IF(AND($A7="x",MONTH(TODAY())&lt;AA$9),VLOOKUP($D7,[1]AGENTS!$B$2:$D$55,3,FALSE),IF(OR(ISBLANK($D7),ISBLANK($AC7)),"",AA7*$AC7)))</f>
        <v/>
      </c>
      <c r="AC7" s="19" t="str">
        <f>IF(ISERROR(VLOOKUP(D7,[1]AGENTS!$B$3:$D$55,3,FALSE)),"",VLOOKUP(D7,[1]AGENTS!$B$3:$D$55,3,FALSE))</f>
        <v/>
      </c>
    </row>
    <row r="8" spans="1:29" s="9" customFormat="1" ht="15" customHeight="1" thickBot="1" x14ac:dyDescent="0.35">
      <c r="A8" s="10"/>
      <c r="B8" s="20" t="s">
        <v>2</v>
      </c>
      <c r="C8" s="21" t="str">
        <f>C7</f>
        <v>EUR772314671</v>
      </c>
      <c r="D8" s="20"/>
      <c r="E8" s="22">
        <f t="shared" ref="E8:AB8" ca="1" si="0">SUM(E3:E7)</f>
        <v>46.25</v>
      </c>
      <c r="F8" s="23">
        <f t="shared" ca="1" si="0"/>
        <v>2115.4749999999999</v>
      </c>
      <c r="G8" s="22">
        <f t="shared" ca="1" si="0"/>
        <v>54.22</v>
      </c>
      <c r="H8" s="23">
        <f t="shared" ca="1" si="0"/>
        <v>2480.0228000000002</v>
      </c>
      <c r="I8" s="24">
        <f t="shared" ca="1" si="0"/>
        <v>0</v>
      </c>
      <c r="J8" s="23">
        <f t="shared" ca="1" si="0"/>
        <v>0</v>
      </c>
      <c r="K8" s="22">
        <f t="shared" ca="1" si="0"/>
        <v>0</v>
      </c>
      <c r="L8" s="23">
        <f t="shared" ca="1" si="0"/>
        <v>0</v>
      </c>
      <c r="M8" s="22">
        <f t="shared" ca="1" si="0"/>
        <v>0</v>
      </c>
      <c r="N8" s="23">
        <f t="shared" ca="1" si="0"/>
        <v>0</v>
      </c>
      <c r="O8" s="22">
        <f t="shared" ca="1" si="0"/>
        <v>0</v>
      </c>
      <c r="P8" s="23">
        <f t="shared" ca="1" si="0"/>
        <v>0</v>
      </c>
      <c r="Q8" s="22">
        <f t="shared" ca="1" si="0"/>
        <v>0</v>
      </c>
      <c r="R8" s="23">
        <f t="shared" ca="1" si="0"/>
        <v>0</v>
      </c>
      <c r="S8" s="22">
        <f t="shared" ca="1" si="0"/>
        <v>0</v>
      </c>
      <c r="T8" s="23">
        <f t="shared" ca="1" si="0"/>
        <v>0</v>
      </c>
      <c r="U8" s="22">
        <f t="shared" ca="1" si="0"/>
        <v>0</v>
      </c>
      <c r="V8" s="23">
        <f t="shared" ca="1" si="0"/>
        <v>0</v>
      </c>
      <c r="W8" s="22">
        <f t="shared" ca="1" si="0"/>
        <v>0</v>
      </c>
      <c r="X8" s="23">
        <f t="shared" ca="1" si="0"/>
        <v>0</v>
      </c>
      <c r="Y8" s="22">
        <f t="shared" ca="1" si="0"/>
        <v>0</v>
      </c>
      <c r="Z8" s="23">
        <f t="shared" ca="1" si="0"/>
        <v>0</v>
      </c>
      <c r="AA8" s="22">
        <f t="shared" ca="1" si="0"/>
        <v>0</v>
      </c>
      <c r="AB8" s="23">
        <f t="shared" ca="1" si="0"/>
        <v>0</v>
      </c>
      <c r="AC8" s="25"/>
    </row>
    <row r="9" spans="1:29" s="9" customFormat="1" ht="15" customHeight="1" x14ac:dyDescent="0.3">
      <c r="A9" s="26"/>
      <c r="B9" s="27" t="s">
        <v>3</v>
      </c>
      <c r="C9" s="28" t="str">
        <f>VLOOKUP(B9,[1]PROJETS!A:F,2,FALSE)</f>
        <v>EUR771284989</v>
      </c>
      <c r="D9" s="29" t="s">
        <v>4</v>
      </c>
      <c r="E9" s="5">
        <f ca="1">IF(MONTH(TODAY())&gt;$E$9,'[1]SUIVI MO REEL'!E7,1534*SUMPRODUCT(([1]AGENTS!$G$3:$AF$55)*(([1]AGENTS!$G$2:$AF$2)='[1]PROJECTION MO'!$C7)*(([1]AGENTS!$B$3:$B$55)='[1]PROJECTION MO'!$D7))/12)</f>
        <v>63.92</v>
      </c>
      <c r="F9" s="16">
        <f ca="1">IF(AND($A9="x",OR(MONTH(TODAY())&gt;E$9,MONTH(TODAY())=E$9)),'[1]SUIVI MO REEL'!F7,IF(AND($A9="x",MONTH(TODAY())&lt;E$9),VLOOKUP($D9,[1]AGENTS!$B$2:$D$55,3,FALSE),IF(OR(ISBLANK($D9),ISBLANK($AC9)),"",E9*$AC9)))</f>
        <v>4661.6856000000007</v>
      </c>
      <c r="G9" s="5">
        <f ca="1">IF(MONTH(TODAY())&gt;$E$9,'[1]SUIVI MO REEL'!G7,1534*SUMPRODUCT(([1]AGENTS!$G$3:$AF$55)*(([1]AGENTS!$G$2:$AF$2)='[1]PROJECTION MO'!$C7)*(([1]AGENTS!$B$3:$B$55)='[1]PROJECTION MO'!$D7))/12)</f>
        <v>63.92</v>
      </c>
      <c r="H9" s="16">
        <f ca="1">IF(AND($A9="x",OR(MONTH(TODAY())&gt;G$9,MONTH(TODAY())=G$9)),'[1]SUIVI MO REEL'!H7,IF(AND($A9="x",MONTH(TODAY())&lt;G$9),VLOOKUP($D9,[1]AGENTS!$B$2:$D$55,3,FALSE),IF(OR(ISBLANK($D9),ISBLANK($AC9)),"",G9*$AC9)))</f>
        <v>4661.6856000000007</v>
      </c>
      <c r="I9" s="30"/>
      <c r="J9" s="31"/>
      <c r="K9" s="32"/>
      <c r="L9" s="31"/>
      <c r="M9" s="32"/>
      <c r="N9" s="31"/>
      <c r="O9" s="32"/>
      <c r="P9" s="31"/>
      <c r="Q9" s="32"/>
      <c r="R9" s="31"/>
      <c r="S9" s="32"/>
      <c r="T9" s="31"/>
      <c r="U9" s="32"/>
      <c r="V9" s="31"/>
      <c r="W9" s="32"/>
      <c r="X9" s="31"/>
      <c r="Y9" s="32"/>
      <c r="Z9" s="31"/>
      <c r="AA9" s="32"/>
      <c r="AB9" s="33"/>
      <c r="AC9" s="34">
        <f>IF(ISERROR(VLOOKUP(D9,[1]AGENTS!$B$3:$D$55,3,FALSE)),"",VLOOKUP(D9,[1]AGENTS!$B$3:$D$55,3,FALSE))</f>
        <v>72.930000000000007</v>
      </c>
    </row>
    <row r="10" spans="1:29" s="9" customFormat="1" ht="14.4" customHeight="1" x14ac:dyDescent="0.3">
      <c r="A10" s="35"/>
      <c r="B10" s="36" t="str">
        <f>B9</f>
        <v>BEAT</v>
      </c>
      <c r="C10" s="12" t="str">
        <f>VLOOKUP(B10,[1]PROJETS!A:F,2,FALSE)</f>
        <v>EUR771284989</v>
      </c>
      <c r="D10" s="13"/>
      <c r="E10" s="5">
        <f ca="1">IF(MONTH(TODAY())&gt;$E$9,'[1]SUIVI MO REEL'!E8,1534*SUMPRODUCT(([1]AGENTS!$G$3:$AF$55)*(([1]AGENTS!$G$2:$AF$2)='[1]PROJECTION MO'!$C8)*(([1]AGENTS!$B$3:$B$55)='[1]PROJECTION MO'!$D8))/12)</f>
        <v>0</v>
      </c>
      <c r="F10" s="16" t="str">
        <f ca="1">IF(AND($A10="x",OR(MONTH(TODAY())&gt;E$9,MONTH(TODAY())=E$9)),'[1]SUIVI MO REEL'!F8,IF(AND($A10="x",MONTH(TODAY())&lt;E$9),VLOOKUP($D10,[1]AGENTS!$B$2:$D$55,3,FALSE),IF(OR(ISBLANK($D10),ISBLANK($AC10)),"",E10*$AC10)))</f>
        <v/>
      </c>
      <c r="G10" s="15">
        <f ca="1">IF(MONTH(TODAY())&gt;$E$9,'[1]SUIVI MO REEL'!G8,1534*SUMPRODUCT(([1]AGENTS!$G$3:$AF$55)*(([1]AGENTS!$G$2:$AF$2)='[1]PROJECTION MO'!$C8)*(([1]AGENTS!$B$3:$B$55)='[1]PROJECTION MO'!$D8))/12)</f>
        <v>0</v>
      </c>
      <c r="H10" s="16" t="str">
        <f ca="1">IF(AND($A10="x",OR(MONTH(TODAY())&gt;G$9,MONTH(TODAY())=G$9)),'[1]SUIVI MO REEL'!H8,IF(AND($A10="x",MONTH(TODAY())&lt;G$9),VLOOKUP($D10,[1]AGENTS!$B$2:$D$55,3,FALSE),IF(OR(ISBLANK($D10),ISBLANK($AC10)),"",G10*$AC10)))</f>
        <v/>
      </c>
      <c r="I10" s="37"/>
      <c r="J10" s="38"/>
      <c r="K10" s="39"/>
      <c r="L10" s="40"/>
      <c r="M10" s="37"/>
      <c r="N10" s="38"/>
      <c r="O10" s="39"/>
      <c r="P10" s="40"/>
      <c r="Q10" s="37"/>
      <c r="R10" s="38"/>
      <c r="S10" s="39"/>
      <c r="T10" s="40"/>
      <c r="U10" s="37"/>
      <c r="V10" s="38"/>
      <c r="W10" s="39"/>
      <c r="X10" s="40"/>
      <c r="Y10" s="37"/>
      <c r="Z10" s="40"/>
      <c r="AA10" s="37"/>
      <c r="AB10" s="41"/>
      <c r="AC10" s="19" t="str">
        <f>IF(ISERROR(VLOOKUP(D10,[1]AGENTS!$B$3:$D$55,3,FALSE)),"",VLOOKUP(D10,[1]AGENTS!$B$3:$D$55,3,FALSE))</f>
        <v/>
      </c>
    </row>
    <row r="11" spans="1:29" s="9" customFormat="1" ht="14.4" customHeight="1" x14ac:dyDescent="0.3">
      <c r="A11" s="35"/>
      <c r="B11" s="36" t="str">
        <f>B10</f>
        <v>BEAT</v>
      </c>
      <c r="C11" s="12" t="str">
        <f>VLOOKUP(B11,[1]PROJETS!A:F,2,FALSE)</f>
        <v>EUR771284989</v>
      </c>
      <c r="D11" s="13"/>
      <c r="E11" s="5">
        <f ca="1">IF(MONTH(TODAY())&gt;$E$9,'[1]SUIVI MO REEL'!E9,1534*SUMPRODUCT(([1]AGENTS!$G$3:$AF$55)*(([1]AGENTS!$G$2:$AF$2)='[1]PROJECTION MO'!$C9)*(([1]AGENTS!$B$3:$B$55)='[1]PROJECTION MO'!$D9))/12)</f>
        <v>0</v>
      </c>
      <c r="F11" s="16" t="str">
        <f ca="1">IF(AND($A11="x",OR(MONTH(TODAY())&gt;E$9,MONTH(TODAY())=E$9)),'[1]SUIVI MO REEL'!F9,IF(AND($A11="x",MONTH(TODAY())&lt;E$9),VLOOKUP($D11,[1]AGENTS!$B$2:$D$55,3,FALSE),IF(OR(ISBLANK($D11),ISBLANK($AC11)),"",E11*$AC11)))</f>
        <v/>
      </c>
      <c r="G11" s="15">
        <f ca="1">IF(MONTH(TODAY())&gt;$E$9,'[1]SUIVI MO REEL'!G9,1534*SUMPRODUCT(([1]AGENTS!$G$3:$AF$55)*(([1]AGENTS!$G$2:$AF$2)='[1]PROJECTION MO'!$C9)*(([1]AGENTS!$B$3:$B$55)='[1]PROJECTION MO'!$D9))/12)</f>
        <v>0</v>
      </c>
      <c r="H11" s="16" t="str">
        <f ca="1">IF(AND($A11="x",OR(MONTH(TODAY())&gt;G$9,MONTH(TODAY())=G$9)),'[1]SUIVI MO REEL'!H9,IF(AND($A11="x",MONTH(TODAY())&lt;G$9),VLOOKUP($D11,[1]AGENTS!$B$2:$D$55,3,FALSE),IF(OR(ISBLANK($D11),ISBLANK($AC11)),"",G11*$AC11)))</f>
        <v/>
      </c>
      <c r="I11" s="37"/>
      <c r="J11" s="38"/>
      <c r="K11" s="39"/>
      <c r="L11" s="40"/>
      <c r="M11" s="37"/>
      <c r="N11" s="38"/>
      <c r="O11" s="39"/>
      <c r="P11" s="40"/>
      <c r="Q11" s="37"/>
      <c r="R11" s="38"/>
      <c r="S11" s="39"/>
      <c r="T11" s="40"/>
      <c r="U11" s="37"/>
      <c r="V11" s="38"/>
      <c r="W11" s="39"/>
      <c r="X11" s="40"/>
      <c r="Y11" s="37"/>
      <c r="Z11" s="40"/>
      <c r="AA11" s="37"/>
      <c r="AB11" s="41"/>
      <c r="AC11" s="19" t="str">
        <f>IF(ISERROR(VLOOKUP(D11,[1]AGENTS!$B$3:$D$55,3,FALSE)),"",VLOOKUP(D11,[1]AGENTS!$B$3:$D$55,3,FALSE))</f>
        <v/>
      </c>
    </row>
    <row r="12" spans="1:29" s="9" customFormat="1" ht="14.4" customHeight="1" x14ac:dyDescent="0.3">
      <c r="A12" s="35"/>
      <c r="B12" s="36" t="str">
        <f>B11</f>
        <v>BEAT</v>
      </c>
      <c r="C12" s="12" t="str">
        <f>VLOOKUP(B12,[1]PROJETS!A:F,2,FALSE)</f>
        <v>EUR771284989</v>
      </c>
      <c r="D12" s="13"/>
      <c r="E12" s="5">
        <f ca="1">IF(MONTH(TODAY())&gt;$E$9,'[1]SUIVI MO REEL'!E10,1534*SUMPRODUCT(([1]AGENTS!$G$3:$AF$55)*(([1]AGENTS!$G$2:$AF$2)='[1]PROJECTION MO'!$C10)*(([1]AGENTS!$B$3:$B$55)='[1]PROJECTION MO'!$D10))/12)</f>
        <v>0</v>
      </c>
      <c r="F12" s="16" t="str">
        <f ca="1">IF(AND($A12="x",OR(MONTH(TODAY())&gt;E$9,MONTH(TODAY())=E$9)),'[1]SUIVI MO REEL'!F10,IF(AND($A12="x",MONTH(TODAY())&lt;E$9),VLOOKUP($D12,[1]AGENTS!$B$2:$D$55,3,FALSE),IF(OR(ISBLANK($D12),ISBLANK($AC12)),"",E12*$AC12)))</f>
        <v/>
      </c>
      <c r="G12" s="15">
        <f ca="1">IF(MONTH(TODAY())&gt;$E$9,'[1]SUIVI MO REEL'!G10,1534*SUMPRODUCT(([1]AGENTS!$G$3:$AF$55)*(([1]AGENTS!$G$2:$AF$2)='[1]PROJECTION MO'!$C10)*(([1]AGENTS!$B$3:$B$55)='[1]PROJECTION MO'!$D10))/12)</f>
        <v>0</v>
      </c>
      <c r="H12" s="16" t="str">
        <f ca="1">IF(AND($A12="x",OR(MONTH(TODAY())&gt;G$9,MONTH(TODAY())=G$9)),'[1]SUIVI MO REEL'!H10,IF(AND($A12="x",MONTH(TODAY())&lt;G$9),VLOOKUP($D12,[1]AGENTS!$B$2:$D$55,3,FALSE),IF(OR(ISBLANK($D12),ISBLANK($AC12)),"",G12*$AC12)))</f>
        <v/>
      </c>
      <c r="I12" s="37"/>
      <c r="J12" s="38"/>
      <c r="K12" s="39"/>
      <c r="L12" s="40"/>
      <c r="M12" s="37"/>
      <c r="N12" s="38"/>
      <c r="O12" s="39"/>
      <c r="P12" s="40"/>
      <c r="Q12" s="37"/>
      <c r="R12" s="38"/>
      <c r="S12" s="39"/>
      <c r="T12" s="40"/>
      <c r="U12" s="37"/>
      <c r="V12" s="38"/>
      <c r="W12" s="39"/>
      <c r="X12" s="40"/>
      <c r="Y12" s="37"/>
      <c r="Z12" s="40"/>
      <c r="AA12" s="37"/>
      <c r="AB12" s="41"/>
      <c r="AC12" s="19" t="str">
        <f>IF(ISERROR(VLOOKUP(D12,[1]AGENTS!$B$3:$D$55,3,FALSE)),"",VLOOKUP(D12,[1]AGENTS!$B$3:$D$55,3,FALSE))</f>
        <v/>
      </c>
    </row>
    <row r="13" spans="1:29" s="9" customFormat="1" ht="14.4" customHeight="1" x14ac:dyDescent="0.3">
      <c r="A13" s="35"/>
      <c r="B13" s="36" t="str">
        <f>B12</f>
        <v>BEAT</v>
      </c>
      <c r="C13" s="12" t="str">
        <f>VLOOKUP(B13,[1]PROJETS!A:F,2,FALSE)</f>
        <v>EUR771284989</v>
      </c>
      <c r="D13" s="13"/>
      <c r="E13" s="5">
        <f ca="1">IF(MONTH(TODAY())&gt;$E$9,'[1]SUIVI MO REEL'!E11,1534*SUMPRODUCT(([1]AGENTS!$G$3:$AF$55)*(([1]AGENTS!$G$2:$AF$2)='[1]PROJECTION MO'!$C11)*(([1]AGENTS!$B$3:$B$55)='[1]PROJECTION MO'!$D11))/12)</f>
        <v>0</v>
      </c>
      <c r="F13" s="16" t="str">
        <f ca="1">IF(AND($A13="x",OR(MONTH(TODAY())&gt;E$9,MONTH(TODAY())=E$9)),'[1]SUIVI MO REEL'!F11,IF(AND($A13="x",MONTH(TODAY())&lt;E$9),VLOOKUP($D13,[1]AGENTS!$B$2:$D$55,3,FALSE),IF(OR(ISBLANK($D13),ISBLANK($AC13)),"",E13*$AC13)))</f>
        <v/>
      </c>
      <c r="G13" s="15">
        <f ca="1">IF(MONTH(TODAY())&gt;$E$9,'[1]SUIVI MO REEL'!G11,1534*SUMPRODUCT(([1]AGENTS!$G$3:$AF$55)*(([1]AGENTS!$G$2:$AF$2)='[1]PROJECTION MO'!$C11)*(([1]AGENTS!$B$3:$B$55)='[1]PROJECTION MO'!$D11))/12)</f>
        <v>0</v>
      </c>
      <c r="H13" s="16" t="str">
        <f ca="1">IF(AND($A13="x",OR(MONTH(TODAY())&gt;G$9,MONTH(TODAY())=G$9)),'[1]SUIVI MO REEL'!H11,IF(AND($A13="x",MONTH(TODAY())&lt;G$9),VLOOKUP($D13,[1]AGENTS!$B$2:$D$55,3,FALSE),IF(OR(ISBLANK($D13),ISBLANK($AC13)),"",G13*$AC13)))</f>
        <v/>
      </c>
      <c r="I13" s="37"/>
      <c r="J13" s="38"/>
      <c r="K13" s="39"/>
      <c r="L13" s="40"/>
      <c r="M13" s="37"/>
      <c r="N13" s="38"/>
      <c r="O13" s="39"/>
      <c r="P13" s="40"/>
      <c r="Q13" s="37"/>
      <c r="R13" s="38"/>
      <c r="S13" s="39"/>
      <c r="T13" s="40"/>
      <c r="U13" s="37"/>
      <c r="V13" s="38"/>
      <c r="W13" s="39"/>
      <c r="X13" s="40"/>
      <c r="Y13" s="37"/>
      <c r="Z13" s="40"/>
      <c r="AA13" s="37"/>
      <c r="AB13" s="41"/>
      <c r="AC13" s="19" t="str">
        <f>IF(ISERROR(VLOOKUP(D13,[1]AGENTS!$B$3:$D$55,3,FALSE)),"",VLOOKUP(D13,[1]AGENTS!$B$3:$D$55,3,FALSE))</f>
        <v/>
      </c>
    </row>
    <row r="14" spans="1:29" s="9" customFormat="1" ht="15" customHeight="1" thickBot="1" x14ac:dyDescent="0.35">
      <c r="A14" s="35"/>
      <c r="B14" s="42" t="s">
        <v>2</v>
      </c>
      <c r="C14" s="21" t="str">
        <f>C13</f>
        <v>EUR771284989</v>
      </c>
      <c r="D14" s="20"/>
      <c r="E14" s="22">
        <f ca="1">SUM(E9:E13)</f>
        <v>63.92</v>
      </c>
      <c r="F14" s="23">
        <f t="shared" ref="F14:AB14" ca="1" si="1">SUM(F9:F13)</f>
        <v>4661.6856000000007</v>
      </c>
      <c r="G14" s="22">
        <f ca="1">SUM(G9:G13)</f>
        <v>63.92</v>
      </c>
      <c r="H14" s="23">
        <f t="shared" ca="1" si="1"/>
        <v>4661.6856000000007</v>
      </c>
      <c r="I14" s="24">
        <f t="shared" si="1"/>
        <v>0</v>
      </c>
      <c r="J14" s="23">
        <f t="shared" si="1"/>
        <v>0</v>
      </c>
      <c r="K14" s="22">
        <f>SUM(K9:K13)</f>
        <v>0</v>
      </c>
      <c r="L14" s="23">
        <f t="shared" si="1"/>
        <v>0</v>
      </c>
      <c r="M14" s="22">
        <f>SUM(M9:M13)</f>
        <v>0</v>
      </c>
      <c r="N14" s="23">
        <f t="shared" si="1"/>
        <v>0</v>
      </c>
      <c r="O14" s="22">
        <f>SUM(O9:O13)</f>
        <v>0</v>
      </c>
      <c r="P14" s="23">
        <f t="shared" si="1"/>
        <v>0</v>
      </c>
      <c r="Q14" s="22">
        <f>SUM(Q9:Q13)</f>
        <v>0</v>
      </c>
      <c r="R14" s="23">
        <f t="shared" si="1"/>
        <v>0</v>
      </c>
      <c r="S14" s="22">
        <f>SUM(S9:S13)</f>
        <v>0</v>
      </c>
      <c r="T14" s="23">
        <f t="shared" si="1"/>
        <v>0</v>
      </c>
      <c r="U14" s="22">
        <f>SUM(U9:U13)</f>
        <v>0</v>
      </c>
      <c r="V14" s="23">
        <f t="shared" si="1"/>
        <v>0</v>
      </c>
      <c r="W14" s="22">
        <f>SUM(W9:W13)</f>
        <v>0</v>
      </c>
      <c r="X14" s="23">
        <f t="shared" si="1"/>
        <v>0</v>
      </c>
      <c r="Y14" s="22">
        <f>SUM(Y9:Y13)</f>
        <v>0</v>
      </c>
      <c r="Z14" s="23">
        <f t="shared" si="1"/>
        <v>0</v>
      </c>
      <c r="AA14" s="22">
        <f>SUM(AA9:AA13)</f>
        <v>0</v>
      </c>
      <c r="AB14" s="23">
        <f t="shared" si="1"/>
        <v>0</v>
      </c>
      <c r="AC14" s="25"/>
    </row>
    <row r="15" spans="1:29" s="9" customFormat="1" ht="15" customHeight="1" x14ac:dyDescent="0.3">
      <c r="A15" s="35"/>
      <c r="B15" s="43" t="s">
        <v>5</v>
      </c>
      <c r="C15" s="3" t="str">
        <f>VLOOKUP(B15,[1]PROJETS!A:F,2,FALSE)</f>
        <v>ANR73BIOFENC</v>
      </c>
      <c r="D15" s="44" t="s">
        <v>4</v>
      </c>
      <c r="E15" s="5">
        <f ca="1">IF(MONTH(TODAY())&gt;$E$9,'[1]SUIVI MO REEL'!E13,1534*SUMPRODUCT(([1]AGENTS!$G$3:$AF$55)*(([1]AGENTS!$G$2:$AF$2)='[1]PROJECTION MO'!$C13)*(([1]AGENTS!$B$3:$B$55)='[1]PROJECTION MO'!$D13))/12)</f>
        <v>15.340000000000003</v>
      </c>
      <c r="F15" s="6">
        <f ca="1">IF(AND($A15="x",OR(MONTH(TODAY())&gt;E$9,MONTH(TODAY())=E$9)),'[1]SUIVI MO REEL'!F13,IF(AND($A15="x",MONTH(TODAY())&lt;E$9),VLOOKUP($D15,[1]AGENTS!$B$2:$D$55,3,FALSE),IF(OR(ISBLANK($D15),ISBLANK($AC15)),"",E15*$AC15)))</f>
        <v>1118.7462000000003</v>
      </c>
      <c r="G15" s="7">
        <f ca="1">IF(MONTH(TODAY())&gt;$G$9,'[1]SUIVI MO REEL'!$G13,((1534*SUMPRODUCT(([1]AGENTS!$G$3:$AF$55)*(([1]AGENTS!$G$2:$AF$2)='[1]PROJECTION MO'!$C13)*(([1]AGENTS!$B$3:$B$55)='[1]PROJECTION MO'!$D13)))-E15)/11)</f>
        <v>24.739999999999995</v>
      </c>
      <c r="H15" s="6">
        <f ca="1">IF(AND($A15="x",OR(MONTH(TODAY())&gt;G$9,MONTH(TODAY())=G$9)),'[1]SUIVI MO REEL'!H13,IF(AND($A15="x",MONTH(TODAY())&lt;G$9),VLOOKUP($D15,[1]AGENTS!$B$2:$D$55,3,FALSE),IF(OR(ISBLANK($D15),ISBLANK($AC15)),"",G15*$AC15)))</f>
        <v>1804.2881999999997</v>
      </c>
      <c r="I15" s="7">
        <f ca="1">IF(MONTH(TODAY())&gt;$I$9,'[1]SUIVI MO REEL'!$I13,((1534*SUMPRODUCT(([1]AGENTS!$G$3:$AF$55)*(([1]AGENTS!$G$2:$AF$2)='[1]PROJECTION MO'!$C13)*(([1]AGENTS!$B$3:$B$55)='[1]PROJECTION MO'!$D13)))-E15-G15)/10)</f>
        <v>0</v>
      </c>
      <c r="J15" s="6">
        <f ca="1">IF(AND($A15="x",OR(MONTH(TODAY())&gt;I$9,MONTH(TODAY())=I$9)),'[1]SUIVI MO REEL'!J13,IF(AND($A15="x",MONTH(TODAY())&lt;I$9),VLOOKUP($D15,[1]AGENTS!$B$2:$D$55,3,FALSE),IF(OR(ISBLANK($D15),ISBLANK($AC15)),"",I15*$AC15)))</f>
        <v>0</v>
      </c>
      <c r="K15" s="7">
        <f ca="1">IF(MONTH(TODAY())&gt;$K$9,'[1]SUIVI MO REEL'!$K13,((1534*SUMPRODUCT(([1]AGENTS!$G$3:$AF$55)*(([1]AGENTS!$G$2:$AF$2)='[1]PROJECTION MO'!$C13)*(([1]AGENTS!$B$3:$B$55)='[1]PROJECTION MO'!$D13)))-E15-G15-I15)/9)</f>
        <v>0</v>
      </c>
      <c r="L15" s="6">
        <f ca="1">IF(AND($A15="x",OR(MONTH(TODAY())&gt;K$9,MONTH(TODAY())=K$9)),'[1]SUIVI MO REEL'!L13,IF(AND($A15="x",MONTH(TODAY())&lt;K$9),VLOOKUP($D15,[1]AGENTS!$B$2:$D$55,3,FALSE),IF(OR(ISBLANK($D15),ISBLANK($AC15)),"",K15*$AC15)))</f>
        <v>0</v>
      </c>
      <c r="M15" s="7">
        <f ca="1">IF(MONTH(TODAY())&gt;$M$9,'[1]SUIVI MO REEL'!$M13,((1534*SUMPRODUCT(([1]AGENTS!$G$3:$AF$55)*(([1]AGENTS!$G$2:$AF$2)='[1]PROJECTION MO'!$C13)*(([1]AGENTS!$B$3:$B$55)='[1]PROJECTION MO'!$D13)))-E15-G15-I15-K15-E9-G9)/8)</f>
        <v>0</v>
      </c>
      <c r="N15" s="6">
        <f ca="1">IF(AND($A15="x",OR(MONTH(TODAY())&gt;M$9,MONTH(TODAY())=M$9)),'[1]SUIVI MO REEL'!N13,IF(AND($A15="x",MONTH(TODAY())&lt;M$9),VLOOKUP($D15,[1]AGENTS!$B$2:$D$55,3,FALSE),IF(OR(ISBLANK($D15),ISBLANK($AC15)),"",M15*$AC15)))</f>
        <v>0</v>
      </c>
      <c r="O15" s="7">
        <f ca="1">IF(MONTH(TODAY())&gt;$O$9,'[1]SUIVI MO REEL'!$O13,((1534*SUMPRODUCT(([1]AGENTS!$G$3:$AF$55)*(([1]AGENTS!$G$2:$AF$2)='[1]PROJECTION MO'!$C13)*(([1]AGENTS!$B$3:$B$55)='[1]PROJECTION MO'!$D13)))-E15-G15-I15-K15-M15-E9-G9)/7)</f>
        <v>0</v>
      </c>
      <c r="P15" s="6">
        <f ca="1">IF(AND($A15="x",OR(MONTH(TODAY())&gt;O$9,MONTH(TODAY())=O$9)),'[1]SUIVI MO REEL'!P13,IF(AND($A15="x",MONTH(TODAY())&lt;O$9),VLOOKUP($D15,[1]AGENTS!$B$2:$D$55,3,FALSE),IF(OR(ISBLANK($D15),ISBLANK($AC15)),"",O15*$AC15)))</f>
        <v>0</v>
      </c>
      <c r="Q15" s="7">
        <f ca="1">IF(MONTH(TODAY())&gt;$Q$9,'[1]SUIVI MO REEL'!$Q13,((1534*SUMPRODUCT(([1]AGENTS!$G$3:$AF$55)*(([1]AGENTS!$G$2:$AF$2)='[1]PROJECTION MO'!$C13)*(([1]AGENTS!$B$3:$B$55)='[1]PROJECTION MO'!$D13)))-E15-G15-I15-K15-M15-O15-E9-G9)/6)</f>
        <v>0</v>
      </c>
      <c r="R15" s="6">
        <f ca="1">IF(AND($A15="x",OR(MONTH(TODAY())&gt;Q$9,MONTH(TODAY())=Q$9)),'[1]SUIVI MO REEL'!R13,IF(AND($A15="x",MONTH(TODAY())&lt;Q$9),VLOOKUP($D15,[1]AGENTS!$B$2:$D$55,3,FALSE),IF(OR(ISBLANK($D15),ISBLANK($AC15)),"",Q15*$AC15)))</f>
        <v>0</v>
      </c>
      <c r="S15" s="7">
        <f ca="1">IF(MONTH(TODAY())&gt;$S$9,'[1]SUIVI MO REEL'!$S13,((1534*SUMPRODUCT(([1]AGENTS!$G$3:$AF$55)*(([1]AGENTS!$G$2:$AF$2)='[1]PROJECTION MO'!$C13)*(([1]AGENTS!$B$3:$B$55)='[1]PROJECTION MO'!$D13)))-E15-G15-I15-K15-M15-O15-Q15-E9-G9)/5)</f>
        <v>0</v>
      </c>
      <c r="T15" s="6">
        <f ca="1">IF(AND($A15="x",OR(MONTH(TODAY())&gt;S$9,MONTH(TODAY())=S$9)),'[1]SUIVI MO REEL'!T13,IF(AND($A15="x",MONTH(TODAY())&lt;S$9),VLOOKUP($D15,[1]AGENTS!$B$2:$D$55,3,FALSE),IF(OR(ISBLANK($D15),ISBLANK($AC15)),"",S15*$AC15)))</f>
        <v>0</v>
      </c>
      <c r="U15" s="7">
        <f ca="1">IF(MONTH(TODAY())&gt;$U$9,'[1]SUIVI MO REEL'!$U13,((1534*SUMPRODUCT(([1]AGENTS!$G$3:$AF$55)*(([1]AGENTS!$G$2:$AF$2)='[1]PROJECTION MO'!$C13)*(([1]AGENTS!$B$3:$B$55)='[1]PROJECTION MO'!$D13)))-E15-G15-I15-K15-M15-O15-Q15-S15-G9-E9)/4)</f>
        <v>0</v>
      </c>
      <c r="V15" s="6">
        <f ca="1">IF(AND($A15="x",OR(MONTH(TODAY())&gt;U$9,MONTH(TODAY())=U$9)),'[1]SUIVI MO REEL'!V13,IF(AND($A15="x",MONTH(TODAY())&lt;U$9),VLOOKUP($D15,[1]AGENTS!$B$2:$D$55,3,FALSE),IF(OR(ISBLANK($D15),ISBLANK($AC15)),"",U15*$AC15)))</f>
        <v>0</v>
      </c>
      <c r="W15" s="7">
        <f ca="1">IF(MONTH(TODAY())&gt;$W$9,'[1]SUIVI MO REEL'!$W13,((1534*SUMPRODUCT(([1]AGENTS!$G$3:$AF$55)*(([1]AGENTS!$G$2:$AF$2)='[1]PROJECTION MO'!$C13)*(([1]AGENTS!$B$3:$B$55)='[1]PROJECTION MO'!$D13)))-E15-G15-I15-K15-M15-O15-Q15-S15-U15-E9-G9)/3)</f>
        <v>0</v>
      </c>
      <c r="X15" s="6">
        <f ca="1">IF(AND($A15="x",OR(MONTH(TODAY())&gt;W$9,MONTH(TODAY())=W$9)),'[1]SUIVI MO REEL'!X13,IF(AND($A15="x",MONTH(TODAY())&lt;W$9),VLOOKUP($D15,[1]AGENTS!$B$2:$D$55,3,FALSE),IF(OR(ISBLANK($D15),ISBLANK($AC15)),"",W15*$AC15)))</f>
        <v>0</v>
      </c>
      <c r="Y15" s="7">
        <f ca="1">IF(MONTH(TODAY())&gt;$Y$9,'[1]SUIVI MO REEL'!$Y13,((1534*SUMPRODUCT(([1]AGENTS!$G$3:$AF$55)*(([1]AGENTS!$G$2:$AF$2)='[1]PROJECTION MO'!$C13)*(([1]AGENTS!$B$3:$B$55)='[1]PROJECTION MO'!$D13)))-E15-G15-I15-K15-M15-O15-Q15-S15-U15-W15-E9-G9)/2)</f>
        <v>0</v>
      </c>
      <c r="Z15" s="6">
        <f ca="1">IF(AND($A15="x",OR(MONTH(TODAY())&gt;Y$9,MONTH(TODAY())=Y$9)),'[1]SUIVI MO REEL'!Z13,IF(AND($A15="x",MONTH(TODAY())&lt;Y$9),VLOOKUP($D15,[1]AGENTS!$B$2:$D$55,3,FALSE),IF(OR(ISBLANK($D15),ISBLANK($AC15)),"",Y15*$AC15)))</f>
        <v>0</v>
      </c>
      <c r="AA15" s="7">
        <f ca="1">IF(MONTH(TODAY())&gt;$AA$9,'[1]SUIVI MO REEL'!$AA13,((1534*SUMPRODUCT(([1]AGENTS!$G$3:$AF$55)*(([1]AGENTS!$G$2:$AF$2)='[1]PROJECTION MO'!$C13)*(([1]AGENTS!$B$3:$B$55)='[1]PROJECTION MO'!$D13)))-E15-G15-I15-K15-M15-O15-Q15-S15-U15-W15-Y15-E9-G9))</f>
        <v>0</v>
      </c>
      <c r="AB15" s="6">
        <f ca="1">IF(AND($A15="x",OR(MONTH(TODAY())&gt;AA$9,MONTH(TODAY())=AA$9)),'[1]SUIVI MO REEL'!AB13,IF(AND($A15="x",MONTH(TODAY())&lt;AA$9),VLOOKUP($D15,[1]AGENTS!$B$2:$D$55,3,FALSE),IF(OR(ISBLANK($D15),ISBLANK($AC15)),"",AA15*$AC15)))</f>
        <v>0</v>
      </c>
      <c r="AC15" s="8">
        <f>IF(ISERROR(VLOOKUP(D15,[1]AGENTS!$B$3:$D$55,3,FALSE)),"",VLOOKUP(D15,[1]AGENTS!$B$3:$D$55,3,FALSE))</f>
        <v>72.930000000000007</v>
      </c>
    </row>
    <row r="16" spans="1:29" s="9" customFormat="1" ht="14.4" customHeight="1" x14ac:dyDescent="0.3">
      <c r="A16" s="35"/>
      <c r="B16" s="36" t="str">
        <f>B15</f>
        <v>BIOFENCE</v>
      </c>
      <c r="C16" s="12" t="str">
        <f>VLOOKUP(B16,[1]PROJETS!A:F,2,FALSE)</f>
        <v>ANR73BIOFENC</v>
      </c>
      <c r="D16" s="45" t="s">
        <v>6</v>
      </c>
      <c r="E16" s="5">
        <f ca="1">IF(MONTH(TODAY())&gt;$E$9,'[1]SUIVI MO REEL'!E14,1534*SUMPRODUCT(([1]AGENTS!$G$3:$AF$55)*(([1]AGENTS!$G$2:$AF$2)='[1]PROJECTION MO'!$C14)*(([1]AGENTS!$B$3:$B$55)='[1]PROJECTION MO'!$D14))/12)</f>
        <v>12.780000000000001</v>
      </c>
      <c r="F16" s="14">
        <f ca="1">IF(AND($A16="x",OR(MONTH(TODAY())&gt;E$9,MONTH(TODAY())=E$9)),'[1]SUIVI MO REEL'!F14,IF(AND($A16="x",MONTH(TODAY())&lt;E$9),VLOOKUP($D16,[1]AGENTS!$B$2:$D$55,3,FALSE),IF(OR(ISBLANK($D16),ISBLANK($AC16)),"",E16*$AC16)))</f>
        <v>584.55720000000008</v>
      </c>
      <c r="G16" s="15">
        <f ca="1">IF(MONTH(TODAY())&gt;$G$9,'[1]SUIVI MO REEL'!$G14,((1534*SUMPRODUCT(([1]AGENTS!$G$3:$AF$55)*(([1]AGENTS!$G$2:$AF$2)='[1]PROJECTION MO'!$C14)*(([1]AGENTS!$B$3:$B$55)='[1]PROJECTION MO'!$D14)))-E16)/11)</f>
        <v>63.910000000000004</v>
      </c>
      <c r="H16" s="16">
        <f ca="1">IF(AND($A16="x",OR(MONTH(TODAY())&gt;G$9,MONTH(TODAY())=G$9)),'[1]SUIVI MO REEL'!H14,IF(AND($A16="x",MONTH(TODAY())&lt;G$9),VLOOKUP($D16,[1]AGENTS!$B$2:$D$55,3,FALSE),IF(OR(ISBLANK($D16),ISBLANK($AC16)),"",G16*$AC16)))</f>
        <v>2923.2434000000003</v>
      </c>
      <c r="I16" s="15">
        <f ca="1">IF(MONTH(TODAY())&gt;$I$9,'[1]SUIVI MO REEL'!$I14,((1534*SUMPRODUCT(([1]AGENTS!$G$3:$AF$55)*(([1]AGENTS!$G$2:$AF$2)='[1]PROJECTION MO'!$C14)*(([1]AGENTS!$B$3:$B$55)='[1]PROJECTION MO'!$D14)))-E16-G16)/10)</f>
        <v>0</v>
      </c>
      <c r="J16" s="16">
        <f ca="1">IF(AND($A16="x",OR(MONTH(TODAY())&gt;I$9,MONTH(TODAY())=I$9)),'[1]SUIVI MO REEL'!J14,IF(AND($A16="x",MONTH(TODAY())&lt;I$9),VLOOKUP($D16,[1]AGENTS!$B$2:$D$55,3,FALSE),IF(OR(ISBLANK($D16),ISBLANK($AC16)),"",I16*$AC16)))</f>
        <v>0</v>
      </c>
      <c r="K16" s="5">
        <f ca="1">IF(MONTH(TODAY())&gt;$K$9,'[1]SUIVI MO REEL'!$K14,((1534*SUMPRODUCT(([1]AGENTS!$G$3:$AF$55)*(([1]AGENTS!$G$2:$AF$2)='[1]PROJECTION MO'!$C14)*(([1]AGENTS!$B$3:$B$55)='[1]PROJECTION MO'!$D14)))-E16-G16-I16)/9)</f>
        <v>0</v>
      </c>
      <c r="L16" s="14">
        <f ca="1">IF(AND($A16="x",OR(MONTH(TODAY())&gt;K$9,MONTH(TODAY())=K$9)),'[1]SUIVI MO REEL'!L14,IF(AND($A16="x",MONTH(TODAY())&lt;K$9),VLOOKUP($D16,[1]AGENTS!$B$2:$D$55,3,FALSE),IF(OR(ISBLANK($D16),ISBLANK($AC16)),"",K16*$AC16)))</f>
        <v>0</v>
      </c>
      <c r="M16" s="15">
        <f ca="1">IF(MONTH(TODAY())&gt;$M$9,'[1]SUIVI MO REEL'!$M14,((1534*SUMPRODUCT(([1]AGENTS!$G$3:$AF$55)*(([1]AGENTS!$G$2:$AF$2)='[1]PROJECTION MO'!$C14)*(([1]AGENTS!$B$3:$B$55)='[1]PROJECTION MO'!$D14)))-E16-G16-I16-K16-E38)/8)</f>
        <v>0</v>
      </c>
      <c r="N16" s="16">
        <f ca="1">IF(AND($A16="x",OR(MONTH(TODAY())&gt;M$9,MONTH(TODAY())=M$9)),'[1]SUIVI MO REEL'!N14,IF(AND($A16="x",MONTH(TODAY())&lt;M$9),VLOOKUP($D16,[1]AGENTS!$B$2:$D$55,3,FALSE),IF(OR(ISBLANK($D16),ISBLANK($AC16)),"",M16*$AC16)))</f>
        <v>0</v>
      </c>
      <c r="O16" s="5">
        <f ca="1">IF(MONTH(TODAY())&gt;$O$9,'[1]SUIVI MO REEL'!$O14,((1534*SUMPRODUCT(([1]AGENTS!$G$3:$AF$55)*(([1]AGENTS!$G$2:$AF$2)='[1]PROJECTION MO'!$C14)*(([1]AGENTS!$B$3:$B$55)='[1]PROJECTION MO'!$D14)))-E16-G16-I16-K16-M16-E38)/7)</f>
        <v>0</v>
      </c>
      <c r="P16" s="14">
        <f ca="1">IF(AND($A16="x",OR(MONTH(TODAY())&gt;O$9,MONTH(TODAY())=O$9)),'[1]SUIVI MO REEL'!P14,IF(AND($A16="x",MONTH(TODAY())&lt;O$9),VLOOKUP($D16,[1]AGENTS!$B$2:$D$55,3,FALSE),IF(OR(ISBLANK($D16),ISBLANK($AC16)),"",O16*$AC16)))</f>
        <v>0</v>
      </c>
      <c r="Q16" s="15">
        <f ca="1">IF(MONTH(TODAY())&gt;$Q$9,'[1]SUIVI MO REEL'!$Q14,((1534*SUMPRODUCT(([1]AGENTS!$G$3:$AF$55)*(([1]AGENTS!$G$2:$AF$2)='[1]PROJECTION MO'!$C14)*(([1]AGENTS!$B$3:$B$55)='[1]PROJECTION MO'!$D14)))-E16-G16-I16-K16-M16-O16-E38)/6)</f>
        <v>0</v>
      </c>
      <c r="R16" s="16">
        <f ca="1">IF(AND($A16="x",OR(MONTH(TODAY())&gt;Q$9,MONTH(TODAY())=Q$9)),'[1]SUIVI MO REEL'!R14,IF(AND($A16="x",MONTH(TODAY())&lt;Q$9),VLOOKUP($D16,[1]AGENTS!$B$2:$D$55,3,FALSE),IF(OR(ISBLANK($D16),ISBLANK($AC16)),"",Q16*$AC16)))</f>
        <v>0</v>
      </c>
      <c r="S16" s="5">
        <f ca="1">IF(MONTH(TODAY())&gt;$S$9,'[1]SUIVI MO REEL'!$S14,((1534*SUMPRODUCT(([1]AGENTS!$G$3:$AF$55)*(([1]AGENTS!$G$2:$AF$2)='[1]PROJECTION MO'!$C14)*(([1]AGENTS!$B$3:$B$55)='[1]PROJECTION MO'!$D14)))-E16-G16-I16-K16-M16-O16-Q16-E38)/5)</f>
        <v>0</v>
      </c>
      <c r="T16" s="14">
        <f ca="1">IF(AND($A16="x",OR(MONTH(TODAY())&gt;S$9,MONTH(TODAY())=S$9)),'[1]SUIVI MO REEL'!T14,IF(AND($A16="x",MONTH(TODAY())&lt;S$9),VLOOKUP($D16,[1]AGENTS!$B$2:$D$55,3,FALSE),IF(OR(ISBLANK($D16),ISBLANK($AC16)),"",S16*$AC16)))</f>
        <v>0</v>
      </c>
      <c r="U16" s="15">
        <f ca="1">IF(MONTH(TODAY())&gt;$U$9,'[1]SUIVI MO REEL'!$U14,((1534*SUMPRODUCT(([1]AGENTS!$G$3:$AF$55)*(([1]AGENTS!$G$2:$AF$2)='[1]PROJECTION MO'!$C14)*(([1]AGENTS!$B$3:$B$55)='[1]PROJECTION MO'!$D14)))-E16-G16-I16-K16-M16-O16-Q16-S16-E38)/4)</f>
        <v>0</v>
      </c>
      <c r="V16" s="16">
        <f ca="1">IF(AND($A16="x",OR(MONTH(TODAY())&gt;U$9,MONTH(TODAY())=U$9)),'[1]SUIVI MO REEL'!V14,IF(AND($A16="x",MONTH(TODAY())&lt;U$9),VLOOKUP($D16,[1]AGENTS!$B$2:$D$55,3,FALSE),IF(OR(ISBLANK($D16),ISBLANK($AC16)),"",U16*$AC16)))</f>
        <v>0</v>
      </c>
      <c r="W16" s="5">
        <f ca="1">IF(MONTH(TODAY())&gt;$W$9,'[1]SUIVI MO REEL'!$W14,((1534*SUMPRODUCT(([1]AGENTS!$G$3:$AF$55)*(([1]AGENTS!$G$2:$AF$2)='[1]PROJECTION MO'!$C14)*(([1]AGENTS!$B$3:$B$55)='[1]PROJECTION MO'!$D14)))-E16-G16-I16-K16-M16-O16-Q16-S16-U16-E38)/3)</f>
        <v>0</v>
      </c>
      <c r="X16" s="14">
        <f ca="1">IF(AND($A16="x",OR(MONTH(TODAY())&gt;W$9,MONTH(TODAY())=W$9)),'[1]SUIVI MO REEL'!X14,IF(AND($A16="x",MONTH(TODAY())&lt;W$9),VLOOKUP($D16,[1]AGENTS!$B$2:$D$55,3,FALSE),IF(OR(ISBLANK($D16),ISBLANK($AC16)),"",W16*$AC16)))</f>
        <v>0</v>
      </c>
      <c r="Y16" s="15">
        <f ca="1">IF(MONTH(TODAY())&gt;$Y$9,'[1]SUIVI MO REEL'!$Y14,((1534*SUMPRODUCT(([1]AGENTS!$G$3:$AF$55)*(([1]AGENTS!$G$2:$AF$2)='[1]PROJECTION MO'!$C14)*(([1]AGENTS!$B$3:$B$55)='[1]PROJECTION MO'!$D14)))-E16-G16-I16-K16-M16-O16-Q16-S16-U16-W16-E38)/2)</f>
        <v>0</v>
      </c>
      <c r="Z16" s="14">
        <f ca="1">IF(AND($A16="x",OR(MONTH(TODAY())&gt;Y$9,MONTH(TODAY())=Y$9)),'[1]SUIVI MO REEL'!Z14,IF(AND($A16="x",MONTH(TODAY())&lt;Y$9),VLOOKUP($D16,[1]AGENTS!$B$2:$D$55,3,FALSE),IF(OR(ISBLANK($D16),ISBLANK($AC16)),"",Y16*$AC16)))</f>
        <v>0</v>
      </c>
      <c r="AA16" s="17">
        <f ca="1">IF(MONTH(TODAY())&gt;$AA$9,'[1]SUIVI MO REEL'!$AA14,((1534*SUMPRODUCT(([1]AGENTS!$G$3:$AF$55)*(([1]AGENTS!$G$2:$AF$2)='[1]PROJECTION MO'!$C14)*(([1]AGENTS!$B$3:$B$55)='[1]PROJECTION MO'!$D14)))-E16-G16-I16-K16-M16-O16-Q16-S16-U16-W16-Y16-E38))</f>
        <v>0</v>
      </c>
      <c r="AB16" s="18">
        <f ca="1">IF(AND($A16="x",OR(MONTH(TODAY())&gt;AA$9,MONTH(TODAY())=AA$9)),'[1]SUIVI MO REEL'!AB14,IF(AND($A16="x",MONTH(TODAY())&lt;AA$9),VLOOKUP($D16,[1]AGENTS!$B$2:$D$55,3,FALSE),IF(OR(ISBLANK($D16),ISBLANK($AC16)),"",AA16*$AC16)))</f>
        <v>0</v>
      </c>
      <c r="AC16" s="19">
        <f>IF(ISERROR(VLOOKUP(D16,[1]AGENTS!$B$3:$D$55,3,FALSE)),"",VLOOKUP(D16,[1]AGENTS!$B$3:$D$55,3,FALSE))</f>
        <v>45.74</v>
      </c>
    </row>
    <row r="17" spans="1:29" s="9" customFormat="1" ht="14.4" customHeight="1" x14ac:dyDescent="0.3">
      <c r="A17" s="35"/>
      <c r="B17" s="36" t="str">
        <f>B15</f>
        <v>BIOFENCE</v>
      </c>
      <c r="C17" s="12" t="str">
        <f>VLOOKUP(B17,[1]PROJETS!A:F,2,FALSE)</f>
        <v>ANR73BIOFENC</v>
      </c>
      <c r="D17" s="45"/>
      <c r="E17" s="5">
        <f ca="1">IF(MONTH(TODAY())&gt;$E$9,'[1]SUIVI MO REEL'!E15,1534*SUMPRODUCT(([1]AGENTS!$G$3:$AF$55)*(([1]AGENTS!$G$2:$AF$2)='[1]PROJECTION MO'!$C15)*(([1]AGENTS!$B$3:$B$55)='[1]PROJECTION MO'!$D15))/12)</f>
        <v>0</v>
      </c>
      <c r="F17" s="14" t="str">
        <f ca="1">IF(AND($A17="x",OR(MONTH(TODAY())&gt;E$9,MONTH(TODAY())=E$9)),'[1]SUIVI MO REEL'!F15,IF(AND($A17="x",MONTH(TODAY())&lt;E$9),VLOOKUP($D17,[1]AGENTS!$B$2:$D$55,3,FALSE),IF(OR(ISBLANK($D17),ISBLANK($AC17)),"",E17*$AC17)))</f>
        <v/>
      </c>
      <c r="G17" s="15">
        <f ca="1">IF(MONTH(TODAY())&gt;$G$9,'[1]SUIVI MO REEL'!$G15,((1534*SUMPRODUCT(([1]AGENTS!$G$3:$AF$55)*(([1]AGENTS!$G$2:$AF$2)='[1]PROJECTION MO'!$C15)*(([1]AGENTS!$B$3:$B$55)='[1]PROJECTION MO'!$D15)))-E17)/11)</f>
        <v>0</v>
      </c>
      <c r="H17" s="16" t="str">
        <f ca="1">IF(AND($A17="x",OR(MONTH(TODAY())&gt;G$9,MONTH(TODAY())=G$9)),'[1]SUIVI MO REEL'!H15,IF(AND($A17="x",MONTH(TODAY())&lt;G$9),VLOOKUP($D17,[1]AGENTS!$B$2:$D$55,3,FALSE),IF(OR(ISBLANK($D17),ISBLANK($AC17)),"",G17*$AC17)))</f>
        <v/>
      </c>
      <c r="I17" s="15">
        <f ca="1">IF(MONTH(TODAY())&gt;$I$9,'[1]SUIVI MO REEL'!$I15,((1534*SUMPRODUCT(([1]AGENTS!$G$3:$AF$55)*(([1]AGENTS!$G$2:$AF$2)='[1]PROJECTION MO'!$C15)*(([1]AGENTS!$B$3:$B$55)='[1]PROJECTION MO'!$D15)))-E17-G17)/10)</f>
        <v>135.49</v>
      </c>
      <c r="J17" s="16" t="str">
        <f ca="1">IF(AND($A17="x",OR(MONTH(TODAY())&gt;I$9,MONTH(TODAY())=I$9)),'[1]SUIVI MO REEL'!J15,IF(AND($A17="x",MONTH(TODAY())&lt;I$9),VLOOKUP($D17,[1]AGENTS!$B$2:$D$55,3,FALSE),IF(OR(ISBLANK($D17),ISBLANK($AC17)),"",I17*$AC17)))</f>
        <v/>
      </c>
      <c r="K17" s="5">
        <f ca="1">IF(MONTH(TODAY())&gt;$K$9,'[1]SUIVI MO REEL'!$K15,((1534*SUMPRODUCT(([1]AGENTS!$G$3:$AF$55)*(([1]AGENTS!$G$2:$AF$2)='[1]PROJECTION MO'!$C15)*(([1]AGENTS!$B$3:$B$55)='[1]PROJECTION MO'!$D15)))-E17-G17-I17)/9)</f>
        <v>167.37</v>
      </c>
      <c r="L17" s="14" t="str">
        <f ca="1">IF(AND($A17="x",OR(MONTH(TODAY())&gt;K$9,MONTH(TODAY())=K$9)),'[1]SUIVI MO REEL'!L15,IF(AND($A17="x",MONTH(TODAY())&lt;K$9),VLOOKUP($D17,[1]AGENTS!$B$2:$D$55,3,FALSE),IF(OR(ISBLANK($D17),ISBLANK($AC17)),"",K17*$AC17)))</f>
        <v/>
      </c>
      <c r="M17" s="15">
        <f ca="1">IF(MONTH(TODAY())&gt;$M$9,'[1]SUIVI MO REEL'!$M15,((1534*SUMPRODUCT(([1]AGENTS!$G$3:$AF$55)*(([1]AGENTS!$G$2:$AF$2)='[1]PROJECTION MO'!$C15)*(([1]AGENTS!$B$3:$B$55)='[1]PROJECTION MO'!$D15)))-E17-G17-I17-K17)/8)</f>
        <v>0</v>
      </c>
      <c r="N17" s="16" t="str">
        <f ca="1">IF(AND($A17="x",OR(MONTH(TODAY())&gt;M$9,MONTH(TODAY())=M$9)),'[1]SUIVI MO REEL'!N15,IF(AND($A17="x",MONTH(TODAY())&lt;M$9),VLOOKUP($D17,[1]AGENTS!$B$2:$D$55,3,FALSE),IF(OR(ISBLANK($D17),ISBLANK($AC17)),"",M17*$AC17)))</f>
        <v/>
      </c>
      <c r="O17" s="5">
        <f ca="1">IF(MONTH(TODAY())&gt;$O$9,'[1]SUIVI MO REEL'!$O15,((1534*SUMPRODUCT(([1]AGENTS!$G$3:$AF$55)*(([1]AGENTS!$G$2:$AF$2)='[1]PROJECTION MO'!$C15)*(([1]AGENTS!$B$3:$B$55)='[1]PROJECTION MO'!$D15)))-E17-G17-I17-K17-M17)/7)</f>
        <v>0</v>
      </c>
      <c r="P17" s="14" t="str">
        <f ca="1">IF(AND($A17="x",OR(MONTH(TODAY())&gt;O$9,MONTH(TODAY())=O$9)),'[1]SUIVI MO REEL'!P15,IF(AND($A17="x",MONTH(TODAY())&lt;O$9),VLOOKUP($D17,[1]AGENTS!$B$2:$D$55,3,FALSE),IF(OR(ISBLANK($D17),ISBLANK($AC17)),"",O17*$AC17)))</f>
        <v/>
      </c>
      <c r="Q17" s="15">
        <f ca="1">IF(MONTH(TODAY())&gt;$Q$9,'[1]SUIVI MO REEL'!$Q15,((1534*SUMPRODUCT(([1]AGENTS!$G$3:$AF$55)*(([1]AGENTS!$G$2:$AF$2)='[1]PROJECTION MO'!$C15)*(([1]AGENTS!$B$3:$B$55)='[1]PROJECTION MO'!$D15)))-E17-G17-I17-K17-M17-O17)/6)</f>
        <v>0</v>
      </c>
      <c r="R17" s="16" t="str">
        <f ca="1">IF(AND($A17="x",OR(MONTH(TODAY())&gt;Q$9,MONTH(TODAY())=Q$9)),'[1]SUIVI MO REEL'!R15,IF(AND($A17="x",MONTH(TODAY())&lt;Q$9),VLOOKUP($D17,[1]AGENTS!$B$2:$D$55,3,FALSE),IF(OR(ISBLANK($D17),ISBLANK($AC17)),"",Q17*$AC17)))</f>
        <v/>
      </c>
      <c r="S17" s="5">
        <f ca="1">IF(MONTH(TODAY())&gt;$S$9,'[1]SUIVI MO REEL'!$S15,((1534*SUMPRODUCT(([1]AGENTS!$G$3:$AF$55)*(([1]AGENTS!$G$2:$AF$2)='[1]PROJECTION MO'!$C15)*(([1]AGENTS!$B$3:$B$55)='[1]PROJECTION MO'!$D15)))-E17-G17-I17-K17-M17-O17-Q17)/5)</f>
        <v>0</v>
      </c>
      <c r="T17" s="14" t="str">
        <f ca="1">IF(AND($A17="x",OR(MONTH(TODAY())&gt;S$9,MONTH(TODAY())=S$9)),'[1]SUIVI MO REEL'!T15,IF(AND($A17="x",MONTH(TODAY())&lt;S$9),VLOOKUP($D17,[1]AGENTS!$B$2:$D$55,3,FALSE),IF(OR(ISBLANK($D17),ISBLANK($AC17)),"",S17*$AC17)))</f>
        <v/>
      </c>
      <c r="U17" s="15">
        <f ca="1">IF(MONTH(TODAY())&gt;$U$9,'[1]SUIVI MO REEL'!$U15,((1534*SUMPRODUCT(([1]AGENTS!$G$3:$AF$55)*(([1]AGENTS!$G$2:$AF$2)='[1]PROJECTION MO'!$C15)*(([1]AGENTS!$B$3:$B$55)='[1]PROJECTION MO'!$D15)))-E17-G17-I17-K17-M17-O17-Q17-S17)/4)</f>
        <v>0</v>
      </c>
      <c r="V17" s="16" t="str">
        <f ca="1">IF(AND($A17="x",OR(MONTH(TODAY())&gt;U$9,MONTH(TODAY())=U$9)),'[1]SUIVI MO REEL'!V15,IF(AND($A17="x",MONTH(TODAY())&lt;U$9),VLOOKUP($D17,[1]AGENTS!$B$2:$D$55,3,FALSE),IF(OR(ISBLANK($D17),ISBLANK($AC17)),"",U17*$AC17)))</f>
        <v/>
      </c>
      <c r="W17" s="5">
        <f ca="1">IF(MONTH(TODAY())&gt;$W$9,'[1]SUIVI MO REEL'!$W15,((1534*SUMPRODUCT(([1]AGENTS!$G$3:$AF$55)*(([1]AGENTS!$G$2:$AF$2)='[1]PROJECTION MO'!$C15)*(([1]AGENTS!$B$3:$B$55)='[1]PROJECTION MO'!$D15)))-E17-G17-I17-K17-M17-O17-Q17-S17-U17)/3)</f>
        <v>0</v>
      </c>
      <c r="X17" s="14" t="str">
        <f ca="1">IF(AND($A17="x",OR(MONTH(TODAY())&gt;W$9,MONTH(TODAY())=W$9)),'[1]SUIVI MO REEL'!X15,IF(AND($A17="x",MONTH(TODAY())&lt;W$9),VLOOKUP($D17,[1]AGENTS!$B$2:$D$55,3,FALSE),IF(OR(ISBLANK($D17),ISBLANK($AC17)),"",W17*$AC17)))</f>
        <v/>
      </c>
      <c r="Y17" s="15">
        <f ca="1">IF(MONTH(TODAY())&gt;$Y$9,'[1]SUIVI MO REEL'!$Y15,((1534*SUMPRODUCT(([1]AGENTS!$G$3:$AF$55)*(([1]AGENTS!$G$2:$AF$2)='[1]PROJECTION MO'!$C15)*(([1]AGENTS!$B$3:$B$55)='[1]PROJECTION MO'!$D15)))-E17-G17-I17-K17-M17-O17-Q17-S17-U17-W17)/2)</f>
        <v>0</v>
      </c>
      <c r="Z17" s="14" t="str">
        <f ca="1">IF(AND($A17="x",OR(MONTH(TODAY())&gt;Y$9,MONTH(TODAY())=Y$9)),'[1]SUIVI MO REEL'!Z15,IF(AND($A17="x",MONTH(TODAY())&lt;Y$9),VLOOKUP($D17,[1]AGENTS!$B$2:$D$55,3,FALSE),IF(OR(ISBLANK($D17),ISBLANK($AC17)),"",Y17*$AC17)))</f>
        <v/>
      </c>
      <c r="AA17" s="17">
        <f ca="1">IF(MONTH(TODAY())&gt;$AA$9,'[1]SUIVI MO REEL'!$AA15,((1534*SUMPRODUCT(([1]AGENTS!$G$3:$AF$55)*(([1]AGENTS!$G$2:$AF$2)='[1]PROJECTION MO'!$C15)*(([1]AGENTS!$B$3:$B$55)='[1]PROJECTION MO'!$D15)))-E17-G17-I17-K17-M17-O17-Q17-S17-U17-W17-Y17))</f>
        <v>0</v>
      </c>
      <c r="AB17" s="18" t="str">
        <f ca="1">IF(AND($A17="x",OR(MONTH(TODAY())&gt;AA$9,MONTH(TODAY())=AA$9)),'[1]SUIVI MO REEL'!AB15,IF(AND($A17="x",MONTH(TODAY())&lt;AA$9),VLOOKUP($D17,[1]AGENTS!$B$2:$D$55,3,FALSE),IF(OR(ISBLANK($D17),ISBLANK($AC17)),"",AA17*$AC17)))</f>
        <v/>
      </c>
      <c r="AC17" s="19" t="str">
        <f>IF(ISERROR(VLOOKUP(D17,[1]AGENTS!$B$3:$D$55,3,FALSE)),"",VLOOKUP(D17,[1]AGENTS!$B$3:$D$55,3,FALSE))</f>
        <v/>
      </c>
    </row>
    <row r="18" spans="1:29" s="9" customFormat="1" ht="14.4" customHeight="1" x14ac:dyDescent="0.3">
      <c r="A18" s="35"/>
      <c r="B18" s="36" t="str">
        <f>B15</f>
        <v>BIOFENCE</v>
      </c>
      <c r="C18" s="12" t="str">
        <f>VLOOKUP(B18,[1]PROJETS!A:F,2,FALSE)</f>
        <v>ANR73BIOFENC</v>
      </c>
      <c r="D18" s="13" t="s">
        <v>7</v>
      </c>
      <c r="E18" s="5">
        <f ca="1">IF(MONTH(TODAY())&gt;$E$9,'[1]SUIVI MO REEL'!E16,1534*SUMPRODUCT(([1]AGENTS!$G$3:$AF$55)*(([1]AGENTS!$G$2:$AF$2)='[1]PROJECTION MO'!$C16)*(([1]AGENTS!$B$3:$B$55)='[1]PROJECTION MO'!$D16))/12)</f>
        <v>0</v>
      </c>
      <c r="F18" s="14">
        <f ca="1">IF(AND($A18="x",OR(MONTH(TODAY())&gt;E$9,MONTH(TODAY())=E$9)),'[1]SUIVI MO REEL'!F16,IF(AND($A18="x",MONTH(TODAY())&lt;E$9),VLOOKUP($D18,[1]AGENTS!$B$2:$D$55,3,FALSE),IF(OR(ISBLANK($D18),ISBLANK($AC18)),"",E18*$AC18)))</f>
        <v>0</v>
      </c>
      <c r="G18" s="15">
        <f ca="1">IF(MONTH(TODAY())&gt;$G$9,'[1]SUIVI MO REEL'!$G16,((1534*SUMPRODUCT(([1]AGENTS!$G$3:$AF$55)*(([1]AGENTS!$G$2:$AF$2)='[1]PROJECTION MO'!$C16)*(([1]AGENTS!$B$3:$B$55)='[1]PROJECTION MO'!$D16)))-E18)/11)</f>
        <v>0</v>
      </c>
      <c r="H18" s="16">
        <f ca="1">IF(AND($A18="x",OR(MONTH(TODAY())&gt;G$9,MONTH(TODAY())=G$9)),'[1]SUIVI MO REEL'!H16,IF(AND($A18="x",MONTH(TODAY())&lt;G$9),VLOOKUP($D18,[1]AGENTS!$B$2:$D$55,3,FALSE),IF(OR(ISBLANK($D18),ISBLANK($AC18)),"",G18*$AC18)))</f>
        <v>0</v>
      </c>
      <c r="I18" s="15">
        <f ca="1">IF(MONTH(TODAY())&gt;$I$9,'[1]SUIVI MO REEL'!$I16,((1534*SUMPRODUCT(([1]AGENTS!$G$3:$AF$55)*(([1]AGENTS!$G$2:$AF$2)='[1]PROJECTION MO'!$C16)*(([1]AGENTS!$B$3:$B$55)='[1]PROJECTION MO'!$D16)))-E18-G18)/10)</f>
        <v>0</v>
      </c>
      <c r="J18" s="16">
        <f ca="1">IF(AND($A18="x",OR(MONTH(TODAY())&gt;I$9,MONTH(TODAY())=I$9)),'[1]SUIVI MO REEL'!J16,IF(AND($A18="x",MONTH(TODAY())&lt;I$9),VLOOKUP($D18,[1]AGENTS!$B$2:$D$55,3,FALSE),IF(OR(ISBLANK($D18),ISBLANK($AC18)),"",I18*$AC18)))</f>
        <v>0</v>
      </c>
      <c r="K18" s="5">
        <f ca="1">IF(MONTH(TODAY())&gt;$K$9,'[1]SUIVI MO REEL'!$K16,((1534*SUMPRODUCT(([1]AGENTS!$G$3:$AF$55)*(([1]AGENTS!$G$2:$AF$2)='[1]PROJECTION MO'!$C16)*(([1]AGENTS!$B$3:$B$55)='[1]PROJECTION MO'!$D16)))-E18-G18-I18)/9)</f>
        <v>0</v>
      </c>
      <c r="L18" s="14">
        <f ca="1">IF(AND($A18="x",OR(MONTH(TODAY())&gt;K$9,MONTH(TODAY())=K$9)),'[1]SUIVI MO REEL'!L16,IF(AND($A18="x",MONTH(TODAY())&lt;K$9),VLOOKUP($D18,[1]AGENTS!$B$2:$D$55,3,FALSE),IF(OR(ISBLANK($D18),ISBLANK($AC18)),"",K18*$AC18)))</f>
        <v>0</v>
      </c>
      <c r="M18" s="15">
        <f ca="1">IF(MONTH(TODAY())&gt;$M$9,'[1]SUIVI MO REEL'!$M16,((1534*SUMPRODUCT(([1]AGENTS!$G$3:$AF$55)*(([1]AGENTS!$G$2:$AF$2)='[1]PROJECTION MO'!$C16)*(([1]AGENTS!$B$3:$B$55)='[1]PROJECTION MO'!$D16)))-E18-G18-I18-K18)/8)</f>
        <v>0</v>
      </c>
      <c r="N18" s="16">
        <f ca="1">IF(AND($A18="x",OR(MONTH(TODAY())&gt;M$9,MONTH(TODAY())=M$9)),'[1]SUIVI MO REEL'!N16,IF(AND($A18="x",MONTH(TODAY())&lt;M$9),VLOOKUP($D18,[1]AGENTS!$B$2:$D$55,3,FALSE),IF(OR(ISBLANK($D18),ISBLANK($AC18)),"",M18*$AC18)))</f>
        <v>0</v>
      </c>
      <c r="O18" s="5">
        <f ca="1">IF(MONTH(TODAY())&gt;$O$9,'[1]SUIVI MO REEL'!$O16,((1534*SUMPRODUCT(([1]AGENTS!$G$3:$AF$55)*(([1]AGENTS!$G$2:$AF$2)='[1]PROJECTION MO'!$C16)*(([1]AGENTS!$B$3:$B$55)='[1]PROJECTION MO'!$D16)))-E18-G18-I18-K18-M18)/7)</f>
        <v>0</v>
      </c>
      <c r="P18" s="14">
        <f ca="1">IF(AND($A18="x",OR(MONTH(TODAY())&gt;O$9,MONTH(TODAY())=O$9)),'[1]SUIVI MO REEL'!P16,IF(AND($A18="x",MONTH(TODAY())&lt;O$9),VLOOKUP($D18,[1]AGENTS!$B$2:$D$55,3,FALSE),IF(OR(ISBLANK($D18),ISBLANK($AC18)),"",O18*$AC18)))</f>
        <v>0</v>
      </c>
      <c r="Q18" s="15">
        <f ca="1">IF(MONTH(TODAY())&gt;$Q$9,'[1]SUIVI MO REEL'!$Q16,((1534*SUMPRODUCT(([1]AGENTS!$G$3:$AF$55)*(([1]AGENTS!$G$2:$AF$2)='[1]PROJECTION MO'!$C16)*(([1]AGENTS!$B$3:$B$55)='[1]PROJECTION MO'!$D16)))-E18-G18-I18-K18-M18-O18)/6)</f>
        <v>0</v>
      </c>
      <c r="R18" s="16">
        <f ca="1">IF(AND($A18="x",OR(MONTH(TODAY())&gt;Q$9,MONTH(TODAY())=Q$9)),'[1]SUIVI MO REEL'!R16,IF(AND($A18="x",MONTH(TODAY())&lt;Q$9),VLOOKUP($D18,[1]AGENTS!$B$2:$D$55,3,FALSE),IF(OR(ISBLANK($D18),ISBLANK($AC18)),"",Q18*$AC18)))</f>
        <v>0</v>
      </c>
      <c r="S18" s="5">
        <f ca="1">IF(MONTH(TODAY())&gt;$S$9,'[1]SUIVI MO REEL'!$S16,((1534*SUMPRODUCT(([1]AGENTS!$G$3:$AF$55)*(([1]AGENTS!$G$2:$AF$2)='[1]PROJECTION MO'!$C16)*(([1]AGENTS!$B$3:$B$55)='[1]PROJECTION MO'!$D16)))-E18-G18-I18-K18-M18-O18-Q18)/5)</f>
        <v>0</v>
      </c>
      <c r="T18" s="14">
        <f ca="1">IF(AND($A18="x",OR(MONTH(TODAY())&gt;S$9,MONTH(TODAY())=S$9)),'[1]SUIVI MO REEL'!T16,IF(AND($A18="x",MONTH(TODAY())&lt;S$9),VLOOKUP($D18,[1]AGENTS!$B$2:$D$55,3,FALSE),IF(OR(ISBLANK($D18),ISBLANK($AC18)),"",S18*$AC18)))</f>
        <v>0</v>
      </c>
      <c r="U18" s="15">
        <f ca="1">IF(MONTH(TODAY())&gt;$U$9,'[1]SUIVI MO REEL'!$U16,((1534*SUMPRODUCT(([1]AGENTS!$G$3:$AF$55)*(([1]AGENTS!$G$2:$AF$2)='[1]PROJECTION MO'!$C16)*(([1]AGENTS!$B$3:$B$55)='[1]PROJECTION MO'!$D16)))-E18-G18-I18-K18-M18-O18-Q18-S18)/4)</f>
        <v>0</v>
      </c>
      <c r="V18" s="16">
        <f ca="1">IF(AND($A18="x",OR(MONTH(TODAY())&gt;U$9,MONTH(TODAY())=U$9)),'[1]SUIVI MO REEL'!V16,IF(AND($A18="x",MONTH(TODAY())&lt;U$9),VLOOKUP($D18,[1]AGENTS!$B$2:$D$55,3,FALSE),IF(OR(ISBLANK($D18),ISBLANK($AC18)),"",U18*$AC18)))</f>
        <v>0</v>
      </c>
      <c r="W18" s="5">
        <f ca="1">IF(MONTH(TODAY())&gt;$W$9,'[1]SUIVI MO REEL'!$W16,((1534*SUMPRODUCT(([1]AGENTS!$G$3:$AF$55)*(([1]AGENTS!$G$2:$AF$2)='[1]PROJECTION MO'!$C16)*(([1]AGENTS!$B$3:$B$55)='[1]PROJECTION MO'!$D16)))-E18-G18-I18-K18-M18-O18-Q18-S18-U18)/3)</f>
        <v>0</v>
      </c>
      <c r="X18" s="14">
        <f ca="1">IF(AND($A18="x",OR(MONTH(TODAY())&gt;W$9,MONTH(TODAY())=W$9)),'[1]SUIVI MO REEL'!X16,IF(AND($A18="x",MONTH(TODAY())&lt;W$9),VLOOKUP($D18,[1]AGENTS!$B$2:$D$55,3,FALSE),IF(OR(ISBLANK($D18),ISBLANK($AC18)),"",W18*$AC18)))</f>
        <v>0</v>
      </c>
      <c r="Y18" s="15">
        <f ca="1">IF(MONTH(TODAY())&gt;$Y$9,'[1]SUIVI MO REEL'!$Y16,((1534*SUMPRODUCT(([1]AGENTS!$G$3:$AF$55)*(([1]AGENTS!$G$2:$AF$2)='[1]PROJECTION MO'!$C16)*(([1]AGENTS!$B$3:$B$55)='[1]PROJECTION MO'!$D16)))-E18-G18-I18-K18-M18-O18-Q18-S18-U18-W18)/2)</f>
        <v>0</v>
      </c>
      <c r="Z18" s="14">
        <f ca="1">IF(AND($A18="x",OR(MONTH(TODAY())&gt;Y$9,MONTH(TODAY())=Y$9)),'[1]SUIVI MO REEL'!Z16,IF(AND($A18="x",MONTH(TODAY())&lt;Y$9),VLOOKUP($D18,[1]AGENTS!$B$2:$D$55,3,FALSE),IF(OR(ISBLANK($D18),ISBLANK($AC18)),"",Y18*$AC18)))</f>
        <v>0</v>
      </c>
      <c r="AA18" s="17">
        <f ca="1">IF(MONTH(TODAY())&gt;$AA$9,'[1]SUIVI MO REEL'!$AA16,((1534*SUMPRODUCT(([1]AGENTS!$G$3:$AF$55)*(([1]AGENTS!$G$2:$AF$2)='[1]PROJECTION MO'!$C16)*(([1]AGENTS!$B$3:$B$55)='[1]PROJECTION MO'!$D16)))-E18-G18-I18-K18-M18-O18-Q18-S18-U18-W18-Y18))</f>
        <v>0</v>
      </c>
      <c r="AB18" s="18">
        <f ca="1">IF(AND($A18="x",OR(MONTH(TODAY())&gt;AA$9,MONTH(TODAY())=AA$9)),'[1]SUIVI MO REEL'!AB16,IF(AND($A18="x",MONTH(TODAY())&lt;AA$9),VLOOKUP($D18,[1]AGENTS!$B$2:$D$55,3,FALSE),IF(OR(ISBLANK($D18),ISBLANK($AC18)),"",AA18*$AC18)))</f>
        <v>0</v>
      </c>
      <c r="AC18" s="19">
        <f>IF(ISERROR(VLOOKUP(D18,[1]AGENTS!$B$3:$D$55,3,FALSE)),"",VLOOKUP(D18,[1]AGENTS!$B$3:$D$55,3,FALSE))</f>
        <v>58.91</v>
      </c>
    </row>
    <row r="19" spans="1:29" s="9" customFormat="1" ht="14.4" customHeight="1" x14ac:dyDescent="0.3">
      <c r="A19" s="35"/>
      <c r="B19" s="36" t="str">
        <f>B15</f>
        <v>BIOFENCE</v>
      </c>
      <c r="C19" s="12" t="str">
        <f>VLOOKUP(B19,[1]PROJETS!A:F,2,FALSE)</f>
        <v>ANR73BIOFENC</v>
      </c>
      <c r="D19" s="13"/>
      <c r="E19" s="5">
        <f ca="1">IF(MONTH(TODAY())&gt;$E$9,'[1]SUIVI MO REEL'!E17,1534*SUMPRODUCT(([1]AGENTS!$G$3:$AF$55)*(([1]AGENTS!$G$2:$AF$2)='[1]PROJECTION MO'!$C17)*(([1]AGENTS!$B$3:$B$55)='[1]PROJECTION MO'!$D17))/12)</f>
        <v>0</v>
      </c>
      <c r="F19" s="14" t="str">
        <f ca="1">IF(AND($A19="x",OR(MONTH(TODAY())&gt;E$9,MONTH(TODAY())=E$9)),'[1]SUIVI MO REEL'!F17,IF(AND($A19="x",MONTH(TODAY())&lt;E$9),VLOOKUP($D19,[1]AGENTS!$B$2:$D$55,3,FALSE),IF(OR(ISBLANK($D19),ISBLANK($AC19)),"",E19*$AC19)))</f>
        <v/>
      </c>
      <c r="G19" s="15">
        <f ca="1">IF(MONTH(TODAY())&gt;$G$9,'[1]SUIVI MO REEL'!$G17,((1534*SUMPRODUCT(([1]AGENTS!$G$3:$AF$55)*(([1]AGENTS!$G$2:$AF$2)='[1]PROJECTION MO'!$C17)*(([1]AGENTS!$B$3:$B$55)='[1]PROJECTION MO'!$D17)))-E19)/11)</f>
        <v>0</v>
      </c>
      <c r="H19" s="16" t="str">
        <f ca="1">IF(AND($A19="x",OR(MONTH(TODAY())&gt;G$9,MONTH(TODAY())=G$9)),'[1]SUIVI MO REEL'!H17,IF(AND($A19="x",MONTH(TODAY())&lt;G$9),VLOOKUP($D19,[1]AGENTS!$B$2:$D$55,3,FALSE),IF(OR(ISBLANK($D19),ISBLANK($AC19)),"",G19*$AC19)))</f>
        <v/>
      </c>
      <c r="I19" s="15">
        <f ca="1">IF(MONTH(TODAY())&gt;$I$9,'[1]SUIVI MO REEL'!$I17,((1534*SUMPRODUCT(([1]AGENTS!$G$3:$AF$55)*(([1]AGENTS!$G$2:$AF$2)='[1]PROJECTION MO'!$C17)*(([1]AGENTS!$B$3:$B$55)='[1]PROJECTION MO'!$D17)))-E19-G19)/10)</f>
        <v>171.35</v>
      </c>
      <c r="J19" s="16" t="str">
        <f ca="1">IF(AND($A19="x",OR(MONTH(TODAY())&gt;I$9,MONTH(TODAY())=I$9)),'[1]SUIVI MO REEL'!J17,IF(AND($A19="x",MONTH(TODAY())&lt;I$9),VLOOKUP($D19,[1]AGENTS!$B$2:$D$55,3,FALSE),IF(OR(ISBLANK($D19),ISBLANK($AC19)),"",I19*$AC19)))</f>
        <v/>
      </c>
      <c r="K19" s="5">
        <f ca="1">IF(MONTH(TODAY())&gt;$K$9,'[1]SUIVI MO REEL'!$K17,((1534*SUMPRODUCT(([1]AGENTS!$G$3:$AF$55)*(([1]AGENTS!$G$2:$AF$2)='[1]PROJECTION MO'!$C17)*(([1]AGENTS!$B$3:$B$55)='[1]PROJECTION MO'!$D17)))-E19-G19-I19)/9)</f>
        <v>159.4</v>
      </c>
      <c r="L19" s="14" t="str">
        <f ca="1">IF(AND($A19="x",OR(MONTH(TODAY())&gt;K$9,MONTH(TODAY())=K$9)),'[1]SUIVI MO REEL'!L17,IF(AND($A19="x",MONTH(TODAY())&lt;K$9),VLOOKUP($D19,[1]AGENTS!$B$2:$D$55,3,FALSE),IF(OR(ISBLANK($D19),ISBLANK($AC19)),"",K19*$AC19)))</f>
        <v/>
      </c>
      <c r="M19" s="15">
        <f ca="1">IF(MONTH(TODAY())&gt;$M$9,'[1]SUIVI MO REEL'!$M17,((1534*SUMPRODUCT(([1]AGENTS!$G$3:$AF$55)*(([1]AGENTS!$G$2:$AF$2)='[1]PROJECTION MO'!$C17)*(([1]AGENTS!$B$3:$B$55)='[1]PROJECTION MO'!$D17)))-E19-G19-I19-K19)/8)</f>
        <v>0</v>
      </c>
      <c r="N19" s="16" t="str">
        <f ca="1">IF(AND($A19="x",OR(MONTH(TODAY())&gt;M$9,MONTH(TODAY())=M$9)),'[1]SUIVI MO REEL'!N17,IF(AND($A19="x",MONTH(TODAY())&lt;M$9),VLOOKUP($D19,[1]AGENTS!$B$2:$D$55,3,FALSE),IF(OR(ISBLANK($D19),ISBLANK($AC19)),"",M19*$AC19)))</f>
        <v/>
      </c>
      <c r="O19" s="5">
        <f ca="1">IF(MONTH(TODAY())&gt;$O$9,'[1]SUIVI MO REEL'!$O17,((1534*SUMPRODUCT(([1]AGENTS!$G$3:$AF$55)*(([1]AGENTS!$G$2:$AF$2)='[1]PROJECTION MO'!$C17)*(([1]AGENTS!$B$3:$B$55)='[1]PROJECTION MO'!$D17)))-E19-G19-I19-K19-M19)/7)</f>
        <v>0</v>
      </c>
      <c r="P19" s="14" t="str">
        <f ca="1">IF(AND($A19="x",OR(MONTH(TODAY())&gt;O$9,MONTH(TODAY())=O$9)),'[1]SUIVI MO REEL'!P17,IF(AND($A19="x",MONTH(TODAY())&lt;O$9),VLOOKUP($D19,[1]AGENTS!$B$2:$D$55,3,FALSE),IF(OR(ISBLANK($D19),ISBLANK($AC19)),"",O19*$AC19)))</f>
        <v/>
      </c>
      <c r="Q19" s="15">
        <f ca="1">IF(MONTH(TODAY())&gt;$Q$9,'[1]SUIVI MO REEL'!$Q17,((1534*SUMPRODUCT(([1]AGENTS!$G$3:$AF$55)*(([1]AGENTS!$G$2:$AF$2)='[1]PROJECTION MO'!$C17)*(([1]AGENTS!$B$3:$B$55)='[1]PROJECTION MO'!$D17)))-E19-G19-I19-K19-M19-O19)/6)</f>
        <v>0</v>
      </c>
      <c r="R19" s="16" t="str">
        <f ca="1">IF(AND($A19="x",OR(MONTH(TODAY())&gt;Q$9,MONTH(TODAY())=Q$9)),'[1]SUIVI MO REEL'!R17,IF(AND($A19="x",MONTH(TODAY())&lt;Q$9),VLOOKUP($D19,[1]AGENTS!$B$2:$D$55,3,FALSE),IF(OR(ISBLANK($D19),ISBLANK($AC19)),"",Q19*$AC19)))</f>
        <v/>
      </c>
      <c r="S19" s="5">
        <f ca="1">IF(MONTH(TODAY())&gt;$S$9,'[1]SUIVI MO REEL'!$S17,((1534*SUMPRODUCT(([1]AGENTS!$G$3:$AF$55)*(([1]AGENTS!$G$2:$AF$2)='[1]PROJECTION MO'!$C17)*(([1]AGENTS!$B$3:$B$55)='[1]PROJECTION MO'!$D17)))-E19-G19-I19-K19-M19-O19-Q19)/5)</f>
        <v>0</v>
      </c>
      <c r="T19" s="14" t="str">
        <f ca="1">IF(AND($A19="x",OR(MONTH(TODAY())&gt;S$9,MONTH(TODAY())=S$9)),'[1]SUIVI MO REEL'!T17,IF(AND($A19="x",MONTH(TODAY())&lt;S$9),VLOOKUP($D19,[1]AGENTS!$B$2:$D$55,3,FALSE),IF(OR(ISBLANK($D19),ISBLANK($AC19)),"",S19*$AC19)))</f>
        <v/>
      </c>
      <c r="U19" s="15">
        <f ca="1">IF(MONTH(TODAY())&gt;$U$9,'[1]SUIVI MO REEL'!$U17,((1534*SUMPRODUCT(([1]AGENTS!$G$3:$AF$55)*(([1]AGENTS!$G$2:$AF$2)='[1]PROJECTION MO'!$C17)*(([1]AGENTS!$B$3:$B$55)='[1]PROJECTION MO'!$D17)))-E19-G19-I19-K19-M19-O19-Q19-S19)/4)</f>
        <v>0</v>
      </c>
      <c r="V19" s="16" t="str">
        <f ca="1">IF(AND($A19="x",OR(MONTH(TODAY())&gt;U$9,MONTH(TODAY())=U$9)),'[1]SUIVI MO REEL'!V17,IF(AND($A19="x",MONTH(TODAY())&lt;U$9),VLOOKUP($D19,[1]AGENTS!$B$2:$D$55,3,FALSE),IF(OR(ISBLANK($D19),ISBLANK($AC19)),"",U19*$AC19)))</f>
        <v/>
      </c>
      <c r="W19" s="5">
        <f ca="1">IF(MONTH(TODAY())&gt;$W$9,'[1]SUIVI MO REEL'!$W17,((1534*SUMPRODUCT(([1]AGENTS!$G$3:$AF$55)*(([1]AGENTS!$G$2:$AF$2)='[1]PROJECTION MO'!$C17)*(([1]AGENTS!$B$3:$B$55)='[1]PROJECTION MO'!$D17)))-E19-G19-I19-K19-M19-O19-Q19-S19-U19)/3)</f>
        <v>0</v>
      </c>
      <c r="X19" s="14" t="str">
        <f ca="1">IF(AND($A19="x",OR(MONTH(TODAY())&gt;W$9,MONTH(TODAY())=W$9)),'[1]SUIVI MO REEL'!X17,IF(AND($A19="x",MONTH(TODAY())&lt;W$9),VLOOKUP($D19,[1]AGENTS!$B$2:$D$55,3,FALSE),IF(OR(ISBLANK($D19),ISBLANK($AC19)),"",W19*$AC19)))</f>
        <v/>
      </c>
      <c r="Y19" s="15">
        <f ca="1">IF(MONTH(TODAY())&gt;$Y$9,'[1]SUIVI MO REEL'!$Y17,((1534*SUMPRODUCT(([1]AGENTS!$G$3:$AF$55)*(([1]AGENTS!$G$2:$AF$2)='[1]PROJECTION MO'!$C17)*(([1]AGENTS!$B$3:$B$55)='[1]PROJECTION MO'!$D17)))-E19-G19-I19-K19-M19-O19-Q19-S19-U19-W19)/2)</f>
        <v>0</v>
      </c>
      <c r="Z19" s="14" t="str">
        <f ca="1">IF(AND($A19="x",OR(MONTH(TODAY())&gt;Y$9,MONTH(TODAY())=Y$9)),'[1]SUIVI MO REEL'!Z17,IF(AND($A19="x",MONTH(TODAY())&lt;Y$9),VLOOKUP($D19,[1]AGENTS!$B$2:$D$55,3,FALSE),IF(OR(ISBLANK($D19),ISBLANK($AC19)),"",Y19*$AC19)))</f>
        <v/>
      </c>
      <c r="AA19" s="17">
        <f ca="1">IF(MONTH(TODAY())&gt;$AA$9,'[1]SUIVI MO REEL'!$AA17,((1534*SUMPRODUCT(([1]AGENTS!$G$3:$AF$55)*(([1]AGENTS!$G$2:$AF$2)='[1]PROJECTION MO'!$C17)*(([1]AGENTS!$B$3:$B$55)='[1]PROJECTION MO'!$D17)))-E19-G19-I19-K19-M19-O19-Q19-S19-U19-W19-Y19))</f>
        <v>0</v>
      </c>
      <c r="AB19" s="18" t="str">
        <f ca="1">IF(AND($A19="x",OR(MONTH(TODAY())&gt;AA$9,MONTH(TODAY())=AA$9)),'[1]SUIVI MO REEL'!AB17,IF(AND($A19="x",MONTH(TODAY())&lt;AA$9),VLOOKUP($D19,[1]AGENTS!$B$2:$D$55,3,FALSE),IF(OR(ISBLANK($D19),ISBLANK($AC19)),"",AA19*$AC19)))</f>
        <v/>
      </c>
      <c r="AC19" s="19" t="str">
        <f>IF(ISERROR(VLOOKUP(D19,[1]AGENTS!$B$3:$D$55,3,FALSE)),"",VLOOKUP(D19,[1]AGENTS!$B$3:$D$55,3,FALSE))</f>
        <v/>
      </c>
    </row>
    <row r="20" spans="1:29" s="9" customFormat="1" ht="15" customHeight="1" thickBot="1" x14ac:dyDescent="0.35">
      <c r="A20" s="35"/>
      <c r="B20" s="42" t="s">
        <v>2</v>
      </c>
      <c r="C20" s="21" t="str">
        <f>C19</f>
        <v>ANR73BIOFENC</v>
      </c>
      <c r="D20" s="20"/>
      <c r="E20" s="22">
        <f ca="1">SUM(E15:E19)</f>
        <v>28.120000000000005</v>
      </c>
      <c r="F20" s="23">
        <f t="shared" ref="F20:AB20" ca="1" si="2">SUM(F15:F19)</f>
        <v>1703.3034000000002</v>
      </c>
      <c r="G20" s="24">
        <f ca="1">SUM(G15:G19)</f>
        <v>88.65</v>
      </c>
      <c r="H20" s="46">
        <f t="shared" ca="1" si="2"/>
        <v>4727.5316000000003</v>
      </c>
      <c r="I20" s="24">
        <f t="shared" ca="1" si="2"/>
        <v>306.84000000000003</v>
      </c>
      <c r="J20" s="23">
        <f t="shared" ca="1" si="2"/>
        <v>0</v>
      </c>
      <c r="K20" s="22">
        <f ca="1">SUM(K15:K19)</f>
        <v>326.77</v>
      </c>
      <c r="L20" s="23">
        <f t="shared" ca="1" si="2"/>
        <v>0</v>
      </c>
      <c r="M20" s="22">
        <f ca="1">SUM(M15:M19)</f>
        <v>0</v>
      </c>
      <c r="N20" s="23">
        <f t="shared" ca="1" si="2"/>
        <v>0</v>
      </c>
      <c r="O20" s="22">
        <f ca="1">SUM(O15:O19)</f>
        <v>0</v>
      </c>
      <c r="P20" s="23">
        <f t="shared" ca="1" si="2"/>
        <v>0</v>
      </c>
      <c r="Q20" s="22">
        <f ca="1">SUM(Q15:Q19)</f>
        <v>0</v>
      </c>
      <c r="R20" s="23">
        <f t="shared" ca="1" si="2"/>
        <v>0</v>
      </c>
      <c r="S20" s="22">
        <f ca="1">SUM(S15:S19)</f>
        <v>0</v>
      </c>
      <c r="T20" s="23">
        <f t="shared" ca="1" si="2"/>
        <v>0</v>
      </c>
      <c r="U20" s="22">
        <f ca="1">SUM(U15:U19)</f>
        <v>0</v>
      </c>
      <c r="V20" s="23">
        <f t="shared" ca="1" si="2"/>
        <v>0</v>
      </c>
      <c r="W20" s="22">
        <f ca="1">SUM(W15:W19)</f>
        <v>0</v>
      </c>
      <c r="X20" s="23">
        <f t="shared" ca="1" si="2"/>
        <v>0</v>
      </c>
      <c r="Y20" s="22">
        <f ca="1">SUM(Y15:Y19)</f>
        <v>0</v>
      </c>
      <c r="Z20" s="23">
        <f t="shared" ca="1" si="2"/>
        <v>0</v>
      </c>
      <c r="AA20" s="22">
        <f ca="1">SUM(AA15:AA19)</f>
        <v>0</v>
      </c>
      <c r="AB20" s="23">
        <f t="shared" ca="1" si="2"/>
        <v>0</v>
      </c>
      <c r="AC20" s="25"/>
    </row>
    <row r="21" spans="1:29" s="9" customFormat="1" ht="14.4" customHeight="1" x14ac:dyDescent="0.3">
      <c r="A21" s="35"/>
      <c r="B21" s="43" t="s">
        <v>8</v>
      </c>
      <c r="C21" s="3" t="str">
        <f>VLOOKUP(B21,[1]PROJETS!A:F,2,FALSE)</f>
        <v>ANR73COGITOZ</v>
      </c>
      <c r="D21" s="47" t="s">
        <v>9</v>
      </c>
      <c r="E21" s="5">
        <f ca="1">IF(MONTH(TODAY())&gt;$E$9,'[1]SUIVI MO REEL'!E19,1534*SUMPRODUCT(([1]AGENTS!$G$3:$AF$55)*(([1]AGENTS!$G$2:$AF$2)='[1]PROJECTION MO'!$C19)*(([1]AGENTS!$B$3:$B$55)='[1]PROJECTION MO'!$D19))/12)</f>
        <v>19.170000000000002</v>
      </c>
      <c r="F21" s="6">
        <f ca="1">IF(AND($A21="x",OR(MONTH(TODAY())&gt;E$9,MONTH(TODAY())=E$9)),'[1]SUIVI MO REEL'!F19,IF(AND($A21="x",MONTH(TODAY())&lt;E$9),VLOOKUP($D21,[1]AGENTS!$B$2:$D$55,3,FALSE),IF(OR(ISBLANK($D21),ISBLANK($AC21)),"",E21*$AC21)))</f>
        <v>1398.0681000000002</v>
      </c>
      <c r="G21" s="7">
        <f ca="1">IF(MONTH(TODAY())&gt;$G$9,'[1]SUIVI MO REEL'!$G19,((1534*SUMPRODUCT(([1]AGENTS!$G$3:$AF$55)*(([1]AGENTS!$G$2:$AF$2)='[1]PROJECTION MO'!$C19)*(([1]AGENTS!$B$3:$B$55)='[1]PROJECTION MO'!$D19)))-E21)/11)</f>
        <v>0</v>
      </c>
      <c r="H21" s="6">
        <f ca="1">IF(AND($A21="x",OR(MONTH(TODAY())&gt;G$9,MONTH(TODAY())=G$9)),'[1]SUIVI MO REEL'!H19,IF(AND($A21="x",MONTH(TODAY())&lt;G$9),VLOOKUP($D21,[1]AGENTS!$B$2:$D$55,3,FALSE),IF(OR(ISBLANK($D21),ISBLANK($AC21)),"",G21*$AC21)))</f>
        <v>0</v>
      </c>
      <c r="I21" s="7">
        <f ca="1">IF(MONTH(TODAY())&gt;$I$9,'[1]SUIVI MO REEL'!$I19,((1534*SUMPRODUCT(([1]AGENTS!$G$3:$AF$55)*(([1]AGENTS!$G$2:$AF$2)='[1]PROJECTION MO'!$C19)*(([1]AGENTS!$B$3:$B$55)='[1]PROJECTION MO'!$D19)))-E21-G21)/10)</f>
        <v>85.78</v>
      </c>
      <c r="J21" s="6">
        <f ca="1">IF(AND($A21="x",OR(MONTH(TODAY())&gt;I$9,MONTH(TODAY())=I$9)),'[1]SUIVI MO REEL'!J19,IF(AND($A21="x",MONTH(TODAY())&lt;I$9),VLOOKUP($D21,[1]AGENTS!$B$2:$D$55,3,FALSE),IF(OR(ISBLANK($D21),ISBLANK($AC21)),"",I21*$AC21)))</f>
        <v>6255.9354000000003</v>
      </c>
      <c r="K21" s="7">
        <f ca="1">IF(MONTH(TODAY())&gt;$K$9,'[1]SUIVI MO REEL'!$K19,((1534*SUMPRODUCT(([1]AGENTS!$G$3:$AF$55)*(([1]AGENTS!$G$2:$AF$2)='[1]PROJECTION MO'!$C19)*(([1]AGENTS!$B$3:$B$55)='[1]PROJECTION MO'!$D19)))-E21-G21-I21)/9)</f>
        <v>15.34</v>
      </c>
      <c r="L21" s="6">
        <f ca="1">IF(AND($A21="x",OR(MONTH(TODAY())&gt;K$9,MONTH(TODAY())=K$9)),'[1]SUIVI MO REEL'!L19,IF(AND($A21="x",MONTH(TODAY())&lt;K$9),VLOOKUP($D21,[1]AGENTS!$B$2:$D$55,3,FALSE),IF(OR(ISBLANK($D21),ISBLANK($AC21)),"",K21*$AC21)))</f>
        <v>1118.7462</v>
      </c>
      <c r="M21" s="7"/>
      <c r="N21" s="6">
        <f ca="1">IF(AND($A21="x",OR(MONTH(TODAY())&gt;M$9,MONTH(TODAY())=M$9)),'[1]SUIVI MO REEL'!N19,IF(AND($A21="x",MONTH(TODAY())&lt;M$9),VLOOKUP($D21,[1]AGENTS!$B$2:$D$55,3,FALSE),IF(OR(ISBLANK($D21),ISBLANK($AC21)),"",M21*$AC21)))</f>
        <v>0</v>
      </c>
      <c r="O21" s="7"/>
      <c r="P21" s="6">
        <f ca="1">IF(AND($A21="x",OR(MONTH(TODAY())&gt;O$9,MONTH(TODAY())=O$9)),'[1]SUIVI MO REEL'!P19,IF(AND($A21="x",MONTH(TODAY())&lt;O$9),VLOOKUP($D21,[1]AGENTS!$B$2:$D$55,3,FALSE),IF(OR(ISBLANK($D21),ISBLANK($AC21)),"",O21*$AC21)))</f>
        <v>0</v>
      </c>
      <c r="Q21" s="7"/>
      <c r="R21" s="6">
        <f ca="1">IF(AND($A21="x",OR(MONTH(TODAY())&gt;Q$9,MONTH(TODAY())=Q$9)),'[1]SUIVI MO REEL'!R19,IF(AND($A21="x",MONTH(TODAY())&lt;Q$9),VLOOKUP($D21,[1]AGENTS!$B$2:$D$55,3,FALSE),IF(OR(ISBLANK($D21),ISBLANK($AC21)),"",Q21*$AC21)))</f>
        <v>0</v>
      </c>
      <c r="S21" s="7"/>
      <c r="T21" s="6">
        <f ca="1">IF(AND($A21="x",OR(MONTH(TODAY())&gt;S$9,MONTH(TODAY())=S$9)),'[1]SUIVI MO REEL'!T19,IF(AND($A21="x",MONTH(TODAY())&lt;S$9),VLOOKUP($D21,[1]AGENTS!$B$2:$D$55,3,FALSE),IF(OR(ISBLANK($D21),ISBLANK($AC21)),"",S21*$AC21)))</f>
        <v>0</v>
      </c>
      <c r="U21" s="7"/>
      <c r="V21" s="6">
        <f ca="1">IF(AND($A21="x",OR(MONTH(TODAY())&gt;U$9,MONTH(TODAY())=U$9)),'[1]SUIVI MO REEL'!V19,IF(AND($A21="x",MONTH(TODAY())&lt;U$9),VLOOKUP($D21,[1]AGENTS!$B$2:$D$55,3,FALSE),IF(OR(ISBLANK($D21),ISBLANK($AC21)),"",U21*$AC21)))</f>
        <v>0</v>
      </c>
      <c r="W21" s="7"/>
      <c r="X21" s="6">
        <f ca="1">IF(AND($A21="x",OR(MONTH(TODAY())&gt;W$9,MONTH(TODAY())=W$9)),'[1]SUIVI MO REEL'!X19,IF(AND($A21="x",MONTH(TODAY())&lt;W$9),VLOOKUP($D21,[1]AGENTS!$B$2:$D$55,3,FALSE),IF(OR(ISBLANK($D21),ISBLANK($AC21)),"",W21*$AC21)))</f>
        <v>0</v>
      </c>
      <c r="Y21" s="7"/>
      <c r="Z21" s="6">
        <f ca="1">IF(AND($A21="x",OR(MONTH(TODAY())&gt;Y$9,MONTH(TODAY())=Y$9)),'[1]SUIVI MO REEL'!Z19,IF(AND($A21="x",MONTH(TODAY())&lt;Y$9),VLOOKUP($D21,[1]AGENTS!$B$2:$D$55,3,FALSE),IF(OR(ISBLANK($D21),ISBLANK($AC21)),"",Y21*$AC21)))</f>
        <v>0</v>
      </c>
      <c r="AA21" s="7"/>
      <c r="AB21" s="6">
        <f ca="1">IF(AND($A21="x",OR(MONTH(TODAY())&gt;AA$9,MONTH(TODAY())=AA$9)),'[1]SUIVI MO REEL'!AB19,IF(AND($A21="x",MONTH(TODAY())&lt;AA$9),VLOOKUP($D21,[1]AGENTS!$B$2:$D$55,3,FALSE),IF(OR(ISBLANK($D21),ISBLANK($AC21)),"",AA21*$AC21)))</f>
        <v>0</v>
      </c>
      <c r="AC21" s="8">
        <f>IF(ISERROR(VLOOKUP(D21,[1]AGENTS!$B$3:$D$55,3,FALSE)),"",VLOOKUP(D21,[1]AGENTS!$B$3:$D$55,3,FALSE))</f>
        <v>72.930000000000007</v>
      </c>
    </row>
    <row r="22" spans="1:29" s="9" customFormat="1" ht="14.4" customHeight="1" x14ac:dyDescent="0.3">
      <c r="A22" s="35"/>
      <c r="B22" s="36" t="str">
        <f>B21</f>
        <v>COGITO</v>
      </c>
      <c r="C22" s="12" t="str">
        <f>VLOOKUP(B22,[1]PROJETS!A:F,2,FALSE)</f>
        <v>ANR73COGITOZ</v>
      </c>
      <c r="D22" s="13"/>
      <c r="E22" s="5">
        <f ca="1">IF(MONTH(TODAY())&gt;$E$9,'[1]SUIVI MO REEL'!E20,1534*SUMPRODUCT(([1]AGENTS!$G$3:$AF$55)*(([1]AGENTS!$G$2:$AF$2)='[1]PROJECTION MO'!$C20)*(([1]AGENTS!$B$3:$B$55)='[1]PROJECTION MO'!$D20))/12)</f>
        <v>0</v>
      </c>
      <c r="F22" s="14" t="str">
        <f ca="1">IF(AND($A22="x",OR(MONTH(TODAY())&gt;E$9,MONTH(TODAY())=E$9)),'[1]SUIVI MO REEL'!F20,IF(AND($A22="x",MONTH(TODAY())&lt;E$9),VLOOKUP($D22,[1]AGENTS!$B$2:$D$55,3,FALSE),IF(OR(ISBLANK($D22),ISBLANK($AC22)),"",E22*$AC22)))</f>
        <v/>
      </c>
      <c r="G22" s="15">
        <f ca="1">IF(MONTH(TODAY())&gt;$G$9,'[1]SUIVI MO REEL'!$G20,((1534*SUMPRODUCT(([1]AGENTS!$G$3:$AF$55)*(([1]AGENTS!$G$2:$AF$2)='[1]PROJECTION MO'!$C20)*(([1]AGENTS!$B$3:$B$55)='[1]PROJECTION MO'!$D20)))-E22)/11)</f>
        <v>0</v>
      </c>
      <c r="H22" s="16" t="str">
        <f ca="1">IF(AND($A22="x",OR(MONTH(TODAY())&gt;G$9,MONTH(TODAY())=G$9)),'[1]SUIVI MO REEL'!H20,IF(AND($A22="x",MONTH(TODAY())&lt;G$9),VLOOKUP($D22,[1]AGENTS!$B$2:$D$55,3,FALSE),IF(OR(ISBLANK($D22),ISBLANK($AC22)),"",G22*$AC22)))</f>
        <v/>
      </c>
      <c r="I22" s="15">
        <f ca="1">IF(MONTH(TODAY())&gt;$I$9,'[1]SUIVI MO REEL'!$I20,((1534*SUMPRODUCT(([1]AGENTS!$G$3:$AF$55)*(([1]AGENTS!$G$2:$AF$2)='[1]PROJECTION MO'!$C20)*(([1]AGENTS!$B$3:$B$55)='[1]PROJECTION MO'!$D20)))-E22-G22)/10)</f>
        <v>100.49</v>
      </c>
      <c r="J22" s="16" t="str">
        <f ca="1">IF(AND($A22="x",OR(MONTH(TODAY())&gt;I$9,MONTH(TODAY())=I$9)),'[1]SUIVI MO REEL'!J20,IF(AND($A22="x",MONTH(TODAY())&lt;I$9),VLOOKUP($D22,[1]AGENTS!$B$2:$D$55,3,FALSE),IF(OR(ISBLANK($D22),ISBLANK($AC22)),"",I22*$AC22)))</f>
        <v/>
      </c>
      <c r="K22" s="5">
        <f ca="1">IF(MONTH(TODAY())&gt;$K$9,'[1]SUIVI MO REEL'!$K20,((1534*SUMPRODUCT(([1]AGENTS!$G$3:$AF$55)*(([1]AGENTS!$G$2:$AF$2)='[1]PROJECTION MO'!$C20)*(([1]AGENTS!$B$3:$B$55)='[1]PROJECTION MO'!$D20)))-E22-G22-I22)/9)</f>
        <v>162.33000000000001</v>
      </c>
      <c r="L22" s="14" t="str">
        <f ca="1">IF(AND($A22="x",OR(MONTH(TODAY())&gt;K$9,MONTH(TODAY())=K$9)),'[1]SUIVI MO REEL'!L20,IF(AND($A22="x",MONTH(TODAY())&lt;K$9),VLOOKUP($D22,[1]AGENTS!$B$2:$D$55,3,FALSE),IF(OR(ISBLANK($D22),ISBLANK($AC22)),"",K22*$AC22)))</f>
        <v/>
      </c>
      <c r="M22" s="15">
        <f ca="1">IF(MONTH(TODAY())&gt;$M$9,'[1]SUIVI MO REEL'!$M20,((1534*SUMPRODUCT(([1]AGENTS!$G$3:$AF$55)*(([1]AGENTS!$G$2:$AF$2)='[1]PROJECTION MO'!$C20)*(([1]AGENTS!$B$3:$B$55)='[1]PROJECTION MO'!$D20)))-E22-G22-I22-K22)/8)</f>
        <v>0</v>
      </c>
      <c r="N22" s="16" t="str">
        <f ca="1">IF(AND($A22="x",OR(MONTH(TODAY())&gt;M$9,MONTH(TODAY())=M$9)),'[1]SUIVI MO REEL'!N20,IF(AND($A22="x",MONTH(TODAY())&lt;M$9),VLOOKUP($D22,[1]AGENTS!$B$2:$D$55,3,FALSE),IF(OR(ISBLANK($D22),ISBLANK($AC22)),"",M22*$AC22)))</f>
        <v/>
      </c>
      <c r="O22" s="5">
        <f ca="1">IF(MONTH(TODAY())&gt;$O$9,'[1]SUIVI MO REEL'!$O20,((1534*SUMPRODUCT(([1]AGENTS!$G$3:$AF$55)*(([1]AGENTS!$G$2:$AF$2)='[1]PROJECTION MO'!$C20)*(([1]AGENTS!$B$3:$B$55)='[1]PROJECTION MO'!$D20)))-E22-G22-I22-K22-M22)/7)</f>
        <v>0</v>
      </c>
      <c r="P22" s="14" t="str">
        <f ca="1">IF(AND($A22="x",OR(MONTH(TODAY())&gt;O$9,MONTH(TODAY())=O$9)),'[1]SUIVI MO REEL'!P20,IF(AND($A22="x",MONTH(TODAY())&lt;O$9),VLOOKUP($D22,[1]AGENTS!$B$2:$D$55,3,FALSE),IF(OR(ISBLANK($D22),ISBLANK($AC22)),"",O22*$AC22)))</f>
        <v/>
      </c>
      <c r="Q22" s="15">
        <f ca="1">IF(MONTH(TODAY())&gt;$Q$9,'[1]SUIVI MO REEL'!$Q20,((1534*SUMPRODUCT(([1]AGENTS!$G$3:$AF$55)*(([1]AGENTS!$G$2:$AF$2)='[1]PROJECTION MO'!$C20)*(([1]AGENTS!$B$3:$B$55)='[1]PROJECTION MO'!$D20)))-E22-G22-I22-K22-M22-O22)/6)</f>
        <v>0</v>
      </c>
      <c r="R22" s="16" t="str">
        <f ca="1">IF(AND($A22="x",OR(MONTH(TODAY())&gt;Q$9,MONTH(TODAY())=Q$9)),'[1]SUIVI MO REEL'!R20,IF(AND($A22="x",MONTH(TODAY())&lt;Q$9),VLOOKUP($D22,[1]AGENTS!$B$2:$D$55,3,FALSE),IF(OR(ISBLANK($D22),ISBLANK($AC22)),"",Q22*$AC22)))</f>
        <v/>
      </c>
      <c r="S22" s="5">
        <f ca="1">IF(MONTH(TODAY())&gt;$S$9,'[1]SUIVI MO REEL'!$S20,((1534*SUMPRODUCT(([1]AGENTS!$G$3:$AF$55)*(([1]AGENTS!$G$2:$AF$2)='[1]PROJECTION MO'!$C20)*(([1]AGENTS!$B$3:$B$55)='[1]PROJECTION MO'!$D20)))-E22-G22-I22-K22-M22-O22-Q22)/5)</f>
        <v>0</v>
      </c>
      <c r="T22" s="14" t="str">
        <f ca="1">IF(AND($A22="x",OR(MONTH(TODAY())&gt;S$9,MONTH(TODAY())=S$9)),'[1]SUIVI MO REEL'!T20,IF(AND($A22="x",MONTH(TODAY())&lt;S$9),VLOOKUP($D22,[1]AGENTS!$B$2:$D$55,3,FALSE),IF(OR(ISBLANK($D22),ISBLANK($AC22)),"",S22*$AC22)))</f>
        <v/>
      </c>
      <c r="U22" s="15">
        <f ca="1">IF(MONTH(TODAY())&gt;$U$9,'[1]SUIVI MO REEL'!$U20,((1534*SUMPRODUCT(([1]AGENTS!$G$3:$AF$55)*(([1]AGENTS!$G$2:$AF$2)='[1]PROJECTION MO'!$C20)*(([1]AGENTS!$B$3:$B$55)='[1]PROJECTION MO'!$D20)))-E22-G22-I22-K22-M22-O22-Q22-S22)/4)</f>
        <v>0</v>
      </c>
      <c r="V22" s="16" t="str">
        <f ca="1">IF(AND($A22="x",OR(MONTH(TODAY())&gt;U$9,MONTH(TODAY())=U$9)),'[1]SUIVI MO REEL'!V20,IF(AND($A22="x",MONTH(TODAY())&lt;U$9),VLOOKUP($D22,[1]AGENTS!$B$2:$D$55,3,FALSE),IF(OR(ISBLANK($D22),ISBLANK($AC22)),"",U22*$AC22)))</f>
        <v/>
      </c>
      <c r="W22" s="5">
        <f ca="1">IF(MONTH(TODAY())&gt;$W$9,'[1]SUIVI MO REEL'!$W20,((1534*SUMPRODUCT(([1]AGENTS!$G$3:$AF$55)*(([1]AGENTS!$G$2:$AF$2)='[1]PROJECTION MO'!$C20)*(([1]AGENTS!$B$3:$B$55)='[1]PROJECTION MO'!$D20)))-E22-G22-I22-K22-M22-O22-Q22-S22-U22)/3)</f>
        <v>0</v>
      </c>
      <c r="X22" s="14" t="str">
        <f ca="1">IF(AND($A22="x",OR(MONTH(TODAY())&gt;W$9,MONTH(TODAY())=W$9)),'[1]SUIVI MO REEL'!X20,IF(AND($A22="x",MONTH(TODAY())&lt;W$9),VLOOKUP($D22,[1]AGENTS!$B$2:$D$55,3,FALSE),IF(OR(ISBLANK($D22),ISBLANK($AC22)),"",W22*$AC22)))</f>
        <v/>
      </c>
      <c r="Y22" s="15">
        <f ca="1">IF(MONTH(TODAY())&gt;$Y$9,'[1]SUIVI MO REEL'!$Y20,((1534*SUMPRODUCT(([1]AGENTS!$G$3:$AF$55)*(([1]AGENTS!$G$2:$AF$2)='[1]PROJECTION MO'!$C20)*(([1]AGENTS!$B$3:$B$55)='[1]PROJECTION MO'!$D20)))-E22-G22-I22-K22-M22-O22-Q22-S22-U22-W22)/2)</f>
        <v>0</v>
      </c>
      <c r="Z22" s="14" t="str">
        <f ca="1">IF(AND($A22="x",OR(MONTH(TODAY())&gt;Y$9,MONTH(TODAY())=Y$9)),'[1]SUIVI MO REEL'!Z20,IF(AND($A22="x",MONTH(TODAY())&lt;Y$9),VLOOKUP($D22,[1]AGENTS!$B$2:$D$55,3,FALSE),IF(OR(ISBLANK($D22),ISBLANK($AC22)),"",Y22*$AC22)))</f>
        <v/>
      </c>
      <c r="AA22" s="17">
        <f ca="1">IF(MONTH(TODAY())&gt;$AA$9,'[1]SUIVI MO REEL'!$AA20,((1534*SUMPRODUCT(([1]AGENTS!$G$3:$AF$55)*(([1]AGENTS!$G$2:$AF$2)='[1]PROJECTION MO'!$C20)*(([1]AGENTS!$B$3:$B$55)='[1]PROJECTION MO'!$D20)))-E22-G22-I22-K22-M22-O22-Q22-S22-U22-W22-Y22))</f>
        <v>0</v>
      </c>
      <c r="AB22" s="18" t="str">
        <f ca="1">IF(AND($A22="x",OR(MONTH(TODAY())&gt;AA$9,MONTH(TODAY())=AA$9)),'[1]SUIVI MO REEL'!AB20,IF(AND($A22="x",MONTH(TODAY())&lt;AA$9),VLOOKUP($D22,[1]AGENTS!$B$2:$D$55,3,FALSE),IF(OR(ISBLANK($D22),ISBLANK($AC22)),"",AA22*$AC22)))</f>
        <v/>
      </c>
      <c r="AC22" s="19" t="str">
        <f>IF(ISERROR(VLOOKUP(D22,[1]AGENTS!$B$3:$D$55,3,FALSE)),"",VLOOKUP(D22,[1]AGENTS!$B$3:$D$55,3,FALSE))</f>
        <v/>
      </c>
    </row>
    <row r="23" spans="1:29" s="9" customFormat="1" ht="14.4" customHeight="1" x14ac:dyDescent="0.3">
      <c r="A23" s="35"/>
      <c r="B23" s="36" t="str">
        <f>B21</f>
        <v>COGITO</v>
      </c>
      <c r="C23" s="12" t="str">
        <f>VLOOKUP(B23,[1]PROJETS!A:F,2,FALSE)</f>
        <v>ANR73COGITOZ</v>
      </c>
      <c r="D23" s="13"/>
      <c r="E23" s="5">
        <f ca="1">IF(MONTH(TODAY())&gt;$E$9,'[1]SUIVI MO REEL'!E21,1534*SUMPRODUCT(([1]AGENTS!$G$3:$AF$55)*(([1]AGENTS!$G$2:$AF$2)='[1]PROJECTION MO'!$C21)*(([1]AGENTS!$B$3:$B$55)='[1]PROJECTION MO'!$D21))/12)</f>
        <v>0</v>
      </c>
      <c r="F23" s="14" t="str">
        <f ca="1">IF(AND($A23="x",OR(MONTH(TODAY())&gt;E$9,MONTH(TODAY())=E$9)),'[1]SUIVI MO REEL'!F21,IF(AND($A23="x",MONTH(TODAY())&lt;E$9),VLOOKUP($D23,[1]AGENTS!$B$2:$D$55,3,FALSE),IF(OR(ISBLANK($D23),ISBLANK($AC23)),"",E23*$AC23)))</f>
        <v/>
      </c>
      <c r="G23" s="15">
        <f ca="1">IF(MONTH(TODAY())&gt;$G$9,'[1]SUIVI MO REEL'!$G21,((1534*SUMPRODUCT(([1]AGENTS!$G$3:$AF$55)*(([1]AGENTS!$G$2:$AF$2)='[1]PROJECTION MO'!$C21)*(([1]AGENTS!$B$3:$B$55)='[1]PROJECTION MO'!$D21)))-E23)/11)</f>
        <v>0</v>
      </c>
      <c r="H23" s="16" t="str">
        <f ca="1">IF(AND($A23="x",OR(MONTH(TODAY())&gt;G$9,MONTH(TODAY())=G$9)),'[1]SUIVI MO REEL'!H21,IF(AND($A23="x",MONTH(TODAY())&lt;G$9),VLOOKUP($D23,[1]AGENTS!$B$2:$D$55,3,FALSE),IF(OR(ISBLANK($D23),ISBLANK($AC23)),"",G23*$AC23)))</f>
        <v/>
      </c>
      <c r="I23" s="15">
        <f ca="1">IF(MONTH(TODAY())&gt;$I$9,'[1]SUIVI MO REEL'!$I21,((1534*SUMPRODUCT(([1]AGENTS!$G$3:$AF$55)*(([1]AGENTS!$G$2:$AF$2)='[1]PROJECTION MO'!$C21)*(([1]AGENTS!$B$3:$B$55)='[1]PROJECTION MO'!$D21)))-E23-G23)/10)</f>
        <v>0</v>
      </c>
      <c r="J23" s="16" t="str">
        <f ca="1">IF(AND($A23="x",OR(MONTH(TODAY())&gt;I$9,MONTH(TODAY())=I$9)),'[1]SUIVI MO REEL'!J21,IF(AND($A23="x",MONTH(TODAY())&lt;I$9),VLOOKUP($D23,[1]AGENTS!$B$2:$D$55,3,FALSE),IF(OR(ISBLANK($D23),ISBLANK($AC23)),"",I23*$AC23)))</f>
        <v/>
      </c>
      <c r="K23" s="5">
        <f ca="1">IF(MONTH(TODAY())&gt;$K$9,'[1]SUIVI MO REEL'!$K21,((1534*SUMPRODUCT(([1]AGENTS!$G$3:$AF$55)*(([1]AGENTS!$G$2:$AF$2)='[1]PROJECTION MO'!$C21)*(([1]AGENTS!$B$3:$B$55)='[1]PROJECTION MO'!$D21)))-E23-G23-I23)/9)</f>
        <v>0</v>
      </c>
      <c r="L23" s="14" t="str">
        <f ca="1">IF(AND($A23="x",OR(MONTH(TODAY())&gt;K$9,MONTH(TODAY())=K$9)),'[1]SUIVI MO REEL'!L21,IF(AND($A23="x",MONTH(TODAY())&lt;K$9),VLOOKUP($D23,[1]AGENTS!$B$2:$D$55,3,FALSE),IF(OR(ISBLANK($D23),ISBLANK($AC23)),"",K23*$AC23)))</f>
        <v/>
      </c>
      <c r="M23" s="15">
        <f ca="1">IF(MONTH(TODAY())&gt;$M$9,'[1]SUIVI MO REEL'!$M21,((1534*SUMPRODUCT(([1]AGENTS!$G$3:$AF$55)*(([1]AGENTS!$G$2:$AF$2)='[1]PROJECTION MO'!$C21)*(([1]AGENTS!$B$3:$B$55)='[1]PROJECTION MO'!$D21)))-E23-G23-I23-K23)/8)</f>
        <v>0</v>
      </c>
      <c r="N23" s="16" t="str">
        <f ca="1">IF(AND($A23="x",OR(MONTH(TODAY())&gt;M$9,MONTH(TODAY())=M$9)),'[1]SUIVI MO REEL'!N21,IF(AND($A23="x",MONTH(TODAY())&lt;M$9),VLOOKUP($D23,[1]AGENTS!$B$2:$D$55,3,FALSE),IF(OR(ISBLANK($D23),ISBLANK($AC23)),"",M23*$AC23)))</f>
        <v/>
      </c>
      <c r="O23" s="5">
        <f ca="1">IF(MONTH(TODAY())&gt;$O$9,'[1]SUIVI MO REEL'!$O21,((1534*SUMPRODUCT(([1]AGENTS!$G$3:$AF$55)*(([1]AGENTS!$G$2:$AF$2)='[1]PROJECTION MO'!$C21)*(([1]AGENTS!$B$3:$B$55)='[1]PROJECTION MO'!$D21)))-E23-G23-I23-K23-M23)/7)</f>
        <v>0</v>
      </c>
      <c r="P23" s="14" t="str">
        <f ca="1">IF(AND($A23="x",OR(MONTH(TODAY())&gt;O$9,MONTH(TODAY())=O$9)),'[1]SUIVI MO REEL'!P21,IF(AND($A23="x",MONTH(TODAY())&lt;O$9),VLOOKUP($D23,[1]AGENTS!$B$2:$D$55,3,FALSE),IF(OR(ISBLANK($D23),ISBLANK($AC23)),"",O23*$AC23)))</f>
        <v/>
      </c>
      <c r="Q23" s="15">
        <f ca="1">IF(MONTH(TODAY())&gt;$Q$9,'[1]SUIVI MO REEL'!$Q21,((1534*SUMPRODUCT(([1]AGENTS!$G$3:$AF$55)*(([1]AGENTS!$G$2:$AF$2)='[1]PROJECTION MO'!$C21)*(([1]AGENTS!$B$3:$B$55)='[1]PROJECTION MO'!$D21)))-E23-G23-I23-K23-M23-O23)/6)</f>
        <v>0</v>
      </c>
      <c r="R23" s="16" t="str">
        <f ca="1">IF(AND($A23="x",OR(MONTH(TODAY())&gt;Q$9,MONTH(TODAY())=Q$9)),'[1]SUIVI MO REEL'!R21,IF(AND($A23="x",MONTH(TODAY())&lt;Q$9),VLOOKUP($D23,[1]AGENTS!$B$2:$D$55,3,FALSE),IF(OR(ISBLANK($D23),ISBLANK($AC23)),"",Q23*$AC23)))</f>
        <v/>
      </c>
      <c r="S23" s="5">
        <f ca="1">IF(MONTH(TODAY())&gt;$S$9,'[1]SUIVI MO REEL'!$S21,((1534*SUMPRODUCT(([1]AGENTS!$G$3:$AF$55)*(([1]AGENTS!$G$2:$AF$2)='[1]PROJECTION MO'!$C21)*(([1]AGENTS!$B$3:$B$55)='[1]PROJECTION MO'!$D21)))-E23-G23-I23-K23-M23-O23-Q23)/5)</f>
        <v>0</v>
      </c>
      <c r="T23" s="14" t="str">
        <f ca="1">IF(AND($A23="x",OR(MONTH(TODAY())&gt;S$9,MONTH(TODAY())=S$9)),'[1]SUIVI MO REEL'!T21,IF(AND($A23="x",MONTH(TODAY())&lt;S$9),VLOOKUP($D23,[1]AGENTS!$B$2:$D$55,3,FALSE),IF(OR(ISBLANK($D23),ISBLANK($AC23)),"",S23*$AC23)))</f>
        <v/>
      </c>
      <c r="U23" s="15">
        <f ca="1">IF(MONTH(TODAY())&gt;$U$9,'[1]SUIVI MO REEL'!$U21,((1534*SUMPRODUCT(([1]AGENTS!$G$3:$AF$55)*(([1]AGENTS!$G$2:$AF$2)='[1]PROJECTION MO'!$C21)*(([1]AGENTS!$B$3:$B$55)='[1]PROJECTION MO'!$D21)))-E23-G23-I23-K23-M23-O23-Q23-S23)/4)</f>
        <v>0</v>
      </c>
      <c r="V23" s="16" t="str">
        <f ca="1">IF(AND($A23="x",OR(MONTH(TODAY())&gt;U$9,MONTH(TODAY())=U$9)),'[1]SUIVI MO REEL'!V21,IF(AND($A23="x",MONTH(TODAY())&lt;U$9),VLOOKUP($D23,[1]AGENTS!$B$2:$D$55,3,FALSE),IF(OR(ISBLANK($D23),ISBLANK($AC23)),"",U23*$AC23)))</f>
        <v/>
      </c>
      <c r="W23" s="5">
        <f ca="1">IF(MONTH(TODAY())&gt;$W$9,'[1]SUIVI MO REEL'!$W21,((1534*SUMPRODUCT(([1]AGENTS!$G$3:$AF$55)*(([1]AGENTS!$G$2:$AF$2)='[1]PROJECTION MO'!$C21)*(([1]AGENTS!$B$3:$B$55)='[1]PROJECTION MO'!$D21)))-E23-G23-I23-K23-M23-O23-Q23-S23-U23)/3)</f>
        <v>0</v>
      </c>
      <c r="X23" s="14" t="str">
        <f ca="1">IF(AND($A23="x",OR(MONTH(TODAY())&gt;W$9,MONTH(TODAY())=W$9)),'[1]SUIVI MO REEL'!X21,IF(AND($A23="x",MONTH(TODAY())&lt;W$9),VLOOKUP($D23,[1]AGENTS!$B$2:$D$55,3,FALSE),IF(OR(ISBLANK($D23),ISBLANK($AC23)),"",W23*$AC23)))</f>
        <v/>
      </c>
      <c r="Y23" s="15">
        <f ca="1">IF(MONTH(TODAY())&gt;$Y$9,'[1]SUIVI MO REEL'!$Y21,((1534*SUMPRODUCT(([1]AGENTS!$G$3:$AF$55)*(([1]AGENTS!$G$2:$AF$2)='[1]PROJECTION MO'!$C21)*(([1]AGENTS!$B$3:$B$55)='[1]PROJECTION MO'!$D21)))-E23-G23-I23-K23-M23-O23-Q23-S23-U23-W23)/2)</f>
        <v>0</v>
      </c>
      <c r="Z23" s="14" t="str">
        <f ca="1">IF(AND($A23="x",OR(MONTH(TODAY())&gt;Y$9,MONTH(TODAY())=Y$9)),'[1]SUIVI MO REEL'!Z21,IF(AND($A23="x",MONTH(TODAY())&lt;Y$9),VLOOKUP($D23,[1]AGENTS!$B$2:$D$55,3,FALSE),IF(OR(ISBLANK($D23),ISBLANK($AC23)),"",Y23*$AC23)))</f>
        <v/>
      </c>
      <c r="AA23" s="17">
        <f ca="1">IF(MONTH(TODAY())&gt;$AA$9,'[1]SUIVI MO REEL'!$AA21,((1534*SUMPRODUCT(([1]AGENTS!$G$3:$AF$55)*(([1]AGENTS!$G$2:$AF$2)='[1]PROJECTION MO'!$C21)*(([1]AGENTS!$B$3:$B$55)='[1]PROJECTION MO'!$D21)))-E23-G23-I23-K23-M23-O23-Q23-S23-U23-W23-Y23))</f>
        <v>0</v>
      </c>
      <c r="AB23" s="18" t="str">
        <f ca="1">IF(AND($A23="x",OR(MONTH(TODAY())&gt;AA$9,MONTH(TODAY())=AA$9)),'[1]SUIVI MO REEL'!AB21,IF(AND($A23="x",MONTH(TODAY())&lt;AA$9),VLOOKUP($D23,[1]AGENTS!$B$2:$D$55,3,FALSE),IF(OR(ISBLANK($D23),ISBLANK($AC23)),"",AA23*$AC23)))</f>
        <v/>
      </c>
      <c r="AC23" s="19" t="str">
        <f>IF(ISERROR(VLOOKUP(D23,[1]AGENTS!$B$3:$D$55,3,FALSE)),"",VLOOKUP(D23,[1]AGENTS!$B$3:$D$55,3,FALSE))</f>
        <v/>
      </c>
    </row>
    <row r="24" spans="1:29" s="9" customFormat="1" ht="14.4" customHeight="1" x14ac:dyDescent="0.3">
      <c r="A24" s="35"/>
      <c r="B24" s="36" t="str">
        <f>B21</f>
        <v>COGITO</v>
      </c>
      <c r="C24" s="12" t="str">
        <f>VLOOKUP(B24,[1]PROJETS!A:F,2,FALSE)</f>
        <v>ANR73COGITOZ</v>
      </c>
      <c r="D24" s="13"/>
      <c r="E24" s="5">
        <f ca="1">IF(MONTH(TODAY())&gt;$E$9,'[1]SUIVI MO REEL'!E22,1534*SUMPRODUCT(([1]AGENTS!$G$3:$AF$55)*(([1]AGENTS!$G$2:$AF$2)='[1]PROJECTION MO'!$C22)*(([1]AGENTS!$B$3:$B$55)='[1]PROJECTION MO'!$D22))/12)</f>
        <v>0</v>
      </c>
      <c r="F24" s="14" t="str">
        <f ca="1">IF(AND($A24="x",OR(MONTH(TODAY())&gt;E$9,MONTH(TODAY())=E$9)),'[1]SUIVI MO REEL'!F22,IF(AND($A24="x",MONTH(TODAY())&lt;E$9),VLOOKUP($D24,[1]AGENTS!$B$2:$D$55,3,FALSE),IF(OR(ISBLANK($D24),ISBLANK($AC24)),"",E24*$AC24)))</f>
        <v/>
      </c>
      <c r="G24" s="15">
        <f ca="1">IF(MONTH(TODAY())&gt;$G$9,'[1]SUIVI MO REEL'!$G22,((1534*SUMPRODUCT(([1]AGENTS!$G$3:$AF$55)*(([1]AGENTS!$G$2:$AF$2)='[1]PROJECTION MO'!$C22)*(([1]AGENTS!$B$3:$B$55)='[1]PROJECTION MO'!$D22)))-E24)/11)</f>
        <v>0</v>
      </c>
      <c r="H24" s="16" t="str">
        <f ca="1">IF(AND($A24="x",OR(MONTH(TODAY())&gt;G$9,MONTH(TODAY())=G$9)),'[1]SUIVI MO REEL'!H22,IF(AND($A24="x",MONTH(TODAY())&lt;G$9),VLOOKUP($D24,[1]AGENTS!$B$2:$D$55,3,FALSE),IF(OR(ISBLANK($D24),ISBLANK($AC24)),"",G24*$AC24)))</f>
        <v/>
      </c>
      <c r="I24" s="15">
        <f ca="1">IF(MONTH(TODAY())&gt;$I$9,'[1]SUIVI MO REEL'!$I22,((1534*SUMPRODUCT(([1]AGENTS!$G$3:$AF$55)*(([1]AGENTS!$G$2:$AF$2)='[1]PROJECTION MO'!$C22)*(([1]AGENTS!$B$3:$B$55)='[1]PROJECTION MO'!$D22)))-E24-G24)/10)</f>
        <v>0</v>
      </c>
      <c r="J24" s="16" t="str">
        <f ca="1">IF(AND($A24="x",OR(MONTH(TODAY())&gt;I$9,MONTH(TODAY())=I$9)),'[1]SUIVI MO REEL'!J22,IF(AND($A24="x",MONTH(TODAY())&lt;I$9),VLOOKUP($D24,[1]AGENTS!$B$2:$D$55,3,FALSE),IF(OR(ISBLANK($D24),ISBLANK($AC24)),"",I24*$AC24)))</f>
        <v/>
      </c>
      <c r="K24" s="5">
        <f ca="1">IF(MONTH(TODAY())&gt;$K$9,'[1]SUIVI MO REEL'!$K22,((1534*SUMPRODUCT(([1]AGENTS!$G$3:$AF$55)*(([1]AGENTS!$G$2:$AF$2)='[1]PROJECTION MO'!$C22)*(([1]AGENTS!$B$3:$B$55)='[1]PROJECTION MO'!$D22)))-E24-G24-I24)/9)</f>
        <v>14</v>
      </c>
      <c r="L24" s="14" t="str">
        <f ca="1">IF(AND($A24="x",OR(MONTH(TODAY())&gt;K$9,MONTH(TODAY())=K$9)),'[1]SUIVI MO REEL'!L22,IF(AND($A24="x",MONTH(TODAY())&lt;K$9),VLOOKUP($D24,[1]AGENTS!$B$2:$D$55,3,FALSE),IF(OR(ISBLANK($D24),ISBLANK($AC24)),"",K24*$AC24)))</f>
        <v/>
      </c>
      <c r="M24" s="15">
        <f ca="1">IF(MONTH(TODAY())&gt;$M$9,'[1]SUIVI MO REEL'!$M22,((1534*SUMPRODUCT(([1]AGENTS!$G$3:$AF$55)*(([1]AGENTS!$G$2:$AF$2)='[1]PROJECTION MO'!$C22)*(([1]AGENTS!$B$3:$B$55)='[1]PROJECTION MO'!$D22)))-E24-G24-I24-K24)/8)</f>
        <v>0</v>
      </c>
      <c r="N24" s="16" t="str">
        <f ca="1">IF(AND($A24="x",OR(MONTH(TODAY())&gt;M$9,MONTH(TODAY())=M$9)),'[1]SUIVI MO REEL'!N22,IF(AND($A24="x",MONTH(TODAY())&lt;M$9),VLOOKUP($D24,[1]AGENTS!$B$2:$D$55,3,FALSE),IF(OR(ISBLANK($D24),ISBLANK($AC24)),"",M24*$AC24)))</f>
        <v/>
      </c>
      <c r="O24" s="5">
        <f ca="1">IF(MONTH(TODAY())&gt;$O$9,'[1]SUIVI MO REEL'!$O22,((1534*SUMPRODUCT(([1]AGENTS!$G$3:$AF$55)*(([1]AGENTS!$G$2:$AF$2)='[1]PROJECTION MO'!$C22)*(([1]AGENTS!$B$3:$B$55)='[1]PROJECTION MO'!$D22)))-E24-G24-I24-K24-M24)/7)</f>
        <v>0</v>
      </c>
      <c r="P24" s="14" t="str">
        <f ca="1">IF(AND($A24="x",OR(MONTH(TODAY())&gt;O$9,MONTH(TODAY())=O$9)),'[1]SUIVI MO REEL'!P22,IF(AND($A24="x",MONTH(TODAY())&lt;O$9),VLOOKUP($D24,[1]AGENTS!$B$2:$D$55,3,FALSE),IF(OR(ISBLANK($D24),ISBLANK($AC24)),"",O24*$AC24)))</f>
        <v/>
      </c>
      <c r="Q24" s="15">
        <f ca="1">IF(MONTH(TODAY())&gt;$Q$9,'[1]SUIVI MO REEL'!$Q22,((1534*SUMPRODUCT(([1]AGENTS!$G$3:$AF$55)*(([1]AGENTS!$G$2:$AF$2)='[1]PROJECTION MO'!$C22)*(([1]AGENTS!$B$3:$B$55)='[1]PROJECTION MO'!$D22)))-E24-G24-I24-K24-M24-O24)/6)</f>
        <v>0</v>
      </c>
      <c r="R24" s="16" t="str">
        <f ca="1">IF(AND($A24="x",OR(MONTH(TODAY())&gt;Q$9,MONTH(TODAY())=Q$9)),'[1]SUIVI MO REEL'!R22,IF(AND($A24="x",MONTH(TODAY())&lt;Q$9),VLOOKUP($D24,[1]AGENTS!$B$2:$D$55,3,FALSE),IF(OR(ISBLANK($D24),ISBLANK($AC24)),"",Q24*$AC24)))</f>
        <v/>
      </c>
      <c r="S24" s="5">
        <f ca="1">IF(MONTH(TODAY())&gt;$S$9,'[1]SUIVI MO REEL'!$S22,((1534*SUMPRODUCT(([1]AGENTS!$G$3:$AF$55)*(([1]AGENTS!$G$2:$AF$2)='[1]PROJECTION MO'!$C22)*(([1]AGENTS!$B$3:$B$55)='[1]PROJECTION MO'!$D22)))-E24-G24-I24-K24-M24-O24-Q24)/5)</f>
        <v>0</v>
      </c>
      <c r="T24" s="14" t="str">
        <f ca="1">IF(AND($A24="x",OR(MONTH(TODAY())&gt;S$9,MONTH(TODAY())=S$9)),'[1]SUIVI MO REEL'!T22,IF(AND($A24="x",MONTH(TODAY())&lt;S$9),VLOOKUP($D24,[1]AGENTS!$B$2:$D$55,3,FALSE),IF(OR(ISBLANK($D24),ISBLANK($AC24)),"",S24*$AC24)))</f>
        <v/>
      </c>
      <c r="U24" s="15">
        <f ca="1">IF(MONTH(TODAY())&gt;$U$9,'[1]SUIVI MO REEL'!$U22,((1534*SUMPRODUCT(([1]AGENTS!$G$3:$AF$55)*(([1]AGENTS!$G$2:$AF$2)='[1]PROJECTION MO'!$C22)*(([1]AGENTS!$B$3:$B$55)='[1]PROJECTION MO'!$D22)))-E24-G24-I24-K24-M24-O24-Q24-S24)/4)</f>
        <v>0</v>
      </c>
      <c r="V24" s="16" t="str">
        <f ca="1">IF(AND($A24="x",OR(MONTH(TODAY())&gt;U$9,MONTH(TODAY())=U$9)),'[1]SUIVI MO REEL'!V22,IF(AND($A24="x",MONTH(TODAY())&lt;U$9),VLOOKUP($D24,[1]AGENTS!$B$2:$D$55,3,FALSE),IF(OR(ISBLANK($D24),ISBLANK($AC24)),"",U24*$AC24)))</f>
        <v/>
      </c>
      <c r="W24" s="5">
        <f ca="1">IF(MONTH(TODAY())&gt;$W$9,'[1]SUIVI MO REEL'!$W22,((1534*SUMPRODUCT(([1]AGENTS!$G$3:$AF$55)*(([1]AGENTS!$G$2:$AF$2)='[1]PROJECTION MO'!$C22)*(([1]AGENTS!$B$3:$B$55)='[1]PROJECTION MO'!$D22)))-E24-G24-I24-K24-M24-O24-Q24-S24-U24)/3)</f>
        <v>0</v>
      </c>
      <c r="X24" s="14" t="str">
        <f ca="1">IF(AND($A24="x",OR(MONTH(TODAY())&gt;W$9,MONTH(TODAY())=W$9)),'[1]SUIVI MO REEL'!X22,IF(AND($A24="x",MONTH(TODAY())&lt;W$9),VLOOKUP($D24,[1]AGENTS!$B$2:$D$55,3,FALSE),IF(OR(ISBLANK($D24),ISBLANK($AC24)),"",W24*$AC24)))</f>
        <v/>
      </c>
      <c r="Y24" s="15">
        <f ca="1">IF(MONTH(TODAY())&gt;$Y$9,'[1]SUIVI MO REEL'!$Y22,((1534*SUMPRODUCT(([1]AGENTS!$G$3:$AF$55)*(([1]AGENTS!$G$2:$AF$2)='[1]PROJECTION MO'!$C22)*(([1]AGENTS!$B$3:$B$55)='[1]PROJECTION MO'!$D22)))-E24-G24-I24-K24-M24-O24-Q24-S24-U24-W24)/2)</f>
        <v>0</v>
      </c>
      <c r="Z24" s="14" t="str">
        <f ca="1">IF(AND($A24="x",OR(MONTH(TODAY())&gt;Y$9,MONTH(TODAY())=Y$9)),'[1]SUIVI MO REEL'!Z22,IF(AND($A24="x",MONTH(TODAY())&lt;Y$9),VLOOKUP($D24,[1]AGENTS!$B$2:$D$55,3,FALSE),IF(OR(ISBLANK($D24),ISBLANK($AC24)),"",Y24*$AC24)))</f>
        <v/>
      </c>
      <c r="AA24" s="17">
        <f ca="1">IF(MONTH(TODAY())&gt;$AA$9,'[1]SUIVI MO REEL'!$AA22,((1534*SUMPRODUCT(([1]AGENTS!$G$3:$AF$55)*(([1]AGENTS!$G$2:$AF$2)='[1]PROJECTION MO'!$C22)*(([1]AGENTS!$B$3:$B$55)='[1]PROJECTION MO'!$D22)))-E24-G24-I24-K24-M24-O24-Q24-S24-U24-W24-Y24))</f>
        <v>0</v>
      </c>
      <c r="AB24" s="18" t="str">
        <f ca="1">IF(AND($A24="x",OR(MONTH(TODAY())&gt;AA$9,MONTH(TODAY())=AA$9)),'[1]SUIVI MO REEL'!AB22,IF(AND($A24="x",MONTH(TODAY())&lt;AA$9),VLOOKUP($D24,[1]AGENTS!$B$2:$D$55,3,FALSE),IF(OR(ISBLANK($D24),ISBLANK($AC24)),"",AA24*$AC24)))</f>
        <v/>
      </c>
      <c r="AC24" s="19" t="str">
        <f>IF(ISERROR(VLOOKUP(D24,[1]AGENTS!$B$3:$D$55,3,FALSE)),"",VLOOKUP(D24,[1]AGENTS!$B$3:$D$55,3,FALSE))</f>
        <v/>
      </c>
    </row>
    <row r="25" spans="1:29" s="9" customFormat="1" ht="14.4" customHeight="1" x14ac:dyDescent="0.3">
      <c r="A25" s="35"/>
      <c r="B25" s="36" t="str">
        <f>B21</f>
        <v>COGITO</v>
      </c>
      <c r="C25" s="12" t="str">
        <f>VLOOKUP(B25,[1]PROJETS!A:F,2,FALSE)</f>
        <v>ANR73COGITOZ</v>
      </c>
      <c r="D25" s="13"/>
      <c r="E25" s="5">
        <f ca="1">IF(MONTH(TODAY())&gt;$E$9,'[1]SUIVI MO REEL'!E23,1534*SUMPRODUCT(([1]AGENTS!$G$3:$AF$55)*(([1]AGENTS!$G$2:$AF$2)='[1]PROJECTION MO'!$C23)*(([1]AGENTS!$B$3:$B$55)='[1]PROJECTION MO'!$D23))/12)</f>
        <v>0</v>
      </c>
      <c r="F25" s="14" t="str">
        <f ca="1">IF(AND($A25="x",OR(MONTH(TODAY())&gt;E$9,MONTH(TODAY())=E$9)),'[1]SUIVI MO REEL'!F23,IF(AND($A25="x",MONTH(TODAY())&lt;E$9),VLOOKUP($D25,[1]AGENTS!$B$2:$D$55,3,FALSE),IF(OR(ISBLANK($D25),ISBLANK($AC25)),"",E25*$AC25)))</f>
        <v/>
      </c>
      <c r="G25" s="15">
        <f ca="1">IF(MONTH(TODAY())&gt;$G$9,'[1]SUIVI MO REEL'!$G23,((1534*SUMPRODUCT(([1]AGENTS!$G$3:$AF$55)*(([1]AGENTS!$G$2:$AF$2)='[1]PROJECTION MO'!$C23)*(([1]AGENTS!$B$3:$B$55)='[1]PROJECTION MO'!$D23)))-E25)/11)</f>
        <v>0</v>
      </c>
      <c r="H25" s="16" t="str">
        <f ca="1">IF(AND($A25="x",OR(MONTH(TODAY())&gt;G$9,MONTH(TODAY())=G$9)),'[1]SUIVI MO REEL'!H23,IF(AND($A25="x",MONTH(TODAY())&lt;G$9),VLOOKUP($D25,[1]AGENTS!$B$2:$D$55,3,FALSE),IF(OR(ISBLANK($D25),ISBLANK($AC25)),"",G25*$AC25)))</f>
        <v/>
      </c>
      <c r="I25" s="15">
        <f ca="1">IF(MONTH(TODAY())&gt;$I$9,'[1]SUIVI MO REEL'!$I23,((1534*SUMPRODUCT(([1]AGENTS!$G$3:$AF$55)*(([1]AGENTS!$G$2:$AF$2)='[1]PROJECTION MO'!$C23)*(([1]AGENTS!$B$3:$B$55)='[1]PROJECTION MO'!$D23)))-E25-G25)/10)</f>
        <v>0</v>
      </c>
      <c r="J25" s="16" t="str">
        <f ca="1">IF(AND($A25="x",OR(MONTH(TODAY())&gt;I$9,MONTH(TODAY())=I$9)),'[1]SUIVI MO REEL'!J23,IF(AND($A25="x",MONTH(TODAY())&lt;I$9),VLOOKUP($D25,[1]AGENTS!$B$2:$D$55,3,FALSE),IF(OR(ISBLANK($D25),ISBLANK($AC25)),"",I25*$AC25)))</f>
        <v/>
      </c>
      <c r="K25" s="5">
        <f ca="1">IF(MONTH(TODAY())&gt;$K$9,'[1]SUIVI MO REEL'!$K23,((1534*SUMPRODUCT(([1]AGENTS!$G$3:$AF$55)*(([1]AGENTS!$G$2:$AF$2)='[1]PROJECTION MO'!$C23)*(([1]AGENTS!$B$3:$B$55)='[1]PROJECTION MO'!$D23)))-E25-G25-I25)/9)</f>
        <v>0</v>
      </c>
      <c r="L25" s="14" t="str">
        <f ca="1">IF(AND($A25="x",OR(MONTH(TODAY())&gt;K$9,MONTH(TODAY())=K$9)),'[1]SUIVI MO REEL'!L23,IF(AND($A25="x",MONTH(TODAY())&lt;K$9),VLOOKUP($D25,[1]AGENTS!$B$2:$D$55,3,FALSE),IF(OR(ISBLANK($D25),ISBLANK($AC25)),"",K25*$AC25)))</f>
        <v/>
      </c>
      <c r="M25" s="15">
        <f ca="1">IF(MONTH(TODAY())&gt;$M$9,'[1]SUIVI MO REEL'!$M23,((1534*SUMPRODUCT(([1]AGENTS!$G$3:$AF$55)*(([1]AGENTS!$G$2:$AF$2)='[1]PROJECTION MO'!$C23)*(([1]AGENTS!$B$3:$B$55)='[1]PROJECTION MO'!$D23)))-E25-G25-I25-K25)/8)</f>
        <v>0</v>
      </c>
      <c r="N25" s="16" t="str">
        <f ca="1">IF(AND($A25="x",OR(MONTH(TODAY())&gt;M$9,MONTH(TODAY())=M$9)),'[1]SUIVI MO REEL'!N23,IF(AND($A25="x",MONTH(TODAY())&lt;M$9),VLOOKUP($D25,[1]AGENTS!$B$2:$D$55,3,FALSE),IF(OR(ISBLANK($D25),ISBLANK($AC25)),"",M25*$AC25)))</f>
        <v/>
      </c>
      <c r="O25" s="5">
        <f ca="1">IF(MONTH(TODAY())&gt;$O$9,'[1]SUIVI MO REEL'!$O23,((1534*SUMPRODUCT(([1]AGENTS!$G$3:$AF$55)*(([1]AGENTS!$G$2:$AF$2)='[1]PROJECTION MO'!$C23)*(([1]AGENTS!$B$3:$B$55)='[1]PROJECTION MO'!$D23)))-E25-G25-I25-K25-M25)/7)</f>
        <v>0</v>
      </c>
      <c r="P25" s="14" t="str">
        <f ca="1">IF(AND($A25="x",OR(MONTH(TODAY())&gt;O$9,MONTH(TODAY())=O$9)),'[1]SUIVI MO REEL'!P23,IF(AND($A25="x",MONTH(TODAY())&lt;O$9),VLOOKUP($D25,[1]AGENTS!$B$2:$D$55,3,FALSE),IF(OR(ISBLANK($D25),ISBLANK($AC25)),"",O25*$AC25)))</f>
        <v/>
      </c>
      <c r="Q25" s="15">
        <f ca="1">IF(MONTH(TODAY())&gt;$Q$9,'[1]SUIVI MO REEL'!$Q23,((1534*SUMPRODUCT(([1]AGENTS!$G$3:$AF$55)*(([1]AGENTS!$G$2:$AF$2)='[1]PROJECTION MO'!$C23)*(([1]AGENTS!$B$3:$B$55)='[1]PROJECTION MO'!$D23)))-E25-G25-I25-K25-M25-O25)/6)</f>
        <v>0</v>
      </c>
      <c r="R25" s="16" t="str">
        <f ca="1">IF(AND($A25="x",OR(MONTH(TODAY())&gt;Q$9,MONTH(TODAY())=Q$9)),'[1]SUIVI MO REEL'!R23,IF(AND($A25="x",MONTH(TODAY())&lt;Q$9),VLOOKUP($D25,[1]AGENTS!$B$2:$D$55,3,FALSE),IF(OR(ISBLANK($D25),ISBLANK($AC25)),"",Q25*$AC25)))</f>
        <v/>
      </c>
      <c r="S25" s="5">
        <f ca="1">IF(MONTH(TODAY())&gt;$S$9,'[1]SUIVI MO REEL'!$S23,((1534*SUMPRODUCT(([1]AGENTS!$G$3:$AF$55)*(([1]AGENTS!$G$2:$AF$2)='[1]PROJECTION MO'!$C23)*(([1]AGENTS!$B$3:$B$55)='[1]PROJECTION MO'!$D23)))-E25-G25-I25-K25-M25-O25-Q25)/5)</f>
        <v>0</v>
      </c>
      <c r="T25" s="14" t="str">
        <f ca="1">IF(AND($A25="x",OR(MONTH(TODAY())&gt;S$9,MONTH(TODAY())=S$9)),'[1]SUIVI MO REEL'!T23,IF(AND($A25="x",MONTH(TODAY())&lt;S$9),VLOOKUP($D25,[1]AGENTS!$B$2:$D$55,3,FALSE),IF(OR(ISBLANK($D25),ISBLANK($AC25)),"",S25*$AC25)))</f>
        <v/>
      </c>
      <c r="U25" s="15">
        <f ca="1">IF(MONTH(TODAY())&gt;$U$9,'[1]SUIVI MO REEL'!$U23,((1534*SUMPRODUCT(([1]AGENTS!$G$3:$AF$55)*(([1]AGENTS!$G$2:$AF$2)='[1]PROJECTION MO'!$C23)*(([1]AGENTS!$B$3:$B$55)='[1]PROJECTION MO'!$D23)))-E25-G25-I25-K25-M25-O25-Q25-S25)/4)</f>
        <v>0</v>
      </c>
      <c r="V25" s="16" t="str">
        <f ca="1">IF(AND($A25="x",OR(MONTH(TODAY())&gt;U$9,MONTH(TODAY())=U$9)),'[1]SUIVI MO REEL'!V23,IF(AND($A25="x",MONTH(TODAY())&lt;U$9),VLOOKUP($D25,[1]AGENTS!$B$2:$D$55,3,FALSE),IF(OR(ISBLANK($D25),ISBLANK($AC25)),"",U25*$AC25)))</f>
        <v/>
      </c>
      <c r="W25" s="5">
        <f ca="1">IF(MONTH(TODAY())&gt;$W$9,'[1]SUIVI MO REEL'!$W23,((1534*SUMPRODUCT(([1]AGENTS!$G$3:$AF$55)*(([1]AGENTS!$G$2:$AF$2)='[1]PROJECTION MO'!$C23)*(([1]AGENTS!$B$3:$B$55)='[1]PROJECTION MO'!$D23)))-E25-G25-I25-K25-M25-O25-Q25-S25-U25)/3)</f>
        <v>0</v>
      </c>
      <c r="X25" s="14" t="str">
        <f ca="1">IF(AND($A25="x",OR(MONTH(TODAY())&gt;W$9,MONTH(TODAY())=W$9)),'[1]SUIVI MO REEL'!X23,IF(AND($A25="x",MONTH(TODAY())&lt;W$9),VLOOKUP($D25,[1]AGENTS!$B$2:$D$55,3,FALSE),IF(OR(ISBLANK($D25),ISBLANK($AC25)),"",W25*$AC25)))</f>
        <v/>
      </c>
      <c r="Y25" s="15">
        <f ca="1">IF(MONTH(TODAY())&gt;$Y$9,'[1]SUIVI MO REEL'!$Y23,((1534*SUMPRODUCT(([1]AGENTS!$G$3:$AF$55)*(([1]AGENTS!$G$2:$AF$2)='[1]PROJECTION MO'!$C23)*(([1]AGENTS!$B$3:$B$55)='[1]PROJECTION MO'!$D23)))-E25-G25-I25-K25-M25-O25-Q25-S25-U25-W25)/2)</f>
        <v>0</v>
      </c>
      <c r="Z25" s="14" t="str">
        <f ca="1">IF(AND($A25="x",OR(MONTH(TODAY())&gt;Y$9,MONTH(TODAY())=Y$9)),'[1]SUIVI MO REEL'!Z23,IF(AND($A25="x",MONTH(TODAY())&lt;Y$9),VLOOKUP($D25,[1]AGENTS!$B$2:$D$55,3,FALSE),IF(OR(ISBLANK($D25),ISBLANK($AC25)),"",Y25*$AC25)))</f>
        <v/>
      </c>
      <c r="AA25" s="17">
        <f ca="1">IF(MONTH(TODAY())&gt;$AA$9,'[1]SUIVI MO REEL'!$AA23,((1534*SUMPRODUCT(([1]AGENTS!$G$3:$AF$55)*(([1]AGENTS!$G$2:$AF$2)='[1]PROJECTION MO'!$C23)*(([1]AGENTS!$B$3:$B$55)='[1]PROJECTION MO'!$D23)))-E25-G25-I25-K25-M25-O25-Q25-S25-U25-W25-Y25))</f>
        <v>0</v>
      </c>
      <c r="AB25" s="18" t="str">
        <f ca="1">IF(AND($A25="x",OR(MONTH(TODAY())&gt;AA$9,MONTH(TODAY())=AA$9)),'[1]SUIVI MO REEL'!AB23,IF(AND($A25="x",MONTH(TODAY())&lt;AA$9),VLOOKUP($D25,[1]AGENTS!$B$2:$D$55,3,FALSE),IF(OR(ISBLANK($D25),ISBLANK($AC25)),"",AA25*$AC25)))</f>
        <v/>
      </c>
      <c r="AC25" s="19" t="str">
        <f>IF(ISERROR(VLOOKUP(D25,[1]AGENTS!$B$3:$D$55,3,FALSE)),"",VLOOKUP(D25,[1]AGENTS!$B$3:$D$55,3,FALSE))</f>
        <v/>
      </c>
    </row>
    <row r="26" spans="1:29" s="9" customFormat="1" ht="15" customHeight="1" thickBot="1" x14ac:dyDescent="0.35">
      <c r="A26" s="35"/>
      <c r="B26" s="42" t="s">
        <v>2</v>
      </c>
      <c r="C26" s="21" t="str">
        <f>C25</f>
        <v>ANR73COGITOZ</v>
      </c>
      <c r="D26" s="20"/>
      <c r="E26" s="22">
        <f ca="1">SUM(E21:E25)</f>
        <v>19.170000000000002</v>
      </c>
      <c r="F26" s="23">
        <f t="shared" ref="F26:AB26" ca="1" si="3">SUM(F21:F25)</f>
        <v>1398.0681000000002</v>
      </c>
      <c r="G26" s="22">
        <f ca="1">SUM(G21:G25)</f>
        <v>0</v>
      </c>
      <c r="H26" s="23">
        <f t="shared" ca="1" si="3"/>
        <v>0</v>
      </c>
      <c r="I26" s="24">
        <f t="shared" ca="1" si="3"/>
        <v>186.26999999999998</v>
      </c>
      <c r="J26" s="23">
        <f t="shared" ca="1" si="3"/>
        <v>6255.9354000000003</v>
      </c>
      <c r="K26" s="22">
        <f ca="1">SUM(K21:K25)</f>
        <v>191.67000000000002</v>
      </c>
      <c r="L26" s="23">
        <f t="shared" ca="1" si="3"/>
        <v>1118.7462</v>
      </c>
      <c r="M26" s="22">
        <f ca="1">SUM(M21:M25)</f>
        <v>0</v>
      </c>
      <c r="N26" s="23">
        <f t="shared" ca="1" si="3"/>
        <v>0</v>
      </c>
      <c r="O26" s="22">
        <f ca="1">SUM(O21:O25)</f>
        <v>0</v>
      </c>
      <c r="P26" s="23">
        <f t="shared" ca="1" si="3"/>
        <v>0</v>
      </c>
      <c r="Q26" s="22">
        <f ca="1">SUM(Q21:Q25)</f>
        <v>0</v>
      </c>
      <c r="R26" s="23">
        <f t="shared" ca="1" si="3"/>
        <v>0</v>
      </c>
      <c r="S26" s="22">
        <f ca="1">SUM(S21:S25)</f>
        <v>0</v>
      </c>
      <c r="T26" s="23">
        <f t="shared" ca="1" si="3"/>
        <v>0</v>
      </c>
      <c r="U26" s="22">
        <f ca="1">SUM(U21:U25)</f>
        <v>0</v>
      </c>
      <c r="V26" s="23">
        <f t="shared" ca="1" si="3"/>
        <v>0</v>
      </c>
      <c r="W26" s="22">
        <f ca="1">SUM(W21:W25)</f>
        <v>0</v>
      </c>
      <c r="X26" s="23">
        <f t="shared" ca="1" si="3"/>
        <v>0</v>
      </c>
      <c r="Y26" s="22">
        <f ca="1">SUM(Y21:Y25)</f>
        <v>0</v>
      </c>
      <c r="Z26" s="23">
        <f t="shared" ca="1" si="3"/>
        <v>0</v>
      </c>
      <c r="AA26" s="22">
        <f ca="1">SUM(AA21:AA25)</f>
        <v>0</v>
      </c>
      <c r="AB26" s="23">
        <f t="shared" ca="1" si="3"/>
        <v>0</v>
      </c>
      <c r="AC26" s="25"/>
    </row>
  </sheetData>
  <mergeCells count="5">
    <mergeCell ref="AC1:AC2"/>
    <mergeCell ref="A1:A2"/>
    <mergeCell ref="B1:B2"/>
    <mergeCell ref="C1:C2"/>
    <mergeCell ref="D1:D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Caroline</cp:lastModifiedBy>
  <dcterms:created xsi:type="dcterms:W3CDTF">2016-05-26T07:35:24Z</dcterms:created>
  <dcterms:modified xsi:type="dcterms:W3CDTF">2016-05-26T07:42:17Z</dcterms:modified>
</cp:coreProperties>
</file>