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elpouyo\"/>
    </mc:Choice>
  </mc:AlternateContent>
  <bookViews>
    <workbookView xWindow="0" yWindow="195" windowWidth="15150" windowHeight="12510" tabRatio="500"/>
  </bookViews>
  <sheets>
    <sheet name="Année fisc 2016-2017" sheetId="1" r:id="rId1"/>
    <sheet name="SEPT" sheetId="2" r:id="rId2"/>
  </sheets>
  <calcPr calcId="152511" calcMode="autoNoTable" refMode="R1C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2" i="1" l="1"/>
  <c r="E22" i="1" s="1"/>
  <c r="F22" i="1" s="1"/>
  <c r="G22" i="1" s="1"/>
  <c r="H22" i="1" s="1"/>
  <c r="I22" i="1" s="1"/>
  <c r="J22" i="1" s="1"/>
  <c r="K22" i="1" s="1"/>
  <c r="L22" i="1" s="1"/>
  <c r="M22" i="1" s="1"/>
  <c r="N22" i="1" s="1"/>
  <c r="D13" i="1"/>
  <c r="E13" i="1" s="1"/>
  <c r="F13" i="1" s="1"/>
  <c r="G13" i="1" s="1"/>
  <c r="H13" i="1" s="1"/>
  <c r="I13" i="1" s="1"/>
  <c r="J13" i="1" s="1"/>
  <c r="K13" i="1" s="1"/>
  <c r="L13" i="1" s="1"/>
  <c r="M13" i="1" s="1"/>
  <c r="N13" i="1" s="1"/>
  <c r="E4" i="1"/>
  <c r="F4" i="1" s="1"/>
  <c r="G4" i="1" s="1"/>
  <c r="H4" i="1" s="1"/>
  <c r="I4" i="1" s="1"/>
  <c r="J4" i="1" s="1"/>
  <c r="K4" i="1" s="1"/>
  <c r="L4" i="1" s="1"/>
  <c r="M4" i="1" s="1"/>
  <c r="N4" i="1" s="1"/>
  <c r="D4" i="1"/>
  <c r="K14" i="2" l="1"/>
  <c r="J14" i="2"/>
  <c r="I14" i="2"/>
  <c r="H14" i="2"/>
  <c r="G14" i="2"/>
  <c r="F14" i="2"/>
  <c r="E14" i="2"/>
  <c r="L14" i="2" l="1"/>
  <c r="K32" i="1" l="1"/>
  <c r="I35" i="1" l="1"/>
  <c r="J35" i="1"/>
  <c r="K35" i="1"/>
  <c r="L35" i="1"/>
  <c r="M35" i="1"/>
  <c r="N35" i="1"/>
  <c r="I32" i="1"/>
  <c r="J32" i="1"/>
  <c r="L32" i="1"/>
  <c r="M32" i="1"/>
  <c r="N32" i="1"/>
  <c r="I33" i="1"/>
  <c r="J33" i="1"/>
  <c r="J34" i="1" s="1"/>
  <c r="K33" i="1"/>
  <c r="K34" i="1" s="1"/>
  <c r="L33" i="1"/>
  <c r="M33" i="1"/>
  <c r="N33" i="1"/>
  <c r="C33" i="1"/>
  <c r="C32" i="1"/>
  <c r="C34" i="1"/>
  <c r="I34" i="1"/>
  <c r="M34" i="1" l="1"/>
  <c r="N34" i="1"/>
  <c r="L34" i="1"/>
  <c r="E35" i="1"/>
  <c r="F35" i="1"/>
  <c r="H35" i="1" l="1"/>
  <c r="O24" i="1" l="1"/>
  <c r="P24" i="1" s="1"/>
  <c r="O23" i="1"/>
  <c r="P23" i="1" s="1"/>
  <c r="O15" i="1"/>
  <c r="P15" i="1" s="1"/>
  <c r="O14" i="1"/>
  <c r="P14" i="1" s="1"/>
  <c r="O6" i="1"/>
  <c r="P6" i="1" s="1"/>
  <c r="O5" i="1"/>
  <c r="P5" i="1" s="1"/>
  <c r="H19" i="1" l="1"/>
  <c r="H33" i="1"/>
  <c r="H32" i="1"/>
  <c r="H28" i="1"/>
  <c r="I28" i="1"/>
  <c r="J28" i="1"/>
  <c r="K28" i="1"/>
  <c r="L28" i="1"/>
  <c r="M28" i="1"/>
  <c r="N28" i="1"/>
  <c r="C28" i="1"/>
  <c r="F19" i="1"/>
  <c r="I19" i="1"/>
  <c r="J19" i="1"/>
  <c r="K19" i="1"/>
  <c r="L19" i="1"/>
  <c r="M19" i="1"/>
  <c r="N19" i="1"/>
  <c r="C19" i="1"/>
  <c r="G35" i="1"/>
  <c r="G28" i="1"/>
  <c r="C35" i="1"/>
  <c r="I10" i="1"/>
  <c r="J10" i="1"/>
  <c r="K10" i="1"/>
  <c r="L10" i="1"/>
  <c r="M10" i="1"/>
  <c r="N10" i="1"/>
  <c r="C10" i="1"/>
  <c r="E28" i="1" l="1"/>
  <c r="D32" i="1"/>
  <c r="E33" i="1"/>
  <c r="E19" i="1"/>
  <c r="E32" i="1"/>
  <c r="F10" i="1"/>
  <c r="F33" i="1"/>
  <c r="F28" i="1"/>
  <c r="F32" i="1"/>
  <c r="G33" i="1"/>
  <c r="G10" i="1"/>
  <c r="G19" i="1"/>
  <c r="G32" i="1"/>
  <c r="D33" i="1"/>
  <c r="D35" i="1"/>
  <c r="O35" i="1" s="1"/>
  <c r="P35" i="1" s="1"/>
  <c r="H34" i="1"/>
  <c r="O18" i="1"/>
  <c r="P18" i="1" s="1"/>
  <c r="O17" i="1"/>
  <c r="P17" i="1" s="1"/>
  <c r="O11" i="1"/>
  <c r="P11" i="1" s="1"/>
  <c r="O26" i="1"/>
  <c r="O20" i="1"/>
  <c r="P20" i="1" s="1"/>
  <c r="O29" i="1"/>
  <c r="P29" i="1" s="1"/>
  <c r="O27" i="1"/>
  <c r="P27" i="1" s="1"/>
  <c r="O8" i="1"/>
  <c r="D28" i="1"/>
  <c r="D19" i="1"/>
  <c r="O9" i="1"/>
  <c r="P9" i="1" s="1"/>
  <c r="D10" i="1"/>
  <c r="E34" i="1" l="1"/>
  <c r="D34" i="1"/>
  <c r="F34" i="1"/>
  <c r="G34" i="1"/>
  <c r="O32" i="1"/>
  <c r="P32" i="1" s="1"/>
  <c r="O33" i="1"/>
  <c r="P33" i="1" s="1"/>
  <c r="P8" i="1"/>
  <c r="O10" i="1"/>
  <c r="P10" i="1" s="1"/>
  <c r="O28" i="1"/>
  <c r="P28" i="1" s="1"/>
  <c r="O19" i="1"/>
  <c r="P19" i="1" s="1"/>
  <c r="P26" i="1"/>
  <c r="O34" i="1" l="1"/>
  <c r="P34" i="1" s="1"/>
</calcChain>
</file>

<file path=xl/sharedStrings.xml><?xml version="1.0" encoding="utf-8"?>
<sst xmlns="http://schemas.openxmlformats.org/spreadsheetml/2006/main" count="109" uniqueCount="57">
  <si>
    <t>Chargé d'affaire</t>
  </si>
  <si>
    <t>F</t>
  </si>
  <si>
    <t>Cumul</t>
  </si>
  <si>
    <t>%</t>
  </si>
  <si>
    <t>Obj</t>
  </si>
  <si>
    <t>Nombre de visites clients</t>
  </si>
  <si>
    <t>Nombre de prospects visités</t>
  </si>
  <si>
    <t>CA Public</t>
  </si>
  <si>
    <t>CA Privé</t>
  </si>
  <si>
    <t>CA TOTAL</t>
  </si>
  <si>
    <t>Tableau de bord
Suivi de l'activité commerciale</t>
  </si>
  <si>
    <t>Nbre de devis</t>
  </si>
  <si>
    <t>FG Devis</t>
  </si>
  <si>
    <t>8 v/mois</t>
  </si>
  <si>
    <t>4 v/mois</t>
  </si>
  <si>
    <t>A date</t>
  </si>
  <si>
    <t>1 M€</t>
  </si>
  <si>
    <t>0,8 M€</t>
  </si>
  <si>
    <t>1,8 M€</t>
  </si>
  <si>
    <t>15 v/mois</t>
  </si>
  <si>
    <t>0,51 M€</t>
  </si>
  <si>
    <t>0,2 M€</t>
  </si>
  <si>
    <t>0,6 M€</t>
  </si>
  <si>
    <t>0,3 M€</t>
  </si>
  <si>
    <t>2,6 M€</t>
  </si>
  <si>
    <t>4,4 M€</t>
  </si>
  <si>
    <t>1,32 M€</t>
  </si>
  <si>
    <t>TOTAUX</t>
  </si>
  <si>
    <t>Indice B :</t>
  </si>
  <si>
    <t xml:space="preserve"> </t>
  </si>
  <si>
    <t>Chargé d'affaire : 1</t>
  </si>
  <si>
    <t>Chargé d'affaire : 2</t>
  </si>
  <si>
    <t>Chargé d'affaire : 3</t>
  </si>
  <si>
    <t>P</t>
  </si>
  <si>
    <t>Chantier</t>
  </si>
  <si>
    <t>N° devis</t>
  </si>
  <si>
    <t>Montant de l'affaire</t>
  </si>
  <si>
    <t>Montant travaux ST en D.S.</t>
  </si>
  <si>
    <t>Heures BE</t>
  </si>
  <si>
    <t>Heures Atelier + Peinture</t>
  </si>
  <si>
    <t>Heures chantier</t>
  </si>
  <si>
    <t>Tonnage Atelier</t>
  </si>
  <si>
    <t>FG 29%</t>
  </si>
  <si>
    <t>FG prévus</t>
  </si>
  <si>
    <t>Commercial</t>
  </si>
  <si>
    <t>Public ou privé</t>
  </si>
  <si>
    <t>x</t>
  </si>
  <si>
    <t>Privé</t>
  </si>
  <si>
    <t>Public</t>
  </si>
  <si>
    <t>Totaux</t>
  </si>
  <si>
    <t>abc</t>
  </si>
  <si>
    <t>def</t>
  </si>
  <si>
    <t>uy</t>
  </si>
  <si>
    <t>rse</t>
  </si>
  <si>
    <t>fg</t>
  </si>
  <si>
    <t>hgf</t>
  </si>
  <si>
    <t>hgj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</si>
</sst>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\ &quot;€&quot;"/>
    <numFmt numFmtId="165" formatCode="_-* #,##0\ &quot;€&quot;_-;\-* #,##0\ &quot;€&quot;_-;_-* &quot;-&quot;??\ &quot;€&quot;_-;_-@_-"/>
  </numFmts>
  <fonts count="19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 tint="0.34998626667073579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sz val="1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44" fontId="13" fillId="0" borderId="0" applyFont="0" applyFill="0" applyBorder="0" applyAlignment="0" applyProtection="0"/>
  </cellStyleXfs>
  <cellXfs count="70">
    <xf numFmtId="0" fontId="0" fillId="0" borderId="0" xfId="0"/>
    <xf numFmtId="0" fontId="5" fillId="0" borderId="0" xfId="0" applyFont="1"/>
    <xf numFmtId="0" fontId="5" fillId="0" borderId="1" xfId="0" applyFont="1" applyBorder="1"/>
    <xf numFmtId="0" fontId="9" fillId="0" borderId="1" xfId="0" applyFont="1" applyBorder="1"/>
    <xf numFmtId="0" fontId="5" fillId="2" borderId="1" xfId="0" applyFont="1" applyFill="1" applyBorder="1"/>
    <xf numFmtId="0" fontId="5" fillId="2" borderId="1" xfId="0" applyFont="1" applyFill="1" applyBorder="1" applyAlignment="1">
      <alignment horizontal="center" vertical="center"/>
    </xf>
    <xf numFmtId="0" fontId="9" fillId="2" borderId="1" xfId="0" applyFont="1" applyFill="1" applyBorder="1"/>
    <xf numFmtId="0" fontId="9" fillId="2" borderId="1" xfId="0" applyFont="1" applyFill="1" applyBorder="1" applyAlignment="1">
      <alignment horizontal="center" vertical="center"/>
    </xf>
    <xf numFmtId="164" fontId="5" fillId="0" borderId="0" xfId="0" applyNumberFormat="1" applyFont="1"/>
    <xf numFmtId="0" fontId="4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164" fontId="3" fillId="0" borderId="1" xfId="0" applyNumberFormat="1" applyFont="1" applyBorder="1"/>
    <xf numFmtId="164" fontId="3" fillId="0" borderId="3" xfId="3" applyNumberFormat="1" applyFont="1" applyBorder="1" applyAlignment="1">
      <alignment horizontal="center"/>
    </xf>
    <xf numFmtId="164" fontId="5" fillId="0" borderId="1" xfId="0" applyNumberFormat="1" applyFont="1" applyBorder="1"/>
    <xf numFmtId="164" fontId="9" fillId="0" borderId="1" xfId="0" applyNumberFormat="1" applyFont="1" applyBorder="1"/>
    <xf numFmtId="9" fontId="5" fillId="0" borderId="1" xfId="0" applyNumberFormat="1" applyFont="1" applyBorder="1"/>
    <xf numFmtId="9" fontId="9" fillId="0" borderId="1" xfId="0" applyNumberFormat="1" applyFont="1" applyBorder="1"/>
    <xf numFmtId="17" fontId="4" fillId="2" borderId="1" xfId="0" applyNumberFormat="1" applyFont="1" applyFill="1" applyBorder="1" applyAlignment="1">
      <alignment horizontal="center" vertical="center"/>
    </xf>
    <xf numFmtId="0" fontId="5" fillId="0" borderId="4" xfId="0" applyFont="1" applyBorder="1" applyAlignment="1"/>
    <xf numFmtId="0" fontId="15" fillId="0" borderId="4" xfId="0" applyFont="1" applyBorder="1" applyAlignment="1">
      <alignment horizontal="right" vertical="center"/>
    </xf>
    <xf numFmtId="14" fontId="14" fillId="0" borderId="4" xfId="0" applyNumberFormat="1" applyFont="1" applyBorder="1" applyAlignment="1">
      <alignment vertical="center"/>
    </xf>
    <xf numFmtId="0" fontId="5" fillId="0" borderId="0" xfId="0" applyFont="1" applyBorder="1"/>
    <xf numFmtId="0" fontId="2" fillId="0" borderId="1" xfId="0" applyFont="1" applyBorder="1" applyAlignment="1">
      <alignment horizontal="center"/>
    </xf>
    <xf numFmtId="164" fontId="16" fillId="0" borderId="1" xfId="0" applyNumberFormat="1" applyFont="1" applyBorder="1"/>
    <xf numFmtId="9" fontId="16" fillId="0" borderId="1" xfId="0" applyNumberFormat="1" applyFont="1" applyBorder="1"/>
    <xf numFmtId="0" fontId="5" fillId="4" borderId="1" xfId="0" applyFont="1" applyFill="1" applyBorder="1"/>
    <xf numFmtId="0" fontId="1" fillId="0" borderId="0" xfId="0" applyFont="1"/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2" xfId="0" applyFill="1" applyBorder="1"/>
    <xf numFmtId="0" fontId="0" fillId="0" borderId="13" xfId="0" applyBorder="1" applyAlignment="1">
      <alignment horizontal="center"/>
    </xf>
    <xf numFmtId="44" fontId="0" fillId="0" borderId="13" xfId="3" applyFont="1" applyBorder="1" applyAlignment="1">
      <alignment horizontal="center"/>
    </xf>
    <xf numFmtId="0" fontId="0" fillId="0" borderId="14" xfId="0" applyBorder="1" applyAlignment="1">
      <alignment horizontal="center"/>
    </xf>
    <xf numFmtId="44" fontId="0" fillId="0" borderId="15" xfId="3" applyFont="1" applyBorder="1" applyAlignment="1">
      <alignment horizontal="center"/>
    </xf>
    <xf numFmtId="0" fontId="0" fillId="0" borderId="16" xfId="0" applyBorder="1"/>
    <xf numFmtId="0" fontId="0" fillId="0" borderId="17" xfId="0" applyFill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44" fontId="0" fillId="0" borderId="2" xfId="3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4" fontId="0" fillId="0" borderId="18" xfId="3" applyFont="1" applyBorder="1" applyAlignment="1">
      <alignment horizontal="center" vertical="center"/>
    </xf>
    <xf numFmtId="0" fontId="0" fillId="0" borderId="17" xfId="0" applyFill="1" applyBorder="1"/>
    <xf numFmtId="0" fontId="0" fillId="0" borderId="2" xfId="0" applyBorder="1" applyAlignment="1">
      <alignment horizontal="center"/>
    </xf>
    <xf numFmtId="44" fontId="0" fillId="0" borderId="2" xfId="3" applyFont="1" applyBorder="1" applyAlignment="1">
      <alignment horizontal="center"/>
    </xf>
    <xf numFmtId="0" fontId="0" fillId="0" borderId="0" xfId="0" applyBorder="1" applyAlignment="1">
      <alignment horizontal="center"/>
    </xf>
    <xf numFmtId="44" fontId="0" fillId="0" borderId="18" xfId="3" applyFont="1" applyBorder="1" applyAlignment="1">
      <alignment horizontal="center"/>
    </xf>
    <xf numFmtId="0" fontId="0" fillId="0" borderId="17" xfId="0" applyFill="1" applyBorder="1" applyAlignment="1">
      <alignment horizontal="left" vertical="center" wrapText="1"/>
    </xf>
    <xf numFmtId="0" fontId="0" fillId="0" borderId="19" xfId="0" applyBorder="1"/>
    <xf numFmtId="0" fontId="0" fillId="0" borderId="20" xfId="0" applyBorder="1" applyAlignment="1">
      <alignment horizontal="center"/>
    </xf>
    <xf numFmtId="44" fontId="0" fillId="0" borderId="20" xfId="3" applyFont="1" applyBorder="1" applyAlignment="1">
      <alignment horizontal="center"/>
    </xf>
    <xf numFmtId="0" fontId="0" fillId="0" borderId="21" xfId="0" applyBorder="1" applyAlignment="1">
      <alignment horizontal="center"/>
    </xf>
    <xf numFmtId="44" fontId="0" fillId="0" borderId="22" xfId="3" applyFont="1" applyBorder="1" applyAlignment="1">
      <alignment horizontal="center"/>
    </xf>
    <xf numFmtId="0" fontId="0" fillId="0" borderId="23" xfId="0" applyBorder="1"/>
    <xf numFmtId="0" fontId="0" fillId="0" borderId="5" xfId="0" applyBorder="1"/>
    <xf numFmtId="44" fontId="0" fillId="0" borderId="6" xfId="3" applyFont="1" applyBorder="1"/>
    <xf numFmtId="0" fontId="0" fillId="0" borderId="6" xfId="0" applyBorder="1"/>
    <xf numFmtId="44" fontId="0" fillId="0" borderId="7" xfId="3" applyFont="1" applyBorder="1"/>
    <xf numFmtId="165" fontId="0" fillId="0" borderId="0" xfId="0" applyNumberFormat="1"/>
    <xf numFmtId="0" fontId="0" fillId="0" borderId="16" xfId="0" applyBorder="1" applyAlignment="1">
      <alignment horizontal="center"/>
    </xf>
    <xf numFmtId="164" fontId="3" fillId="5" borderId="2" xfId="3" applyNumberFormat="1" applyFont="1" applyFill="1" applyBorder="1" applyAlignment="1">
      <alignment horizontal="center"/>
    </xf>
    <xf numFmtId="164" fontId="3" fillId="5" borderId="1" xfId="0" applyNumberFormat="1" applyFont="1" applyFill="1" applyBorder="1"/>
    <xf numFmtId="164" fontId="5" fillId="5" borderId="1" xfId="0" applyNumberFormat="1" applyFont="1" applyFill="1" applyBorder="1"/>
    <xf numFmtId="164" fontId="9" fillId="5" borderId="1" xfId="0" applyNumberFormat="1" applyFont="1" applyFill="1" applyBorder="1"/>
    <xf numFmtId="0" fontId="10" fillId="3" borderId="1" xfId="0" applyFont="1" applyFill="1" applyBorder="1" applyAlignment="1">
      <alignment horizontal="left" vertical="center"/>
    </xf>
    <xf numFmtId="0" fontId="11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17" fontId="17" fillId="0" borderId="0" xfId="0" applyNumberFormat="1" applyFont="1" applyAlignment="1">
      <alignment horizontal="center"/>
    </xf>
  </cellXfs>
  <cellStyles count="4">
    <cellStyle name="Lien hypertexte" xfId="1" builtinId="8" hidden="1"/>
    <cellStyle name="Lien hypertexte visité" xfId="2" builtinId="9" hidden="1"/>
    <cellStyle name="Monétaire" xfId="3" builtinId="4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19050</xdr:colOff>
          <xdr:row>3</xdr:row>
          <xdr:rowOff>19050</xdr:rowOff>
        </xdr:from>
        <xdr:to>
          <xdr:col>18</xdr:col>
          <xdr:colOff>571500</xdr:colOff>
          <xdr:row>4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Actualisation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381000</xdr:colOff>
      <xdr:row>0</xdr:row>
      <xdr:rowOff>179917</xdr:rowOff>
    </xdr:from>
    <xdr:to>
      <xdr:col>0</xdr:col>
      <xdr:colOff>1746250</xdr:colOff>
      <xdr:row>0</xdr:row>
      <xdr:rowOff>666750</xdr:rowOff>
    </xdr:to>
    <xdr:sp macro="[0]!ReportCa" textlink="">
      <xdr:nvSpPr>
        <xdr:cNvPr id="2" name="Rectangle à coins arrondis 1"/>
        <xdr:cNvSpPr/>
      </xdr:nvSpPr>
      <xdr:spPr>
        <a:xfrm>
          <a:off x="381000" y="179917"/>
          <a:ext cx="1365250" cy="486833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latin typeface="AR CENA" panose="02000000000000000000" pitchFamily="2" charset="0"/>
            </a:rPr>
            <a:t>Tester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S57"/>
  <sheetViews>
    <sheetView tabSelected="1" zoomScale="90" zoomScaleNormal="90" workbookViewId="0">
      <selection activeCell="B1" sqref="B1"/>
    </sheetView>
  </sheetViews>
  <sheetFormatPr baseColWidth="10" defaultRowHeight="15.75" x14ac:dyDescent="0.25"/>
  <cols>
    <col min="1" max="1" width="25.875" customWidth="1"/>
    <col min="2" max="2" width="10.125" customWidth="1"/>
    <col min="3" max="14" width="10.625" customWidth="1"/>
    <col min="16" max="16" width="7.125" customWidth="1"/>
  </cols>
  <sheetData>
    <row r="1" spans="1:16" s="1" customFormat="1" ht="66" customHeight="1" thickBot="1" x14ac:dyDescent="0.3">
      <c r="A1" s="21"/>
      <c r="B1" s="21"/>
      <c r="C1" s="21"/>
      <c r="D1" s="66" t="s">
        <v>10</v>
      </c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8"/>
    </row>
    <row r="2" spans="1:16" s="1" customFormat="1" ht="27.75" customHeight="1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9" t="s">
        <v>28</v>
      </c>
      <c r="O2" s="20">
        <v>42674</v>
      </c>
      <c r="P2" s="18"/>
    </row>
    <row r="3" spans="1:16" s="1" customFormat="1" ht="24.95" customHeight="1" x14ac:dyDescent="0.25">
      <c r="A3" s="65" t="s">
        <v>30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</row>
    <row r="4" spans="1:16" s="1" customFormat="1" ht="20.100000000000001" customHeight="1" x14ac:dyDescent="0.25">
      <c r="A4" s="4" t="s">
        <v>0</v>
      </c>
      <c r="B4" s="5" t="s">
        <v>4</v>
      </c>
      <c r="C4" s="17">
        <v>42491</v>
      </c>
      <c r="D4" s="17">
        <f>DATE(YEAR(C4),MONTH(C4)+1,1)</f>
        <v>42522</v>
      </c>
      <c r="E4" s="17">
        <f t="shared" ref="E4:N4" si="0">DATE(YEAR(D4),MONTH(D4)+1,1)</f>
        <v>42552</v>
      </c>
      <c r="F4" s="17">
        <f t="shared" si="0"/>
        <v>42583</v>
      </c>
      <c r="G4" s="17">
        <f t="shared" si="0"/>
        <v>42614</v>
      </c>
      <c r="H4" s="17">
        <f t="shared" si="0"/>
        <v>42644</v>
      </c>
      <c r="I4" s="17">
        <f t="shared" si="0"/>
        <v>42675</v>
      </c>
      <c r="J4" s="17">
        <f t="shared" si="0"/>
        <v>42705</v>
      </c>
      <c r="K4" s="17">
        <f t="shared" si="0"/>
        <v>42736</v>
      </c>
      <c r="L4" s="17">
        <f t="shared" si="0"/>
        <v>42767</v>
      </c>
      <c r="M4" s="17">
        <f t="shared" si="0"/>
        <v>42795</v>
      </c>
      <c r="N4" s="17">
        <f t="shared" si="0"/>
        <v>42826</v>
      </c>
      <c r="O4" s="5" t="s">
        <v>2</v>
      </c>
      <c r="P4" s="5" t="s">
        <v>3</v>
      </c>
    </row>
    <row r="5" spans="1:16" s="1" customFormat="1" ht="20.100000000000001" customHeight="1" x14ac:dyDescent="0.25">
      <c r="A5" s="25" t="s">
        <v>5</v>
      </c>
      <c r="B5" s="9" t="s">
        <v>19</v>
      </c>
      <c r="C5" s="2">
        <v>16</v>
      </c>
      <c r="D5" s="2">
        <v>20</v>
      </c>
      <c r="E5" s="2">
        <v>11</v>
      </c>
      <c r="F5" s="2">
        <v>14</v>
      </c>
      <c r="G5" s="2">
        <v>18</v>
      </c>
      <c r="H5" s="2">
        <v>11</v>
      </c>
      <c r="I5" s="2"/>
      <c r="J5" s="2"/>
      <c r="K5" s="2"/>
      <c r="L5" s="2"/>
      <c r="M5" s="2"/>
      <c r="N5" s="2"/>
      <c r="O5" s="2">
        <f>SUM(C5:N5)</f>
        <v>90</v>
      </c>
      <c r="P5" s="15">
        <f>O5/(15*12)</f>
        <v>0.5</v>
      </c>
    </row>
    <row r="6" spans="1:16" s="1" customFormat="1" ht="20.100000000000001" customHeight="1" x14ac:dyDescent="0.25">
      <c r="A6" s="25" t="s">
        <v>6</v>
      </c>
      <c r="B6" s="9" t="s">
        <v>14</v>
      </c>
      <c r="C6" s="2">
        <v>2</v>
      </c>
      <c r="D6" s="2">
        <v>4</v>
      </c>
      <c r="E6" s="2">
        <v>0</v>
      </c>
      <c r="F6" s="2">
        <v>0</v>
      </c>
      <c r="G6" s="2">
        <v>3</v>
      </c>
      <c r="H6" s="2">
        <v>1</v>
      </c>
      <c r="I6" s="2"/>
      <c r="J6" s="2"/>
      <c r="K6" s="2"/>
      <c r="L6" s="2"/>
      <c r="M6" s="2"/>
      <c r="N6" s="2"/>
      <c r="O6" s="2">
        <f>SUM(C6:N6)</f>
        <v>10</v>
      </c>
      <c r="P6" s="15">
        <f>O6/48</f>
        <v>0.20833333333333334</v>
      </c>
    </row>
    <row r="7" spans="1:16" s="1" customFormat="1" ht="20.100000000000001" customHeight="1" x14ac:dyDescent="0.25">
      <c r="A7" s="2" t="s">
        <v>11</v>
      </c>
      <c r="B7" s="9" t="s">
        <v>15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s="1" customFormat="1" ht="20.100000000000001" customHeight="1" x14ac:dyDescent="0.25">
      <c r="A8" s="25" t="s">
        <v>7</v>
      </c>
      <c r="B8" s="9" t="s">
        <v>17</v>
      </c>
      <c r="C8" s="61"/>
      <c r="D8" s="62"/>
      <c r="E8" s="62"/>
      <c r="F8" s="62"/>
      <c r="G8" s="62">
        <v>40451</v>
      </c>
      <c r="H8" s="62"/>
      <c r="I8" s="62"/>
      <c r="J8" s="62"/>
      <c r="K8" s="62"/>
      <c r="L8" s="62"/>
      <c r="M8" s="62"/>
      <c r="N8" s="62"/>
      <c r="O8" s="11">
        <f>SUM(C8:N8)</f>
        <v>40451</v>
      </c>
      <c r="P8" s="15">
        <f>O8/800000</f>
        <v>5.0563749999999998E-2</v>
      </c>
    </row>
    <row r="9" spans="1:16" s="1" customFormat="1" ht="20.100000000000001" customHeight="1" x14ac:dyDescent="0.25">
      <c r="A9" s="25" t="s">
        <v>8</v>
      </c>
      <c r="B9" s="9" t="s">
        <v>16</v>
      </c>
      <c r="C9" s="62"/>
      <c r="D9" s="62"/>
      <c r="E9" s="62"/>
      <c r="F9" s="62"/>
      <c r="G9" s="62">
        <v>1997</v>
      </c>
      <c r="H9" s="62"/>
      <c r="I9" s="62"/>
      <c r="J9" s="62"/>
      <c r="K9" s="62"/>
      <c r="L9" s="62"/>
      <c r="M9" s="62"/>
      <c r="N9" s="62"/>
      <c r="O9" s="11">
        <f>SUM(C9:N9)</f>
        <v>1997</v>
      </c>
      <c r="P9" s="15">
        <f>O9/1000000</f>
        <v>1.9970000000000001E-3</v>
      </c>
    </row>
    <row r="10" spans="1:16" s="1" customFormat="1" ht="20.100000000000001" customHeight="1" x14ac:dyDescent="0.25">
      <c r="A10" s="2" t="s">
        <v>9</v>
      </c>
      <c r="B10" s="9" t="s">
        <v>18</v>
      </c>
      <c r="C10" s="11">
        <f>SUM(C8:C9)</f>
        <v>0</v>
      </c>
      <c r="D10" s="11">
        <f t="shared" ref="D10:N10" si="1">SUM(D8:D9)</f>
        <v>0</v>
      </c>
      <c r="E10" s="11">
        <v>0</v>
      </c>
      <c r="F10" s="11">
        <f t="shared" si="1"/>
        <v>0</v>
      </c>
      <c r="G10" s="11">
        <f t="shared" si="1"/>
        <v>42448</v>
      </c>
      <c r="H10" s="11">
        <v>0</v>
      </c>
      <c r="I10" s="11">
        <f t="shared" si="1"/>
        <v>0</v>
      </c>
      <c r="J10" s="11">
        <f t="shared" si="1"/>
        <v>0</v>
      </c>
      <c r="K10" s="11">
        <f t="shared" si="1"/>
        <v>0</v>
      </c>
      <c r="L10" s="11">
        <f t="shared" si="1"/>
        <v>0</v>
      </c>
      <c r="M10" s="11">
        <f t="shared" si="1"/>
        <v>0</v>
      </c>
      <c r="N10" s="11">
        <f t="shared" si="1"/>
        <v>0</v>
      </c>
      <c r="O10" s="11">
        <f>SUM(O8:O9)</f>
        <v>42448</v>
      </c>
      <c r="P10" s="15">
        <f>O10/1800000</f>
        <v>2.3582222222222223E-2</v>
      </c>
    </row>
    <row r="11" spans="1:16" s="1" customFormat="1" ht="20.100000000000001" customHeight="1" x14ac:dyDescent="0.25">
      <c r="A11" s="25" t="s">
        <v>12</v>
      </c>
      <c r="B11" s="9" t="s">
        <v>20</v>
      </c>
      <c r="C11" s="12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f>SUM(C11:N11)</f>
        <v>0</v>
      </c>
      <c r="P11" s="15">
        <f>O11/510000</f>
        <v>0</v>
      </c>
    </row>
    <row r="12" spans="1:16" s="1" customFormat="1" ht="24.95" customHeight="1" x14ac:dyDescent="0.25">
      <c r="A12" s="65" t="s">
        <v>31</v>
      </c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</row>
    <row r="13" spans="1:16" s="1" customFormat="1" ht="20.100000000000001" customHeight="1" x14ac:dyDescent="0.25">
      <c r="A13" s="4" t="s">
        <v>0</v>
      </c>
      <c r="B13" s="5" t="s">
        <v>4</v>
      </c>
      <c r="C13" s="17">
        <v>42491</v>
      </c>
      <c r="D13" s="17">
        <f>DATE(YEAR(C13),MONTH(C13)+1,1)</f>
        <v>42522</v>
      </c>
      <c r="E13" s="17">
        <f t="shared" ref="E13:N13" si="2">DATE(YEAR(D13),MONTH(D13)+1,1)</f>
        <v>42552</v>
      </c>
      <c r="F13" s="17">
        <f t="shared" si="2"/>
        <v>42583</v>
      </c>
      <c r="G13" s="17">
        <f t="shared" si="2"/>
        <v>42614</v>
      </c>
      <c r="H13" s="17">
        <f t="shared" si="2"/>
        <v>42644</v>
      </c>
      <c r="I13" s="17">
        <f t="shared" si="2"/>
        <v>42675</v>
      </c>
      <c r="J13" s="17">
        <f t="shared" si="2"/>
        <v>42705</v>
      </c>
      <c r="K13" s="17">
        <f t="shared" si="2"/>
        <v>42736</v>
      </c>
      <c r="L13" s="17">
        <f t="shared" si="2"/>
        <v>42767</v>
      </c>
      <c r="M13" s="17">
        <f t="shared" si="2"/>
        <v>42795</v>
      </c>
      <c r="N13" s="17">
        <f t="shared" si="2"/>
        <v>42826</v>
      </c>
      <c r="O13" s="5" t="s">
        <v>2</v>
      </c>
      <c r="P13" s="5" t="s">
        <v>3</v>
      </c>
    </row>
    <row r="14" spans="1:16" s="1" customFormat="1" ht="20.100000000000001" customHeight="1" x14ac:dyDescent="0.25">
      <c r="A14" s="2" t="s">
        <v>5</v>
      </c>
      <c r="B14" s="9" t="s">
        <v>19</v>
      </c>
      <c r="C14" s="2">
        <v>15</v>
      </c>
      <c r="D14" s="2">
        <v>15</v>
      </c>
      <c r="E14" s="2">
        <v>12</v>
      </c>
      <c r="F14" s="2">
        <v>11</v>
      </c>
      <c r="G14" s="2">
        <v>5</v>
      </c>
      <c r="H14" s="2">
        <v>12</v>
      </c>
      <c r="I14" s="2"/>
      <c r="J14" s="2"/>
      <c r="K14" s="2"/>
      <c r="L14" s="2"/>
      <c r="M14" s="2"/>
      <c r="N14" s="2"/>
      <c r="O14" s="2">
        <f>SUM(C14:N14)</f>
        <v>70</v>
      </c>
      <c r="P14" s="15">
        <f>O14/(15*12)</f>
        <v>0.3888888888888889</v>
      </c>
    </row>
    <row r="15" spans="1:16" s="1" customFormat="1" ht="20.100000000000001" customHeight="1" x14ac:dyDescent="0.25">
      <c r="A15" s="2" t="s">
        <v>6</v>
      </c>
      <c r="B15" s="9" t="s">
        <v>14</v>
      </c>
      <c r="C15" s="2">
        <v>2</v>
      </c>
      <c r="D15" s="2">
        <v>2</v>
      </c>
      <c r="E15" s="2">
        <v>1</v>
      </c>
      <c r="F15" s="2">
        <v>2</v>
      </c>
      <c r="G15" s="2">
        <v>3</v>
      </c>
      <c r="H15" s="2">
        <v>2</v>
      </c>
      <c r="I15" s="2"/>
      <c r="J15" s="2"/>
      <c r="K15" s="2"/>
      <c r="L15" s="2"/>
      <c r="M15" s="2"/>
      <c r="N15" s="2"/>
      <c r="O15" s="2">
        <f>SUM(C15:N15)</f>
        <v>12</v>
      </c>
      <c r="P15" s="15">
        <f>O15/48</f>
        <v>0.25</v>
      </c>
    </row>
    <row r="16" spans="1:16" s="1" customFormat="1" ht="20.100000000000001" customHeight="1" x14ac:dyDescent="0.25">
      <c r="A16" s="2" t="s">
        <v>11</v>
      </c>
      <c r="B16" s="9" t="s">
        <v>15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</row>
    <row r="17" spans="1:19" s="1" customFormat="1" ht="20.100000000000001" customHeight="1" x14ac:dyDescent="0.25">
      <c r="A17" s="2" t="s">
        <v>7</v>
      </c>
      <c r="B17" s="9" t="s">
        <v>17</v>
      </c>
      <c r="C17" s="63"/>
      <c r="D17" s="63"/>
      <c r="E17" s="63"/>
      <c r="F17" s="62"/>
      <c r="G17" s="63"/>
      <c r="H17" s="63"/>
      <c r="I17" s="63"/>
      <c r="J17" s="63"/>
      <c r="K17" s="63"/>
      <c r="L17" s="63"/>
      <c r="M17" s="63"/>
      <c r="N17" s="63"/>
      <c r="O17" s="13">
        <f>SUM(C17:N17)</f>
        <v>0</v>
      </c>
      <c r="P17" s="15">
        <f>O17/800000</f>
        <v>0</v>
      </c>
    </row>
    <row r="18" spans="1:19" s="1" customFormat="1" ht="20.100000000000001" customHeight="1" x14ac:dyDescent="0.25">
      <c r="A18" s="2" t="s">
        <v>8</v>
      </c>
      <c r="B18" s="9" t="s">
        <v>16</v>
      </c>
      <c r="C18" s="63"/>
      <c r="D18" s="63"/>
      <c r="E18" s="63"/>
      <c r="F18" s="63"/>
      <c r="G18" s="63">
        <v>67931</v>
      </c>
      <c r="H18" s="63"/>
      <c r="I18" s="63"/>
      <c r="J18" s="63"/>
      <c r="K18" s="63"/>
      <c r="L18" s="63"/>
      <c r="M18" s="63"/>
      <c r="N18" s="63"/>
      <c r="O18" s="13">
        <f>SUM(C18:N18)</f>
        <v>67931</v>
      </c>
      <c r="P18" s="15">
        <f>O18/1000000</f>
        <v>6.7931000000000005E-2</v>
      </c>
      <c r="S18" s="26" t="s">
        <v>29</v>
      </c>
    </row>
    <row r="19" spans="1:19" s="1" customFormat="1" ht="20.100000000000001" customHeight="1" x14ac:dyDescent="0.25">
      <c r="A19" s="2" t="s">
        <v>9</v>
      </c>
      <c r="B19" s="9" t="s">
        <v>18</v>
      </c>
      <c r="C19" s="13">
        <f>SUM(C17:C18)</f>
        <v>0</v>
      </c>
      <c r="D19" s="13">
        <f t="shared" ref="D19:O19" si="3">SUM(D17:D18)</f>
        <v>0</v>
      </c>
      <c r="E19" s="13">
        <f t="shared" si="3"/>
        <v>0</v>
      </c>
      <c r="F19" s="13">
        <f t="shared" si="3"/>
        <v>0</v>
      </c>
      <c r="G19" s="13">
        <f t="shared" si="3"/>
        <v>67931</v>
      </c>
      <c r="H19" s="13">
        <f t="shared" si="3"/>
        <v>0</v>
      </c>
      <c r="I19" s="13">
        <f t="shared" si="3"/>
        <v>0</v>
      </c>
      <c r="J19" s="13">
        <f t="shared" si="3"/>
        <v>0</v>
      </c>
      <c r="K19" s="13">
        <f t="shared" si="3"/>
        <v>0</v>
      </c>
      <c r="L19" s="13">
        <f t="shared" si="3"/>
        <v>0</v>
      </c>
      <c r="M19" s="13">
        <f t="shared" si="3"/>
        <v>0</v>
      </c>
      <c r="N19" s="13">
        <f t="shared" si="3"/>
        <v>0</v>
      </c>
      <c r="O19" s="13">
        <f t="shared" si="3"/>
        <v>67931</v>
      </c>
      <c r="P19" s="15">
        <f>O19/1800000</f>
        <v>3.7739444444444444E-2</v>
      </c>
    </row>
    <row r="20" spans="1:19" s="1" customFormat="1" ht="20.100000000000001" customHeight="1" x14ac:dyDescent="0.25">
      <c r="A20" s="2" t="s">
        <v>12</v>
      </c>
      <c r="B20" s="9" t="s">
        <v>20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>
        <f>SUM(C20:N20)</f>
        <v>0</v>
      </c>
      <c r="P20" s="15">
        <f>O20/510000</f>
        <v>0</v>
      </c>
    </row>
    <row r="21" spans="1:19" s="1" customFormat="1" ht="24.95" customHeight="1" x14ac:dyDescent="0.25">
      <c r="A21" s="65" t="s">
        <v>32</v>
      </c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</row>
    <row r="22" spans="1:19" s="1" customFormat="1" ht="20.100000000000001" customHeight="1" x14ac:dyDescent="0.25">
      <c r="A22" s="6" t="s">
        <v>0</v>
      </c>
      <c r="B22" s="7" t="s">
        <v>4</v>
      </c>
      <c r="C22" s="17">
        <v>42491</v>
      </c>
      <c r="D22" s="17">
        <f>DATE(YEAR(C22),MONTH(C22)+1,1)</f>
        <v>42522</v>
      </c>
      <c r="E22" s="17">
        <f t="shared" ref="E22:N22" si="4">DATE(YEAR(D22),MONTH(D22)+1,1)</f>
        <v>42552</v>
      </c>
      <c r="F22" s="17">
        <f t="shared" si="4"/>
        <v>42583</v>
      </c>
      <c r="G22" s="17">
        <f t="shared" si="4"/>
        <v>42614</v>
      </c>
      <c r="H22" s="17">
        <f t="shared" si="4"/>
        <v>42644</v>
      </c>
      <c r="I22" s="17">
        <f t="shared" si="4"/>
        <v>42675</v>
      </c>
      <c r="J22" s="17">
        <f t="shared" si="4"/>
        <v>42705</v>
      </c>
      <c r="K22" s="17">
        <f t="shared" si="4"/>
        <v>42736</v>
      </c>
      <c r="L22" s="17">
        <f t="shared" si="4"/>
        <v>42767</v>
      </c>
      <c r="M22" s="17">
        <f t="shared" si="4"/>
        <v>42795</v>
      </c>
      <c r="N22" s="17">
        <f t="shared" si="4"/>
        <v>42826</v>
      </c>
      <c r="O22" s="7" t="s">
        <v>2</v>
      </c>
      <c r="P22" s="7" t="s">
        <v>3</v>
      </c>
    </row>
    <row r="23" spans="1:19" s="1" customFormat="1" ht="20.100000000000001" customHeight="1" x14ac:dyDescent="0.25">
      <c r="A23" s="3" t="s">
        <v>5</v>
      </c>
      <c r="B23" s="9" t="s">
        <v>13</v>
      </c>
      <c r="C23" s="3">
        <v>10</v>
      </c>
      <c r="D23" s="3">
        <v>4</v>
      </c>
      <c r="E23" s="3">
        <v>0</v>
      </c>
      <c r="F23" s="3">
        <v>4</v>
      </c>
      <c r="G23" s="3">
        <v>8</v>
      </c>
      <c r="H23" s="3">
        <v>0</v>
      </c>
      <c r="I23" s="3"/>
      <c r="J23" s="3"/>
      <c r="K23" s="3"/>
      <c r="L23" s="3"/>
      <c r="M23" s="3"/>
      <c r="N23" s="3"/>
      <c r="O23" s="3">
        <f>SUM(C23:N23)</f>
        <v>26</v>
      </c>
      <c r="P23" s="16">
        <f>O23/(8*12)</f>
        <v>0.27083333333333331</v>
      </c>
    </row>
    <row r="24" spans="1:19" s="1" customFormat="1" ht="20.100000000000001" customHeight="1" x14ac:dyDescent="0.25">
      <c r="A24" s="3" t="s">
        <v>6</v>
      </c>
      <c r="B24" s="9" t="s">
        <v>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/>
      <c r="J24" s="3"/>
      <c r="K24" s="3"/>
      <c r="L24" s="3"/>
      <c r="M24" s="3"/>
      <c r="N24" s="3"/>
      <c r="O24" s="3">
        <f>SUM(C24:N24)</f>
        <v>0</v>
      </c>
      <c r="P24" s="16">
        <f>O24/48</f>
        <v>0</v>
      </c>
    </row>
    <row r="25" spans="1:19" s="1" customFormat="1" ht="20.100000000000001" customHeight="1" x14ac:dyDescent="0.25">
      <c r="A25" s="2" t="s">
        <v>11</v>
      </c>
      <c r="B25" s="9" t="s">
        <v>15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9" s="1" customFormat="1" ht="20.100000000000001" customHeight="1" x14ac:dyDescent="0.25">
      <c r="A26" s="3" t="s">
        <v>7</v>
      </c>
      <c r="B26" s="9" t="s">
        <v>21</v>
      </c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O26" s="14">
        <f>SUM(C26:N26)</f>
        <v>0</v>
      </c>
      <c r="P26" s="16">
        <f>O26/200000</f>
        <v>0</v>
      </c>
    </row>
    <row r="27" spans="1:19" s="1" customFormat="1" ht="20.100000000000001" customHeight="1" x14ac:dyDescent="0.25">
      <c r="A27" s="3" t="s">
        <v>8</v>
      </c>
      <c r="B27" s="9" t="s">
        <v>22</v>
      </c>
      <c r="C27" s="64"/>
      <c r="D27" s="64"/>
      <c r="E27" s="64"/>
      <c r="F27" s="64"/>
      <c r="G27" s="64">
        <v>15120</v>
      </c>
      <c r="H27" s="64"/>
      <c r="I27" s="64"/>
      <c r="J27" s="64"/>
      <c r="K27" s="64"/>
      <c r="L27" s="64"/>
      <c r="M27" s="64"/>
      <c r="N27" s="64"/>
      <c r="O27" s="14">
        <f>SUM(C27:N27)</f>
        <v>15120</v>
      </c>
      <c r="P27" s="16">
        <f>O27/600000</f>
        <v>2.52E-2</v>
      </c>
    </row>
    <row r="28" spans="1:19" s="1" customFormat="1" ht="20.100000000000001" customHeight="1" x14ac:dyDescent="0.25">
      <c r="A28" s="3" t="s">
        <v>9</v>
      </c>
      <c r="B28" s="9" t="s">
        <v>17</v>
      </c>
      <c r="C28" s="14">
        <f>SUM(C26:C27)</f>
        <v>0</v>
      </c>
      <c r="D28" s="14">
        <f t="shared" ref="D28:O28" si="5">SUM(D26:D27)</f>
        <v>0</v>
      </c>
      <c r="E28" s="14">
        <f t="shared" si="5"/>
        <v>0</v>
      </c>
      <c r="F28" s="14">
        <f t="shared" si="5"/>
        <v>0</v>
      </c>
      <c r="G28" s="14">
        <f t="shared" si="5"/>
        <v>15120</v>
      </c>
      <c r="H28" s="14">
        <f t="shared" si="5"/>
        <v>0</v>
      </c>
      <c r="I28" s="14">
        <f t="shared" si="5"/>
        <v>0</v>
      </c>
      <c r="J28" s="14">
        <f t="shared" si="5"/>
        <v>0</v>
      </c>
      <c r="K28" s="14">
        <f t="shared" si="5"/>
        <v>0</v>
      </c>
      <c r="L28" s="14">
        <f t="shared" si="5"/>
        <v>0</v>
      </c>
      <c r="M28" s="14">
        <f t="shared" si="5"/>
        <v>0</v>
      </c>
      <c r="N28" s="14">
        <f t="shared" si="5"/>
        <v>0</v>
      </c>
      <c r="O28" s="14">
        <f t="shared" si="5"/>
        <v>15120</v>
      </c>
      <c r="P28" s="16">
        <f>O28/800000</f>
        <v>1.89E-2</v>
      </c>
    </row>
    <row r="29" spans="1:19" s="1" customFormat="1" ht="20.100000000000001" customHeight="1" x14ac:dyDescent="0.25">
      <c r="A29" s="3" t="s">
        <v>12</v>
      </c>
      <c r="B29" s="10" t="s">
        <v>23</v>
      </c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>
        <f>SUM(C29:N29)</f>
        <v>0</v>
      </c>
      <c r="P29" s="16">
        <f>O29/300000</f>
        <v>0</v>
      </c>
    </row>
    <row r="30" spans="1:19" s="1" customFormat="1" ht="8.25" customHeight="1" x14ac:dyDescent="0.25"/>
    <row r="31" spans="1:19" s="1" customFormat="1" ht="24.95" customHeight="1" x14ac:dyDescent="0.25">
      <c r="A31" s="65" t="s">
        <v>27</v>
      </c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</row>
    <row r="32" spans="1:19" s="1" customFormat="1" ht="20.100000000000001" customHeight="1" x14ac:dyDescent="0.25">
      <c r="A32" s="3" t="s">
        <v>7</v>
      </c>
      <c r="B32" s="22" t="s">
        <v>18</v>
      </c>
      <c r="C32" s="14">
        <f>C8+C17+C26</f>
        <v>0</v>
      </c>
      <c r="D32" s="14">
        <f>D8+D17+D26</f>
        <v>0</v>
      </c>
      <c r="E32" s="14">
        <f t="shared" ref="E32:N32" si="6">E8+E17+E26</f>
        <v>0</v>
      </c>
      <c r="F32" s="14">
        <f t="shared" si="6"/>
        <v>0</v>
      </c>
      <c r="G32" s="14">
        <f t="shared" si="6"/>
        <v>40451</v>
      </c>
      <c r="H32" s="14">
        <f t="shared" si="6"/>
        <v>0</v>
      </c>
      <c r="I32" s="14">
        <f t="shared" si="6"/>
        <v>0</v>
      </c>
      <c r="J32" s="14">
        <f t="shared" si="6"/>
        <v>0</v>
      </c>
      <c r="K32" s="14">
        <f>K8+K17+K26</f>
        <v>0</v>
      </c>
      <c r="L32" s="14">
        <f t="shared" si="6"/>
        <v>0</v>
      </c>
      <c r="M32" s="14">
        <f t="shared" si="6"/>
        <v>0</v>
      </c>
      <c r="N32" s="14">
        <f t="shared" si="6"/>
        <v>0</v>
      </c>
      <c r="O32" s="23">
        <f>SUM(C32:N32)</f>
        <v>40451</v>
      </c>
      <c r="P32" s="24">
        <f>O32/1800000</f>
        <v>2.2472777777777779E-2</v>
      </c>
    </row>
    <row r="33" spans="1:16" s="1" customFormat="1" ht="20.100000000000001" customHeight="1" x14ac:dyDescent="0.25">
      <c r="A33" s="3" t="s">
        <v>8</v>
      </c>
      <c r="B33" s="22" t="s">
        <v>24</v>
      </c>
      <c r="C33" s="14">
        <f>C9+C18+C27</f>
        <v>0</v>
      </c>
      <c r="D33" s="14">
        <f t="shared" ref="D33:N33" si="7">D9+D18+D27</f>
        <v>0</v>
      </c>
      <c r="E33" s="14">
        <f t="shared" si="7"/>
        <v>0</v>
      </c>
      <c r="F33" s="14">
        <f t="shared" si="7"/>
        <v>0</v>
      </c>
      <c r="G33" s="14">
        <f t="shared" si="7"/>
        <v>85048</v>
      </c>
      <c r="H33" s="14">
        <f t="shared" si="7"/>
        <v>0</v>
      </c>
      <c r="I33" s="14">
        <f t="shared" si="7"/>
        <v>0</v>
      </c>
      <c r="J33" s="14">
        <f t="shared" si="7"/>
        <v>0</v>
      </c>
      <c r="K33" s="14">
        <f t="shared" si="7"/>
        <v>0</v>
      </c>
      <c r="L33" s="14">
        <f t="shared" si="7"/>
        <v>0</v>
      </c>
      <c r="M33" s="14">
        <f t="shared" si="7"/>
        <v>0</v>
      </c>
      <c r="N33" s="14">
        <f t="shared" si="7"/>
        <v>0</v>
      </c>
      <c r="O33" s="23">
        <f>SUM(C33:N33)</f>
        <v>85048</v>
      </c>
      <c r="P33" s="24">
        <f>O33/2600000</f>
        <v>3.2710769230769231E-2</v>
      </c>
    </row>
    <row r="34" spans="1:16" s="1" customFormat="1" ht="20.100000000000001" customHeight="1" x14ac:dyDescent="0.25">
      <c r="A34" s="3" t="s">
        <v>9</v>
      </c>
      <c r="B34" s="22" t="s">
        <v>25</v>
      </c>
      <c r="C34" s="14">
        <f>SUM(C32:C33)</f>
        <v>0</v>
      </c>
      <c r="D34" s="14">
        <f t="shared" ref="D34:N34" si="8">SUM(D32:D33)</f>
        <v>0</v>
      </c>
      <c r="E34" s="14">
        <f t="shared" si="8"/>
        <v>0</v>
      </c>
      <c r="F34" s="14">
        <f t="shared" si="8"/>
        <v>0</v>
      </c>
      <c r="G34" s="14">
        <f t="shared" si="8"/>
        <v>125499</v>
      </c>
      <c r="H34" s="14">
        <f t="shared" si="8"/>
        <v>0</v>
      </c>
      <c r="I34" s="14">
        <f t="shared" si="8"/>
        <v>0</v>
      </c>
      <c r="J34" s="14">
        <f t="shared" si="8"/>
        <v>0</v>
      </c>
      <c r="K34" s="14">
        <f t="shared" si="8"/>
        <v>0</v>
      </c>
      <c r="L34" s="14">
        <f t="shared" si="8"/>
        <v>0</v>
      </c>
      <c r="M34" s="14">
        <f t="shared" si="8"/>
        <v>0</v>
      </c>
      <c r="N34" s="14">
        <f t="shared" si="8"/>
        <v>0</v>
      </c>
      <c r="O34" s="23">
        <f>SUM(O32:O33)</f>
        <v>125499</v>
      </c>
      <c r="P34" s="24">
        <f>O34/4400000</f>
        <v>2.8522499999999999E-2</v>
      </c>
    </row>
    <row r="35" spans="1:16" s="1" customFormat="1" ht="20.100000000000001" customHeight="1" x14ac:dyDescent="0.25">
      <c r="A35" s="3" t="s">
        <v>12</v>
      </c>
      <c r="B35" s="10" t="s">
        <v>26</v>
      </c>
      <c r="C35" s="14">
        <f>C11+C20+C29</f>
        <v>0</v>
      </c>
      <c r="D35" s="14">
        <f t="shared" ref="D35:N35" si="9">D11+D20+D29</f>
        <v>0</v>
      </c>
      <c r="E35" s="14">
        <f t="shared" si="9"/>
        <v>0</v>
      </c>
      <c r="F35" s="14">
        <f t="shared" si="9"/>
        <v>0</v>
      </c>
      <c r="G35" s="14">
        <f t="shared" si="9"/>
        <v>0</v>
      </c>
      <c r="H35" s="14">
        <f t="shared" si="9"/>
        <v>0</v>
      </c>
      <c r="I35" s="14">
        <f t="shared" si="9"/>
        <v>0</v>
      </c>
      <c r="J35" s="14">
        <f t="shared" si="9"/>
        <v>0</v>
      </c>
      <c r="K35" s="14">
        <f t="shared" si="9"/>
        <v>0</v>
      </c>
      <c r="L35" s="14">
        <f t="shared" si="9"/>
        <v>0</v>
      </c>
      <c r="M35" s="14">
        <f t="shared" si="9"/>
        <v>0</v>
      </c>
      <c r="N35" s="14">
        <f t="shared" si="9"/>
        <v>0</v>
      </c>
      <c r="O35" s="23">
        <f>SUM(C35:N35)</f>
        <v>0</v>
      </c>
      <c r="P35" s="24">
        <f>O35/1320000</f>
        <v>0</v>
      </c>
    </row>
    <row r="36" spans="1:16" s="1" customFormat="1" ht="15" x14ac:dyDescent="0.25"/>
    <row r="37" spans="1:16" s="1" customFormat="1" ht="15" x14ac:dyDescent="0.25">
      <c r="A37" s="8"/>
    </row>
    <row r="38" spans="1:16" s="1" customFormat="1" ht="15" x14ac:dyDescent="0.25"/>
    <row r="39" spans="1:16" s="1" customFormat="1" ht="15" x14ac:dyDescent="0.25">
      <c r="A39" s="8"/>
    </row>
    <row r="40" spans="1:16" s="1" customFormat="1" ht="15" x14ac:dyDescent="0.25"/>
    <row r="41" spans="1:16" s="1" customFormat="1" ht="15" x14ac:dyDescent="0.25"/>
    <row r="42" spans="1:16" s="1" customFormat="1" ht="15" x14ac:dyDescent="0.25"/>
    <row r="43" spans="1:16" s="1" customFormat="1" ht="15" x14ac:dyDescent="0.25"/>
    <row r="44" spans="1:16" s="1" customFormat="1" ht="15" x14ac:dyDescent="0.25"/>
    <row r="45" spans="1:16" s="1" customFormat="1" ht="15" x14ac:dyDescent="0.25"/>
    <row r="46" spans="1:16" s="1" customFormat="1" ht="15" x14ac:dyDescent="0.25"/>
    <row r="47" spans="1:16" s="1" customFormat="1" ht="15" x14ac:dyDescent="0.25"/>
    <row r="48" spans="1:16" s="1" customFormat="1" ht="15" x14ac:dyDescent="0.25"/>
    <row r="49" s="1" customFormat="1" ht="15" x14ac:dyDescent="0.25"/>
    <row r="50" s="1" customFormat="1" ht="15" x14ac:dyDescent="0.25"/>
    <row r="51" s="1" customFormat="1" ht="15" x14ac:dyDescent="0.25"/>
    <row r="52" s="1" customFormat="1" ht="15" x14ac:dyDescent="0.25"/>
    <row r="53" s="1" customFormat="1" ht="15" x14ac:dyDescent="0.25"/>
    <row r="54" s="1" customFormat="1" ht="15" x14ac:dyDescent="0.25"/>
    <row r="55" s="1" customFormat="1" ht="15" x14ac:dyDescent="0.25"/>
    <row r="56" s="1" customFormat="1" ht="15" x14ac:dyDescent="0.25"/>
    <row r="57" s="1" customFormat="1" ht="15" x14ac:dyDescent="0.25"/>
  </sheetData>
  <mergeCells count="5">
    <mergeCell ref="A21:P21"/>
    <mergeCell ref="A3:P3"/>
    <mergeCell ref="A12:P12"/>
    <mergeCell ref="D1:P1"/>
    <mergeCell ref="A31:P31"/>
  </mergeCells>
  <phoneticPr fontId="6" type="noConversion"/>
  <pageMargins left="0.75" right="0.75" top="1" bottom="1" header="0.5" footer="0.5"/>
  <pageSetup paperSize="9" scale="65" orientation="landscape" horizontalDpi="4294967292" vertic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ctualisation">
                <anchor moveWithCells="1" sizeWithCells="1">
                  <from>
                    <xdr:col>17</xdr:col>
                    <xdr:colOff>19050</xdr:colOff>
                    <xdr:row>3</xdr:row>
                    <xdr:rowOff>19050</xdr:rowOff>
                  </from>
                  <to>
                    <xdr:col>18</xdr:col>
                    <xdr:colOff>571500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N15"/>
  <sheetViews>
    <sheetView workbookViewId="0">
      <selection activeCell="D19" sqref="D19"/>
    </sheetView>
  </sheetViews>
  <sheetFormatPr baseColWidth="10" defaultRowHeight="15.75" x14ac:dyDescent="0.25"/>
  <cols>
    <col min="5" max="5" width="13.375" customWidth="1"/>
  </cols>
  <sheetData>
    <row r="2" spans="1:14" ht="18.75" x14ac:dyDescent="0.3">
      <c r="C2" s="69">
        <v>42614</v>
      </c>
      <c r="D2" s="69"/>
      <c r="E2" s="69"/>
      <c r="F2" s="69"/>
      <c r="G2" s="69"/>
      <c r="H2" s="69"/>
      <c r="I2" s="69"/>
      <c r="J2" s="69"/>
      <c r="K2" s="69"/>
    </row>
    <row r="3" spans="1:14" ht="16.5" thickBot="1" x14ac:dyDescent="0.3"/>
    <row r="4" spans="1:14" ht="48" thickBot="1" x14ac:dyDescent="0.3">
      <c r="A4" t="s">
        <v>33</v>
      </c>
      <c r="B4" t="s">
        <v>1</v>
      </c>
      <c r="C4" s="27" t="s">
        <v>34</v>
      </c>
      <c r="D4" s="28" t="s">
        <v>35</v>
      </c>
      <c r="E4" s="28" t="s">
        <v>36</v>
      </c>
      <c r="F4" s="28" t="s">
        <v>37</v>
      </c>
      <c r="G4" s="28" t="s">
        <v>38</v>
      </c>
      <c r="H4" s="28" t="s">
        <v>39</v>
      </c>
      <c r="I4" s="28" t="s">
        <v>40</v>
      </c>
      <c r="J4" s="28" t="s">
        <v>41</v>
      </c>
      <c r="K4" s="29" t="s">
        <v>42</v>
      </c>
      <c r="L4" s="29" t="s">
        <v>43</v>
      </c>
      <c r="M4" s="30" t="s">
        <v>44</v>
      </c>
      <c r="N4" s="30" t="s">
        <v>45</v>
      </c>
    </row>
    <row r="5" spans="1:14" x14ac:dyDescent="0.25">
      <c r="A5" t="s">
        <v>46</v>
      </c>
      <c r="B5" t="s">
        <v>46</v>
      </c>
      <c r="C5" s="31" t="s">
        <v>50</v>
      </c>
      <c r="D5" s="32">
        <v>1</v>
      </c>
      <c r="E5" s="33">
        <v>7000</v>
      </c>
      <c r="F5" s="33">
        <v>0</v>
      </c>
      <c r="G5" s="34">
        <v>0</v>
      </c>
      <c r="H5" s="32">
        <v>0</v>
      </c>
      <c r="I5" s="34">
        <v>0</v>
      </c>
      <c r="J5" s="32">
        <v>0</v>
      </c>
      <c r="K5" s="35">
        <v>0</v>
      </c>
      <c r="L5" s="35">
        <v>0</v>
      </c>
      <c r="M5" s="60">
        <v>3</v>
      </c>
      <c r="N5" s="60" t="s">
        <v>47</v>
      </c>
    </row>
    <row r="6" spans="1:14" x14ac:dyDescent="0.25">
      <c r="B6" t="s">
        <v>46</v>
      </c>
      <c r="C6" s="37" t="s">
        <v>51</v>
      </c>
      <c r="D6" s="38">
        <v>2</v>
      </c>
      <c r="E6" s="39">
        <v>6770</v>
      </c>
      <c r="F6" s="39">
        <v>0</v>
      </c>
      <c r="G6" s="40">
        <v>0</v>
      </c>
      <c r="H6" s="41">
        <v>0</v>
      </c>
      <c r="I6" s="40">
        <v>0</v>
      </c>
      <c r="J6" s="41">
        <v>0</v>
      </c>
      <c r="K6" s="42">
        <v>0</v>
      </c>
      <c r="L6" s="42">
        <v>0</v>
      </c>
      <c r="M6" s="60">
        <v>3</v>
      </c>
      <c r="N6" s="60" t="s">
        <v>47</v>
      </c>
    </row>
    <row r="7" spans="1:14" x14ac:dyDescent="0.25">
      <c r="B7" t="s">
        <v>46</v>
      </c>
      <c r="C7" s="43" t="s">
        <v>52</v>
      </c>
      <c r="D7" s="44">
        <v>3</v>
      </c>
      <c r="E7" s="45">
        <v>1997</v>
      </c>
      <c r="F7" s="45">
        <v>0</v>
      </c>
      <c r="G7" s="46">
        <v>0</v>
      </c>
      <c r="H7" s="44">
        <v>0</v>
      </c>
      <c r="I7" s="46">
        <v>0</v>
      </c>
      <c r="J7" s="44">
        <v>0</v>
      </c>
      <c r="K7" s="47">
        <v>0</v>
      </c>
      <c r="L7" s="47">
        <v>0</v>
      </c>
      <c r="M7" s="60">
        <v>1</v>
      </c>
      <c r="N7" s="60" t="s">
        <v>47</v>
      </c>
    </row>
    <row r="8" spans="1:14" x14ac:dyDescent="0.25">
      <c r="B8" t="s">
        <v>46</v>
      </c>
      <c r="C8" s="43" t="s">
        <v>53</v>
      </c>
      <c r="D8" s="44">
        <v>4</v>
      </c>
      <c r="E8" s="45">
        <v>1350</v>
      </c>
      <c r="F8" s="45">
        <v>0</v>
      </c>
      <c r="G8" s="46">
        <v>0</v>
      </c>
      <c r="H8" s="44">
        <v>0</v>
      </c>
      <c r="I8" s="46">
        <v>0</v>
      </c>
      <c r="J8" s="44">
        <v>0</v>
      </c>
      <c r="K8" s="47">
        <v>0</v>
      </c>
      <c r="L8" s="47">
        <v>0</v>
      </c>
      <c r="M8" s="60">
        <v>3</v>
      </c>
      <c r="N8" s="60" t="s">
        <v>47</v>
      </c>
    </row>
    <row r="9" spans="1:14" x14ac:dyDescent="0.25">
      <c r="A9" t="s">
        <v>46</v>
      </c>
      <c r="B9" t="s">
        <v>46</v>
      </c>
      <c r="C9" s="43" t="s">
        <v>54</v>
      </c>
      <c r="D9" s="44">
        <v>5</v>
      </c>
      <c r="E9" s="45">
        <v>40451</v>
      </c>
      <c r="F9" s="45">
        <v>0</v>
      </c>
      <c r="G9" s="46">
        <v>0</v>
      </c>
      <c r="H9" s="44">
        <v>0</v>
      </c>
      <c r="I9" s="46">
        <v>0</v>
      </c>
      <c r="J9" s="44">
        <v>0</v>
      </c>
      <c r="K9" s="47">
        <v>0</v>
      </c>
      <c r="L9" s="47">
        <v>0</v>
      </c>
      <c r="M9" s="60">
        <v>1</v>
      </c>
      <c r="N9" s="60" t="s">
        <v>48</v>
      </c>
    </row>
    <row r="10" spans="1:14" x14ac:dyDescent="0.25">
      <c r="A10" t="s">
        <v>46</v>
      </c>
      <c r="B10" t="s">
        <v>46</v>
      </c>
      <c r="C10" s="48" t="s">
        <v>55</v>
      </c>
      <c r="D10" s="41">
        <v>6</v>
      </c>
      <c r="E10" s="39">
        <v>38591</v>
      </c>
      <c r="F10" s="39">
        <v>0</v>
      </c>
      <c r="G10" s="40">
        <v>0</v>
      </c>
      <c r="H10" s="41">
        <v>0</v>
      </c>
      <c r="I10" s="40">
        <v>0</v>
      </c>
      <c r="J10" s="41">
        <v>0</v>
      </c>
      <c r="K10" s="42">
        <v>0</v>
      </c>
      <c r="L10" s="47">
        <v>0</v>
      </c>
      <c r="M10" s="60">
        <v>2</v>
      </c>
      <c r="N10" s="60" t="s">
        <v>47</v>
      </c>
    </row>
    <row r="11" spans="1:14" x14ac:dyDescent="0.25">
      <c r="A11" t="s">
        <v>46</v>
      </c>
      <c r="B11" t="s">
        <v>46</v>
      </c>
      <c r="C11" s="43" t="s">
        <v>56</v>
      </c>
      <c r="D11" s="44">
        <v>7</v>
      </c>
      <c r="E11" s="45">
        <v>29340</v>
      </c>
      <c r="F11" s="45">
        <v>0</v>
      </c>
      <c r="G11" s="46">
        <v>0</v>
      </c>
      <c r="H11" s="44">
        <v>0</v>
      </c>
      <c r="I11" s="46">
        <v>0</v>
      </c>
      <c r="J11" s="44">
        <v>0</v>
      </c>
      <c r="K11" s="47">
        <v>0</v>
      </c>
      <c r="L11" s="47">
        <v>0</v>
      </c>
      <c r="M11" s="60">
        <v>2</v>
      </c>
      <c r="N11" s="60" t="s">
        <v>47</v>
      </c>
    </row>
    <row r="12" spans="1:14" x14ac:dyDescent="0.25">
      <c r="C12" s="43"/>
      <c r="D12" s="44"/>
      <c r="E12" s="45"/>
      <c r="F12" s="45"/>
      <c r="G12" s="46"/>
      <c r="H12" s="44"/>
      <c r="I12" s="46"/>
      <c r="J12" s="44"/>
      <c r="K12" s="47"/>
      <c r="L12" s="47"/>
      <c r="M12" s="36"/>
      <c r="N12" s="36"/>
    </row>
    <row r="13" spans="1:14" ht="16.5" thickBot="1" x14ac:dyDescent="0.3">
      <c r="C13" s="49"/>
      <c r="D13" s="50"/>
      <c r="E13" s="51"/>
      <c r="F13" s="51"/>
      <c r="G13" s="52"/>
      <c r="H13" s="50"/>
      <c r="I13" s="52"/>
      <c r="J13" s="50"/>
      <c r="K13" s="53"/>
      <c r="L13" s="53"/>
      <c r="M13" s="54"/>
      <c r="N13" s="54"/>
    </row>
    <row r="14" spans="1:14" ht="16.5" thickBot="1" x14ac:dyDescent="0.3">
      <c r="D14" s="55" t="s">
        <v>49</v>
      </c>
      <c r="E14" s="56">
        <f>SUM(E5:E13)</f>
        <v>125499</v>
      </c>
      <c r="F14" s="56">
        <f>SUM(F5:F13)</f>
        <v>0</v>
      </c>
      <c r="G14" s="57">
        <f t="shared" ref="G14:L14" si="0">SUM(G5:G12)</f>
        <v>0</v>
      </c>
      <c r="H14" s="57">
        <f t="shared" si="0"/>
        <v>0</v>
      </c>
      <c r="I14" s="57">
        <f t="shared" si="0"/>
        <v>0</v>
      </c>
      <c r="J14" s="57">
        <f t="shared" si="0"/>
        <v>0</v>
      </c>
      <c r="K14" s="58">
        <f t="shared" si="0"/>
        <v>0</v>
      </c>
      <c r="L14" s="58">
        <f t="shared" si="0"/>
        <v>0</v>
      </c>
    </row>
    <row r="15" spans="1:14" x14ac:dyDescent="0.25">
      <c r="F15" s="59"/>
    </row>
  </sheetData>
  <mergeCells count="1">
    <mergeCell ref="C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Année fisc 2016-2017</vt:lpstr>
      <vt:lpstr>SEPT</vt:lpstr>
    </vt:vector>
  </TitlesOfParts>
  <Company>PF Conseil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Florian</dc:creator>
  <cp:lastModifiedBy>XLSolutionS, (Marc)</cp:lastModifiedBy>
  <cp:lastPrinted>2016-09-08T16:29:27Z</cp:lastPrinted>
  <dcterms:created xsi:type="dcterms:W3CDTF">2016-07-28T10:01:51Z</dcterms:created>
  <dcterms:modified xsi:type="dcterms:W3CDTF">2017-02-01T21:47:27Z</dcterms:modified>
</cp:coreProperties>
</file>