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jcdh21 ong haiti\"/>
    </mc:Choice>
  </mc:AlternateContent>
  <bookViews>
    <workbookView xWindow="0" yWindow="0" windowWidth="20490" windowHeight="8340"/>
  </bookViews>
  <sheets>
    <sheet name="HOME" sheetId="4" r:id="rId1"/>
    <sheet name="PARAMS" sheetId="1" r:id="rId2"/>
    <sheet name="SAISIE" sheetId="2" r:id="rId3"/>
    <sheet name="DONNEE" sheetId="3" r:id="rId4"/>
  </sheets>
  <definedNames>
    <definedName name="_xlnm._FilterDatabase" localSheetId="3" hidden="1">DONNEE!$B$4:$K$4</definedName>
    <definedName name="commCol">INDIRECT("PARAMS!C"&amp;commSel,0)</definedName>
    <definedName name="commDeb">PARAMS!$V$13</definedName>
    <definedName name="commFin">PARAMS!$V$14</definedName>
    <definedName name="commMax">PARAMS!$V$16</definedName>
    <definedName name="commMin">PARAMS!$V$17</definedName>
    <definedName name="commNbr">COUNTA(INDIRECT("PARAMS!C"&amp;commSel,0))-1</definedName>
    <definedName name="commSel">PARAMS!$V$15</definedName>
    <definedName name="deptDeb">PARAMS!$V$10</definedName>
    <definedName name="deptFin">PARAMS!$V$11</definedName>
    <definedName name="deptSel">PARAMS!$V$12</definedName>
    <definedName name="getDistrib">SAISIE!$G$10:$G$14,SAISIE!$I$10:$I$14</definedName>
    <definedName name="getSelect">SAISIE!$D$4:$D$7</definedName>
    <definedName name="sectMax">PARAMS!$V$19</definedName>
    <definedName name="sectNbre">COUNTA(INDIRECT("PARAMS!C"&amp;sectSel,0))-1</definedName>
    <definedName name="sectSel">PARAMS!$V$18</definedName>
    <definedName name="tabColis">SAISIE!$F$10:$I$14</definedName>
  </definedNames>
  <calcPr calcId="152511" calcMode="autoNoTable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2" l="1"/>
  <c r="H13" i="2"/>
  <c r="H12" i="2"/>
  <c r="H11" i="2"/>
  <c r="H10" i="2"/>
  <c r="C7" i="2"/>
  <c r="C6" i="2"/>
  <c r="C5" i="2"/>
  <c r="C4" i="2"/>
  <c r="F11" i="2"/>
  <c r="F12" i="2" s="1"/>
  <c r="F13" i="2" s="1"/>
  <c r="F14" i="2" s="1"/>
  <c r="V18" i="1"/>
  <c r="V12" i="1"/>
  <c r="V15" i="1" s="1"/>
  <c r="V19" i="1"/>
  <c r="V16" i="1"/>
  <c r="O11" i="1" l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</calcChain>
</file>

<file path=xl/sharedStrings.xml><?xml version="1.0" encoding="utf-8"?>
<sst xmlns="http://schemas.openxmlformats.org/spreadsheetml/2006/main" count="459" uniqueCount="159">
  <si>
    <t>Paquet à distribuer</t>
  </si>
  <si>
    <t>Coût</t>
  </si>
  <si>
    <t>Hygiène</t>
  </si>
  <si>
    <t xml:space="preserve">Nourriture </t>
  </si>
  <si>
    <t>Construction</t>
  </si>
  <si>
    <t>Origine des fonds</t>
  </si>
  <si>
    <t>CPA</t>
  </si>
  <si>
    <t>GSA</t>
  </si>
  <si>
    <t>NORD</t>
  </si>
  <si>
    <t>ARTIBONITE</t>
  </si>
  <si>
    <t>CENTRE</t>
  </si>
  <si>
    <t>SUD</t>
  </si>
  <si>
    <t>GRANDE ANSE</t>
  </si>
  <si>
    <t>DEPT</t>
  </si>
  <si>
    <t>LIMONADE</t>
  </si>
  <si>
    <t>MILOT</t>
  </si>
  <si>
    <t>GRANDE RIVIERE DU NORD</t>
  </si>
  <si>
    <t>SAINT-MICHEL</t>
  </si>
  <si>
    <t>MARMELADE</t>
  </si>
  <si>
    <t>THOMONDE</t>
  </si>
  <si>
    <t>TORBECK</t>
  </si>
  <si>
    <t>CHANTAL</t>
  </si>
  <si>
    <t>CAMP PERRIN</t>
  </si>
  <si>
    <t>MANICHE</t>
  </si>
  <si>
    <t>JEREMIE</t>
  </si>
  <si>
    <t>ABRICOTS</t>
  </si>
  <si>
    <t>313-01</t>
  </si>
  <si>
    <t>1ère Basse Plaine</t>
  </si>
  <si>
    <t>313-02</t>
  </si>
  <si>
    <t>2ème Bois de Lance</t>
  </si>
  <si>
    <t>313-03</t>
  </si>
  <si>
    <t>3ème Roucou</t>
  </si>
  <si>
    <t>323-01</t>
  </si>
  <si>
    <t>1ère Perches du Bonnet</t>
  </si>
  <si>
    <t>323-02</t>
  </si>
  <si>
    <t>2ème Bonnet à l'Evêque</t>
  </si>
  <si>
    <t>323-03</t>
  </si>
  <si>
    <t>3ème Génipailler</t>
  </si>
  <si>
    <t>331-01</t>
  </si>
  <si>
    <t>1ère Grand Gilles</t>
  </si>
  <si>
    <t>331-02</t>
  </si>
  <si>
    <t>2ème Solon</t>
  </si>
  <si>
    <t>331-03</t>
  </si>
  <si>
    <t>3ème Caracol</t>
  </si>
  <si>
    <t>331-04</t>
  </si>
  <si>
    <t>7ème Gambade</t>
  </si>
  <si>
    <t>331-05</t>
  </si>
  <si>
    <t>8ème Jolitrou</t>
  </si>
  <si>
    <t>331-06</t>
  </si>
  <si>
    <t>9ème Cormiers</t>
  </si>
  <si>
    <t>551-01</t>
  </si>
  <si>
    <t>1ère Platana</t>
  </si>
  <si>
    <t>551-02</t>
  </si>
  <si>
    <t>2ème Camathe</t>
  </si>
  <si>
    <t>551-03</t>
  </si>
  <si>
    <t>3ème Bas de Sault</t>
  </si>
  <si>
    <t>551-04</t>
  </si>
  <si>
    <t>4ème Lalomas</t>
  </si>
  <si>
    <t>551-05</t>
  </si>
  <si>
    <t>5ème L'Ermite</t>
  </si>
  <si>
    <t>551-06</t>
  </si>
  <si>
    <t>6ème Lacedras</t>
  </si>
  <si>
    <t>551-07</t>
  </si>
  <si>
    <t>7ème manon</t>
  </si>
  <si>
    <t>551-08</t>
  </si>
  <si>
    <t>8ème l'Attalaye</t>
  </si>
  <si>
    <t>552-01</t>
  </si>
  <si>
    <t>1ère Crête à Pins</t>
  </si>
  <si>
    <t>552-02</t>
  </si>
  <si>
    <t>2ème Bassin</t>
  </si>
  <si>
    <t>552-03</t>
  </si>
  <si>
    <t>3ème Platon</t>
  </si>
  <si>
    <t>613-01</t>
  </si>
  <si>
    <t>1ère Cabral</t>
  </si>
  <si>
    <t>613-02</t>
  </si>
  <si>
    <t>2ème Tierra Muscady</t>
  </si>
  <si>
    <t>613-03</t>
  </si>
  <si>
    <t>3ème Baille Tourrible</t>
  </si>
  <si>
    <t>712-01</t>
  </si>
  <si>
    <t>1ère Bourry</t>
  </si>
  <si>
    <t>712-02</t>
  </si>
  <si>
    <t>2ème Bérault</t>
  </si>
  <si>
    <t>712-03</t>
  </si>
  <si>
    <t>3ème Solon</t>
  </si>
  <si>
    <t>712-04</t>
  </si>
  <si>
    <t>4ème Moreau</t>
  </si>
  <si>
    <t>713-01</t>
  </si>
  <si>
    <t>1ère Fond Palmiste</t>
  </si>
  <si>
    <t>713-02</t>
  </si>
  <si>
    <t>2ème Melonière</t>
  </si>
  <si>
    <t>713-03</t>
  </si>
  <si>
    <t>3ème Carrefour Canon</t>
  </si>
  <si>
    <t>714-01</t>
  </si>
  <si>
    <t>1ère Lévy</t>
  </si>
  <si>
    <t>714-02</t>
  </si>
  <si>
    <t>2ème Champlois</t>
  </si>
  <si>
    <t>714-03</t>
  </si>
  <si>
    <t>3ème Tibi Davezac</t>
  </si>
  <si>
    <t>715-01</t>
  </si>
  <si>
    <t>1ère Maniche</t>
  </si>
  <si>
    <t>715-10</t>
  </si>
  <si>
    <t>10ème Dory</t>
  </si>
  <si>
    <t>715-11</t>
  </si>
  <si>
    <t>11ème Melon</t>
  </si>
  <si>
    <t>811-01</t>
  </si>
  <si>
    <t>1ère Basse Voldrogue</t>
  </si>
  <si>
    <t>811-02</t>
  </si>
  <si>
    <t>2ème Haute Voldrogue</t>
  </si>
  <si>
    <t>811-03</t>
  </si>
  <si>
    <t>3ème Haute Guinaudée</t>
  </si>
  <si>
    <t>811-04</t>
  </si>
  <si>
    <t>4ème Basse Guinaudée</t>
  </si>
  <si>
    <t>811-05</t>
  </si>
  <si>
    <t>5ème Ravine à Charles</t>
  </si>
  <si>
    <t>811-06</t>
  </si>
  <si>
    <t>6ème Iles Blanches</t>
  </si>
  <si>
    <t>811-07</t>
  </si>
  <si>
    <t>7ème Marfranc</t>
  </si>
  <si>
    <t>811-08</t>
  </si>
  <si>
    <t>8ème Fonds Rouge Dahere</t>
  </si>
  <si>
    <t>811-09</t>
  </si>
  <si>
    <t>9ème Fonds Rouge Torbeck</t>
  </si>
  <si>
    <t>812-01</t>
  </si>
  <si>
    <t>1ère Anse du Clerc</t>
  </si>
  <si>
    <t>812-02</t>
  </si>
  <si>
    <t>2ème Balisiers</t>
  </si>
  <si>
    <t>ID COMM</t>
  </si>
  <si>
    <t>COMM</t>
  </si>
  <si>
    <t>ID SECT</t>
  </si>
  <si>
    <t>SECT</t>
  </si>
  <si>
    <t>Departement</t>
  </si>
  <si>
    <t>Commune</t>
  </si>
  <si>
    <t>Section Communale</t>
  </si>
  <si>
    <t>deptDeb</t>
  </si>
  <si>
    <t>deptFin</t>
  </si>
  <si>
    <t>deptSel</t>
  </si>
  <si>
    <t>commDeb</t>
  </si>
  <si>
    <t>commFin</t>
  </si>
  <si>
    <t>commSel</t>
  </si>
  <si>
    <t>commMax</t>
  </si>
  <si>
    <t>commMin</t>
  </si>
  <si>
    <t>sectSel</t>
  </si>
  <si>
    <t>sectMax</t>
  </si>
  <si>
    <t>Paquet</t>
  </si>
  <si>
    <t>Nbre Paquets</t>
  </si>
  <si>
    <t>Origine des Fonds</t>
  </si>
  <si>
    <t>Année</t>
  </si>
  <si>
    <t>Paquet à distrubuer</t>
  </si>
  <si>
    <t>Nbre Pq</t>
  </si>
  <si>
    <t>Coût Pq</t>
  </si>
  <si>
    <t>ID</t>
  </si>
  <si>
    <t>Sélection</t>
  </si>
  <si>
    <t>SAISIE</t>
  </si>
  <si>
    <t>Paramètres</t>
  </si>
  <si>
    <t>Accueil</t>
  </si>
  <si>
    <t>ID Commune</t>
  </si>
  <si>
    <t>ID Section</t>
  </si>
  <si>
    <t>Setion Communale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</si>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</sst>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theme="1"/>
      <name val="AR BLANCA"/>
    </font>
    <font>
      <sz val="16"/>
      <color theme="0"/>
      <name val="AR BLANCA"/>
    </font>
    <font>
      <sz val="26"/>
      <name val="AR BLANCA"/>
    </font>
    <font>
      <sz val="22"/>
      <color theme="1"/>
      <name val="AR BLANCA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99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3" borderId="0" xfId="0" applyFill="1"/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Fill="1"/>
    <xf numFmtId="0" fontId="0" fillId="2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right"/>
    </xf>
    <xf numFmtId="0" fontId="0" fillId="3" borderId="14" xfId="0" applyFill="1" applyBorder="1" applyAlignment="1">
      <alignment horizontal="right"/>
    </xf>
    <xf numFmtId="0" fontId="0" fillId="3" borderId="15" xfId="0" applyFill="1" applyBorder="1" applyAlignment="1">
      <alignment horizontal="right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" xfId="0" applyFill="1" applyBorder="1" applyAlignment="1">
      <alignment horizontal="right"/>
    </xf>
    <xf numFmtId="0" fontId="0" fillId="2" borderId="9" xfId="0" applyFill="1" applyBorder="1" applyAlignment="1">
      <alignment horizontal="center"/>
    </xf>
    <xf numFmtId="0" fontId="0" fillId="3" borderId="11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/>
    <xf numFmtId="0" fontId="2" fillId="7" borderId="0" xfId="0" applyFont="1" applyFill="1" applyAlignment="1">
      <alignment horizontal="center" vertical="center"/>
    </xf>
    <xf numFmtId="0" fontId="0" fillId="7" borderId="0" xfId="0" applyFill="1"/>
    <xf numFmtId="0" fontId="0" fillId="6" borderId="0" xfId="0" applyFill="1"/>
    <xf numFmtId="0" fontId="3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0" fillId="4" borderId="10" xfId="0" applyFill="1" applyBorder="1" applyProtection="1">
      <protection locked="0"/>
    </xf>
    <xf numFmtId="0" fontId="0" fillId="4" borderId="3" xfId="0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5" borderId="8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8" borderId="0" xfId="0" applyFill="1"/>
    <xf numFmtId="0" fontId="0" fillId="0" borderId="0" xfId="0" applyAlignment="1">
      <alignment horizontal="center" vertical="center" wrapText="1"/>
    </xf>
    <xf numFmtId="0" fontId="0" fillId="8" borderId="0" xfId="0" applyFill="1" applyAlignment="1">
      <alignment horizontal="center"/>
    </xf>
    <xf numFmtId="0" fontId="0" fillId="4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  <xf numFmtId="0" fontId="4" fillId="8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3</xdr:col>
      <xdr:colOff>0</xdr:colOff>
      <xdr:row>8</xdr:row>
      <xdr:rowOff>0</xdr:rowOff>
    </xdr:to>
    <xdr:sp macro="[0]!BtnSaisie" textlink="">
      <xdr:nvSpPr>
        <xdr:cNvPr id="2" name="Rectangle à coins arrondis 1"/>
        <xdr:cNvSpPr/>
      </xdr:nvSpPr>
      <xdr:spPr>
        <a:xfrm>
          <a:off x="762000" y="1143000"/>
          <a:ext cx="1524000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 BLANCA" panose="02000000000000000000" pitchFamily="2" charset="0"/>
            </a:rPr>
            <a:t>Saisie</a:t>
          </a:r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3</xdr:col>
      <xdr:colOff>0</xdr:colOff>
      <xdr:row>11</xdr:row>
      <xdr:rowOff>0</xdr:rowOff>
    </xdr:to>
    <xdr:sp macro="[0]!BtnListe" textlink="">
      <xdr:nvSpPr>
        <xdr:cNvPr id="3" name="Rectangle à coins arrondis 2"/>
        <xdr:cNvSpPr/>
      </xdr:nvSpPr>
      <xdr:spPr>
        <a:xfrm>
          <a:off x="762000" y="1714500"/>
          <a:ext cx="1524000" cy="3810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 BLANCA" panose="02000000000000000000" pitchFamily="2" charset="0"/>
            </a:rPr>
            <a:t>Liste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3</xdr:col>
      <xdr:colOff>0</xdr:colOff>
      <xdr:row>14</xdr:row>
      <xdr:rowOff>0</xdr:rowOff>
    </xdr:to>
    <xdr:sp macro="[0]!BtnParams" textlink="">
      <xdr:nvSpPr>
        <xdr:cNvPr id="4" name="Rectangle à coins arrondis 3"/>
        <xdr:cNvSpPr/>
      </xdr:nvSpPr>
      <xdr:spPr>
        <a:xfrm>
          <a:off x="762000" y="2286000"/>
          <a:ext cx="1524000" cy="3810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 BLANCA" panose="02000000000000000000" pitchFamily="2" charset="0"/>
            </a:rPr>
            <a:t>Paramètres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1524000</xdr:colOff>
      <xdr:row>5</xdr:row>
      <xdr:rowOff>0</xdr:rowOff>
    </xdr:to>
    <xdr:sp macro="[0]!BtnAccueil" textlink="">
      <xdr:nvSpPr>
        <xdr:cNvPr id="2" name="Rectangle à coins arrondis 1"/>
        <xdr:cNvSpPr/>
      </xdr:nvSpPr>
      <xdr:spPr>
        <a:xfrm>
          <a:off x="114300" y="571500"/>
          <a:ext cx="1524000" cy="381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 BLANCA" panose="02000000000000000000" pitchFamily="2" charset="0"/>
            </a:rPr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9</xdr:col>
      <xdr:colOff>0</xdr:colOff>
      <xdr:row>4</xdr:row>
      <xdr:rowOff>0</xdr:rowOff>
    </xdr:to>
    <xdr:sp macro="[0]!BtnValider" textlink="">
      <xdr:nvSpPr>
        <xdr:cNvPr id="2" name="Rectangle à coins arrondis 1"/>
        <xdr:cNvSpPr/>
      </xdr:nvSpPr>
      <xdr:spPr>
        <a:xfrm>
          <a:off x="4724400" y="790575"/>
          <a:ext cx="1524000" cy="3905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BLANCA" panose="02000000000000000000" pitchFamily="2" charset="0"/>
            </a:rPr>
            <a:t>Valider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9</xdr:col>
      <xdr:colOff>0</xdr:colOff>
      <xdr:row>0</xdr:row>
      <xdr:rowOff>381000</xdr:rowOff>
    </xdr:to>
    <xdr:sp macro="[0]!BtnAccueil" textlink="">
      <xdr:nvSpPr>
        <xdr:cNvPr id="3" name="Rectangle à coins arrondis 2"/>
        <xdr:cNvSpPr/>
      </xdr:nvSpPr>
      <xdr:spPr>
        <a:xfrm>
          <a:off x="4724400" y="0"/>
          <a:ext cx="1524000" cy="381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 BLANCA" panose="02000000000000000000" pitchFamily="2" charset="0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666750</xdr:colOff>
      <xdr:row>0</xdr:row>
      <xdr:rowOff>0</xdr:rowOff>
    </xdr:from>
    <xdr:to>
      <xdr:col>11</xdr:col>
      <xdr:colOff>0</xdr:colOff>
      <xdr:row>2</xdr:row>
      <xdr:rowOff>0</xdr:rowOff>
    </xdr:to>
    <xdr:sp macro="[0]!BtnAccueil" textlink="">
      <xdr:nvSpPr>
        <xdr:cNvPr id="2" name="Rectangle à coins arrondis 1"/>
        <xdr:cNvSpPr/>
      </xdr:nvSpPr>
      <xdr:spPr>
        <a:xfrm>
          <a:off x="9591675" y="0"/>
          <a:ext cx="1524000" cy="381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 BLANCA" panose="02000000000000000000" pitchFamily="2" charset="0"/>
            </a:rPr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10:E13" totalsRowShown="0">
  <autoFilter ref="D10:E13"/>
  <tableColumns count="2">
    <tableColumn id="1" name="Paquet à distribuer"/>
    <tableColumn id="2" name="Coût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0:G12" totalsRowShown="0">
  <autoFilter ref="G10:G12"/>
  <tableColumns count="1">
    <tableColumn id="1" name="Origine des fonds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id="3" name="tabDept" displayName="tabDept" ref="I10:I15" totalsRowShown="0">
  <autoFilter ref="I10:I15"/>
  <tableColumns count="1">
    <tableColumn id="1" name="DEPT"/>
  </tableColumns>
  <tableStyleInfo name="TableStyleMedium21" showFirstColumn="0" showLastColumn="0" showRowStripes="1" showColumnStripes="0"/>
</table>
</file>

<file path=xl/tables/table4.xml><?xml version="1.0" encoding="utf-8"?>
<table xmlns="http://schemas.openxmlformats.org/spreadsheetml/2006/main" id="4" name="tabComm" displayName="tabComm" ref="K10:M22" totalsRowShown="0">
  <autoFilter ref="K10:M22"/>
  <tableColumns count="3">
    <tableColumn id="1" name="DEPT"/>
    <tableColumn id="2" name="ID COMM" dataDxfId="3"/>
    <tableColumn id="3" name="COMM"/>
  </tableColumns>
  <tableStyleInfo name="TableStyleMedium21" showFirstColumn="0" showLastColumn="0" showRowStripes="1" showColumnStripes="0"/>
</table>
</file>

<file path=xl/tables/table5.xml><?xml version="1.0" encoding="utf-8"?>
<table xmlns="http://schemas.openxmlformats.org/spreadsheetml/2006/main" id="5" name="tabSect" displayName="tabSect" ref="O10:S60" totalsRowShown="0">
  <autoFilter ref="O10:S60"/>
  <tableColumns count="5">
    <tableColumn id="1" name="DEPT" dataDxfId="0">
      <calculatedColumnFormula>INDEX(tabComm[],MATCH(tabSect[[#This Row],[COMM]],tabComm[COMM],0),MATCH(tabComm[[#Headers],[DEPT]],tabComm[#Headers],0))</calculatedColumnFormula>
    </tableColumn>
    <tableColumn id="5" name="ID COMM" dataDxfId="1">
      <calculatedColumnFormula>INDEX(tabComm[],MATCH(tabSect[[#This Row],[COMM]],tabComm[COMM],0),MATCH(tabComm[[#Headers],[ID COMM]],tabComm[#Headers],0))</calculatedColumnFormula>
    </tableColumn>
    <tableColumn id="2" name="COMM"/>
    <tableColumn id="3" name="ID SECT" dataDxfId="2"/>
    <tableColumn id="4" name="SECT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"/>
  <sheetViews>
    <sheetView showGridLines="0" showRowColHeaders="0" tabSelected="1" workbookViewId="0">
      <selection activeCell="I22" sqref="I22"/>
    </sheetView>
  </sheetViews>
  <sheetFormatPr baseColWidth="10" defaultRowHeight="15" x14ac:dyDescent="0.25"/>
  <sheetData>
    <row r="1" spans="1:11" s="25" customFormat="1" ht="15" customHeight="1" x14ac:dyDescent="0.25">
      <c r="A1" s="26" t="s">
        <v>154</v>
      </c>
      <c r="B1" s="26"/>
      <c r="C1" s="26"/>
      <c r="D1" s="26"/>
      <c r="E1" s="27"/>
      <c r="F1" s="27"/>
      <c r="G1" s="27"/>
      <c r="H1" s="27"/>
      <c r="I1" s="27"/>
      <c r="J1" s="27"/>
      <c r="K1" s="27"/>
    </row>
    <row r="2" spans="1:11" s="25" customFormat="1" ht="15" customHeight="1" x14ac:dyDescent="0.25">
      <c r="A2" s="26"/>
      <c r="B2" s="26"/>
      <c r="C2" s="26"/>
      <c r="D2" s="26"/>
      <c r="E2" s="27"/>
      <c r="F2" s="27"/>
      <c r="G2" s="27"/>
      <c r="H2" s="27"/>
      <c r="I2" s="27"/>
      <c r="J2" s="27"/>
      <c r="K2" s="27"/>
    </row>
  </sheetData>
  <sheetProtection sheet="1" objects="1" scenarios="1" selectLockedCells="1"/>
  <mergeCells count="1">
    <mergeCell ref="A1:D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60"/>
  <sheetViews>
    <sheetView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A11" sqref="A11"/>
    </sheetView>
  </sheetViews>
  <sheetFormatPr baseColWidth="10" defaultColWidth="0" defaultRowHeight="15" x14ac:dyDescent="0.25"/>
  <cols>
    <col min="1" max="1" width="1.7109375" customWidth="1"/>
    <col min="2" max="2" width="40.7109375" customWidth="1"/>
    <col min="3" max="3" width="1.7109375" customWidth="1"/>
    <col min="4" max="4" width="20" customWidth="1"/>
    <col min="5" max="5" width="11.42578125" customWidth="1"/>
    <col min="6" max="6" width="1.7109375" customWidth="1"/>
    <col min="7" max="7" width="18.7109375" customWidth="1"/>
    <col min="8" max="8" width="1.7109375" customWidth="1"/>
    <col min="9" max="9" width="13.5703125" bestFit="1" customWidth="1"/>
    <col min="10" max="10" width="1.7109375" customWidth="1"/>
    <col min="11" max="11" width="13.5703125" bestFit="1" customWidth="1"/>
    <col min="12" max="12" width="11.5703125" customWidth="1"/>
    <col min="13" max="13" width="24.5703125" bestFit="1" customWidth="1"/>
    <col min="14" max="14" width="1.7109375" customWidth="1"/>
    <col min="15" max="15" width="13.5703125" bestFit="1" customWidth="1"/>
    <col min="16" max="16" width="13.5703125" customWidth="1"/>
    <col min="17" max="17" width="24.5703125" bestFit="1" customWidth="1"/>
    <col min="18" max="18" width="11.42578125" customWidth="1"/>
    <col min="19" max="19" width="25.7109375" customWidth="1"/>
    <col min="20" max="20" width="1.7109375" customWidth="1"/>
    <col min="21" max="23" width="11.42578125" hidden="1"/>
    <col min="50" max="16384" width="11.42578125" hidden="1"/>
  </cols>
  <sheetData>
    <row r="1" spans="2:47" s="24" customFormat="1" x14ac:dyDescent="0.25">
      <c r="B1" s="23" t="s">
        <v>153</v>
      </c>
    </row>
    <row r="2" spans="2:47" s="24" customFormat="1" x14ac:dyDescent="0.25">
      <c r="B2" s="23"/>
    </row>
    <row r="10" spans="2:47" x14ac:dyDescent="0.25">
      <c r="D10" t="s">
        <v>0</v>
      </c>
      <c r="E10" t="s">
        <v>1</v>
      </c>
      <c r="G10" t="s">
        <v>5</v>
      </c>
      <c r="I10" t="s">
        <v>13</v>
      </c>
      <c r="K10" t="s">
        <v>13</v>
      </c>
      <c r="L10" t="s">
        <v>126</v>
      </c>
      <c r="M10" t="s">
        <v>127</v>
      </c>
      <c r="O10" t="s">
        <v>13</v>
      </c>
      <c r="P10" t="s">
        <v>126</v>
      </c>
      <c r="Q10" t="s">
        <v>127</v>
      </c>
      <c r="R10" t="s">
        <v>128</v>
      </c>
      <c r="S10" t="s">
        <v>129</v>
      </c>
      <c r="U10" s="2" t="s">
        <v>133</v>
      </c>
      <c r="V10" s="3">
        <v>30</v>
      </c>
      <c r="AD10" t="s">
        <v>8</v>
      </c>
      <c r="AE10" t="s">
        <v>9</v>
      </c>
      <c r="AF10" t="s">
        <v>10</v>
      </c>
      <c r="AG10" t="s">
        <v>11</v>
      </c>
      <c r="AH10" t="s">
        <v>12</v>
      </c>
      <c r="AJ10" t="s">
        <v>14</v>
      </c>
      <c r="AK10" t="s">
        <v>15</v>
      </c>
      <c r="AL10" t="s">
        <v>16</v>
      </c>
      <c r="AM10" t="s">
        <v>17</v>
      </c>
      <c r="AN10" t="s">
        <v>18</v>
      </c>
      <c r="AO10" t="s">
        <v>19</v>
      </c>
      <c r="AP10" t="s">
        <v>20</v>
      </c>
      <c r="AQ10" t="s">
        <v>21</v>
      </c>
      <c r="AR10" t="s">
        <v>22</v>
      </c>
      <c r="AS10" t="s">
        <v>23</v>
      </c>
      <c r="AT10" t="s">
        <v>24</v>
      </c>
      <c r="AU10" t="s">
        <v>25</v>
      </c>
    </row>
    <row r="11" spans="2:47" x14ac:dyDescent="0.25">
      <c r="D11" t="s">
        <v>2</v>
      </c>
      <c r="E11">
        <v>10</v>
      </c>
      <c r="G11" t="s">
        <v>6</v>
      </c>
      <c r="I11" t="s">
        <v>8</v>
      </c>
      <c r="K11" t="s">
        <v>8</v>
      </c>
      <c r="L11" s="1">
        <v>313</v>
      </c>
      <c r="M11" t="s">
        <v>14</v>
      </c>
      <c r="O11" t="str">
        <f>INDEX(tabComm[],MATCH(tabSect[[#This Row],[COMM]],tabComm[COMM],0),MATCH(tabComm[[#Headers],[DEPT]],tabComm[#Headers],0))</f>
        <v>NORD</v>
      </c>
      <c r="P11" s="1">
        <f>INDEX(tabComm[],MATCH(tabSect[[#This Row],[COMM]],tabComm[COMM],0),MATCH(tabComm[[#Headers],[ID COMM]],tabComm[#Headers],0))</f>
        <v>313</v>
      </c>
      <c r="Q11" t="s">
        <v>14</v>
      </c>
      <c r="R11" s="1" t="s">
        <v>26</v>
      </c>
      <c r="S11" t="s">
        <v>27</v>
      </c>
      <c r="U11" s="2" t="s">
        <v>134</v>
      </c>
      <c r="V11" s="3">
        <v>34</v>
      </c>
      <c r="AD11" t="s">
        <v>14</v>
      </c>
      <c r="AE11" t="s">
        <v>17</v>
      </c>
      <c r="AF11" t="s">
        <v>19</v>
      </c>
      <c r="AG11" t="s">
        <v>20</v>
      </c>
      <c r="AH11" t="s">
        <v>24</v>
      </c>
      <c r="AJ11" t="s">
        <v>27</v>
      </c>
      <c r="AK11" t="s">
        <v>33</v>
      </c>
      <c r="AL11" t="s">
        <v>39</v>
      </c>
      <c r="AM11" t="s">
        <v>51</v>
      </c>
      <c r="AN11" t="s">
        <v>67</v>
      </c>
      <c r="AO11" t="s">
        <v>73</v>
      </c>
      <c r="AP11" t="s">
        <v>79</v>
      </c>
      <c r="AQ11" t="s">
        <v>87</v>
      </c>
      <c r="AR11" t="s">
        <v>93</v>
      </c>
      <c r="AS11" t="s">
        <v>99</v>
      </c>
      <c r="AT11" t="s">
        <v>105</v>
      </c>
      <c r="AU11" t="s">
        <v>123</v>
      </c>
    </row>
    <row r="12" spans="2:47" x14ac:dyDescent="0.25">
      <c r="D12" t="s">
        <v>3</v>
      </c>
      <c r="E12">
        <v>50</v>
      </c>
      <c r="G12" t="s">
        <v>7</v>
      </c>
      <c r="I12" t="s">
        <v>9</v>
      </c>
      <c r="K12" t="s">
        <v>8</v>
      </c>
      <c r="L12" s="1">
        <v>323</v>
      </c>
      <c r="M12" t="s">
        <v>15</v>
      </c>
      <c r="O12" t="str">
        <f>INDEX(tabComm[],MATCH(tabSect[[#This Row],[COMM]],tabComm[COMM],0),MATCH(tabComm[[#Headers],[DEPT]],tabComm[#Headers],0))</f>
        <v>NORD</v>
      </c>
      <c r="P12" s="1">
        <f>INDEX(tabComm[],MATCH(tabSect[[#This Row],[COMM]],tabComm[COMM],0),MATCH(tabComm[[#Headers],[ID COMM]],tabComm[#Headers],0))</f>
        <v>313</v>
      </c>
      <c r="Q12" t="s">
        <v>14</v>
      </c>
      <c r="R12" s="1" t="s">
        <v>28</v>
      </c>
      <c r="S12" t="s">
        <v>29</v>
      </c>
      <c r="U12" s="2" t="s">
        <v>135</v>
      </c>
      <c r="V12" s="3">
        <f>SAISIE!D5</f>
        <v>0</v>
      </c>
      <c r="AD12" t="s">
        <v>15</v>
      </c>
      <c r="AE12" t="s">
        <v>18</v>
      </c>
      <c r="AG12" t="s">
        <v>21</v>
      </c>
      <c r="AH12" t="s">
        <v>25</v>
      </c>
      <c r="AJ12" t="s">
        <v>29</v>
      </c>
      <c r="AK12" t="s">
        <v>35</v>
      </c>
      <c r="AL12" t="s">
        <v>41</v>
      </c>
      <c r="AM12" t="s">
        <v>53</v>
      </c>
      <c r="AN12" t="s">
        <v>69</v>
      </c>
      <c r="AO12" t="s">
        <v>75</v>
      </c>
      <c r="AP12" t="s">
        <v>81</v>
      </c>
      <c r="AQ12" t="s">
        <v>89</v>
      </c>
      <c r="AR12" t="s">
        <v>95</v>
      </c>
      <c r="AS12" t="s">
        <v>101</v>
      </c>
      <c r="AT12" t="s">
        <v>107</v>
      </c>
      <c r="AU12" t="s">
        <v>125</v>
      </c>
    </row>
    <row r="13" spans="2:47" x14ac:dyDescent="0.25">
      <c r="D13" t="s">
        <v>4</v>
      </c>
      <c r="E13">
        <v>200</v>
      </c>
      <c r="I13" t="s">
        <v>10</v>
      </c>
      <c r="K13" t="s">
        <v>8</v>
      </c>
      <c r="L13" s="1">
        <v>331</v>
      </c>
      <c r="M13" t="s">
        <v>16</v>
      </c>
      <c r="O13" t="str">
        <f>INDEX(tabComm[],MATCH(tabSect[[#This Row],[COMM]],tabComm[COMM],0),MATCH(tabComm[[#Headers],[DEPT]],tabComm[#Headers],0))</f>
        <v>NORD</v>
      </c>
      <c r="P13" s="1">
        <f>INDEX(tabComm[],MATCH(tabSect[[#This Row],[COMM]],tabComm[COMM],0),MATCH(tabComm[[#Headers],[ID COMM]],tabComm[#Headers],0))</f>
        <v>313</v>
      </c>
      <c r="Q13" t="s">
        <v>14</v>
      </c>
      <c r="R13" s="1" t="s">
        <v>30</v>
      </c>
      <c r="S13" t="s">
        <v>31</v>
      </c>
      <c r="U13" s="2" t="s">
        <v>136</v>
      </c>
      <c r="V13" s="3">
        <v>36</v>
      </c>
      <c r="AD13" t="s">
        <v>16</v>
      </c>
      <c r="AG13" t="s">
        <v>22</v>
      </c>
      <c r="AJ13" t="s">
        <v>31</v>
      </c>
      <c r="AK13" t="s">
        <v>37</v>
      </c>
      <c r="AL13" t="s">
        <v>43</v>
      </c>
      <c r="AM13" t="s">
        <v>55</v>
      </c>
      <c r="AN13" t="s">
        <v>71</v>
      </c>
      <c r="AO13" t="s">
        <v>77</v>
      </c>
      <c r="AP13" t="s">
        <v>83</v>
      </c>
      <c r="AQ13" t="s">
        <v>91</v>
      </c>
      <c r="AR13" t="s">
        <v>97</v>
      </c>
      <c r="AS13" t="s">
        <v>103</v>
      </c>
      <c r="AT13" t="s">
        <v>109</v>
      </c>
    </row>
    <row r="14" spans="2:47" x14ac:dyDescent="0.25">
      <c r="I14" t="s">
        <v>11</v>
      </c>
      <c r="K14" t="s">
        <v>9</v>
      </c>
      <c r="L14" s="1">
        <v>551</v>
      </c>
      <c r="M14" t="s">
        <v>17</v>
      </c>
      <c r="O14" t="str">
        <f>INDEX(tabComm[],MATCH(tabSect[[#This Row],[COMM]],tabComm[COMM],0),MATCH(tabComm[[#Headers],[DEPT]],tabComm[#Headers],0))</f>
        <v>NORD</v>
      </c>
      <c r="P14" s="1">
        <f>INDEX(tabComm[],MATCH(tabSect[[#This Row],[COMM]],tabComm[COMM],0),MATCH(tabComm[[#Headers],[ID COMM]],tabComm[#Headers],0))</f>
        <v>323</v>
      </c>
      <c r="Q14" t="s">
        <v>15</v>
      </c>
      <c r="R14" s="1" t="s">
        <v>32</v>
      </c>
      <c r="S14" t="s">
        <v>33</v>
      </c>
      <c r="U14" s="2" t="s">
        <v>137</v>
      </c>
      <c r="V14" s="3">
        <v>47</v>
      </c>
      <c r="AG14" t="s">
        <v>23</v>
      </c>
      <c r="AL14" t="s">
        <v>45</v>
      </c>
      <c r="AM14" t="s">
        <v>57</v>
      </c>
      <c r="AP14" t="s">
        <v>85</v>
      </c>
      <c r="AT14" t="s">
        <v>111</v>
      </c>
    </row>
    <row r="15" spans="2:47" x14ac:dyDescent="0.25">
      <c r="I15" t="s">
        <v>12</v>
      </c>
      <c r="K15" t="s">
        <v>9</v>
      </c>
      <c r="L15" s="1">
        <v>552</v>
      </c>
      <c r="M15" t="s">
        <v>18</v>
      </c>
      <c r="O15" t="str">
        <f>INDEX(tabComm[],MATCH(tabSect[[#This Row],[COMM]],tabComm[COMM],0),MATCH(tabComm[[#Headers],[DEPT]],tabComm[#Headers],0))</f>
        <v>NORD</v>
      </c>
      <c r="P15" s="1">
        <f>INDEX(tabComm[],MATCH(tabSect[[#This Row],[COMM]],tabComm[COMM],0),MATCH(tabComm[[#Headers],[ID COMM]],tabComm[#Headers],0))</f>
        <v>323</v>
      </c>
      <c r="Q15" t="s">
        <v>15</v>
      </c>
      <c r="R15" s="1" t="s">
        <v>34</v>
      </c>
      <c r="S15" t="s">
        <v>35</v>
      </c>
      <c r="U15" s="2" t="s">
        <v>138</v>
      </c>
      <c r="V15" s="3" t="e">
        <f>MATCH(deptSel,10:10,0)</f>
        <v>#N/A</v>
      </c>
      <c r="AL15" t="s">
        <v>47</v>
      </c>
      <c r="AM15" t="s">
        <v>59</v>
      </c>
      <c r="AT15" t="s">
        <v>113</v>
      </c>
    </row>
    <row r="16" spans="2:47" x14ac:dyDescent="0.25">
      <c r="K16" t="s">
        <v>10</v>
      </c>
      <c r="L16" s="1">
        <v>613</v>
      </c>
      <c r="M16" t="s">
        <v>19</v>
      </c>
      <c r="O16" t="str">
        <f>INDEX(tabComm[],MATCH(tabSect[[#This Row],[COMM]],tabComm[COMM],0),MATCH(tabComm[[#Headers],[DEPT]],tabComm[#Headers],0))</f>
        <v>NORD</v>
      </c>
      <c r="P16" s="1">
        <f>INDEX(tabComm[],MATCH(tabSect[[#This Row],[COMM]],tabComm[COMM],0),MATCH(tabComm[[#Headers],[ID COMM]],tabComm[#Headers],0))</f>
        <v>323</v>
      </c>
      <c r="Q16" t="s">
        <v>15</v>
      </c>
      <c r="R16" s="1" t="s">
        <v>36</v>
      </c>
      <c r="S16" t="s">
        <v>37</v>
      </c>
      <c r="U16" s="2" t="s">
        <v>139</v>
      </c>
      <c r="V16" s="3">
        <f ca="1">commNbr</f>
        <v>0</v>
      </c>
      <c r="AL16" t="s">
        <v>49</v>
      </c>
      <c r="AM16" t="s">
        <v>61</v>
      </c>
      <c r="AT16" t="s">
        <v>115</v>
      </c>
    </row>
    <row r="17" spans="11:46" x14ac:dyDescent="0.25">
      <c r="K17" t="s">
        <v>11</v>
      </c>
      <c r="L17" s="1">
        <v>712</v>
      </c>
      <c r="M17" t="s">
        <v>20</v>
      </c>
      <c r="O17" t="str">
        <f>INDEX(tabComm[],MATCH(tabSect[[#This Row],[COMM]],tabComm[COMM],0),MATCH(tabComm[[#Headers],[DEPT]],tabComm[#Headers],0))</f>
        <v>NORD</v>
      </c>
      <c r="P17" s="1">
        <f>INDEX(tabComm[],MATCH(tabSect[[#This Row],[COMM]],tabComm[COMM],0),MATCH(tabComm[[#Headers],[ID COMM]],tabComm[#Headers],0))</f>
        <v>331</v>
      </c>
      <c r="Q17" t="s">
        <v>16</v>
      </c>
      <c r="R17" s="1" t="s">
        <v>38</v>
      </c>
      <c r="S17" t="s">
        <v>39</v>
      </c>
      <c r="U17" s="2" t="s">
        <v>140</v>
      </c>
      <c r="V17" s="3">
        <v>11</v>
      </c>
      <c r="AM17" t="s">
        <v>63</v>
      </c>
      <c r="AT17" t="s">
        <v>117</v>
      </c>
    </row>
    <row r="18" spans="11:46" x14ac:dyDescent="0.25">
      <c r="K18" t="s">
        <v>11</v>
      </c>
      <c r="L18" s="1">
        <v>713</v>
      </c>
      <c r="M18" t="s">
        <v>21</v>
      </c>
      <c r="O18" t="str">
        <f>INDEX(tabComm[],MATCH(tabSect[[#This Row],[COMM]],tabComm[COMM],0),MATCH(tabComm[[#Headers],[DEPT]],tabComm[#Headers],0))</f>
        <v>NORD</v>
      </c>
      <c r="P18" s="1">
        <f>INDEX(tabComm[],MATCH(tabSect[[#This Row],[COMM]],tabComm[COMM],0),MATCH(tabComm[[#Headers],[ID COMM]],tabComm[#Headers],0))</f>
        <v>331</v>
      </c>
      <c r="Q18" t="s">
        <v>16</v>
      </c>
      <c r="R18" s="1" t="s">
        <v>40</v>
      </c>
      <c r="S18" t="s">
        <v>41</v>
      </c>
      <c r="U18" s="2" t="s">
        <v>141</v>
      </c>
      <c r="V18" s="3" t="e">
        <f>MATCH(SAISIE!$D$6,PARAMS!$10:$10,0)</f>
        <v>#N/A</v>
      </c>
      <c r="AM18" t="s">
        <v>65</v>
      </c>
      <c r="AT18" t="s">
        <v>119</v>
      </c>
    </row>
    <row r="19" spans="11:46" x14ac:dyDescent="0.25">
      <c r="K19" t="s">
        <v>11</v>
      </c>
      <c r="L19" s="1">
        <v>714</v>
      </c>
      <c r="M19" t="s">
        <v>22</v>
      </c>
      <c r="O19" t="str">
        <f>INDEX(tabComm[],MATCH(tabSect[[#This Row],[COMM]],tabComm[COMM],0),MATCH(tabComm[[#Headers],[DEPT]],tabComm[#Headers],0))</f>
        <v>NORD</v>
      </c>
      <c r="P19" s="1">
        <f>INDEX(tabComm[],MATCH(tabSect[[#This Row],[COMM]],tabComm[COMM],0),MATCH(tabComm[[#Headers],[ID COMM]],tabComm[#Headers],0))</f>
        <v>331</v>
      </c>
      <c r="Q19" t="s">
        <v>16</v>
      </c>
      <c r="R19" s="1" t="s">
        <v>42</v>
      </c>
      <c r="S19" t="s">
        <v>43</v>
      </c>
      <c r="U19" s="2" t="s">
        <v>142</v>
      </c>
      <c r="V19" s="3">
        <f ca="1">sectNbre</f>
        <v>0</v>
      </c>
      <c r="AT19" t="s">
        <v>121</v>
      </c>
    </row>
    <row r="20" spans="11:46" x14ac:dyDescent="0.25">
      <c r="K20" t="s">
        <v>11</v>
      </c>
      <c r="L20" s="1">
        <v>715</v>
      </c>
      <c r="M20" t="s">
        <v>23</v>
      </c>
      <c r="O20" t="str">
        <f>INDEX(tabComm[],MATCH(tabSect[[#This Row],[COMM]],tabComm[COMM],0),MATCH(tabComm[[#Headers],[DEPT]],tabComm[#Headers],0))</f>
        <v>NORD</v>
      </c>
      <c r="P20" s="1">
        <f>INDEX(tabComm[],MATCH(tabSect[[#This Row],[COMM]],tabComm[COMM],0),MATCH(tabComm[[#Headers],[ID COMM]],tabComm[#Headers],0))</f>
        <v>331</v>
      </c>
      <c r="Q20" t="s">
        <v>16</v>
      </c>
      <c r="R20" s="1" t="s">
        <v>44</v>
      </c>
      <c r="S20" t="s">
        <v>45</v>
      </c>
    </row>
    <row r="21" spans="11:46" x14ac:dyDescent="0.25">
      <c r="K21" t="s">
        <v>12</v>
      </c>
      <c r="L21" s="1">
        <v>811</v>
      </c>
      <c r="M21" t="s">
        <v>24</v>
      </c>
      <c r="O21" t="str">
        <f>INDEX(tabComm[],MATCH(tabSect[[#This Row],[COMM]],tabComm[COMM],0),MATCH(tabComm[[#Headers],[DEPT]],tabComm[#Headers],0))</f>
        <v>NORD</v>
      </c>
      <c r="P21" s="1">
        <f>INDEX(tabComm[],MATCH(tabSect[[#This Row],[COMM]],tabComm[COMM],0),MATCH(tabComm[[#Headers],[ID COMM]],tabComm[#Headers],0))</f>
        <v>331</v>
      </c>
      <c r="Q21" t="s">
        <v>16</v>
      </c>
      <c r="R21" s="1" t="s">
        <v>46</v>
      </c>
      <c r="S21" t="s">
        <v>47</v>
      </c>
    </row>
    <row r="22" spans="11:46" x14ac:dyDescent="0.25">
      <c r="K22" t="s">
        <v>12</v>
      </c>
      <c r="L22" s="1">
        <v>812</v>
      </c>
      <c r="M22" t="s">
        <v>25</v>
      </c>
      <c r="O22" t="str">
        <f>INDEX(tabComm[],MATCH(tabSect[[#This Row],[COMM]],tabComm[COMM],0),MATCH(tabComm[[#Headers],[DEPT]],tabComm[#Headers],0))</f>
        <v>NORD</v>
      </c>
      <c r="P22" s="1">
        <f>INDEX(tabComm[],MATCH(tabSect[[#This Row],[COMM]],tabComm[COMM],0),MATCH(tabComm[[#Headers],[ID COMM]],tabComm[#Headers],0))</f>
        <v>331</v>
      </c>
      <c r="Q22" t="s">
        <v>16</v>
      </c>
      <c r="R22" s="1" t="s">
        <v>48</v>
      </c>
      <c r="S22" t="s">
        <v>49</v>
      </c>
    </row>
    <row r="23" spans="11:46" x14ac:dyDescent="0.25">
      <c r="O23" t="str">
        <f>INDEX(tabComm[],MATCH(tabSect[[#This Row],[COMM]],tabComm[COMM],0),MATCH(tabComm[[#Headers],[DEPT]],tabComm[#Headers],0))</f>
        <v>ARTIBONITE</v>
      </c>
      <c r="P23" s="1">
        <f>INDEX(tabComm[],MATCH(tabSect[[#This Row],[COMM]],tabComm[COMM],0),MATCH(tabComm[[#Headers],[ID COMM]],tabComm[#Headers],0))</f>
        <v>551</v>
      </c>
      <c r="Q23" t="s">
        <v>17</v>
      </c>
      <c r="R23" s="1" t="s">
        <v>50</v>
      </c>
      <c r="S23" t="s">
        <v>51</v>
      </c>
    </row>
    <row r="24" spans="11:46" x14ac:dyDescent="0.25">
      <c r="O24" t="str">
        <f>INDEX(tabComm[],MATCH(tabSect[[#This Row],[COMM]],tabComm[COMM],0),MATCH(tabComm[[#Headers],[DEPT]],tabComm[#Headers],0))</f>
        <v>ARTIBONITE</v>
      </c>
      <c r="P24" s="1">
        <f>INDEX(tabComm[],MATCH(tabSect[[#This Row],[COMM]],tabComm[COMM],0),MATCH(tabComm[[#Headers],[ID COMM]],tabComm[#Headers],0))</f>
        <v>551</v>
      </c>
      <c r="Q24" t="s">
        <v>17</v>
      </c>
      <c r="R24" s="1" t="s">
        <v>52</v>
      </c>
      <c r="S24" t="s">
        <v>53</v>
      </c>
    </row>
    <row r="25" spans="11:46" x14ac:dyDescent="0.25">
      <c r="O25" t="str">
        <f>INDEX(tabComm[],MATCH(tabSect[[#This Row],[COMM]],tabComm[COMM],0),MATCH(tabComm[[#Headers],[DEPT]],tabComm[#Headers],0))</f>
        <v>ARTIBONITE</v>
      </c>
      <c r="P25" s="1">
        <f>INDEX(tabComm[],MATCH(tabSect[[#This Row],[COMM]],tabComm[COMM],0),MATCH(tabComm[[#Headers],[ID COMM]],tabComm[#Headers],0))</f>
        <v>551</v>
      </c>
      <c r="Q25" t="s">
        <v>17</v>
      </c>
      <c r="R25" s="1" t="s">
        <v>54</v>
      </c>
      <c r="S25" t="s">
        <v>55</v>
      </c>
    </row>
    <row r="26" spans="11:46" x14ac:dyDescent="0.25">
      <c r="O26" t="str">
        <f>INDEX(tabComm[],MATCH(tabSect[[#This Row],[COMM]],tabComm[COMM],0),MATCH(tabComm[[#Headers],[DEPT]],tabComm[#Headers],0))</f>
        <v>ARTIBONITE</v>
      </c>
      <c r="P26" s="1">
        <f>INDEX(tabComm[],MATCH(tabSect[[#This Row],[COMM]],tabComm[COMM],0),MATCH(tabComm[[#Headers],[ID COMM]],tabComm[#Headers],0))</f>
        <v>551</v>
      </c>
      <c r="Q26" t="s">
        <v>17</v>
      </c>
      <c r="R26" s="1" t="s">
        <v>56</v>
      </c>
      <c r="S26" t="s">
        <v>57</v>
      </c>
    </row>
    <row r="27" spans="11:46" x14ac:dyDescent="0.25">
      <c r="O27" t="str">
        <f>INDEX(tabComm[],MATCH(tabSect[[#This Row],[COMM]],tabComm[COMM],0),MATCH(tabComm[[#Headers],[DEPT]],tabComm[#Headers],0))</f>
        <v>ARTIBONITE</v>
      </c>
      <c r="P27" s="1">
        <f>INDEX(tabComm[],MATCH(tabSect[[#This Row],[COMM]],tabComm[COMM],0),MATCH(tabComm[[#Headers],[ID COMM]],tabComm[#Headers],0))</f>
        <v>551</v>
      </c>
      <c r="Q27" t="s">
        <v>17</v>
      </c>
      <c r="R27" s="1" t="s">
        <v>58</v>
      </c>
      <c r="S27" t="s">
        <v>59</v>
      </c>
    </row>
    <row r="28" spans="11:46" x14ac:dyDescent="0.25">
      <c r="O28" t="str">
        <f>INDEX(tabComm[],MATCH(tabSect[[#This Row],[COMM]],tabComm[COMM],0),MATCH(tabComm[[#Headers],[DEPT]],tabComm[#Headers],0))</f>
        <v>ARTIBONITE</v>
      </c>
      <c r="P28" s="1">
        <f>INDEX(tabComm[],MATCH(tabSect[[#This Row],[COMM]],tabComm[COMM],0),MATCH(tabComm[[#Headers],[ID COMM]],tabComm[#Headers],0))</f>
        <v>551</v>
      </c>
      <c r="Q28" t="s">
        <v>17</v>
      </c>
      <c r="R28" s="1" t="s">
        <v>60</v>
      </c>
      <c r="S28" t="s">
        <v>61</v>
      </c>
    </row>
    <row r="29" spans="11:46" x14ac:dyDescent="0.25">
      <c r="O29" t="str">
        <f>INDEX(tabComm[],MATCH(tabSect[[#This Row],[COMM]],tabComm[COMM],0),MATCH(tabComm[[#Headers],[DEPT]],tabComm[#Headers],0))</f>
        <v>ARTIBONITE</v>
      </c>
      <c r="P29" s="1">
        <f>INDEX(tabComm[],MATCH(tabSect[[#This Row],[COMM]],tabComm[COMM],0),MATCH(tabComm[[#Headers],[ID COMM]],tabComm[#Headers],0))</f>
        <v>551</v>
      </c>
      <c r="Q29" t="s">
        <v>17</v>
      </c>
      <c r="R29" s="1" t="s">
        <v>62</v>
      </c>
      <c r="S29" t="s">
        <v>63</v>
      </c>
    </row>
    <row r="30" spans="11:46" x14ac:dyDescent="0.25">
      <c r="O30" t="str">
        <f>INDEX(tabComm[],MATCH(tabSect[[#This Row],[COMM]],tabComm[COMM],0),MATCH(tabComm[[#Headers],[DEPT]],tabComm[#Headers],0))</f>
        <v>ARTIBONITE</v>
      </c>
      <c r="P30" s="1">
        <f>INDEX(tabComm[],MATCH(tabSect[[#This Row],[COMM]],tabComm[COMM],0),MATCH(tabComm[[#Headers],[ID COMM]],tabComm[#Headers],0))</f>
        <v>551</v>
      </c>
      <c r="Q30" t="s">
        <v>17</v>
      </c>
      <c r="R30" s="1" t="s">
        <v>64</v>
      </c>
      <c r="S30" t="s">
        <v>65</v>
      </c>
    </row>
    <row r="31" spans="11:46" x14ac:dyDescent="0.25">
      <c r="O31" t="str">
        <f>INDEX(tabComm[],MATCH(tabSect[[#This Row],[COMM]],tabComm[COMM],0),MATCH(tabComm[[#Headers],[DEPT]],tabComm[#Headers],0))</f>
        <v>ARTIBONITE</v>
      </c>
      <c r="P31" s="1">
        <f>INDEX(tabComm[],MATCH(tabSect[[#This Row],[COMM]],tabComm[COMM],0),MATCH(tabComm[[#Headers],[ID COMM]],tabComm[#Headers],0))</f>
        <v>552</v>
      </c>
      <c r="Q31" t="s">
        <v>18</v>
      </c>
      <c r="R31" s="1" t="s">
        <v>66</v>
      </c>
      <c r="S31" t="s">
        <v>67</v>
      </c>
    </row>
    <row r="32" spans="11:46" x14ac:dyDescent="0.25">
      <c r="O32" t="str">
        <f>INDEX(tabComm[],MATCH(tabSect[[#This Row],[COMM]],tabComm[COMM],0),MATCH(tabComm[[#Headers],[DEPT]],tabComm[#Headers],0))</f>
        <v>ARTIBONITE</v>
      </c>
      <c r="P32" s="1">
        <f>INDEX(tabComm[],MATCH(tabSect[[#This Row],[COMM]],tabComm[COMM],0),MATCH(tabComm[[#Headers],[ID COMM]],tabComm[#Headers],0))</f>
        <v>552</v>
      </c>
      <c r="Q32" t="s">
        <v>18</v>
      </c>
      <c r="R32" s="1" t="s">
        <v>68</v>
      </c>
      <c r="S32" t="s">
        <v>69</v>
      </c>
    </row>
    <row r="33" spans="15:19" x14ac:dyDescent="0.25">
      <c r="O33" t="str">
        <f>INDEX(tabComm[],MATCH(tabSect[[#This Row],[COMM]],tabComm[COMM],0),MATCH(tabComm[[#Headers],[DEPT]],tabComm[#Headers],0))</f>
        <v>ARTIBONITE</v>
      </c>
      <c r="P33" s="1">
        <f>INDEX(tabComm[],MATCH(tabSect[[#This Row],[COMM]],tabComm[COMM],0),MATCH(tabComm[[#Headers],[ID COMM]],tabComm[#Headers],0))</f>
        <v>552</v>
      </c>
      <c r="Q33" t="s">
        <v>18</v>
      </c>
      <c r="R33" s="1" t="s">
        <v>70</v>
      </c>
      <c r="S33" t="s">
        <v>71</v>
      </c>
    </row>
    <row r="34" spans="15:19" x14ac:dyDescent="0.25">
      <c r="O34" t="str">
        <f>INDEX(tabComm[],MATCH(tabSect[[#This Row],[COMM]],tabComm[COMM],0),MATCH(tabComm[[#Headers],[DEPT]],tabComm[#Headers],0))</f>
        <v>CENTRE</v>
      </c>
      <c r="P34" s="1">
        <f>INDEX(tabComm[],MATCH(tabSect[[#This Row],[COMM]],tabComm[COMM],0),MATCH(tabComm[[#Headers],[ID COMM]],tabComm[#Headers],0))</f>
        <v>613</v>
      </c>
      <c r="Q34" t="s">
        <v>19</v>
      </c>
      <c r="R34" s="1" t="s">
        <v>72</v>
      </c>
      <c r="S34" t="s">
        <v>73</v>
      </c>
    </row>
    <row r="35" spans="15:19" x14ac:dyDescent="0.25">
      <c r="O35" t="str">
        <f>INDEX(tabComm[],MATCH(tabSect[[#This Row],[COMM]],tabComm[COMM],0),MATCH(tabComm[[#Headers],[DEPT]],tabComm[#Headers],0))</f>
        <v>CENTRE</v>
      </c>
      <c r="P35" s="1">
        <f>INDEX(tabComm[],MATCH(tabSect[[#This Row],[COMM]],tabComm[COMM],0),MATCH(tabComm[[#Headers],[ID COMM]],tabComm[#Headers],0))</f>
        <v>613</v>
      </c>
      <c r="Q35" t="s">
        <v>19</v>
      </c>
      <c r="R35" s="1" t="s">
        <v>74</v>
      </c>
      <c r="S35" t="s">
        <v>75</v>
      </c>
    </row>
    <row r="36" spans="15:19" x14ac:dyDescent="0.25">
      <c r="O36" t="str">
        <f>INDEX(tabComm[],MATCH(tabSect[[#This Row],[COMM]],tabComm[COMM],0),MATCH(tabComm[[#Headers],[DEPT]],tabComm[#Headers],0))</f>
        <v>CENTRE</v>
      </c>
      <c r="P36" s="1">
        <f>INDEX(tabComm[],MATCH(tabSect[[#This Row],[COMM]],tabComm[COMM],0),MATCH(tabComm[[#Headers],[ID COMM]],tabComm[#Headers],0))</f>
        <v>613</v>
      </c>
      <c r="Q36" t="s">
        <v>19</v>
      </c>
      <c r="R36" s="1" t="s">
        <v>76</v>
      </c>
      <c r="S36" t="s">
        <v>77</v>
      </c>
    </row>
    <row r="37" spans="15:19" x14ac:dyDescent="0.25">
      <c r="O37" t="str">
        <f>INDEX(tabComm[],MATCH(tabSect[[#This Row],[COMM]],tabComm[COMM],0),MATCH(tabComm[[#Headers],[DEPT]],tabComm[#Headers],0))</f>
        <v>SUD</v>
      </c>
      <c r="P37" s="1">
        <f>INDEX(tabComm[],MATCH(tabSect[[#This Row],[COMM]],tabComm[COMM],0),MATCH(tabComm[[#Headers],[ID COMM]],tabComm[#Headers],0))</f>
        <v>712</v>
      </c>
      <c r="Q37" t="s">
        <v>20</v>
      </c>
      <c r="R37" s="1" t="s">
        <v>78</v>
      </c>
      <c r="S37" t="s">
        <v>79</v>
      </c>
    </row>
    <row r="38" spans="15:19" x14ac:dyDescent="0.25">
      <c r="O38" t="str">
        <f>INDEX(tabComm[],MATCH(tabSect[[#This Row],[COMM]],tabComm[COMM],0),MATCH(tabComm[[#Headers],[DEPT]],tabComm[#Headers],0))</f>
        <v>SUD</v>
      </c>
      <c r="P38" s="1">
        <f>INDEX(tabComm[],MATCH(tabSect[[#This Row],[COMM]],tabComm[COMM],0),MATCH(tabComm[[#Headers],[ID COMM]],tabComm[#Headers],0))</f>
        <v>712</v>
      </c>
      <c r="Q38" t="s">
        <v>20</v>
      </c>
      <c r="R38" s="1" t="s">
        <v>80</v>
      </c>
      <c r="S38" t="s">
        <v>81</v>
      </c>
    </row>
    <row r="39" spans="15:19" x14ac:dyDescent="0.25">
      <c r="O39" t="str">
        <f>INDEX(tabComm[],MATCH(tabSect[[#This Row],[COMM]],tabComm[COMM],0),MATCH(tabComm[[#Headers],[DEPT]],tabComm[#Headers],0))</f>
        <v>SUD</v>
      </c>
      <c r="P39" s="1">
        <f>INDEX(tabComm[],MATCH(tabSect[[#This Row],[COMM]],tabComm[COMM],0),MATCH(tabComm[[#Headers],[ID COMM]],tabComm[#Headers],0))</f>
        <v>712</v>
      </c>
      <c r="Q39" t="s">
        <v>20</v>
      </c>
      <c r="R39" s="1" t="s">
        <v>82</v>
      </c>
      <c r="S39" t="s">
        <v>83</v>
      </c>
    </row>
    <row r="40" spans="15:19" x14ac:dyDescent="0.25">
      <c r="O40" t="str">
        <f>INDEX(tabComm[],MATCH(tabSect[[#This Row],[COMM]],tabComm[COMM],0),MATCH(tabComm[[#Headers],[DEPT]],tabComm[#Headers],0))</f>
        <v>SUD</v>
      </c>
      <c r="P40" s="1">
        <f>INDEX(tabComm[],MATCH(tabSect[[#This Row],[COMM]],tabComm[COMM],0),MATCH(tabComm[[#Headers],[ID COMM]],tabComm[#Headers],0))</f>
        <v>712</v>
      </c>
      <c r="Q40" t="s">
        <v>20</v>
      </c>
      <c r="R40" s="1" t="s">
        <v>84</v>
      </c>
      <c r="S40" t="s">
        <v>85</v>
      </c>
    </row>
    <row r="41" spans="15:19" x14ac:dyDescent="0.25">
      <c r="O41" t="str">
        <f>INDEX(tabComm[],MATCH(tabSect[[#This Row],[COMM]],tabComm[COMM],0),MATCH(tabComm[[#Headers],[DEPT]],tabComm[#Headers],0))</f>
        <v>SUD</v>
      </c>
      <c r="P41" s="1">
        <f>INDEX(tabComm[],MATCH(tabSect[[#This Row],[COMM]],tabComm[COMM],0),MATCH(tabComm[[#Headers],[ID COMM]],tabComm[#Headers],0))</f>
        <v>713</v>
      </c>
      <c r="Q41" t="s">
        <v>21</v>
      </c>
      <c r="R41" s="1" t="s">
        <v>86</v>
      </c>
      <c r="S41" t="s">
        <v>87</v>
      </c>
    </row>
    <row r="42" spans="15:19" x14ac:dyDescent="0.25">
      <c r="O42" t="str">
        <f>INDEX(tabComm[],MATCH(tabSect[[#This Row],[COMM]],tabComm[COMM],0),MATCH(tabComm[[#Headers],[DEPT]],tabComm[#Headers],0))</f>
        <v>SUD</v>
      </c>
      <c r="P42" s="1">
        <f>INDEX(tabComm[],MATCH(tabSect[[#This Row],[COMM]],tabComm[COMM],0),MATCH(tabComm[[#Headers],[ID COMM]],tabComm[#Headers],0))</f>
        <v>713</v>
      </c>
      <c r="Q42" t="s">
        <v>21</v>
      </c>
      <c r="R42" s="1" t="s">
        <v>88</v>
      </c>
      <c r="S42" t="s">
        <v>89</v>
      </c>
    </row>
    <row r="43" spans="15:19" x14ac:dyDescent="0.25">
      <c r="O43" t="str">
        <f>INDEX(tabComm[],MATCH(tabSect[[#This Row],[COMM]],tabComm[COMM],0),MATCH(tabComm[[#Headers],[DEPT]],tabComm[#Headers],0))</f>
        <v>SUD</v>
      </c>
      <c r="P43" s="1">
        <f>INDEX(tabComm[],MATCH(tabSect[[#This Row],[COMM]],tabComm[COMM],0),MATCH(tabComm[[#Headers],[ID COMM]],tabComm[#Headers],0))</f>
        <v>713</v>
      </c>
      <c r="Q43" t="s">
        <v>21</v>
      </c>
      <c r="R43" s="1" t="s">
        <v>90</v>
      </c>
      <c r="S43" t="s">
        <v>91</v>
      </c>
    </row>
    <row r="44" spans="15:19" x14ac:dyDescent="0.25">
      <c r="O44" t="str">
        <f>INDEX(tabComm[],MATCH(tabSect[[#This Row],[COMM]],tabComm[COMM],0),MATCH(tabComm[[#Headers],[DEPT]],tabComm[#Headers],0))</f>
        <v>SUD</v>
      </c>
      <c r="P44" s="1">
        <f>INDEX(tabComm[],MATCH(tabSect[[#This Row],[COMM]],tabComm[COMM],0),MATCH(tabComm[[#Headers],[ID COMM]],tabComm[#Headers],0))</f>
        <v>714</v>
      </c>
      <c r="Q44" t="s">
        <v>22</v>
      </c>
      <c r="R44" s="1" t="s">
        <v>92</v>
      </c>
      <c r="S44" t="s">
        <v>93</v>
      </c>
    </row>
    <row r="45" spans="15:19" x14ac:dyDescent="0.25">
      <c r="O45" t="str">
        <f>INDEX(tabComm[],MATCH(tabSect[[#This Row],[COMM]],tabComm[COMM],0),MATCH(tabComm[[#Headers],[DEPT]],tabComm[#Headers],0))</f>
        <v>SUD</v>
      </c>
      <c r="P45" s="1">
        <f>INDEX(tabComm[],MATCH(tabSect[[#This Row],[COMM]],tabComm[COMM],0),MATCH(tabComm[[#Headers],[ID COMM]],tabComm[#Headers],0))</f>
        <v>714</v>
      </c>
      <c r="Q45" t="s">
        <v>22</v>
      </c>
      <c r="R45" s="1" t="s">
        <v>94</v>
      </c>
      <c r="S45" t="s">
        <v>95</v>
      </c>
    </row>
    <row r="46" spans="15:19" x14ac:dyDescent="0.25">
      <c r="O46" t="str">
        <f>INDEX(tabComm[],MATCH(tabSect[[#This Row],[COMM]],tabComm[COMM],0),MATCH(tabComm[[#Headers],[DEPT]],tabComm[#Headers],0))</f>
        <v>SUD</v>
      </c>
      <c r="P46" s="1">
        <f>INDEX(tabComm[],MATCH(tabSect[[#This Row],[COMM]],tabComm[COMM],0),MATCH(tabComm[[#Headers],[ID COMM]],tabComm[#Headers],0))</f>
        <v>714</v>
      </c>
      <c r="Q46" t="s">
        <v>22</v>
      </c>
      <c r="R46" s="1" t="s">
        <v>96</v>
      </c>
      <c r="S46" t="s">
        <v>97</v>
      </c>
    </row>
    <row r="47" spans="15:19" x14ac:dyDescent="0.25">
      <c r="O47" t="str">
        <f>INDEX(tabComm[],MATCH(tabSect[[#This Row],[COMM]],tabComm[COMM],0),MATCH(tabComm[[#Headers],[DEPT]],tabComm[#Headers],0))</f>
        <v>SUD</v>
      </c>
      <c r="P47" s="1">
        <f>INDEX(tabComm[],MATCH(tabSect[[#This Row],[COMM]],tabComm[COMM],0),MATCH(tabComm[[#Headers],[ID COMM]],tabComm[#Headers],0))</f>
        <v>715</v>
      </c>
      <c r="Q47" t="s">
        <v>23</v>
      </c>
      <c r="R47" s="1" t="s">
        <v>98</v>
      </c>
      <c r="S47" t="s">
        <v>99</v>
      </c>
    </row>
    <row r="48" spans="15:19" x14ac:dyDescent="0.25">
      <c r="O48" t="str">
        <f>INDEX(tabComm[],MATCH(tabSect[[#This Row],[COMM]],tabComm[COMM],0),MATCH(tabComm[[#Headers],[DEPT]],tabComm[#Headers],0))</f>
        <v>SUD</v>
      </c>
      <c r="P48" s="1">
        <f>INDEX(tabComm[],MATCH(tabSect[[#This Row],[COMM]],tabComm[COMM],0),MATCH(tabComm[[#Headers],[ID COMM]],tabComm[#Headers],0))</f>
        <v>715</v>
      </c>
      <c r="Q48" t="s">
        <v>23</v>
      </c>
      <c r="R48" s="1" t="s">
        <v>100</v>
      </c>
      <c r="S48" t="s">
        <v>101</v>
      </c>
    </row>
    <row r="49" spans="15:19" x14ac:dyDescent="0.25">
      <c r="O49" t="str">
        <f>INDEX(tabComm[],MATCH(tabSect[[#This Row],[COMM]],tabComm[COMM],0),MATCH(tabComm[[#Headers],[DEPT]],tabComm[#Headers],0))</f>
        <v>SUD</v>
      </c>
      <c r="P49" s="1">
        <f>INDEX(tabComm[],MATCH(tabSect[[#This Row],[COMM]],tabComm[COMM],0),MATCH(tabComm[[#Headers],[ID COMM]],tabComm[#Headers],0))</f>
        <v>715</v>
      </c>
      <c r="Q49" t="s">
        <v>23</v>
      </c>
      <c r="R49" s="1" t="s">
        <v>102</v>
      </c>
      <c r="S49" t="s">
        <v>103</v>
      </c>
    </row>
    <row r="50" spans="15:19" x14ac:dyDescent="0.25">
      <c r="O50" t="str">
        <f>INDEX(tabComm[],MATCH(tabSect[[#This Row],[COMM]],tabComm[COMM],0),MATCH(tabComm[[#Headers],[DEPT]],tabComm[#Headers],0))</f>
        <v>GRANDE ANSE</v>
      </c>
      <c r="P50" s="1">
        <f>INDEX(tabComm[],MATCH(tabSect[[#This Row],[COMM]],tabComm[COMM],0),MATCH(tabComm[[#Headers],[ID COMM]],tabComm[#Headers],0))</f>
        <v>811</v>
      </c>
      <c r="Q50" t="s">
        <v>24</v>
      </c>
      <c r="R50" s="1" t="s">
        <v>104</v>
      </c>
      <c r="S50" t="s">
        <v>105</v>
      </c>
    </row>
    <row r="51" spans="15:19" x14ac:dyDescent="0.25">
      <c r="O51" t="str">
        <f>INDEX(tabComm[],MATCH(tabSect[[#This Row],[COMM]],tabComm[COMM],0),MATCH(tabComm[[#Headers],[DEPT]],tabComm[#Headers],0))</f>
        <v>GRANDE ANSE</v>
      </c>
      <c r="P51" s="1">
        <f>INDEX(tabComm[],MATCH(tabSect[[#This Row],[COMM]],tabComm[COMM],0),MATCH(tabComm[[#Headers],[ID COMM]],tabComm[#Headers],0))</f>
        <v>811</v>
      </c>
      <c r="Q51" t="s">
        <v>24</v>
      </c>
      <c r="R51" s="1" t="s">
        <v>106</v>
      </c>
      <c r="S51" t="s">
        <v>107</v>
      </c>
    </row>
    <row r="52" spans="15:19" x14ac:dyDescent="0.25">
      <c r="O52" t="str">
        <f>INDEX(tabComm[],MATCH(tabSect[[#This Row],[COMM]],tabComm[COMM],0),MATCH(tabComm[[#Headers],[DEPT]],tabComm[#Headers],0))</f>
        <v>GRANDE ANSE</v>
      </c>
      <c r="P52" s="1">
        <f>INDEX(tabComm[],MATCH(tabSect[[#This Row],[COMM]],tabComm[COMM],0),MATCH(tabComm[[#Headers],[ID COMM]],tabComm[#Headers],0))</f>
        <v>811</v>
      </c>
      <c r="Q52" t="s">
        <v>24</v>
      </c>
      <c r="R52" s="1" t="s">
        <v>108</v>
      </c>
      <c r="S52" t="s">
        <v>109</v>
      </c>
    </row>
    <row r="53" spans="15:19" x14ac:dyDescent="0.25">
      <c r="O53" t="str">
        <f>INDEX(tabComm[],MATCH(tabSect[[#This Row],[COMM]],tabComm[COMM],0),MATCH(tabComm[[#Headers],[DEPT]],tabComm[#Headers],0))</f>
        <v>GRANDE ANSE</v>
      </c>
      <c r="P53" s="1">
        <f>INDEX(tabComm[],MATCH(tabSect[[#This Row],[COMM]],tabComm[COMM],0),MATCH(tabComm[[#Headers],[ID COMM]],tabComm[#Headers],0))</f>
        <v>811</v>
      </c>
      <c r="Q53" t="s">
        <v>24</v>
      </c>
      <c r="R53" s="1" t="s">
        <v>110</v>
      </c>
      <c r="S53" t="s">
        <v>111</v>
      </c>
    </row>
    <row r="54" spans="15:19" x14ac:dyDescent="0.25">
      <c r="O54" t="str">
        <f>INDEX(tabComm[],MATCH(tabSect[[#This Row],[COMM]],tabComm[COMM],0),MATCH(tabComm[[#Headers],[DEPT]],tabComm[#Headers],0))</f>
        <v>GRANDE ANSE</v>
      </c>
      <c r="P54" s="1">
        <f>INDEX(tabComm[],MATCH(tabSect[[#This Row],[COMM]],tabComm[COMM],0),MATCH(tabComm[[#Headers],[ID COMM]],tabComm[#Headers],0))</f>
        <v>811</v>
      </c>
      <c r="Q54" t="s">
        <v>24</v>
      </c>
      <c r="R54" s="1" t="s">
        <v>112</v>
      </c>
      <c r="S54" t="s">
        <v>113</v>
      </c>
    </row>
    <row r="55" spans="15:19" x14ac:dyDescent="0.25">
      <c r="O55" t="str">
        <f>INDEX(tabComm[],MATCH(tabSect[[#This Row],[COMM]],tabComm[COMM],0),MATCH(tabComm[[#Headers],[DEPT]],tabComm[#Headers],0))</f>
        <v>GRANDE ANSE</v>
      </c>
      <c r="P55" s="1">
        <f>INDEX(tabComm[],MATCH(tabSect[[#This Row],[COMM]],tabComm[COMM],0),MATCH(tabComm[[#Headers],[ID COMM]],tabComm[#Headers],0))</f>
        <v>811</v>
      </c>
      <c r="Q55" t="s">
        <v>24</v>
      </c>
      <c r="R55" s="1" t="s">
        <v>114</v>
      </c>
      <c r="S55" t="s">
        <v>115</v>
      </c>
    </row>
    <row r="56" spans="15:19" x14ac:dyDescent="0.25">
      <c r="O56" t="str">
        <f>INDEX(tabComm[],MATCH(tabSect[[#This Row],[COMM]],tabComm[COMM],0),MATCH(tabComm[[#Headers],[DEPT]],tabComm[#Headers],0))</f>
        <v>GRANDE ANSE</v>
      </c>
      <c r="P56" s="1">
        <f>INDEX(tabComm[],MATCH(tabSect[[#This Row],[COMM]],tabComm[COMM],0),MATCH(tabComm[[#Headers],[ID COMM]],tabComm[#Headers],0))</f>
        <v>811</v>
      </c>
      <c r="Q56" t="s">
        <v>24</v>
      </c>
      <c r="R56" s="1" t="s">
        <v>116</v>
      </c>
      <c r="S56" t="s">
        <v>117</v>
      </c>
    </row>
    <row r="57" spans="15:19" x14ac:dyDescent="0.25">
      <c r="O57" t="str">
        <f>INDEX(tabComm[],MATCH(tabSect[[#This Row],[COMM]],tabComm[COMM],0),MATCH(tabComm[[#Headers],[DEPT]],tabComm[#Headers],0))</f>
        <v>GRANDE ANSE</v>
      </c>
      <c r="P57" s="1">
        <f>INDEX(tabComm[],MATCH(tabSect[[#This Row],[COMM]],tabComm[COMM],0),MATCH(tabComm[[#Headers],[ID COMM]],tabComm[#Headers],0))</f>
        <v>811</v>
      </c>
      <c r="Q57" t="s">
        <v>24</v>
      </c>
      <c r="R57" s="1" t="s">
        <v>118</v>
      </c>
      <c r="S57" t="s">
        <v>119</v>
      </c>
    </row>
    <row r="58" spans="15:19" x14ac:dyDescent="0.25">
      <c r="O58" t="str">
        <f>INDEX(tabComm[],MATCH(tabSect[[#This Row],[COMM]],tabComm[COMM],0),MATCH(tabComm[[#Headers],[DEPT]],tabComm[#Headers],0))</f>
        <v>GRANDE ANSE</v>
      </c>
      <c r="P58" s="1">
        <f>INDEX(tabComm[],MATCH(tabSect[[#This Row],[COMM]],tabComm[COMM],0),MATCH(tabComm[[#Headers],[ID COMM]],tabComm[#Headers],0))</f>
        <v>811</v>
      </c>
      <c r="Q58" t="s">
        <v>24</v>
      </c>
      <c r="R58" s="1" t="s">
        <v>120</v>
      </c>
      <c r="S58" t="s">
        <v>121</v>
      </c>
    </row>
    <row r="59" spans="15:19" x14ac:dyDescent="0.25">
      <c r="O59" t="str">
        <f>INDEX(tabComm[],MATCH(tabSect[[#This Row],[COMM]],tabComm[COMM],0),MATCH(tabComm[[#Headers],[DEPT]],tabComm[#Headers],0))</f>
        <v>GRANDE ANSE</v>
      </c>
      <c r="P59" s="1">
        <f>INDEX(tabComm[],MATCH(tabSect[[#This Row],[COMM]],tabComm[COMM],0),MATCH(tabComm[[#Headers],[ID COMM]],tabComm[#Headers],0))</f>
        <v>812</v>
      </c>
      <c r="Q59" t="s">
        <v>25</v>
      </c>
      <c r="R59" s="1" t="s">
        <v>122</v>
      </c>
      <c r="S59" t="s">
        <v>123</v>
      </c>
    </row>
    <row r="60" spans="15:19" x14ac:dyDescent="0.25">
      <c r="O60" t="str">
        <f>INDEX(tabComm[],MATCH(tabSect[[#This Row],[COMM]],tabComm[COMM],0),MATCH(tabComm[[#Headers],[DEPT]],tabComm[#Headers],0))</f>
        <v>GRANDE ANSE</v>
      </c>
      <c r="P60" s="1">
        <f>INDEX(tabComm[],MATCH(tabSect[[#This Row],[COMM]],tabComm[COMM],0),MATCH(tabComm[[#Headers],[ID COMM]],tabComm[#Headers],0))</f>
        <v>812</v>
      </c>
      <c r="Q60" t="s">
        <v>25</v>
      </c>
      <c r="R60" s="1" t="s">
        <v>124</v>
      </c>
      <c r="S60" t="s">
        <v>125</v>
      </c>
    </row>
  </sheetData>
  <mergeCells count="1">
    <mergeCell ref="B1:B2"/>
  </mergeCells>
  <dataValidations count="2">
    <dataValidation type="list" allowBlank="1" showInputMessage="1" showErrorMessage="1" sqref="K11:K22">
      <formula1>$I$11:$I$15</formula1>
    </dataValidation>
    <dataValidation type="list" allowBlank="1" showInputMessage="1" showErrorMessage="1" sqref="Q11:Q60">
      <formula1>$M$11:$M$22</formula1>
    </dataValidation>
  </dataValidations>
  <pageMargins left="0.7" right="0.7" top="0.75" bottom="0.75" header="0.3" footer="0.3"/>
  <drawing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4"/>
  <sheetViews>
    <sheetView showGridLines="0" showRowColHeaders="0" workbookViewId="0">
      <selection activeCell="D4" sqref="D4"/>
    </sheetView>
  </sheetViews>
  <sheetFormatPr baseColWidth="10" defaultColWidth="0" defaultRowHeight="15" x14ac:dyDescent="0.25"/>
  <cols>
    <col min="1" max="1" width="1.7109375" customWidth="1"/>
    <col min="2" max="2" width="18.85546875" bestFit="1" customWidth="1"/>
    <col min="3" max="3" width="0" hidden="1" customWidth="1"/>
    <col min="4" max="4" width="25.7109375" customWidth="1"/>
    <col min="5" max="5" width="1.7109375" customWidth="1"/>
    <col min="6" max="9" width="11.42578125" customWidth="1"/>
    <col min="10" max="10" width="1.7109375" customWidth="1"/>
    <col min="12" max="16384" width="11.42578125" hidden="1"/>
  </cols>
  <sheetData>
    <row r="1" spans="2:9" s="4" customFormat="1" ht="46.5" customHeight="1" x14ac:dyDescent="0.25">
      <c r="B1" s="21" t="s">
        <v>152</v>
      </c>
      <c r="C1" s="21"/>
      <c r="D1" s="21"/>
      <c r="E1" s="21"/>
      <c r="F1" s="21"/>
      <c r="G1" s="21"/>
      <c r="H1" s="22"/>
      <c r="I1" s="22"/>
    </row>
    <row r="2" spans="2:9" ht="15.75" thickBot="1" x14ac:dyDescent="0.3"/>
    <row r="3" spans="2:9" ht="15.75" thickBot="1" x14ac:dyDescent="0.3">
      <c r="B3" s="16"/>
      <c r="C3" s="9" t="s">
        <v>150</v>
      </c>
      <c r="D3" s="10" t="s">
        <v>151</v>
      </c>
    </row>
    <row r="4" spans="2:9" x14ac:dyDescent="0.25">
      <c r="B4" s="11" t="s">
        <v>143</v>
      </c>
      <c r="C4" s="15" t="str">
        <f>IFERROR(MATCH(D4,Tableau1[Paquet à distribuer],0),"")</f>
        <v/>
      </c>
      <c r="D4" s="28"/>
    </row>
    <row r="5" spans="2:9" s="7" customFormat="1" x14ac:dyDescent="0.25">
      <c r="B5" s="12" t="s">
        <v>130</v>
      </c>
      <c r="C5" s="8" t="str">
        <f>IFERROR(MATCH(D5,tabDept[DEPT],0),"")</f>
        <v/>
      </c>
      <c r="D5" s="29"/>
    </row>
    <row r="6" spans="2:9" x14ac:dyDescent="0.25">
      <c r="B6" s="12" t="s">
        <v>131</v>
      </c>
      <c r="C6" s="8" t="str">
        <f>IFERROR(INDEX(tabComm[],MATCH(SAISIE!D6,tabComm[COMM],0),MATCH(tabComm[[#Headers],[ID COMM]],tabComm[#Headers],0)),"")</f>
        <v/>
      </c>
      <c r="D6" s="29"/>
    </row>
    <row r="7" spans="2:9" ht="15.75" thickBot="1" x14ac:dyDescent="0.3">
      <c r="B7" s="13" t="s">
        <v>132</v>
      </c>
      <c r="C7" s="14" t="str">
        <f>IFERROR(INDEX(tabSect[],MATCH(SAISIE!D7,tabSect[SECT],0),MATCH(tabSect[[#Headers],[ID SECT]],tabSect[#Headers],0)),"")</f>
        <v/>
      </c>
      <c r="D7" s="30"/>
    </row>
    <row r="8" spans="2:9" ht="15.75" thickBot="1" x14ac:dyDescent="0.3"/>
    <row r="9" spans="2:9" ht="30.75" thickBot="1" x14ac:dyDescent="0.3">
      <c r="F9" s="20" t="s">
        <v>146</v>
      </c>
      <c r="G9" s="18" t="s">
        <v>144</v>
      </c>
      <c r="H9" s="18" t="s">
        <v>1</v>
      </c>
      <c r="I9" s="19" t="s">
        <v>145</v>
      </c>
    </row>
    <row r="10" spans="2:9" x14ac:dyDescent="0.25">
      <c r="F10" s="11">
        <v>2017</v>
      </c>
      <c r="G10" s="34"/>
      <c r="H10" s="17" t="str">
        <f>IFERROR(INDEX(Tableau1[],MATCH(SAISIE!$D$4,Tableau1[Paquet à distribuer],0),MATCH(Tableau1[[#Headers],[Coût]],Tableau1[#Headers],0))*G10,"")</f>
        <v/>
      </c>
      <c r="I10" s="31"/>
    </row>
    <row r="11" spans="2:9" x14ac:dyDescent="0.25">
      <c r="F11" s="12">
        <f>F10+1</f>
        <v>2018</v>
      </c>
      <c r="G11" s="35"/>
      <c r="H11" s="6" t="str">
        <f>IFERROR(INDEX(Tableau1[],MATCH(SAISIE!$D$4,Tableau1[Paquet à distribuer],0),MATCH(Tableau1[[#Headers],[Coût]],Tableau1[#Headers],0))*G11,"")</f>
        <v/>
      </c>
      <c r="I11" s="32"/>
    </row>
    <row r="12" spans="2:9" x14ac:dyDescent="0.25">
      <c r="F12" s="12">
        <f>F11+1</f>
        <v>2019</v>
      </c>
      <c r="G12" s="35"/>
      <c r="H12" s="6" t="str">
        <f>IFERROR(INDEX(Tableau1[],MATCH(SAISIE!$D$4,Tableau1[Paquet à distribuer],0),MATCH(Tableau1[[#Headers],[Coût]],Tableau1[#Headers],0))*G12,"")</f>
        <v/>
      </c>
      <c r="I12" s="32"/>
    </row>
    <row r="13" spans="2:9" x14ac:dyDescent="0.25">
      <c r="F13" s="12">
        <f>F12+1</f>
        <v>2020</v>
      </c>
      <c r="G13" s="35"/>
      <c r="H13" s="6" t="str">
        <f>IFERROR(INDEX(Tableau1[],MATCH(SAISIE!$D$4,Tableau1[Paquet à distribuer],0),MATCH(Tableau1[[#Headers],[Coût]],Tableau1[#Headers],0))*G13,"")</f>
        <v/>
      </c>
      <c r="I13" s="32"/>
    </row>
    <row r="14" spans="2:9" ht="15.75" thickBot="1" x14ac:dyDescent="0.3">
      <c r="F14" s="13">
        <f>F13+1</f>
        <v>2021</v>
      </c>
      <c r="G14" s="36"/>
      <c r="H14" s="5" t="str">
        <f>IFERROR(INDEX(Tableau1[],MATCH(SAISIE!$D$4,Tableau1[Paquet à distribuer],0),MATCH(Tableau1[[#Headers],[Coût]],Tableau1[#Headers],0))*G14,"")</f>
        <v/>
      </c>
      <c r="I14" s="33"/>
    </row>
  </sheetData>
  <sheetProtection sheet="1" objects="1" scenarios="1" selectLockedCells="1"/>
  <mergeCells count="1">
    <mergeCell ref="B1:G1"/>
  </mergeCells>
  <dataValidations count="2">
    <dataValidation type="list" allowBlank="1" showInputMessage="1" showErrorMessage="1" sqref="D6">
      <formula1>OFFSET(INDIRECT("PARAMS!C"&amp;commSel,0),10,0,commMax)</formula1>
    </dataValidation>
    <dataValidation type="list" allowBlank="1" showInputMessage="1" showErrorMessage="1" sqref="D7">
      <formula1>OFFSET(INDIRECT("PARAMS!C"&amp;sectSel,0),10,0,sectMax)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PARAMS!$I$11:$I$15</xm:f>
          </x14:formula1>
          <xm:sqref>D5</xm:sqref>
        </x14:dataValidation>
        <x14:dataValidation type="list" allowBlank="1" showInputMessage="1" showErrorMessage="1">
          <x14:formula1>
            <xm:f>PARAMS!$G$11:$G$12</xm:f>
          </x14:formula1>
          <xm:sqref>I10:I14</xm:sqref>
        </x14:dataValidation>
        <x14:dataValidation type="list" allowBlank="1" showInputMessage="1" showErrorMessage="1">
          <x14:formula1>
            <xm:f>PARAMS!$D$11:$D$13</xm:f>
          </x14:formula1>
          <xm:sqref>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5"/>
  <sheetViews>
    <sheetView showGridLines="0" workbookViewId="0">
      <pane ySplit="4" topLeftCell="A5" activePane="bottomLeft" state="frozen"/>
      <selection pane="bottomLeft" activeCell="F13" sqref="F13"/>
    </sheetView>
  </sheetViews>
  <sheetFormatPr baseColWidth="10" defaultRowHeight="15" x14ac:dyDescent="0.25"/>
  <cols>
    <col min="1" max="1" width="1.7109375" customWidth="1"/>
    <col min="2" max="2" width="30.7109375" customWidth="1"/>
    <col min="3" max="3" width="10.7109375" style="1" customWidth="1"/>
    <col min="4" max="4" width="30.7109375" customWidth="1"/>
    <col min="5" max="5" width="10.7109375" style="1" customWidth="1"/>
    <col min="6" max="6" width="30.7109375" customWidth="1"/>
    <col min="7" max="7" width="6.85546875" style="1" bestFit="1" customWidth="1"/>
    <col min="8" max="8" width="11.7109375" style="1" customWidth="1"/>
    <col min="9" max="9" width="15.7109375" customWidth="1"/>
    <col min="10" max="10" width="7.85546875" bestFit="1" customWidth="1"/>
    <col min="11" max="11" width="9.28515625" style="1" customWidth="1"/>
    <col min="12" max="12" width="1.7109375" customWidth="1"/>
  </cols>
  <sheetData>
    <row r="1" spans="1:12" s="37" customFormat="1" x14ac:dyDescent="0.25">
      <c r="B1" s="44" t="s">
        <v>158</v>
      </c>
      <c r="C1" s="44"/>
      <c r="D1" s="44"/>
      <c r="E1" s="44"/>
      <c r="F1" s="44"/>
      <c r="G1" s="39"/>
      <c r="H1" s="39"/>
      <c r="K1" s="39"/>
    </row>
    <row r="2" spans="1:12" s="37" customFormat="1" x14ac:dyDescent="0.25">
      <c r="B2" s="44"/>
      <c r="C2" s="44"/>
      <c r="D2" s="44"/>
      <c r="E2" s="44"/>
      <c r="F2" s="44"/>
      <c r="G2" s="39"/>
      <c r="H2" s="39"/>
      <c r="K2" s="39"/>
    </row>
    <row r="4" spans="1:12" s="38" customFormat="1" ht="45" x14ac:dyDescent="0.25">
      <c r="B4" s="40" t="s">
        <v>130</v>
      </c>
      <c r="C4" s="40" t="s">
        <v>155</v>
      </c>
      <c r="D4" s="40" t="s">
        <v>131</v>
      </c>
      <c r="E4" s="40" t="s">
        <v>156</v>
      </c>
      <c r="F4" s="40" t="s">
        <v>157</v>
      </c>
      <c r="G4" s="40" t="s">
        <v>146</v>
      </c>
      <c r="H4" s="40" t="s">
        <v>147</v>
      </c>
      <c r="I4" s="40" t="s">
        <v>148</v>
      </c>
      <c r="J4" s="40" t="s">
        <v>149</v>
      </c>
      <c r="K4" s="40" t="s">
        <v>5</v>
      </c>
    </row>
    <row r="5" spans="1:12" x14ac:dyDescent="0.25">
      <c r="A5" s="7"/>
      <c r="B5" s="7" t="s">
        <v>10</v>
      </c>
      <c r="C5" s="41">
        <v>613</v>
      </c>
      <c r="D5" s="7" t="s">
        <v>19</v>
      </c>
      <c r="E5" s="41" t="s">
        <v>74</v>
      </c>
      <c r="F5" s="42" t="s">
        <v>75</v>
      </c>
      <c r="G5" s="41">
        <v>2017</v>
      </c>
      <c r="H5" s="41">
        <v>2</v>
      </c>
      <c r="I5" s="7" t="s">
        <v>3</v>
      </c>
      <c r="J5" s="7">
        <v>100</v>
      </c>
      <c r="K5" s="41" t="s">
        <v>7</v>
      </c>
      <c r="L5" s="7"/>
    </row>
    <row r="6" spans="1:12" x14ac:dyDescent="0.25">
      <c r="A6" s="7"/>
      <c r="B6" s="7" t="s">
        <v>10</v>
      </c>
      <c r="C6" s="41">
        <v>613</v>
      </c>
      <c r="D6" s="7" t="s">
        <v>19</v>
      </c>
      <c r="E6" s="41" t="s">
        <v>74</v>
      </c>
      <c r="F6" s="42" t="s">
        <v>75</v>
      </c>
      <c r="G6" s="41">
        <v>2018</v>
      </c>
      <c r="H6" s="41">
        <v>4</v>
      </c>
      <c r="I6" s="7" t="s">
        <v>3</v>
      </c>
      <c r="J6" s="7">
        <v>200</v>
      </c>
      <c r="K6" s="41" t="s">
        <v>6</v>
      </c>
      <c r="L6" s="7"/>
    </row>
    <row r="7" spans="1:12" x14ac:dyDescent="0.25">
      <c r="A7" s="7"/>
      <c r="B7" s="7" t="s">
        <v>10</v>
      </c>
      <c r="C7" s="41">
        <v>613</v>
      </c>
      <c r="D7" s="7" t="s">
        <v>19</v>
      </c>
      <c r="E7" s="41" t="s">
        <v>74</v>
      </c>
      <c r="F7" s="42" t="s">
        <v>75</v>
      </c>
      <c r="G7" s="41">
        <v>2019</v>
      </c>
      <c r="H7" s="41">
        <v>6</v>
      </c>
      <c r="I7" s="7" t="s">
        <v>3</v>
      </c>
      <c r="J7" s="7">
        <v>300</v>
      </c>
      <c r="K7" s="41" t="s">
        <v>7</v>
      </c>
      <c r="L7" s="7"/>
    </row>
    <row r="8" spans="1:12" x14ac:dyDescent="0.25">
      <c r="A8" s="7"/>
      <c r="B8" s="7" t="s">
        <v>10</v>
      </c>
      <c r="C8" s="41">
        <v>613</v>
      </c>
      <c r="D8" s="7" t="s">
        <v>19</v>
      </c>
      <c r="E8" s="41" t="s">
        <v>74</v>
      </c>
      <c r="F8" s="42" t="s">
        <v>75</v>
      </c>
      <c r="G8" s="41">
        <v>2020</v>
      </c>
      <c r="H8" s="41">
        <v>8</v>
      </c>
      <c r="I8" s="7" t="s">
        <v>3</v>
      </c>
      <c r="J8" s="7">
        <v>400</v>
      </c>
      <c r="K8" s="41" t="s">
        <v>6</v>
      </c>
      <c r="L8" s="7"/>
    </row>
    <row r="9" spans="1:12" x14ac:dyDescent="0.25">
      <c r="A9" s="7"/>
      <c r="B9" s="7" t="s">
        <v>10</v>
      </c>
      <c r="C9" s="41">
        <v>613</v>
      </c>
      <c r="D9" s="7" t="s">
        <v>19</v>
      </c>
      <c r="E9" s="41" t="s">
        <v>74</v>
      </c>
      <c r="F9" s="42" t="s">
        <v>75</v>
      </c>
      <c r="G9" s="41">
        <v>2021</v>
      </c>
      <c r="H9" s="41">
        <v>10</v>
      </c>
      <c r="I9" s="7" t="s">
        <v>3</v>
      </c>
      <c r="J9" s="7">
        <v>500</v>
      </c>
      <c r="K9" s="41" t="s">
        <v>7</v>
      </c>
      <c r="L9" s="7"/>
    </row>
    <row r="10" spans="1:12" x14ac:dyDescent="0.25">
      <c r="A10" s="7"/>
      <c r="B10" s="7" t="s">
        <v>9</v>
      </c>
      <c r="C10" s="41">
        <v>551</v>
      </c>
      <c r="D10" s="7" t="s">
        <v>17</v>
      </c>
      <c r="E10" s="41" t="s">
        <v>62</v>
      </c>
      <c r="F10" s="42" t="s">
        <v>63</v>
      </c>
      <c r="G10" s="41">
        <v>2017</v>
      </c>
      <c r="H10" s="41">
        <v>1</v>
      </c>
      <c r="I10" s="7" t="s">
        <v>3</v>
      </c>
      <c r="J10" s="7">
        <v>50</v>
      </c>
      <c r="K10" s="41" t="s">
        <v>7</v>
      </c>
      <c r="L10" s="7"/>
    </row>
    <row r="11" spans="1:12" x14ac:dyDescent="0.25">
      <c r="A11" s="7"/>
      <c r="B11" s="7" t="s">
        <v>9</v>
      </c>
      <c r="C11" s="41">
        <v>551</v>
      </c>
      <c r="D11" s="7" t="s">
        <v>17</v>
      </c>
      <c r="E11" s="41" t="s">
        <v>62</v>
      </c>
      <c r="F11" s="42" t="s">
        <v>63</v>
      </c>
      <c r="G11" s="41">
        <v>2018</v>
      </c>
      <c r="H11" s="41">
        <v>2</v>
      </c>
      <c r="I11" s="7" t="s">
        <v>3</v>
      </c>
      <c r="J11" s="7">
        <v>100</v>
      </c>
      <c r="K11" s="41" t="s">
        <v>7</v>
      </c>
      <c r="L11" s="7"/>
    </row>
    <row r="12" spans="1:12" x14ac:dyDescent="0.25">
      <c r="A12" s="7"/>
      <c r="B12" s="7" t="s">
        <v>9</v>
      </c>
      <c r="C12" s="41">
        <v>551</v>
      </c>
      <c r="D12" s="7" t="s">
        <v>17</v>
      </c>
      <c r="E12" s="41" t="s">
        <v>62</v>
      </c>
      <c r="F12" s="42" t="s">
        <v>63</v>
      </c>
      <c r="G12" s="41">
        <v>2019</v>
      </c>
      <c r="H12" s="41">
        <v>3</v>
      </c>
      <c r="I12" s="7" t="s">
        <v>3</v>
      </c>
      <c r="J12" s="7">
        <v>150</v>
      </c>
      <c r="K12" s="41" t="s">
        <v>6</v>
      </c>
      <c r="L12" s="7"/>
    </row>
    <row r="13" spans="1:12" x14ac:dyDescent="0.25">
      <c r="A13" s="42"/>
      <c r="B13" s="42" t="s">
        <v>9</v>
      </c>
      <c r="C13" s="43">
        <v>551</v>
      </c>
      <c r="D13" s="42" t="s">
        <v>17</v>
      </c>
      <c r="E13" s="43" t="s">
        <v>62</v>
      </c>
      <c r="F13" s="42" t="s">
        <v>63</v>
      </c>
      <c r="G13" s="43">
        <v>2020</v>
      </c>
      <c r="H13" s="43">
        <v>4</v>
      </c>
      <c r="I13" s="42" t="s">
        <v>3</v>
      </c>
      <c r="J13" s="42">
        <v>200</v>
      </c>
      <c r="K13" s="43" t="s">
        <v>7</v>
      </c>
      <c r="L13" s="42"/>
    </row>
    <row r="14" spans="1:12" x14ac:dyDescent="0.25">
      <c r="A14" s="7"/>
      <c r="B14" s="7" t="s">
        <v>9</v>
      </c>
      <c r="C14" s="41">
        <v>551</v>
      </c>
      <c r="D14" s="7" t="s">
        <v>17</v>
      </c>
      <c r="E14" s="41" t="s">
        <v>62</v>
      </c>
      <c r="F14" s="7" t="s">
        <v>63</v>
      </c>
      <c r="G14" s="41">
        <v>2021</v>
      </c>
      <c r="H14" s="41">
        <v>5</v>
      </c>
      <c r="I14" s="7" t="s">
        <v>3</v>
      </c>
      <c r="J14" s="7">
        <v>250</v>
      </c>
      <c r="K14" s="41" t="s">
        <v>6</v>
      </c>
      <c r="L14" s="7"/>
    </row>
    <row r="15" spans="1:12" x14ac:dyDescent="0.25">
      <c r="A15" s="7"/>
      <c r="B15" s="7" t="s">
        <v>9</v>
      </c>
      <c r="C15" s="41">
        <v>552</v>
      </c>
      <c r="D15" s="7" t="s">
        <v>18</v>
      </c>
      <c r="E15" s="41" t="s">
        <v>68</v>
      </c>
      <c r="F15" s="7" t="s">
        <v>69</v>
      </c>
      <c r="G15" s="41">
        <v>2017</v>
      </c>
      <c r="H15" s="41">
        <v>3</v>
      </c>
      <c r="I15" s="7" t="s">
        <v>3</v>
      </c>
      <c r="J15" s="7">
        <v>150</v>
      </c>
      <c r="K15" s="41" t="s">
        <v>6</v>
      </c>
      <c r="L15" s="7"/>
    </row>
    <row r="16" spans="1:12" x14ac:dyDescent="0.25">
      <c r="A16" s="7"/>
      <c r="B16" s="7" t="s">
        <v>9</v>
      </c>
      <c r="C16" s="41">
        <v>552</v>
      </c>
      <c r="D16" s="7" t="s">
        <v>18</v>
      </c>
      <c r="E16" s="41" t="s">
        <v>68</v>
      </c>
      <c r="F16" s="7" t="s">
        <v>69</v>
      </c>
      <c r="G16" s="41">
        <v>2018</v>
      </c>
      <c r="H16" s="41">
        <v>6</v>
      </c>
      <c r="I16" s="7" t="s">
        <v>3</v>
      </c>
      <c r="J16" s="7">
        <v>300</v>
      </c>
      <c r="K16" s="41" t="s">
        <v>7</v>
      </c>
      <c r="L16" s="7"/>
    </row>
    <row r="17" spans="1:12" x14ac:dyDescent="0.25">
      <c r="A17" s="7"/>
      <c r="B17" s="7" t="s">
        <v>9</v>
      </c>
      <c r="C17" s="41">
        <v>552</v>
      </c>
      <c r="D17" s="7" t="s">
        <v>18</v>
      </c>
      <c r="E17" s="41" t="s">
        <v>68</v>
      </c>
      <c r="F17" s="7" t="s">
        <v>69</v>
      </c>
      <c r="G17" s="41">
        <v>2019</v>
      </c>
      <c r="H17" s="41">
        <v>9</v>
      </c>
      <c r="I17" s="7" t="s">
        <v>3</v>
      </c>
      <c r="J17" s="7">
        <v>450</v>
      </c>
      <c r="K17" s="41" t="s">
        <v>6</v>
      </c>
      <c r="L17" s="7"/>
    </row>
    <row r="18" spans="1:12" x14ac:dyDescent="0.25">
      <c r="A18" s="7"/>
      <c r="B18" s="7" t="s">
        <v>9</v>
      </c>
      <c r="C18" s="41">
        <v>552</v>
      </c>
      <c r="D18" s="7" t="s">
        <v>18</v>
      </c>
      <c r="E18" s="41" t="s">
        <v>68</v>
      </c>
      <c r="F18" s="7" t="s">
        <v>69</v>
      </c>
      <c r="G18" s="41">
        <v>2020</v>
      </c>
      <c r="H18" s="41">
        <v>12</v>
      </c>
      <c r="I18" s="7" t="s">
        <v>3</v>
      </c>
      <c r="J18" s="7">
        <v>600</v>
      </c>
      <c r="K18" s="41" t="s">
        <v>7</v>
      </c>
      <c r="L18" s="7"/>
    </row>
    <row r="19" spans="1:12" x14ac:dyDescent="0.25">
      <c r="A19" s="7"/>
      <c r="B19" s="7" t="s">
        <v>9</v>
      </c>
      <c r="C19" s="41">
        <v>552</v>
      </c>
      <c r="D19" s="7" t="s">
        <v>18</v>
      </c>
      <c r="E19" s="41" t="s">
        <v>68</v>
      </c>
      <c r="F19" s="7" t="s">
        <v>69</v>
      </c>
      <c r="G19" s="41">
        <v>2021</v>
      </c>
      <c r="H19" s="41">
        <v>15</v>
      </c>
      <c r="I19" s="7" t="s">
        <v>3</v>
      </c>
      <c r="J19" s="7">
        <v>750</v>
      </c>
      <c r="K19" s="41" t="s">
        <v>6</v>
      </c>
      <c r="L19" s="7"/>
    </row>
    <row r="20" spans="1:12" x14ac:dyDescent="0.25">
      <c r="A20" s="7"/>
      <c r="B20" s="7" t="s">
        <v>12</v>
      </c>
      <c r="C20" s="41">
        <v>812</v>
      </c>
      <c r="D20" s="7" t="s">
        <v>25</v>
      </c>
      <c r="E20" s="41" t="s">
        <v>122</v>
      </c>
      <c r="F20" s="7" t="s">
        <v>123</v>
      </c>
      <c r="G20" s="41">
        <v>2017</v>
      </c>
      <c r="H20" s="41">
        <v>1</v>
      </c>
      <c r="I20" s="7" t="s">
        <v>4</v>
      </c>
      <c r="J20" s="7">
        <v>200</v>
      </c>
      <c r="K20" s="41" t="s">
        <v>6</v>
      </c>
      <c r="L20" s="7"/>
    </row>
    <row r="21" spans="1:12" x14ac:dyDescent="0.25">
      <c r="A21" s="7"/>
      <c r="B21" s="7" t="s">
        <v>12</v>
      </c>
      <c r="C21" s="41">
        <v>812</v>
      </c>
      <c r="D21" s="7" t="s">
        <v>25</v>
      </c>
      <c r="E21" s="41" t="s">
        <v>122</v>
      </c>
      <c r="F21" s="7" t="s">
        <v>123</v>
      </c>
      <c r="G21" s="41">
        <v>2018</v>
      </c>
      <c r="H21" s="41">
        <v>2</v>
      </c>
      <c r="I21" s="7" t="s">
        <v>4</v>
      </c>
      <c r="J21" s="7">
        <v>400</v>
      </c>
      <c r="K21" s="41" t="s">
        <v>6</v>
      </c>
      <c r="L21" s="7"/>
    </row>
    <row r="22" spans="1:12" x14ac:dyDescent="0.25">
      <c r="A22" s="7"/>
      <c r="B22" s="7" t="s">
        <v>12</v>
      </c>
      <c r="C22" s="41">
        <v>812</v>
      </c>
      <c r="D22" s="7" t="s">
        <v>25</v>
      </c>
      <c r="E22" s="41" t="s">
        <v>122</v>
      </c>
      <c r="F22" s="7" t="s">
        <v>123</v>
      </c>
      <c r="G22" s="41">
        <v>2019</v>
      </c>
      <c r="H22" s="41">
        <v>3</v>
      </c>
      <c r="I22" s="7" t="s">
        <v>4</v>
      </c>
      <c r="J22" s="7">
        <v>600</v>
      </c>
      <c r="K22" s="41" t="s">
        <v>6</v>
      </c>
      <c r="L22" s="7"/>
    </row>
    <row r="23" spans="1:12" x14ac:dyDescent="0.25">
      <c r="A23" s="7"/>
      <c r="B23" s="7" t="s">
        <v>12</v>
      </c>
      <c r="C23" s="41">
        <v>812</v>
      </c>
      <c r="D23" s="7" t="s">
        <v>25</v>
      </c>
      <c r="E23" s="41" t="s">
        <v>122</v>
      </c>
      <c r="F23" s="7" t="s">
        <v>123</v>
      </c>
      <c r="G23" s="41">
        <v>2020</v>
      </c>
      <c r="H23" s="41">
        <v>4</v>
      </c>
      <c r="I23" s="7" t="s">
        <v>4</v>
      </c>
      <c r="J23" s="7">
        <v>800</v>
      </c>
      <c r="K23" s="41" t="s">
        <v>6</v>
      </c>
      <c r="L23" s="7"/>
    </row>
    <row r="24" spans="1:12" x14ac:dyDescent="0.25">
      <c r="A24" s="7"/>
      <c r="B24" s="7" t="s">
        <v>12</v>
      </c>
      <c r="C24" s="41">
        <v>812</v>
      </c>
      <c r="D24" s="7" t="s">
        <v>25</v>
      </c>
      <c r="E24" s="41" t="s">
        <v>122</v>
      </c>
      <c r="F24" s="7" t="s">
        <v>123</v>
      </c>
      <c r="G24" s="41">
        <v>2021</v>
      </c>
      <c r="H24" s="41">
        <v>5</v>
      </c>
      <c r="I24" s="7" t="s">
        <v>4</v>
      </c>
      <c r="J24" s="7">
        <v>1000</v>
      </c>
      <c r="K24" s="41" t="s">
        <v>7</v>
      </c>
      <c r="L24" s="7"/>
    </row>
    <row r="25" spans="1:12" x14ac:dyDescent="0.25">
      <c r="A25" s="7"/>
      <c r="B25" s="7" t="s">
        <v>11</v>
      </c>
      <c r="C25" s="41">
        <v>714</v>
      </c>
      <c r="D25" s="7" t="s">
        <v>22</v>
      </c>
      <c r="E25" s="41" t="s">
        <v>94</v>
      </c>
      <c r="F25" s="7" t="s">
        <v>95</v>
      </c>
      <c r="G25" s="41">
        <v>2017</v>
      </c>
      <c r="H25" s="41">
        <v>1</v>
      </c>
      <c r="I25" s="7" t="s">
        <v>4</v>
      </c>
      <c r="J25" s="7">
        <v>200</v>
      </c>
      <c r="K25" s="41" t="s">
        <v>6</v>
      </c>
      <c r="L25" s="7"/>
    </row>
    <row r="26" spans="1:12" x14ac:dyDescent="0.25">
      <c r="A26" s="7"/>
      <c r="B26" s="7" t="s">
        <v>11</v>
      </c>
      <c r="C26" s="41">
        <v>714</v>
      </c>
      <c r="D26" s="7" t="s">
        <v>22</v>
      </c>
      <c r="E26" s="41" t="s">
        <v>94</v>
      </c>
      <c r="F26" s="7" t="s">
        <v>95</v>
      </c>
      <c r="G26" s="41">
        <v>2018</v>
      </c>
      <c r="H26" s="41">
        <v>2</v>
      </c>
      <c r="I26" s="7" t="s">
        <v>4</v>
      </c>
      <c r="J26" s="7">
        <v>400</v>
      </c>
      <c r="K26" s="41" t="s">
        <v>6</v>
      </c>
      <c r="L26" s="7"/>
    </row>
    <row r="27" spans="1:12" x14ac:dyDescent="0.25">
      <c r="A27" s="7"/>
      <c r="B27" s="7" t="s">
        <v>11</v>
      </c>
      <c r="C27" s="41">
        <v>714</v>
      </c>
      <c r="D27" s="7" t="s">
        <v>22</v>
      </c>
      <c r="E27" s="41" t="s">
        <v>94</v>
      </c>
      <c r="F27" s="7" t="s">
        <v>95</v>
      </c>
      <c r="G27" s="41">
        <v>2019</v>
      </c>
      <c r="H27" s="41">
        <v>3</v>
      </c>
      <c r="I27" s="7" t="s">
        <v>4</v>
      </c>
      <c r="J27" s="7">
        <v>600</v>
      </c>
      <c r="K27" s="41" t="s">
        <v>6</v>
      </c>
      <c r="L27" s="7"/>
    </row>
    <row r="28" spans="1:12" x14ac:dyDescent="0.25">
      <c r="A28" s="7"/>
      <c r="B28" s="7" t="s">
        <v>11</v>
      </c>
      <c r="C28" s="41">
        <v>714</v>
      </c>
      <c r="D28" s="7" t="s">
        <v>22</v>
      </c>
      <c r="E28" s="41" t="s">
        <v>94</v>
      </c>
      <c r="F28" s="7" t="s">
        <v>95</v>
      </c>
      <c r="G28" s="41">
        <v>2020</v>
      </c>
      <c r="H28" s="41">
        <v>4</v>
      </c>
      <c r="I28" s="7" t="s">
        <v>4</v>
      </c>
      <c r="J28" s="7">
        <v>800</v>
      </c>
      <c r="K28" s="41" t="s">
        <v>6</v>
      </c>
      <c r="L28" s="7"/>
    </row>
    <row r="29" spans="1:12" x14ac:dyDescent="0.25">
      <c r="A29" s="7"/>
      <c r="B29" s="7" t="s">
        <v>11</v>
      </c>
      <c r="C29" s="41">
        <v>714</v>
      </c>
      <c r="D29" s="7" t="s">
        <v>22</v>
      </c>
      <c r="E29" s="41" t="s">
        <v>94</v>
      </c>
      <c r="F29" s="7" t="s">
        <v>95</v>
      </c>
      <c r="G29" s="41">
        <v>2021</v>
      </c>
      <c r="H29" s="41">
        <v>5</v>
      </c>
      <c r="I29" s="7" t="s">
        <v>4</v>
      </c>
      <c r="J29" s="7">
        <v>1000</v>
      </c>
      <c r="K29" s="41" t="s">
        <v>7</v>
      </c>
      <c r="L29" s="7"/>
    </row>
    <row r="30" spans="1:12" s="7" customFormat="1" x14ac:dyDescent="0.25">
      <c r="C30" s="41"/>
      <c r="E30" s="41"/>
      <c r="G30" s="41"/>
      <c r="H30" s="41"/>
      <c r="K30" s="41"/>
    </row>
    <row r="31" spans="1:12" s="7" customFormat="1" x14ac:dyDescent="0.25">
      <c r="C31" s="41"/>
      <c r="E31" s="41"/>
      <c r="G31" s="41"/>
      <c r="H31" s="41"/>
      <c r="K31" s="41"/>
    </row>
    <row r="32" spans="1:12" s="7" customFormat="1" x14ac:dyDescent="0.25">
      <c r="C32" s="41"/>
      <c r="E32" s="41"/>
      <c r="G32" s="41"/>
      <c r="H32" s="41"/>
      <c r="K32" s="41"/>
    </row>
    <row r="33" spans="3:11" s="7" customFormat="1" x14ac:dyDescent="0.25">
      <c r="C33" s="41"/>
      <c r="E33" s="41"/>
      <c r="G33" s="41"/>
      <c r="H33" s="41"/>
      <c r="K33" s="41"/>
    </row>
    <row r="34" spans="3:11" s="7" customFormat="1" x14ac:dyDescent="0.25">
      <c r="C34" s="41"/>
      <c r="E34" s="41"/>
      <c r="G34" s="41"/>
      <c r="H34" s="41"/>
      <c r="K34" s="41"/>
    </row>
    <row r="35" spans="3:11" s="7" customFormat="1" x14ac:dyDescent="0.25">
      <c r="C35" s="41"/>
      <c r="E35" s="41"/>
      <c r="G35" s="41"/>
      <c r="H35" s="41"/>
      <c r="K35" s="41"/>
    </row>
    <row r="36" spans="3:11" s="7" customFormat="1" x14ac:dyDescent="0.25">
      <c r="C36" s="41"/>
      <c r="E36" s="41"/>
      <c r="G36" s="41"/>
      <c r="H36" s="41"/>
      <c r="K36" s="41"/>
    </row>
    <row r="37" spans="3:11" s="7" customFormat="1" x14ac:dyDescent="0.25">
      <c r="C37" s="41"/>
      <c r="E37" s="41"/>
      <c r="G37" s="41"/>
      <c r="H37" s="41"/>
      <c r="K37" s="41"/>
    </row>
    <row r="38" spans="3:11" s="7" customFormat="1" x14ac:dyDescent="0.25">
      <c r="C38" s="41"/>
      <c r="E38" s="41"/>
      <c r="G38" s="41"/>
      <c r="H38" s="41"/>
      <c r="K38" s="41"/>
    </row>
    <row r="39" spans="3:11" s="7" customFormat="1" x14ac:dyDescent="0.25">
      <c r="C39" s="41"/>
      <c r="E39" s="41"/>
      <c r="G39" s="41"/>
      <c r="H39" s="41"/>
      <c r="K39" s="41"/>
    </row>
    <row r="40" spans="3:11" s="7" customFormat="1" x14ac:dyDescent="0.25">
      <c r="C40" s="41"/>
      <c r="E40" s="41"/>
      <c r="G40" s="41"/>
      <c r="H40" s="41"/>
      <c r="K40" s="41"/>
    </row>
    <row r="41" spans="3:11" s="7" customFormat="1" x14ac:dyDescent="0.25">
      <c r="C41" s="41"/>
      <c r="E41" s="41"/>
      <c r="G41" s="41"/>
      <c r="H41" s="41"/>
      <c r="K41" s="41"/>
    </row>
    <row r="42" spans="3:11" s="7" customFormat="1" x14ac:dyDescent="0.25">
      <c r="C42" s="41"/>
      <c r="E42" s="41"/>
      <c r="G42" s="41"/>
      <c r="H42" s="41"/>
      <c r="K42" s="41"/>
    </row>
    <row r="43" spans="3:11" s="7" customFormat="1" x14ac:dyDescent="0.25">
      <c r="C43" s="41"/>
      <c r="E43" s="41"/>
      <c r="G43" s="41"/>
      <c r="H43" s="41"/>
      <c r="K43" s="41"/>
    </row>
    <row r="44" spans="3:11" s="7" customFormat="1" x14ac:dyDescent="0.25">
      <c r="C44" s="41"/>
      <c r="E44" s="41"/>
      <c r="G44" s="41"/>
      <c r="H44" s="41"/>
      <c r="K44" s="41"/>
    </row>
    <row r="45" spans="3:11" s="7" customFormat="1" x14ac:dyDescent="0.25">
      <c r="C45" s="41"/>
      <c r="E45" s="41"/>
      <c r="G45" s="41"/>
      <c r="H45" s="41"/>
      <c r="K45" s="41"/>
    </row>
  </sheetData>
  <autoFilter ref="B4:K4"/>
  <mergeCells count="1">
    <mergeCell ref="B1:F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HOME</vt:lpstr>
      <vt:lpstr>PARAMS</vt:lpstr>
      <vt:lpstr>SAISIE</vt:lpstr>
      <vt:lpstr>DONNEE</vt:lpstr>
      <vt:lpstr>commDeb</vt:lpstr>
      <vt:lpstr>commFin</vt:lpstr>
      <vt:lpstr>commMax</vt:lpstr>
      <vt:lpstr>commMin</vt:lpstr>
      <vt:lpstr>commSel</vt:lpstr>
      <vt:lpstr>deptDeb</vt:lpstr>
      <vt:lpstr>deptFin</vt:lpstr>
      <vt:lpstr>deptSel</vt:lpstr>
      <vt:lpstr>getDistrib</vt:lpstr>
      <vt:lpstr>getSelect</vt:lpstr>
      <vt:lpstr>sectMax</vt:lpstr>
      <vt:lpstr>sectSel</vt:lpstr>
      <vt:lpstr>tabColis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2017-02-03T01:57:40Z</dcterms:created>
  <dcterms:modified xsi:type="dcterms:W3CDTF">2017-02-03T13:34:04Z</dcterms:modified>
</cp:coreProperties>
</file>